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hidePivotFieldList="1" defaultThemeVersion="124226"/>
  <mc:AlternateContent xmlns:mc="http://schemas.openxmlformats.org/markup-compatibility/2006">
    <mc:Choice Requires="x15">
      <x15ac:absPath xmlns:x15ac="http://schemas.microsoft.com/office/spreadsheetml/2010/11/ac" url="C:\Users\asishkumardas\OneDrive - Power Grid Corporation of India Limited\$ Contracts &amp; Materials Files\2 Works Contracts\WC-4101 to WC-4200\WC-4143 Anima videos on safety\Bid Doc\"/>
    </mc:Choice>
  </mc:AlternateContent>
  <xr:revisionPtr revIDLastSave="0" documentId="13_ncr:1_{B0CBC99E-CFFA-446A-9AEB-33D4C18710B1}" xr6:coauthVersionLast="47" xr6:coauthVersionMax="47" xr10:uidLastSave="{00000000-0000-0000-0000-000000000000}"/>
  <bookViews>
    <workbookView xWindow="-120" yWindow="-120" windowWidth="29040" windowHeight="15720" tabRatio="821" firstSheet="1" activeTab="19"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2 Dis" sheetId="9" state="hidden" r:id="rId8"/>
    <sheet name="Sch-3 Dis" sheetId="10" state="hidden" r:id="rId9"/>
    <sheet name="Sch-4" sheetId="11" state="hidden" r:id="rId10"/>
    <sheet name="Sch-3 " sheetId="8"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10">#REF!</definedName>
    <definedName name="\A">#REF!</definedName>
    <definedName name="\B" localSheetId="10">#REF!</definedName>
    <definedName name="\B">#REF!</definedName>
    <definedName name="\C" localSheetId="10">#REF!</definedName>
    <definedName name="\C">#REF!</definedName>
    <definedName name="\M" localSheetId="10">#REF!</definedName>
    <definedName name="\M">#REF!</definedName>
    <definedName name="\N" localSheetId="10">#REF!</definedName>
    <definedName name="\N">#REF!</definedName>
    <definedName name="\P" localSheetId="10">#REF!</definedName>
    <definedName name="\P">#REF!</definedName>
    <definedName name="\R" localSheetId="10">#REF!</definedName>
    <definedName name="\R">#REF!</definedName>
    <definedName name="\U" localSheetId="10">#REF!</definedName>
    <definedName name="\U">#REF!</definedName>
    <definedName name="\V" localSheetId="10">#REF!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7" hidden="1">'Sch-2 Dis'!$A$15:$F$56</definedName>
    <definedName name="_xlnm._FilterDatabase" localSheetId="10" hidden="1">'Sch-3 '!$A$15:$AW$23</definedName>
    <definedName name="_xlnm._FilterDatabase" localSheetId="8" hidden="1">'Sch-3 Dis'!$A$15:$F$81</definedName>
    <definedName name="ab" localSheetId="10">#REF!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7">'Sch-2 Dis'!$A$1:$F$62</definedName>
    <definedName name="_xlnm.Print_Area" localSheetId="10">'Sch-3 '!$A$1:$N$25</definedName>
    <definedName name="_xlnm.Print_Area" localSheetId="8">'Sch-3 Dis'!$A$1:$F$87</definedName>
    <definedName name="_xlnm.Print_Area" localSheetId="9">'Sch-4'!$A$1:$F$21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7">'Sch-2 Dis'!$13:$15</definedName>
    <definedName name="_xlnm.Print_Titles" localSheetId="10">'Sch-3 '!$13:$16</definedName>
    <definedName name="_xlnm.Print_Titles" localSheetId="8">'Sch-3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10">#REF!</definedName>
    <definedName name="_xlnm.Recorder">#REF!</definedName>
    <definedName name="TEST" localSheetId="10">#REF!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7" hidden="1">'Sch-2 Dis'!$A$1:$F$55</definedName>
    <definedName name="Z_01ACF2E1_8E61_4459_ABC1_B6C183DEED61_.wvu.PrintArea" localSheetId="10" hidden="1">'Sch-3 '!$A$1:$K$17</definedName>
    <definedName name="Z_01ACF2E1_8E61_4459_ABC1_B6C183DEED61_.wvu.PrintArea" localSheetId="8" hidden="1">'Sch-3 Dis'!$A$1:$F$80</definedName>
    <definedName name="Z_01ACF2E1_8E61_4459_ABC1_B6C183DEED61_.wvu.PrintArea" localSheetId="9"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7" hidden="1">'Sch-2 Dis'!$13:$15</definedName>
    <definedName name="Z_01ACF2E1_8E61_4459_ABC1_B6C183DEED61_.wvu.PrintTitles" localSheetId="10" hidden="1">'Sch-3 '!$13:$16</definedName>
    <definedName name="Z_01ACF2E1_8E61_4459_ABC1_B6C183DEED61_.wvu.PrintTitles" localSheetId="8"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10" hidden="1">'Sch-3 '!$AF:$AK</definedName>
    <definedName name="Z_14D7F02E_BCCA_4517_ABC7_537FF4AEB67A_.wvu.Cols" localSheetId="8"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10" hidden="1">'Sch-3 '!$A$15:$K$20</definedName>
    <definedName name="Z_14D7F02E_BCCA_4517_ABC7_537FF4AEB67A_.wvu.FilterData" localSheetId="8"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7" hidden="1">'Sch-2 Dis'!$A$1:$F$62</definedName>
    <definedName name="Z_14D7F02E_BCCA_4517_ABC7_537FF4AEB67A_.wvu.PrintArea" localSheetId="10" hidden="1">'Sch-3 '!$A$1:$K$20</definedName>
    <definedName name="Z_14D7F02E_BCCA_4517_ABC7_537FF4AEB67A_.wvu.PrintArea" localSheetId="8" hidden="1">'Sch-3 Dis'!$A$1:$F$87</definedName>
    <definedName name="Z_14D7F02E_BCCA_4517_ABC7_537FF4AEB67A_.wvu.PrintArea" localSheetId="9"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7" hidden="1">'Sch-2 Dis'!$13:$15</definedName>
    <definedName name="Z_14D7F02E_BCCA_4517_ABC7_537FF4AEB67A_.wvu.PrintTitles" localSheetId="10" hidden="1">'Sch-3 '!$13:$16</definedName>
    <definedName name="Z_14D7F02E_BCCA_4517_ABC7_537FF4AEB67A_.wvu.PrintTitles" localSheetId="8"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10" hidden="1">'Sch-3 '!#REF!</definedName>
    <definedName name="Z_14D7F02E_BCCA_4517_ABC7_537FF4AEB67A_.wvu.Rows" localSheetId="8"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7" hidden="1">'Sch-2 Dis'!$K:$Q</definedName>
    <definedName name="Z_17F5C48B_526E_48D2_9F97_823D578F9893_.wvu.Cols" localSheetId="10" hidden="1">'Sch-3 '!$M:$U,'Sch-3 '!$AF:$AK</definedName>
    <definedName name="Z_17F5C48B_526E_48D2_9F97_823D578F9893_.wvu.Cols" localSheetId="8"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7" hidden="1">'Sch-2 Dis'!$A$15:$F$56</definedName>
    <definedName name="Z_17F5C48B_526E_48D2_9F97_823D578F9893_.wvu.FilterData" localSheetId="10" hidden="1">'Sch-3 '!#REF!</definedName>
    <definedName name="Z_17F5C48B_526E_48D2_9F97_823D578F9893_.wvu.FilterData" localSheetId="8"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7" hidden="1">'Sch-2 Dis'!$A$1:$F$62</definedName>
    <definedName name="Z_17F5C48B_526E_48D2_9F97_823D578F9893_.wvu.PrintArea" localSheetId="10" hidden="1">'Sch-3 '!$A$1:$L$20</definedName>
    <definedName name="Z_17F5C48B_526E_48D2_9F97_823D578F9893_.wvu.PrintArea" localSheetId="8" hidden="1">'Sch-3 Dis'!$A$1:$F$87</definedName>
    <definedName name="Z_17F5C48B_526E_48D2_9F97_823D578F9893_.wvu.PrintArea" localSheetId="9"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7" hidden="1">'Sch-2 Dis'!$13:$15</definedName>
    <definedName name="Z_17F5C48B_526E_48D2_9F97_823D578F9893_.wvu.PrintTitles" localSheetId="10" hidden="1">'Sch-3 '!$13:$16</definedName>
    <definedName name="Z_17F5C48B_526E_48D2_9F97_823D578F9893_.wvu.PrintTitles" localSheetId="8"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10" hidden="1">'Sch-3 '!$AF:$AK</definedName>
    <definedName name="Z_1C17CD43_623F_494D_A516_DE13D3E5AF44_.wvu.FilterData" localSheetId="10" hidden="1">'Sch-3 '!#REF!</definedName>
    <definedName name="Z_1C17CD43_623F_494D_A516_DE13D3E5AF44_.wvu.PrintArea" localSheetId="10" hidden="1">'Sch-3 '!$A$1:$L$20</definedName>
    <definedName name="Z_1C17CD43_623F_494D_A516_DE13D3E5AF44_.wvu.PrintTitles" localSheetId="10" hidden="1">'Sch-3 '!$13:$16</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10" hidden="1">'Sch-3 '!$Q:$Z,'Sch-3 '!$AF:$AK</definedName>
    <definedName name="Z_223BC0FC_814D_40F0_9795_CE82A16FF3A5_.wvu.Cols" localSheetId="8"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7" hidden="1">'Sch-2 Dis'!$A$15:$F$56</definedName>
    <definedName name="Z_223BC0FC_814D_40F0_9795_CE82A16FF3A5_.wvu.FilterData" localSheetId="10" hidden="1">'Sch-3 '!$A$18:$K$20</definedName>
    <definedName name="Z_223BC0FC_814D_40F0_9795_CE82A16FF3A5_.wvu.FilterData" localSheetId="8"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7" hidden="1">'Sch-2 Dis'!$A$1:$F$62</definedName>
    <definedName name="Z_223BC0FC_814D_40F0_9795_CE82A16FF3A5_.wvu.PrintArea" localSheetId="10" hidden="1">'Sch-3 '!$A$1:$K$20</definedName>
    <definedName name="Z_223BC0FC_814D_40F0_9795_CE82A16FF3A5_.wvu.PrintArea" localSheetId="8" hidden="1">'Sch-3 Dis'!$A$1:$F$87</definedName>
    <definedName name="Z_223BC0FC_814D_40F0_9795_CE82A16FF3A5_.wvu.PrintArea" localSheetId="9"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7" hidden="1">'Sch-2 Dis'!$13:$15</definedName>
    <definedName name="Z_223BC0FC_814D_40F0_9795_CE82A16FF3A5_.wvu.PrintTitles" localSheetId="10" hidden="1">'Sch-3 '!$13:$16</definedName>
    <definedName name="Z_223BC0FC_814D_40F0_9795_CE82A16FF3A5_.wvu.PrintTitles" localSheetId="8"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10" hidden="1">'Sch-3 '!$Q:$Q,'Sch-3 '!$AF:$AK</definedName>
    <definedName name="Z_27A45B7A_04F2_4516_B80B_5ED0825D4ED3_.wvu.Cols" localSheetId="8"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7" hidden="1">'Sch-2 Dis'!$A$15:$F$56</definedName>
    <definedName name="Z_27A45B7A_04F2_4516_B80B_5ED0825D4ED3_.wvu.FilterData" localSheetId="10" hidden="1">'Sch-3 '!$A$18:$K$20</definedName>
    <definedName name="Z_27A45B7A_04F2_4516_B80B_5ED0825D4ED3_.wvu.FilterData" localSheetId="8"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7" hidden="1">'Sch-2 Dis'!$A$1:$F$62</definedName>
    <definedName name="Z_27A45B7A_04F2_4516_B80B_5ED0825D4ED3_.wvu.PrintArea" localSheetId="10" hidden="1">'Sch-3 '!$A$1:$K$20</definedName>
    <definedName name="Z_27A45B7A_04F2_4516_B80B_5ED0825D4ED3_.wvu.PrintArea" localSheetId="8" hidden="1">'Sch-3 Dis'!$A$1:$F$87</definedName>
    <definedName name="Z_27A45B7A_04F2_4516_B80B_5ED0825D4ED3_.wvu.PrintArea" localSheetId="9"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7" hidden="1">'Sch-2 Dis'!$13:$15</definedName>
    <definedName name="Z_27A45B7A_04F2_4516_B80B_5ED0825D4ED3_.wvu.PrintTitles" localSheetId="10" hidden="1">'Sch-3 '!$13:$16</definedName>
    <definedName name="Z_27A45B7A_04F2_4516_B80B_5ED0825D4ED3_.wvu.PrintTitles" localSheetId="8"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8"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10" hidden="1">'Sch-3 '!$Q:$Z,'Sch-3 '!$AF:$AK</definedName>
    <definedName name="Z_4AA1107B_A795_4744_B566_827168772C7A_.wvu.Cols" localSheetId="8"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7" hidden="1">'Sch-2 Dis'!$A$15:$F$56</definedName>
    <definedName name="Z_4AA1107B_A795_4744_B566_827168772C7A_.wvu.FilterData" localSheetId="10" hidden="1">'Sch-3 '!$A$18:$K$20</definedName>
    <definedName name="Z_4AA1107B_A795_4744_B566_827168772C7A_.wvu.FilterData" localSheetId="8"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7" hidden="1">'Sch-2 Dis'!$A$1:$F$62</definedName>
    <definedName name="Z_4AA1107B_A795_4744_B566_827168772C7A_.wvu.PrintArea" localSheetId="10" hidden="1">'Sch-3 '!$A$1:$K$20</definedName>
    <definedName name="Z_4AA1107B_A795_4744_B566_827168772C7A_.wvu.PrintArea" localSheetId="8" hidden="1">'Sch-3 Dis'!$A$1:$F$87</definedName>
    <definedName name="Z_4AA1107B_A795_4744_B566_827168772C7A_.wvu.PrintArea" localSheetId="9"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7" hidden="1">'Sch-2 Dis'!$13:$15</definedName>
    <definedName name="Z_4AA1107B_A795_4744_B566_827168772C7A_.wvu.PrintTitles" localSheetId="10" hidden="1">'Sch-3 '!$13:$16</definedName>
    <definedName name="Z_4AA1107B_A795_4744_B566_827168772C7A_.wvu.PrintTitles" localSheetId="8"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10" hidden="1">'Sch-3 '!$AF:$AK</definedName>
    <definedName name="Z_4F65FF32_EC61_4022_A399_2986D7B6B8B3_.wvu.Cols" localSheetId="8"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7" hidden="1">'Sch-2 Dis'!$A$1:$F$55</definedName>
    <definedName name="Z_4F65FF32_EC61_4022_A399_2986D7B6B8B3_.wvu.PrintArea" localSheetId="10" hidden="1">'Sch-3 '!$A$1:$K$17</definedName>
    <definedName name="Z_4F65FF32_EC61_4022_A399_2986D7B6B8B3_.wvu.PrintArea" localSheetId="8" hidden="1">'Sch-3 Dis'!$A$1:$F$80</definedName>
    <definedName name="Z_4F65FF32_EC61_4022_A399_2986D7B6B8B3_.wvu.PrintArea" localSheetId="9"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7" hidden="1">'Sch-2 Dis'!$13:$15</definedName>
    <definedName name="Z_4F65FF32_EC61_4022_A399_2986D7B6B8B3_.wvu.PrintTitles" localSheetId="10" hidden="1">'Sch-3 '!$13:$16</definedName>
    <definedName name="Z_4F65FF32_EC61_4022_A399_2986D7B6B8B3_.wvu.PrintTitles" localSheetId="8"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10" hidden="1">'Sch-3 '!#REF!</definedName>
    <definedName name="Z_4F65FF32_EC61_4022_A399_2986D7B6B8B3_.wvu.Rows" localSheetId="8"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7" hidden="1">'Sch-2 Dis'!$K:$Q</definedName>
    <definedName name="Z_7043F04C_1FA3_449D_BEB8_4AC08DF68A5A_.wvu.Cols" localSheetId="8"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7" hidden="1">'Sch-2 Dis'!$A$15:$F$56</definedName>
    <definedName name="Z_7043F04C_1FA3_449D_BEB8_4AC08DF68A5A_.wvu.FilterData" localSheetId="8"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7" hidden="1">'Sch-2 Dis'!$A$1:$F$62</definedName>
    <definedName name="Z_7043F04C_1FA3_449D_BEB8_4AC08DF68A5A_.wvu.PrintArea" localSheetId="8" hidden="1">'Sch-3 Dis'!$A$1:$F$87</definedName>
    <definedName name="Z_7043F04C_1FA3_449D_BEB8_4AC08DF68A5A_.wvu.PrintArea" localSheetId="9"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7" hidden="1">'Sch-2 Dis'!$13:$15</definedName>
    <definedName name="Z_7043F04C_1FA3_449D_BEB8_4AC08DF68A5A_.wvu.PrintTitles" localSheetId="8"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10" hidden="1">'Sch-3 '!$Q:$Z,'Sch-3 '!$AF:$AK</definedName>
    <definedName name="Z_7487ED9F_BBED_4B2A_9631_22F1A430946B_.wvu.Cols" localSheetId="8"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7" hidden="1">'Sch-2 Dis'!$A$15:$F$56</definedName>
    <definedName name="Z_7487ED9F_BBED_4B2A_9631_22F1A430946B_.wvu.FilterData" localSheetId="10" hidden="1">'Sch-3 '!$A$18:$K$20</definedName>
    <definedName name="Z_7487ED9F_BBED_4B2A_9631_22F1A430946B_.wvu.FilterData" localSheetId="8"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7" hidden="1">'Sch-2 Dis'!$A$1:$F$62</definedName>
    <definedName name="Z_7487ED9F_BBED_4B2A_9631_22F1A430946B_.wvu.PrintArea" localSheetId="10" hidden="1">'Sch-3 '!$A$1:$K$20</definedName>
    <definedName name="Z_7487ED9F_BBED_4B2A_9631_22F1A430946B_.wvu.PrintArea" localSheetId="8" hidden="1">'Sch-3 Dis'!$A$1:$F$87</definedName>
    <definedName name="Z_7487ED9F_BBED_4B2A_9631_22F1A430946B_.wvu.PrintArea" localSheetId="9"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7" hidden="1">'Sch-2 Dis'!$13:$15</definedName>
    <definedName name="Z_7487ED9F_BBED_4B2A_9631_22F1A430946B_.wvu.PrintTitles" localSheetId="10" hidden="1">'Sch-3 '!$13:$16</definedName>
    <definedName name="Z_7487ED9F_BBED_4B2A_9631_22F1A430946B_.wvu.PrintTitles" localSheetId="8"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7" hidden="1">'Sch-2 Dis'!$K:$Q</definedName>
    <definedName name="Z_75D87FDD_0292_4E5A_8E8F_63018B009393_.wvu.Cols" localSheetId="10" hidden="1">'Sch-3 '!$AF:$AK</definedName>
    <definedName name="Z_75D87FDD_0292_4E5A_8E8F_63018B009393_.wvu.Cols" localSheetId="8"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7" hidden="1">'Sch-2 Dis'!$A$15:$F$56</definedName>
    <definedName name="Z_75D87FDD_0292_4E5A_8E8F_63018B009393_.wvu.FilterData" localSheetId="10" hidden="1">'Sch-3 '!#REF!</definedName>
    <definedName name="Z_75D87FDD_0292_4E5A_8E8F_63018B009393_.wvu.FilterData" localSheetId="8"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7" hidden="1">'Sch-2 Dis'!$A$1:$F$62</definedName>
    <definedName name="Z_75D87FDD_0292_4E5A_8E8F_63018B009393_.wvu.PrintArea" localSheetId="10" hidden="1">'Sch-3 '!$A$1:$L$20</definedName>
    <definedName name="Z_75D87FDD_0292_4E5A_8E8F_63018B009393_.wvu.PrintArea" localSheetId="8" hidden="1">'Sch-3 Dis'!$A$1:$F$87</definedName>
    <definedName name="Z_75D87FDD_0292_4E5A_8E8F_63018B009393_.wvu.PrintArea" localSheetId="9"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7" hidden="1">'Sch-2 Dis'!$13:$15</definedName>
    <definedName name="Z_75D87FDD_0292_4E5A_8E8F_63018B009393_.wvu.PrintTitles" localSheetId="10" hidden="1">'Sch-3 '!$13:$16</definedName>
    <definedName name="Z_75D87FDD_0292_4E5A_8E8F_63018B009393_.wvu.PrintTitles" localSheetId="8"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7" hidden="1">'Sch-2 Dis'!$K:$Q</definedName>
    <definedName name="Z_7F1A5DE7_1043_4C11_AB2C_CC6BC6A0F482_.wvu.Cols" localSheetId="8"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7" hidden="1">'Sch-2 Dis'!$A$15:$F$56</definedName>
    <definedName name="Z_7F1A5DE7_1043_4C11_AB2C_CC6BC6A0F482_.wvu.FilterData" localSheetId="8"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7" hidden="1">'Sch-2 Dis'!$A$1:$F$62</definedName>
    <definedName name="Z_7F1A5DE7_1043_4C11_AB2C_CC6BC6A0F482_.wvu.PrintArea" localSheetId="8" hidden="1">'Sch-3 Dis'!$A$1:$F$87</definedName>
    <definedName name="Z_7F1A5DE7_1043_4C11_AB2C_CC6BC6A0F482_.wvu.PrintArea" localSheetId="9"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7" hidden="1">'Sch-2 Dis'!$13:$15</definedName>
    <definedName name="Z_7F1A5DE7_1043_4C11_AB2C_CC6BC6A0F482_.wvu.PrintTitles" localSheetId="8"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10" hidden="1">'Sch-3 '!$AF:$AK</definedName>
    <definedName name="Z_86B8F583_1D80_4706_A303_30286C17F3DF_.wvu.FilterData" localSheetId="10" hidden="1">'Sch-3 '!#REF!</definedName>
    <definedName name="Z_86B8F583_1D80_4706_A303_30286C17F3DF_.wvu.PrintArea" localSheetId="10" hidden="1">'Sch-3 '!$A$1:$L$20</definedName>
    <definedName name="Z_86B8F583_1D80_4706_A303_30286C17F3DF_.wvu.PrintTitles" localSheetId="10"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10" hidden="1">'Sch-3 '!$Q:$Z,'Sch-3 '!$AF:$AK</definedName>
    <definedName name="Z_A7DBDDEF_9245_44C6_9EBF_032DB6E1C0A2_.wvu.Cols" localSheetId="8"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7" hidden="1">'Sch-2 Dis'!$A$15:$F$56</definedName>
    <definedName name="Z_A7DBDDEF_9245_44C6_9EBF_032DB6E1C0A2_.wvu.FilterData" localSheetId="10" hidden="1">'Sch-3 '!$A$18:$K$20</definedName>
    <definedName name="Z_A7DBDDEF_9245_44C6_9EBF_032DB6E1C0A2_.wvu.FilterData" localSheetId="8"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7" hidden="1">'Sch-2 Dis'!$A$1:$F$62</definedName>
    <definedName name="Z_A7DBDDEF_9245_44C6_9EBF_032DB6E1C0A2_.wvu.PrintArea" localSheetId="10" hidden="1">'Sch-3 '!$A$1:$K$20</definedName>
    <definedName name="Z_A7DBDDEF_9245_44C6_9EBF_032DB6E1C0A2_.wvu.PrintArea" localSheetId="8" hidden="1">'Sch-3 Dis'!$A$1:$F$87</definedName>
    <definedName name="Z_A7DBDDEF_9245_44C6_9EBF_032DB6E1C0A2_.wvu.PrintArea" localSheetId="9"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7" hidden="1">'Sch-2 Dis'!$13:$15</definedName>
    <definedName name="Z_A7DBDDEF_9245_44C6_9EBF_032DB6E1C0A2_.wvu.PrintTitles" localSheetId="10" hidden="1">'Sch-3 '!$13:$16</definedName>
    <definedName name="Z_A7DBDDEF_9245_44C6_9EBF_032DB6E1C0A2_.wvu.PrintTitles" localSheetId="8"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10"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10" hidden="1">'Sch-3 '!$Q:$Z,'Sch-3 '!$AF:$AK</definedName>
    <definedName name="Z_B23AD343_29DA_4CE0_BD10_47BF44F3782F_.wvu.Cols" localSheetId="8"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7" hidden="1">'Sch-2 Dis'!$A$15:$F$56</definedName>
    <definedName name="Z_B23AD343_29DA_4CE0_BD10_47BF44F3782F_.wvu.FilterData" localSheetId="10" hidden="1">'Sch-3 '!$A$18:$K$20</definedName>
    <definedName name="Z_B23AD343_29DA_4CE0_BD10_47BF44F3782F_.wvu.FilterData" localSheetId="8"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7" hidden="1">'Sch-2 Dis'!$A$1:$F$62</definedName>
    <definedName name="Z_B23AD343_29DA_4CE0_BD10_47BF44F3782F_.wvu.PrintArea" localSheetId="10" hidden="1">'Sch-3 '!$A$1:$K$20</definedName>
    <definedName name="Z_B23AD343_29DA_4CE0_BD10_47BF44F3782F_.wvu.PrintArea" localSheetId="8" hidden="1">'Sch-3 Dis'!$A$1:$F$87</definedName>
    <definedName name="Z_B23AD343_29DA_4CE0_BD10_47BF44F3782F_.wvu.PrintArea" localSheetId="9"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7" hidden="1">'Sch-2 Dis'!$13:$15</definedName>
    <definedName name="Z_B23AD343_29DA_4CE0_BD10_47BF44F3782F_.wvu.PrintTitles" localSheetId="10" hidden="1">'Sch-3 '!$13:$16</definedName>
    <definedName name="Z_B23AD343_29DA_4CE0_BD10_47BF44F3782F_.wvu.PrintTitles" localSheetId="8"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10" hidden="1">'Sch-3 '!$Q:$Z,'Sch-3 '!$AF:$AK</definedName>
    <definedName name="Z_B3CE7B10_A914_4559_A6DA_AED8C22AFD6D_.wvu.Cols" localSheetId="8"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7" hidden="1">'Sch-2 Dis'!$A$15:$F$56</definedName>
    <definedName name="Z_B3CE7B10_A914_4559_A6DA_AED8C22AFD6D_.wvu.FilterData" localSheetId="10" hidden="1">'Sch-3 '!$A$18:$K$20</definedName>
    <definedName name="Z_B3CE7B10_A914_4559_A6DA_AED8C22AFD6D_.wvu.FilterData" localSheetId="8"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7" hidden="1">'Sch-2 Dis'!$A$1:$F$62</definedName>
    <definedName name="Z_B3CE7B10_A914_4559_A6DA_AED8C22AFD6D_.wvu.PrintArea" localSheetId="10" hidden="1">'Sch-3 '!$A$1:$K$20</definedName>
    <definedName name="Z_B3CE7B10_A914_4559_A6DA_AED8C22AFD6D_.wvu.PrintArea" localSheetId="8" hidden="1">'Sch-3 Dis'!$A$1:$F$87</definedName>
    <definedName name="Z_B3CE7B10_A914_4559_A6DA_AED8C22AFD6D_.wvu.PrintArea" localSheetId="9"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7" hidden="1">'Sch-2 Dis'!$13:$15</definedName>
    <definedName name="Z_B3CE7B10_A914_4559_A6DA_AED8C22AFD6D_.wvu.PrintTitles" localSheetId="10" hidden="1">'Sch-3 '!$13:$16</definedName>
    <definedName name="Z_B3CE7B10_A914_4559_A6DA_AED8C22AFD6D_.wvu.PrintTitles" localSheetId="8"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7" hidden="1">'Sch-2 Dis'!$K:$Q</definedName>
    <definedName name="Z_B48B8B4C_A880_453D_8729_90D004BEF0DB_.wvu.Cols" localSheetId="10" hidden="1">'Sch-3 '!$AF:$AK</definedName>
    <definedName name="Z_B48B8B4C_A880_453D_8729_90D004BEF0DB_.wvu.Cols" localSheetId="8"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7" hidden="1">'Sch-2 Dis'!$A$15:$F$56</definedName>
    <definedName name="Z_B48B8B4C_A880_453D_8729_90D004BEF0DB_.wvu.FilterData" localSheetId="10" hidden="1">'Sch-3 '!#REF!</definedName>
    <definedName name="Z_B48B8B4C_A880_453D_8729_90D004BEF0DB_.wvu.FilterData" localSheetId="8"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7" hidden="1">'Sch-2 Dis'!$A$1:$F$62</definedName>
    <definedName name="Z_B48B8B4C_A880_453D_8729_90D004BEF0DB_.wvu.PrintArea" localSheetId="10" hidden="1">'Sch-3 '!$A$1:$L$20</definedName>
    <definedName name="Z_B48B8B4C_A880_453D_8729_90D004BEF0DB_.wvu.PrintArea" localSheetId="8" hidden="1">'Sch-3 Dis'!$A$1:$F$87</definedName>
    <definedName name="Z_B48B8B4C_A880_453D_8729_90D004BEF0DB_.wvu.PrintArea" localSheetId="9"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7" hidden="1">'Sch-2 Dis'!$13:$15</definedName>
    <definedName name="Z_B48B8B4C_A880_453D_8729_90D004BEF0DB_.wvu.PrintTitles" localSheetId="10" hidden="1">'Sch-3 '!$13:$16</definedName>
    <definedName name="Z_B48B8B4C_A880_453D_8729_90D004BEF0DB_.wvu.PrintTitles" localSheetId="8"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10" hidden="1">'Sch-3 '!$Q:$Z,'Sch-3 '!$AF:$AK</definedName>
    <definedName name="Z_B835C05C_B615_4DCB_982D_4519616B3CD8_.wvu.Cols" localSheetId="8"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7" hidden="1">'Sch-2 Dis'!$A$15:$F$56</definedName>
    <definedName name="Z_B835C05C_B615_4DCB_982D_4519616B3CD8_.wvu.FilterData" localSheetId="10" hidden="1">'Sch-3 '!#REF!</definedName>
    <definedName name="Z_B835C05C_B615_4DCB_982D_4519616B3CD8_.wvu.FilterData" localSheetId="8"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7" hidden="1">'Sch-2 Dis'!$A$1:$F$62</definedName>
    <definedName name="Z_B835C05C_B615_4DCB_982D_4519616B3CD8_.wvu.PrintArea" localSheetId="10" hidden="1">'Sch-3 '!$A$1:$K$20</definedName>
    <definedName name="Z_B835C05C_B615_4DCB_982D_4519616B3CD8_.wvu.PrintArea" localSheetId="8" hidden="1">'Sch-3 Dis'!$A$1:$F$87</definedName>
    <definedName name="Z_B835C05C_B615_4DCB_982D_4519616B3CD8_.wvu.PrintArea" localSheetId="9"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7" hidden="1">'Sch-2 Dis'!$13:$15</definedName>
    <definedName name="Z_B835C05C_B615_4DCB_982D_4519616B3CD8_.wvu.PrintTitles" localSheetId="10" hidden="1">'Sch-3 '!$13:$16</definedName>
    <definedName name="Z_B835C05C_B615_4DCB_982D_4519616B3CD8_.wvu.PrintTitles" localSheetId="8"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10" hidden="1">'Sch-3 '!$AF:$AK</definedName>
    <definedName name="Z_B84E1B9F_ABC9_444B_AF48_E02C4B05894D_.wvu.FilterData" localSheetId="10" hidden="1">'Sch-3 '!#REF!</definedName>
    <definedName name="Z_B84E1B9F_ABC9_444B_AF48_E02C4B05894D_.wvu.PrintArea" localSheetId="10" hidden="1">'Sch-3 '!$A$1:$L$20</definedName>
    <definedName name="Z_B84E1B9F_ABC9_444B_AF48_E02C4B05894D_.wvu.PrintTitles" localSheetId="10"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7" hidden="1">'Sch-2 Dis'!$K:$Q</definedName>
    <definedName name="Z_D0757F9E_DF41_4B40_A5E5_F4F8FDD8D61D_.wvu.Cols" localSheetId="10" hidden="1">'Sch-3 '!$Q:$Z,'Sch-3 '!$AF:$AK</definedName>
    <definedName name="Z_D0757F9E_DF41_4B40_A5E5_F4F8FDD8D61D_.wvu.Cols" localSheetId="8"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7" hidden="1">'Sch-2 Dis'!$A$15:$F$56</definedName>
    <definedName name="Z_D0757F9E_DF41_4B40_A5E5_F4F8FDD8D61D_.wvu.FilterData" localSheetId="10" hidden="1">'Sch-3 '!$A$18:$K$20</definedName>
    <definedName name="Z_D0757F9E_DF41_4B40_A5E5_F4F8FDD8D61D_.wvu.FilterData" localSheetId="8"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7" hidden="1">'Sch-2 Dis'!$A$1:$F$62</definedName>
    <definedName name="Z_D0757F9E_DF41_4B40_A5E5_F4F8FDD8D61D_.wvu.PrintArea" localSheetId="10" hidden="1">'Sch-3 '!$A$1:$K$20</definedName>
    <definedName name="Z_D0757F9E_DF41_4B40_A5E5_F4F8FDD8D61D_.wvu.PrintArea" localSheetId="8" hidden="1">'Sch-3 Dis'!$A$1:$F$87</definedName>
    <definedName name="Z_D0757F9E_DF41_4B40_A5E5_F4F8FDD8D61D_.wvu.PrintArea" localSheetId="9"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7" hidden="1">'Sch-2 Dis'!$13:$15</definedName>
    <definedName name="Z_D0757F9E_DF41_4B40_A5E5_F4F8FDD8D61D_.wvu.PrintTitles" localSheetId="10" hidden="1">'Sch-3 '!$13:$16</definedName>
    <definedName name="Z_D0757F9E_DF41_4B40_A5E5_F4F8FDD8D61D_.wvu.PrintTitles" localSheetId="8"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10" hidden="1">'Sch-3 '!$Q:$Z,'Sch-3 '!$AF:$AK</definedName>
    <definedName name="Z_D53177B2_31EC_4222_B97A_A37DCFD9E45B_.wvu.Cols" localSheetId="8"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7" hidden="1">'Sch-2 Dis'!$A$15:$F$56</definedName>
    <definedName name="Z_D53177B2_31EC_4222_B97A_A37DCFD9E45B_.wvu.FilterData" localSheetId="10" hidden="1">'Sch-3 '!$A$18:$K$20</definedName>
    <definedName name="Z_D53177B2_31EC_4222_B97A_A37DCFD9E45B_.wvu.FilterData" localSheetId="8"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7" hidden="1">'Sch-2 Dis'!$A$1:$F$62</definedName>
    <definedName name="Z_D53177B2_31EC_4222_B97A_A37DCFD9E45B_.wvu.PrintArea" localSheetId="10" hidden="1">'Sch-3 '!$A$1:$K$20</definedName>
    <definedName name="Z_D53177B2_31EC_4222_B97A_A37DCFD9E45B_.wvu.PrintArea" localSheetId="8" hidden="1">'Sch-3 Dis'!$A$1:$F$87</definedName>
    <definedName name="Z_D53177B2_31EC_4222_B97A_A37DCFD9E45B_.wvu.PrintArea" localSheetId="9"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7" hidden="1">'Sch-2 Dis'!$13:$15</definedName>
    <definedName name="Z_D53177B2_31EC_4222_B97A_A37DCFD9E45B_.wvu.PrintTitles" localSheetId="10" hidden="1">'Sch-3 '!$13:$16</definedName>
    <definedName name="Z_D53177B2_31EC_4222_B97A_A37DCFD9E45B_.wvu.PrintTitles" localSheetId="8"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7" hidden="1">'Sch-2 Dis'!$K:$Q</definedName>
    <definedName name="Z_E81F0721_C35D_4189_B675_E46A21339863_.wvu.Cols" localSheetId="10" hidden="1">'Sch-3 '!$M:$U,'Sch-3 '!$AF:$AK</definedName>
    <definedName name="Z_E81F0721_C35D_4189_B675_E46A21339863_.wvu.Cols" localSheetId="8"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7" hidden="1">'Sch-2 Dis'!$A$15:$F$56</definedName>
    <definedName name="Z_E81F0721_C35D_4189_B675_E46A21339863_.wvu.FilterData" localSheetId="10" hidden="1">'Sch-3 '!#REF!</definedName>
    <definedName name="Z_E81F0721_C35D_4189_B675_E46A21339863_.wvu.FilterData" localSheetId="8"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7" hidden="1">'Sch-2 Dis'!$A$1:$F$62</definedName>
    <definedName name="Z_E81F0721_C35D_4189_B675_E46A21339863_.wvu.PrintArea" localSheetId="10" hidden="1">'Sch-3 '!$A$1:$L$20</definedName>
    <definedName name="Z_E81F0721_C35D_4189_B675_E46A21339863_.wvu.PrintArea" localSheetId="8" hidden="1">'Sch-3 Dis'!$A$1:$F$87</definedName>
    <definedName name="Z_E81F0721_C35D_4189_B675_E46A21339863_.wvu.PrintArea" localSheetId="9"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7" hidden="1">'Sch-2 Dis'!$13:$15</definedName>
    <definedName name="Z_E81F0721_C35D_4189_B675_E46A21339863_.wvu.PrintTitles" localSheetId="8"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10" hidden="1">'Sch-3 '!$Q:$Z,'Sch-3 '!$AF:$AK</definedName>
    <definedName name="Z_E97134B6_5E8D_4951_8DA0_73D065532361_.wvu.Cols" localSheetId="8"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7" hidden="1">'Sch-2 Dis'!$A$15:$F$56</definedName>
    <definedName name="Z_E97134B6_5E8D_4951_8DA0_73D065532361_.wvu.FilterData" localSheetId="10" hidden="1">'Sch-3 '!$A$18:$K$20</definedName>
    <definedName name="Z_E97134B6_5E8D_4951_8DA0_73D065532361_.wvu.FilterData" localSheetId="8"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7" hidden="1">'Sch-2 Dis'!$A$1:$F$62</definedName>
    <definedName name="Z_E97134B6_5E8D_4951_8DA0_73D065532361_.wvu.PrintArea" localSheetId="10" hidden="1">'Sch-3 '!$A$1:$K$20</definedName>
    <definedName name="Z_E97134B6_5E8D_4951_8DA0_73D065532361_.wvu.PrintArea" localSheetId="8" hidden="1">'Sch-3 Dis'!$A$1:$F$87</definedName>
    <definedName name="Z_E97134B6_5E8D_4951_8DA0_73D065532361_.wvu.PrintArea" localSheetId="9"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7" hidden="1">'Sch-2 Dis'!$13:$15</definedName>
    <definedName name="Z_E97134B6_5E8D_4951_8DA0_73D065532361_.wvu.PrintTitles" localSheetId="10" hidden="1">'Sch-3 '!$13:$16</definedName>
    <definedName name="Z_E97134B6_5E8D_4951_8DA0_73D065532361_.wvu.PrintTitles" localSheetId="8"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10" hidden="1">'Sch-3 '!$Q:$Z,'Sch-3 '!$AF:$AK</definedName>
    <definedName name="Z_E9F4E142_7D26_464D_BECA_4F3806DB1FE1_.wvu.Cols" localSheetId="8"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7" hidden="1">'Sch-2 Dis'!$A$15:$F$56</definedName>
    <definedName name="Z_E9F4E142_7D26_464D_BECA_4F3806DB1FE1_.wvu.FilterData" localSheetId="10" hidden="1">'Sch-3 '!$A$18:$K$20</definedName>
    <definedName name="Z_E9F4E142_7D26_464D_BECA_4F3806DB1FE1_.wvu.FilterData" localSheetId="8"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7" hidden="1">'Sch-2 Dis'!$A$1:$F$62</definedName>
    <definedName name="Z_E9F4E142_7D26_464D_BECA_4F3806DB1FE1_.wvu.PrintArea" localSheetId="10" hidden="1">'Sch-3 '!$A$1:$K$20</definedName>
    <definedName name="Z_E9F4E142_7D26_464D_BECA_4F3806DB1FE1_.wvu.PrintArea" localSheetId="8" hidden="1">'Sch-3 Dis'!$A$1:$F$87</definedName>
    <definedName name="Z_E9F4E142_7D26_464D_BECA_4F3806DB1FE1_.wvu.PrintArea" localSheetId="9"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7" hidden="1">'Sch-2 Dis'!$13:$15</definedName>
    <definedName name="Z_E9F4E142_7D26_464D_BECA_4F3806DB1FE1_.wvu.PrintTitles" localSheetId="10" hidden="1">'Sch-3 '!$13:$16</definedName>
    <definedName name="Z_E9F4E142_7D26_464D_BECA_4F3806DB1FE1_.wvu.PrintTitles" localSheetId="8"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10" hidden="1">'Sch-3 '!$Q:$Z,'Sch-3 '!$AF:$AK</definedName>
    <definedName name="Z_ECE9294F_C910_4036_88BC_B1F2176FB06B_.wvu.Cols" localSheetId="8"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7" hidden="1">'Sch-2 Dis'!$A$15:$F$56</definedName>
    <definedName name="Z_ECE9294F_C910_4036_88BC_B1F2176FB06B_.wvu.FilterData" localSheetId="10" hidden="1">'Sch-3 '!$A$18:$K$20</definedName>
    <definedName name="Z_ECE9294F_C910_4036_88BC_B1F2176FB06B_.wvu.FilterData" localSheetId="8"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7" hidden="1">'Sch-2 Dis'!$A$1:$F$62</definedName>
    <definedName name="Z_ECE9294F_C910_4036_88BC_B1F2176FB06B_.wvu.PrintArea" localSheetId="10" hidden="1">'Sch-3 '!$A$1:$K$20</definedName>
    <definedName name="Z_ECE9294F_C910_4036_88BC_B1F2176FB06B_.wvu.PrintArea" localSheetId="8" hidden="1">'Sch-3 Dis'!$A$1:$F$87</definedName>
    <definedName name="Z_ECE9294F_C910_4036_88BC_B1F2176FB06B_.wvu.PrintArea" localSheetId="9"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7" hidden="1">'Sch-2 Dis'!$13:$15</definedName>
    <definedName name="Z_ECE9294F_C910_4036_88BC_B1F2176FB06B_.wvu.PrintTitles" localSheetId="10" hidden="1">'Sch-3 '!$13:$16</definedName>
    <definedName name="Z_ECE9294F_C910_4036_88BC_B1F2176FB06B_.wvu.PrintTitles" localSheetId="8"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10"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10" hidden="1">'Sch-3 '!$Q:$Z,'Sch-3 '!$AF:$AK</definedName>
    <definedName name="Z_EE46BCD1_F715_4FA9_A5FC_1B125AD601E0_.wvu.Cols" localSheetId="8"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7" hidden="1">'Sch-2 Dis'!$A$15:$F$56</definedName>
    <definedName name="Z_EE46BCD1_F715_4FA9_A5FC_1B125AD601E0_.wvu.FilterData" localSheetId="10" hidden="1">'Sch-3 '!$A$18:$K$20</definedName>
    <definedName name="Z_EE46BCD1_F715_4FA9_A5FC_1B125AD601E0_.wvu.FilterData" localSheetId="8"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7" hidden="1">'Sch-2 Dis'!$A$1:$F$62</definedName>
    <definedName name="Z_EE46BCD1_F715_4FA9_A5FC_1B125AD601E0_.wvu.PrintArea" localSheetId="10" hidden="1">'Sch-3 '!$A$1:$K$20</definedName>
    <definedName name="Z_EE46BCD1_F715_4FA9_A5FC_1B125AD601E0_.wvu.PrintArea" localSheetId="8" hidden="1">'Sch-3 Dis'!$A$1:$F$87</definedName>
    <definedName name="Z_EE46BCD1_F715_4FA9_A5FC_1B125AD601E0_.wvu.PrintArea" localSheetId="9"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7" hidden="1">'Sch-2 Dis'!$13:$15</definedName>
    <definedName name="Z_EE46BCD1_F715_4FA9_A5FC_1B125AD601E0_.wvu.PrintTitles" localSheetId="10" hidden="1">'Sch-3 '!$13:$16</definedName>
    <definedName name="Z_EE46BCD1_F715_4FA9_A5FC_1B125AD601E0_.wvu.PrintTitles" localSheetId="8"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Dhinesh Kumar S {Dhinesh Kumar S} - Personal View" guid="{75D87FDD-0292-4E5A-8E8F-63018B009393}" mergeInterval="0" personalView="1" maximized="1" xWindow="-8" yWindow="-8" windowWidth="1382" windowHeight="744" tabRatio="821" activeSheetId="2"/>
    <customWorkbookView name="Jella Ramu {जेल्‍ला रामू} - Personal View" guid="{7F1A5DE7-1043-4C11-AB2C-CC6BC6A0F482}" mergeInterval="0" personalView="1" maximized="1" windowWidth="1362" windowHeight="543" tabRatio="821" activeSheetId="2"/>
    <customWorkbookView name="60003099 - Personal View" guid="{17F5C48B-526E-48D2-9F97-823D578F9893}" mergeInterval="0" personalView="1" maximized="1" windowWidth="1276" windowHeight="798" tabRatio="679" activeSheetId="20"/>
    <customWorkbookView name="60001959 - Personal View" guid="{B835C05C-B615-4DCB-982D-4519616B3CD8}" mergeInterval="0" personalView="1" maximized="1" windowWidth="1362" windowHeight="553" tabRatio="821" activeSheetId="10"/>
    <customWorkbookView name="Pankaj Pandey {पंकज पांडे} - Personal View" guid="{E97134B6-5E8D-4951-8DA0-73D065532361}" mergeInterval="0" personalView="1" maximized="1" windowWidth="1362" windowHeight="532" tabRatio="821" activeSheetId="5"/>
    <customWorkbookView name="admin - Personal View" guid="{EE46BCD1-F715-4FA9-A5FC-1B125AD601E0}" mergeInterval="0" personalView="1" maximized="1" xWindow="1" yWindow="1" windowWidth="1024" windowHeight="496" tabRatio="961" activeSheetId="20"/>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10"/>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0"/>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0"/>
    <customWorkbookView name="D Lucius - Personal View" guid="{E81F0721-C35D-4189-B675-E46A21339863}" mergeInterval="0" personalView="1" maximized="1" windowWidth="1362" windowHeight="523" tabRatio="821" activeSheetId="10"/>
    <customWorkbookView name="60031094 - Personal View" guid="{D0757F9E-DF41-4B40-A5E5-F4F8FDD8D61D}" mergeInterval="0" personalView="1" maximized="1" xWindow="1" yWindow="1" windowWidth="1362" windowHeight="538" tabRatio="821" activeSheetId="2"/>
    <customWorkbookView name="Pradeep Varun Ragiri {प्रदीप वरूण रागिरी} - Personal View" guid="{7043F04C-1FA3-449D-BEB8-4AC08DF68A5A}" mergeInterval="0" personalView="1" maximized="1" xWindow="-8" yWindow="-8" windowWidth="1382" windowHeight="744" tabRatio="821" activeSheetId="14"/>
    <customWorkbookView name="Sivadanam Sivakumar {शिवदानम शिवकुमार} - Personal View" guid="{B48B8B4C-A880-453D-8729-90D004BEF0DB}" mergeInterval="0" personalView="1" maximized="1" xWindow="-8" yWindow="-8" windowWidth="1936" windowHeight="1056" tabRatio="821" activeSheetId="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8" l="1"/>
  <c r="M20" i="8" s="1"/>
  <c r="K19" i="8"/>
  <c r="M19" i="8" s="1"/>
  <c r="N20" i="8" l="1"/>
  <c r="L20" i="8" s="1"/>
  <c r="N19" i="8"/>
  <c r="L19" i="8" s="1"/>
  <c r="K18" i="8"/>
  <c r="M18" i="8" l="1"/>
  <c r="K21" i="8"/>
  <c r="J19" i="7"/>
  <c r="J18" i="7"/>
  <c r="F2" i="2"/>
  <c r="N18" i="8" l="1"/>
  <c r="L18" i="8" s="1"/>
  <c r="N19" i="5"/>
  <c r="Q19" i="5" s="1"/>
  <c r="R19" i="5" s="1"/>
  <c r="O19" i="5" s="1"/>
  <c r="N20" i="5"/>
  <c r="Q20" i="5" s="1"/>
  <c r="R20" i="5" s="1"/>
  <c r="O20" i="5" s="1"/>
  <c r="N18" i="5"/>
  <c r="N21" i="5" l="1"/>
  <c r="B17" i="20"/>
  <c r="B3" i="2" l="1"/>
  <c r="J17" i="7" l="1"/>
  <c r="J20" i="7" s="1"/>
  <c r="A1" i="8" l="1"/>
  <c r="A3" i="8"/>
  <c r="D11" i="8"/>
  <c r="AH10" i="8"/>
  <c r="D10" i="8"/>
  <c r="D9" i="8"/>
  <c r="D8" i="8"/>
  <c r="A7" i="8"/>
  <c r="AH6" i="8"/>
  <c r="A6" i="8"/>
  <c r="AH5" i="8"/>
  <c r="AH4" i="8"/>
  <c r="AH3" i="8"/>
  <c r="L22" i="8" l="1"/>
  <c r="AH7" i="8"/>
  <c r="D18" i="14" l="1"/>
  <c r="A47" i="20"/>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<sst xmlns="http://schemas.openxmlformats.org/spreadsheetml/2006/main" count="893" uniqueCount="537">
  <si>
    <t>Package Name</t>
  </si>
  <si>
    <t xml:space="preserve">Making Animation Videos on Safety at workplace in line with Accident case studies
</t>
  </si>
  <si>
    <t>Package Code</t>
  </si>
  <si>
    <t>Making Animation Videos</t>
  </si>
  <si>
    <t>Specification No.</t>
  </si>
  <si>
    <t>SR-II/C&amp;M/WC-4143 /2024</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</si>
  <si>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</si>
  <si>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</si>
  <si>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</si>
  <si>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</si>
  <si>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</si>
  <si>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</si>
  <si>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</si>
  <si>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</si>
  <si>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</si>
  <si>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</si>
  <si>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</si>
  <si>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</si>
  <si>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</si>
  <si>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</si>
  <si>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</si>
  <si>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</si>
  <si>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</si>
  <si>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</si>
  <si>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</si>
  <si>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</si>
  <si>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</si>
  <si>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</si>
  <si>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</si>
  <si>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</si>
  <si>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</si>
  <si>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</si>
  <si>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</si>
  <si>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</si>
  <si>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</si>
  <si>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</si>
  <si>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</si>
  <si>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</si>
  <si>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</si>
  <si>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</si>
  <si>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</si>
  <si>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</si>
  <si>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</si>
  <si>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</si>
  <si>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</si>
  <si>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</si>
  <si>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</si>
  <si>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</si>
  <si>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</si>
  <si>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</si>
  <si>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</si>
  <si>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</si>
  <si>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</si>
  <si>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</si>
  <si>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</si>
  <si>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</si>
  <si>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</si>
  <si>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</si>
  <si>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</si>
  <si>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</si>
  <si>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</si>
  <si>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</si>
  <si>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</si>
  <si>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</si>
  <si>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</si>
  <si>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</si>
  <si>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</si>
  <si>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</si>
  <si>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</si>
  <si>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</si>
  <si>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</si>
  <si>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</si>
  <si>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</si>
  <si>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</si>
  <si>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</si>
  <si>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</si>
  <si>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</si>
  <si>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</si>
  <si>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</si>
  <si>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</si>
  <si>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</si>
  <si>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</si>
  <si>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</si>
  <si>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</si>
  <si>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</si>
  <si>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</si>
  <si>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</si>
  <si>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</si>
  <si>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</si>
  <si>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</si>
  <si>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</si>
  <si>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</si>
  <si>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</si>
  <si>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</si>
  <si>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</si>
  <si>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</si>
  <si>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</si>
  <si>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</si>
  <si>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</si>
  <si>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</si>
  <si>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</si>
  <si>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</si>
  <si>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</si>
  <si>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</si>
  <si>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</si>
  <si>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</si>
  <si>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</si>
  <si>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</si>
  <si>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</si>
  <si>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</si>
  <si>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</si>
  <si>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</si>
  <si>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</si>
  <si>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</si>
  <si>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</si>
  <si>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</si>
  <si>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</si>
  <si>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</si>
  <si>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</si>
  <si>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</si>
  <si>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</si>
  <si>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</si>
  <si>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</si>
  <si>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</si>
  <si>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</si>
  <si>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</si>
  <si>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</si>
  <si>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</si>
  <si>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</si>
  <si>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</si>
  <si>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</si>
  <si>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</si>
  <si>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</si>
  <si>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</si>
  <si>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</si>
  <si>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</si>
  <si>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</si>
  <si>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</si>
  <si>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</si>
  <si>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</si>
  <si>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</si>
  <si>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</si>
  <si>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</si>
  <si>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</si>
  <si>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</si>
  <si>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</si>
  <si>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</si>
  <si>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</si>
  <si>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</si>
  <si>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</si>
  <si>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</si>
  <si>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</si>
  <si>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</si>
  <si>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</si>
  <si>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</si>
  <si>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</si>
  <si>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</si>
  <si>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</si>
  <si>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</si>
  <si>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</si>
  <si>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</si>
  <si>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</si>
  <si>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</si>
  <si>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</si>
  <si>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</si>
  <si>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</si>
  <si>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</si>
  <si>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</si>
  <si>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</si>
  <si>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</si>
  <si>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Schedule - 3</t>
  </si>
  <si>
    <t>(SCHEDULE OF RATES AND PRICES : ERECTION CHARGES)</t>
  </si>
  <si>
    <t>As per lum-sum on Sch-3</t>
  </si>
  <si>
    <t>As per Percent on Sch-3</t>
  </si>
  <si>
    <t>Multipackage lum-sum</t>
  </si>
  <si>
    <t>Unit Erection Charges</t>
  </si>
  <si>
    <t>Total Erection Charges</t>
  </si>
  <si>
    <t>(a)</t>
  </si>
  <si>
    <t>Detailed Soil Investigation</t>
  </si>
  <si>
    <t>(b)</t>
  </si>
  <si>
    <t>All kinds of soil except fissured rock &amp; hard rock</t>
  </si>
  <si>
    <t>(e)</t>
  </si>
  <si>
    <t>River Crossing Location</t>
  </si>
  <si>
    <t>(f)</t>
  </si>
  <si>
    <t>Total Erection Price (A+B)</t>
  </si>
  <si>
    <t>Schedule - 4</t>
  </si>
  <si>
    <t>(SCHEDULE OF RATES AND PRICES )</t>
  </si>
  <si>
    <t>AMC Charges</t>
  </si>
  <si>
    <t>TOTAL TRAINING CHARGES</t>
  </si>
  <si>
    <t>--</t>
  </si>
  <si>
    <t>C&amp;M Department</t>
  </si>
  <si>
    <t>Power Grid Corporation of India Ltd.</t>
  </si>
  <si>
    <t>SR-II, RHQ</t>
  </si>
  <si>
    <t>Singanayakkanahalli, Yelahanka</t>
  </si>
  <si>
    <t>Bangalore</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</si>
  <si>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</si>
  <si>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</si>
  <si>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</si>
  <si>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</si>
  <si>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</si>
  <si>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</si>
  <si>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10 = 8 x 9</t>
  </si>
  <si>
    <t>confirmed</t>
  </si>
  <si>
    <t>Transmission Accident Awareness Video
1. 2D Character Animation (Up to 3 Characters)
2. Scripting,
3. Conceptualization,
4. Sketching,
5. Modeling,
6. Lighting
7. Rendering
8. Duration :2min
Included services
a) Music
b) Voiceover (English)
c) SFXs
Estimated Duration each film: 2minutes
Asper Technical Specification :- Annex 2a
Theme/Storyline Shall be provided by Engineer Incharge</t>
  </si>
  <si>
    <t>Each</t>
  </si>
  <si>
    <t xml:space="preserve">Dubbing Charges (per language cost per video)
Dubbing required in 4 languages
(Hindi, Kannada, Tamil, Malayalam) i.e (10Videos x 4 languages)= total 40 Qnty. </t>
  </si>
  <si>
    <t>Miscellaneous Expenses for @ 10% of total expenses
addition of characters, length of video If any required
during production</t>
  </si>
  <si>
    <t>LS</t>
  </si>
  <si>
    <t xml:space="preserve">                                                                                                                                                                                                                                                                                                                                                                                                                                                                                                                                                                                                                         </t>
  </si>
  <si>
    <t>Estimated Duration each film: 2minutes</t>
  </si>
  <si>
    <t>Asper Technical Specification :- Annex 2a</t>
  </si>
  <si>
    <t>Theme/Storyline Shall be provided by Engineer Incharge</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</si>
  <si>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</si>
  <si>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</si>
  <si>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</si>
  <si>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</si>
  <si>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</si>
  <si>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</si>
  <si>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</si>
  <si>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</si>
  <si>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</si>
  <si>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</si>
  <si>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</si>
  <si>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</si>
  <si>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</si>
  <si>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</si>
  <si>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</si>
  <si>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</si>
  <si>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</si>
  <si>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</si>
  <si>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</si>
  <si>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</si>
  <si>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</si>
  <si>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</si>
  <si>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</si>
  <si>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</si>
  <si>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</si>
  <si>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</si>
  <si>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</si>
  <si>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</si>
  <si>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</si>
  <si>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</si>
  <si>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</si>
  <si>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</si>
  <si>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</si>
  <si>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</si>
  <si>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</si>
  <si>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</si>
  <si>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</si>
  <si>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</si>
  <si>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</si>
  <si>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</si>
  <si>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</si>
  <si>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</si>
  <si>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</si>
  <si>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</si>
  <si>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</si>
  <si>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</si>
  <si>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</si>
  <si>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</si>
  <si>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</si>
  <si>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</si>
  <si>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</si>
  <si>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</si>
  <si>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</si>
  <si>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</si>
  <si>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</si>
  <si>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</si>
  <si>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</si>
  <si>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</si>
  <si>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</si>
  <si>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</si>
  <si>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</si>
  <si>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</si>
  <si>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</si>
  <si>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</si>
  <si>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</si>
  <si>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</si>
  <si>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</si>
  <si>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</si>
  <si>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</si>
  <si>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</si>
  <si>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</si>
  <si>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</si>
  <si>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</si>
  <si>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</si>
  <si>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</si>
  <si>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</si>
  <si>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</si>
  <si>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</si>
  <si>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</si>
  <si>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</si>
  <si>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</si>
  <si>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</si>
  <si>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</si>
  <si>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</si>
  <si>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</si>
  <si>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</si>
  <si>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</si>
  <si>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</si>
  <si>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</si>
  <si>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</si>
  <si>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</si>
  <si>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</si>
  <si>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</si>
  <si>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</si>
  <si>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</si>
  <si>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</si>
  <si>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</si>
  <si>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</si>
  <si>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</si>
  <si>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</si>
  <si>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</si>
  <si>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</si>
  <si>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</si>
  <si>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</si>
  <si>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</si>
  <si>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</si>
  <si>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</si>
  <si>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</si>
  <si>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3</t>
  </si>
  <si>
    <t>Service cum Installation</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</si>
  <si>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</si>
  <si>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</si>
  <si>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</si>
  <si>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</si>
  <si>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</si>
  <si>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</si>
  <si>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</si>
  <si>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</si>
  <si>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</si>
  <si>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</si>
  <si>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</si>
  <si>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</si>
  <si>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</si>
  <si>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</si>
  <si>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</si>
  <si>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</si>
  <si>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</si>
  <si>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</si>
  <si>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</si>
  <si>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</si>
  <si>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</si>
  <si>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</si>
  <si>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</si>
  <si>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</si>
  <si>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</si>
  <si>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</si>
  <si>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</si>
  <si>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</si>
  <si>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</si>
  <si>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</si>
  <si>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</si>
  <si>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</si>
  <si>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 xml:space="preserve">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</si>
  <si>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</si>
  <si>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</si>
  <si>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</si>
  <si>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</si>
  <si>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</si>
  <si>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</si>
  <si>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</si>
  <si>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</si>
  <si>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</si>
  <si>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</si>
  <si>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</si>
  <si>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</si>
  <si>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</si>
  <si>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</si>
  <si>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</si>
  <si>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</si>
  <si>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</si>
  <si>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</si>
  <si>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</si>
  <si>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</si>
  <si>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</si>
  <si>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</si>
  <si>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</si>
  <si>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</si>
  <si>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</si>
  <si>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</si>
  <si>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</si>
  <si>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</si>
  <si>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</si>
  <si>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</si>
  <si>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</si>
  <si>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</si>
  <si>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</si>
  <si>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</si>
  <si>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</si>
  <si>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</si>
  <si>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</si>
  <si>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</si>
  <si>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</si>
  <si>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</si>
  <si>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</si>
  <si>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</si>
  <si>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</si>
  <si>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</si>
  <si>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</si>
  <si>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</si>
  <si>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</si>
  <si>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</si>
  <si>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</si>
  <si>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</si>
  <si>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</si>
  <si>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</si>
  <si>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</si>
  <si>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</si>
  <si>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</si>
  <si>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</si>
  <si>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</si>
  <si>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</si>
  <si>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</si>
  <si>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</si>
  <si>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</si>
  <si>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</si>
  <si>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</si>
  <si>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</si>
  <si>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</si>
  <si>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</si>
  <si>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</si>
  <si>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</si>
  <si>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</si>
  <si>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</si>
  <si>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</si>
  <si>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</si>
  <si>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</si>
  <si>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</si>
  <si>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</si>
  <si>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</si>
  <si>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</si>
  <si>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</si>
  <si>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</si>
  <si>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</si>
  <si>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</si>
  <si>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</si>
  <si>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</si>
  <si>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</si>
  <si>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</si>
  <si>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</si>
  <si>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</si>
  <si>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</si>
  <si>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</si>
  <si>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</si>
  <si>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</si>
  <si>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</si>
  <si>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</si>
  <si>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</si>
  <si>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</si>
  <si>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</si>
  <si>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</si>
  <si>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</si>
  <si>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</si>
  <si>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</si>
  <si>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</si>
  <si>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</si>
  <si>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</si>
  <si>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</si>
  <si>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</si>
  <si>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</si>
  <si>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</si>
  <si>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</si>
  <si>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</si>
  <si>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</si>
  <si>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</si>
  <si>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</si>
  <si>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</si>
  <si>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</si>
  <si>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</si>
  <si>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</si>
  <si>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</si>
  <si>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</si>
  <si>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</si>
  <si>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</si>
  <si>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</si>
  <si>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</si>
  <si>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</si>
  <si>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</si>
  <si>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</si>
  <si>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</si>
  <si>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</si>
  <si>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</si>
  <si>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</si>
  <si>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</si>
  <si>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</si>
  <si>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</si>
  <si>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</si>
  <si>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</si>
  <si>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</si>
  <si>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</si>
  <si>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</si>
  <si>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</si>
  <si>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</si>
  <si>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</si>
  <si>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</si>
  <si>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</si>
  <si>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</si>
  <si>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</si>
  <si>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</si>
  <si>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</si>
  <si>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</si>
  <si>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</si>
  <si>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</si>
  <si>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</si>
  <si>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</si>
  <si>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</si>
  <si>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</si>
  <si>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</si>
  <si>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</si>
  <si>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</si>
  <si>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</si>
  <si>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</si>
  <si>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</si>
  <si>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</si>
  <si>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</si>
  <si>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</si>
  <si>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</si>
  <si>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</si>
  <si>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</si>
  <si>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</si>
  <si>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</si>
  <si>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</si>
  <si>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</si>
  <si>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</si>
  <si>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</si>
  <si>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</si>
  <si>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</si>
  <si>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</si>
  <si>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</si>
  <si>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</si>
  <si>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</si>
  <si>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</si>
  <si>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</si>
  <si>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</si>
  <si>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DSR Ref</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</si>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</sst>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5">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s>
  <borders count="3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10" fillId="0" borderId="1">
      <alignment horizontal="right"/>
    </xf>
    <xf numFmtId="170" fontId="57"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6" fontId="3" fillId="0" borderId="0"/>
    <xf numFmtId="166"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82" fillId="0" borderId="0"/>
    <xf numFmtId="0" fontId="2" fillId="0" borderId="0"/>
    <xf numFmtId="43" fontId="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 fillId="0" borderId="0"/>
    <xf numFmtId="0" fontId="3" fillId="0" borderId="0"/>
    <xf numFmtId="9" fontId="1" fillId="0" borderId="0" applyFont="0" applyFill="0" applyBorder="0" applyAlignment="0" applyProtection="0"/>
  </cellStyleXfs>
  <cellXfs count="1134">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5" fontId="26" fillId="0" borderId="0" xfId="207" applyNumberFormat="1" applyFont="1" applyFill="1" applyBorder="1" applyAlignment="1" applyProtection="1">
      <alignment horizontal="center" vertical="center" wrapText="1"/>
      <protection hidden="1"/>
    </xf>
    <xf numFmtId="165"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07" quotePrefix="1" applyNumberFormat="1" applyFont="1" applyFill="1" applyBorder="1" applyAlignment="1" applyProtection="1">
      <alignment horizontal="left" vertical="center" wrapText="1"/>
      <protection hidden="1"/>
    </xf>
    <xf numFmtId="171" fontId="30" fillId="0" borderId="0" xfId="207" applyNumberFormat="1" applyFont="1" applyFill="1" applyBorder="1" applyAlignment="1" applyProtection="1">
      <alignment horizontal="left" vertical="center" wrapText="1"/>
      <protection hidden="1"/>
    </xf>
    <xf numFmtId="165"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2"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5"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5"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5"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5"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5"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1" fontId="34" fillId="0" borderId="0" xfId="207" quotePrefix="1" applyNumberFormat="1" applyFont="1" applyFill="1" applyBorder="1" applyAlignment="1" applyProtection="1">
      <alignment vertical="top" wrapText="1"/>
      <protection hidden="1"/>
    </xf>
    <xf numFmtId="171"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5"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164"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164"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164"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3"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3" fillId="0" borderId="0" xfId="202" applyFont="1" applyAlignment="1" applyProtection="1">
      <alignment horizontal="center" vertical="top"/>
      <protection hidden="1"/>
    </xf>
    <xf numFmtId="0" fontId="73" fillId="0" borderId="0" xfId="0" applyFont="1" applyAlignment="1" applyProtection="1">
      <alignment horizontal="center" vertical="top"/>
      <protection hidden="1"/>
    </xf>
    <xf numFmtId="0" fontId="69" fillId="0" borderId="4" xfId="0" applyFont="1" applyBorder="1" applyAlignment="1">
      <alignment horizontal="center" vertical="top"/>
    </xf>
    <xf numFmtId="0" fontId="73" fillId="0" borderId="31" xfId="0" applyFont="1" applyBorder="1" applyAlignment="1">
      <alignment horizontal="center" vertical="top"/>
    </xf>
    <xf numFmtId="164" fontId="73" fillId="7" borderId="4" xfId="0" applyNumberFormat="1" applyFont="1" applyFill="1" applyBorder="1" applyAlignment="1">
      <alignment horizontal="center" vertical="top"/>
    </xf>
    <xf numFmtId="164" fontId="69" fillId="0" borderId="9" xfId="11" applyFont="1" applyBorder="1" applyAlignment="1" applyProtection="1">
      <alignment horizontal="center" vertical="top"/>
    </xf>
    <xf numFmtId="0" fontId="73" fillId="0" borderId="0" xfId="0" applyFont="1" applyAlignment="1">
      <alignment horizontal="center" vertical="top" wrapText="1"/>
    </xf>
    <xf numFmtId="0" fontId="69" fillId="0" borderId="0" xfId="0" applyFont="1" applyAlignment="1">
      <alignment horizontal="center" vertical="top"/>
    </xf>
    <xf numFmtId="0" fontId="74" fillId="0" borderId="0" xfId="0" applyFont="1" applyAlignment="1">
      <alignment horizontal="center" vertical="top"/>
    </xf>
    <xf numFmtId="0" fontId="74" fillId="0" borderId="0" xfId="0" applyFont="1" applyAlignment="1" applyProtection="1">
      <alignment horizontal="center" vertical="top"/>
      <protection hidden="1"/>
    </xf>
    <xf numFmtId="0" fontId="75" fillId="0" borderId="0" xfId="0" applyFont="1" applyAlignment="1" applyProtection="1">
      <alignment horizontal="center" vertical="top"/>
      <protection hidden="1"/>
    </xf>
    <xf numFmtId="0" fontId="74" fillId="0" borderId="0" xfId="202" applyFont="1" applyAlignment="1" applyProtection="1">
      <alignment horizontal="center" vertical="top"/>
      <protection hidden="1"/>
    </xf>
    <xf numFmtId="0" fontId="75" fillId="0" borderId="0" xfId="0" applyFont="1" applyAlignment="1" applyProtection="1">
      <alignment horizontal="center" vertical="top" wrapText="1"/>
      <protection hidden="1"/>
    </xf>
    <xf numFmtId="0" fontId="74" fillId="0" borderId="0" xfId="0" applyFont="1" applyAlignment="1" applyProtection="1">
      <alignment horizontal="center" vertical="top" wrapText="1"/>
      <protection hidden="1"/>
    </xf>
    <xf numFmtId="168" fontId="74"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6" fillId="0" borderId="0" xfId="0" applyFont="1" applyAlignment="1">
      <alignment vertical="center"/>
    </xf>
    <xf numFmtId="0" fontId="67" fillId="0" borderId="0" xfId="0" applyFont="1"/>
    <xf numFmtId="0" fontId="76" fillId="0" borderId="0" xfId="0" applyFont="1"/>
    <xf numFmtId="0" fontId="77" fillId="0" borderId="0" xfId="202" applyFont="1" applyAlignment="1" applyProtection="1">
      <alignment vertical="center"/>
      <protection hidden="1"/>
    </xf>
    <xf numFmtId="0" fontId="77"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17" fillId="0" borderId="4" xfId="147" applyFont="1" applyBorder="1" applyAlignment="1">
      <alignment horizontal="center"/>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8"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6" fillId="15" borderId="0" xfId="198" applyNumberFormat="1" applyFont="1" applyFill="1" applyBorder="1" applyProtection="1">
      <alignment vertical="top"/>
    </xf>
    <xf numFmtId="0" fontId="78" fillId="15" borderId="0" xfId="198" applyNumberFormat="1" applyFont="1" applyFill="1" applyBorder="1" applyProtection="1">
      <alignment vertical="top"/>
    </xf>
    <xf numFmtId="0" fontId="78"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2" fontId="16"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2" fillId="14" borderId="4" xfId="198" applyNumberFormat="1" applyFont="1" applyFill="1" applyBorder="1" applyAlignment="1" applyProtection="1">
      <alignment horizontal="center"/>
      <protection locked="0"/>
    </xf>
    <xf numFmtId="9" fontId="72" fillId="0" borderId="4" xfId="0" applyNumberFormat="1" applyFont="1" applyBorder="1" applyAlignment="1">
      <alignment horizontal="center"/>
    </xf>
    <xf numFmtId="10" fontId="72" fillId="0" borderId="4" xfId="198" applyNumberFormat="1" applyFont="1" applyFill="1" applyBorder="1" applyAlignment="1" applyProtection="1">
      <alignment horizontal="center"/>
      <protection locked="0"/>
    </xf>
    <xf numFmtId="9" fontId="67" fillId="0" borderId="4" xfId="0" applyNumberFormat="1" applyFont="1" applyBorder="1" applyAlignment="1">
      <alignment horizontal="left" wrapText="1"/>
    </xf>
    <xf numFmtId="0" fontId="71" fillId="14" borderId="4" xfId="109" applyFont="1" applyFill="1" applyBorder="1" applyAlignment="1">
      <alignment horizontal="center" wrapText="1"/>
    </xf>
    <xf numFmtId="1" fontId="80" fillId="0" borderId="4" xfId="0" applyNumberFormat="1" applyFont="1" applyBorder="1" applyAlignment="1">
      <alignment horizontal="center" wrapText="1"/>
    </xf>
    <xf numFmtId="2" fontId="37" fillId="14" borderId="4" xfId="198" applyNumberFormat="1" applyFont="1" applyFill="1" applyBorder="1" applyAlignment="1" applyProtection="1">
      <alignment horizontal="center"/>
      <protection locked="0"/>
    </xf>
    <xf numFmtId="2" fontId="37" fillId="14" borderId="4" xfId="0" applyNumberFormat="1" applyFont="1" applyFill="1" applyBorder="1" applyAlignment="1">
      <alignment horizontal="center"/>
    </xf>
    <xf numFmtId="2" fontId="73"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0" fillId="0" borderId="4" xfId="0" applyNumberFormat="1" applyFont="1" applyBorder="1" applyAlignment="1">
      <alignment horizontal="right" wrapText="1"/>
    </xf>
    <xf numFmtId="2" fontId="69" fillId="0" borderId="4" xfId="198" applyNumberFormat="1" applyFont="1" applyFill="1" applyBorder="1" applyAlignment="1" applyProtection="1">
      <alignment horizontal="center"/>
      <protection locked="0"/>
    </xf>
    <xf numFmtId="2" fontId="69" fillId="0" borderId="4" xfId="0" applyNumberFormat="1" applyFont="1" applyBorder="1" applyAlignment="1">
      <alignment horizontal="center"/>
    </xf>
    <xf numFmtId="164" fontId="73" fillId="6" borderId="4" xfId="11" applyFont="1" applyFill="1" applyBorder="1" applyAlignment="1" applyProtection="1">
      <alignment horizontal="center"/>
    </xf>
    <xf numFmtId="9" fontId="81" fillId="0" borderId="4" xfId="0" applyNumberFormat="1" applyFont="1" applyBorder="1" applyAlignment="1">
      <alignment horizontal="left" wrapText="1"/>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5" fontId="7" fillId="0" borderId="5" xfId="0" applyNumberFormat="1" applyFont="1" applyBorder="1" applyAlignment="1">
      <alignment horizontal="left" vertical="center"/>
    </xf>
    <xf numFmtId="165" fontId="6" fillId="0" borderId="0" xfId="0" applyNumberFormat="1" applyFont="1" applyAlignment="1">
      <alignment horizontal="center" vertical="center"/>
    </xf>
    <xf numFmtId="165" fontId="6" fillId="0" borderId="0" xfId="198" applyNumberFormat="1" applyFont="1" applyFill="1" applyBorder="1" applyAlignment="1" applyProtection="1">
      <alignment horizontal="center" vertical="center"/>
    </xf>
    <xf numFmtId="165" fontId="7" fillId="0" borderId="0" xfId="202" applyNumberFormat="1" applyFont="1" applyAlignment="1" applyProtection="1">
      <alignment horizontal="left" vertical="center"/>
      <protection hidden="1"/>
    </xf>
    <xf numFmtId="165" fontId="6" fillId="0" borderId="0" xfId="202" applyNumberFormat="1" applyFont="1" applyAlignment="1" applyProtection="1">
      <alignment horizontal="center" vertical="center"/>
      <protection hidden="1"/>
    </xf>
    <xf numFmtId="165" fontId="6" fillId="0" borderId="0" xfId="202" applyNumberFormat="1" applyFont="1" applyAlignment="1" applyProtection="1">
      <alignment horizontal="left" vertical="center"/>
      <protection hidden="1"/>
    </xf>
    <xf numFmtId="165" fontId="7" fillId="0" borderId="4" xfId="198" applyNumberFormat="1" applyFont="1" applyFill="1" applyBorder="1" applyAlignment="1" applyProtection="1">
      <alignment horizontal="center" vertical="center" wrapText="1"/>
    </xf>
    <xf numFmtId="1" fontId="7" fillId="0" borderId="4" xfId="0" applyNumberFormat="1" applyFont="1" applyBorder="1" applyAlignment="1">
      <alignment horizontal="center" vertical="center"/>
    </xf>
    <xf numFmtId="0" fontId="7" fillId="15"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65" fontId="6" fillId="0" borderId="4" xfId="0" applyNumberFormat="1" applyFont="1" applyBorder="1" applyAlignment="1">
      <alignment horizontal="center" vertical="center"/>
    </xf>
    <xf numFmtId="165" fontId="6" fillId="0" borderId="4" xfId="198" applyNumberFormat="1" applyFont="1" applyFill="1" applyBorder="1" applyAlignment="1" applyProtection="1">
      <alignment horizontal="center" vertical="center"/>
    </xf>
    <xf numFmtId="165" fontId="7" fillId="0" borderId="5" xfId="0" applyNumberFormat="1" applyFont="1" applyBorder="1" applyAlignment="1">
      <alignment horizontal="center" vertical="center"/>
    </xf>
    <xf numFmtId="165"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1" fontId="6" fillId="0" borderId="4" xfId="0" applyNumberFormat="1" applyFont="1" applyBorder="1" applyAlignment="1">
      <alignment horizontal="center" vertical="center"/>
    </xf>
    <xf numFmtId="0" fontId="6" fillId="0" borderId="0" xfId="202" applyFont="1" applyAlignment="1">
      <alignment horizontal="left" vertical="center"/>
    </xf>
    <xf numFmtId="0" fontId="7" fillId="0" borderId="4" xfId="0" applyFont="1" applyBorder="1" applyAlignment="1">
      <alignment horizontal="center" vertical="center"/>
    </xf>
    <xf numFmtId="0" fontId="7" fillId="15" borderId="4" xfId="0" applyFont="1" applyFill="1" applyBorder="1" applyAlignment="1">
      <alignment horizontal="left" vertical="center" wrapText="1"/>
    </xf>
    <xf numFmtId="0" fontId="6" fillId="0" borderId="4" xfId="0" applyFont="1" applyBorder="1" applyAlignment="1">
      <alignment horizontal="justify" vertical="center" wrapText="1"/>
    </xf>
    <xf numFmtId="0" fontId="7" fillId="0" borderId="4" xfId="0" applyFont="1" applyBorder="1" applyAlignment="1">
      <alignment vertical="center"/>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2" fontId="6" fillId="15" borderId="4" xfId="198" applyNumberFormat="1" applyFont="1" applyFill="1" applyBorder="1" applyAlignment="1" applyProtection="1">
      <alignment horizontal="right" vertical="center"/>
    </xf>
    <xf numFmtId="2" fontId="6" fillId="0" borderId="4" xfId="0" applyNumberFormat="1" applyFont="1" applyBorder="1" applyAlignment="1">
      <alignment horizontal="center" vertical="center"/>
    </xf>
    <xf numFmtId="0" fontId="83" fillId="16" borderId="4" xfId="0" applyFont="1" applyFill="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2" fontId="6" fillId="15" borderId="4" xfId="198" applyNumberFormat="1" applyFont="1" applyFill="1" applyBorder="1" applyAlignment="1" applyProtection="1">
      <alignment horizontal="center" vertical="center"/>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0" fontId="83" fillId="0" borderId="4" xfId="0" applyFont="1" applyBorder="1" applyAlignment="1">
      <alignment horizontal="center" vertical="center" wrapText="1"/>
    </xf>
    <xf numFmtId="0" fontId="7" fillId="0" borderId="4" xfId="0" applyFont="1" applyBorder="1" applyAlignment="1">
      <alignment horizontal="justify" vertical="center"/>
    </xf>
    <xf numFmtId="9" fontId="79"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7" fillId="15" borderId="4" xfId="0" applyNumberFormat="1" applyFont="1" applyFill="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21" fillId="15" borderId="4" xfId="0" applyFont="1" applyFill="1" applyBorder="1" applyAlignment="1">
      <alignment horizontal="left" vertical="center" wrapText="1"/>
    </xf>
    <xf numFmtId="0" fontId="79" fillId="0" borderId="4" xfId="0" applyFont="1" applyBorder="1" applyAlignment="1">
      <alignment horizontal="right" vertical="center" wrapText="1"/>
    </xf>
    <xf numFmtId="0" fontId="7" fillId="0" borderId="4" xfId="0" applyFont="1" applyBorder="1" applyAlignment="1">
      <alignment horizontal="right" vertical="center"/>
    </xf>
    <xf numFmtId="0" fontId="7" fillId="0" borderId="4" xfId="198" applyNumberFormat="1" applyFont="1" applyFill="1" applyBorder="1" applyAlignment="1" applyProtection="1">
      <alignment horizontal="right" vertical="center" wrapText="1"/>
    </xf>
    <xf numFmtId="0" fontId="34" fillId="15" borderId="0" xfId="0" applyFont="1" applyFill="1" applyAlignment="1">
      <alignment vertical="top" wrapText="1"/>
    </xf>
    <xf numFmtId="2" fontId="84" fillId="0" borderId="0" xfId="240" applyNumberFormat="1" applyFont="1" applyAlignment="1">
      <alignment horizontal="left" vertical="center" wrapText="1"/>
    </xf>
    <xf numFmtId="0" fontId="7" fillId="0" borderId="36" xfId="0" applyFont="1" applyBorder="1" applyAlignment="1">
      <alignment horizontal="right" vertical="center" indent="1"/>
    </xf>
    <xf numFmtId="0" fontId="6" fillId="15" borderId="36" xfId="198" applyNumberFormat="1" applyFont="1" applyFill="1" applyBorder="1" applyAlignment="1" applyProtection="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2" fontId="7"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15" borderId="14" xfId="198" applyNumberFormat="1" applyFont="1" applyFill="1" applyBorder="1" applyAlignment="1" applyProtection="1">
      <alignment horizontal="right"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2" fontId="7" fillId="0" borderId="14" xfId="0" applyNumberFormat="1" applyFont="1" applyBorder="1" applyAlignment="1">
      <alignment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5" fontId="17" fillId="0" borderId="0" xfId="193" applyNumberFormat="1" applyFont="1" applyAlignment="1">
      <alignment horizontal="center" vertical="top"/>
    </xf>
    <xf numFmtId="165" fontId="17" fillId="0" borderId="0" xfId="193" applyNumberFormat="1" applyFont="1" applyAlignment="1">
      <alignment horizontal="center" vertical="center"/>
    </xf>
    <xf numFmtId="0" fontId="17" fillId="0" borderId="0" xfId="193"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19" fillId="0" borderId="4" xfId="0" applyFont="1" applyBorder="1" applyAlignment="1">
      <alignment vertical="top" wrapText="1"/>
    </xf>
    <xf numFmtId="0" fontId="0" fillId="0" borderId="0" xfId="0" applyAlignment="1">
      <alignment horizontal="center" vertical="center"/>
    </xf>
    <xf numFmtId="0" fontId="65" fillId="0" borderId="0" xfId="0"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0" fontId="6" fillId="0" borderId="0" xfId="202" applyFont="1" applyAlignment="1" applyProtection="1">
      <alignment horizontal="left" vertical="top"/>
      <protection hidden="1"/>
    </xf>
    <xf numFmtId="1" fontId="6" fillId="0" borderId="0" xfId="0" applyNumberFormat="1" applyFont="1" applyAlignment="1">
      <alignment horizontal="right" vertical="top"/>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26"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0" fillId="0" borderId="0" xfId="202" applyFont="1" applyAlignment="1" applyProtection="1">
      <alignment horizontal="left" vertical="center"/>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07"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7"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6" fillId="0" borderId="0" xfId="202" applyFont="1" applyAlignment="1">
      <alignment horizontal="left" vertical="top"/>
    </xf>
    <xf numFmtId="0" fontId="39" fillId="0" borderId="0" xfId="0" applyFont="1" applyAlignment="1">
      <alignment horizontal="center" vertical="top"/>
    </xf>
    <xf numFmtId="165" fontId="7" fillId="0" borderId="5" xfId="202" applyNumberFormat="1" applyFont="1" applyBorder="1" applyAlignment="1" applyProtection="1">
      <alignment horizontal="right" vertical="top"/>
      <protection hidden="1"/>
    </xf>
    <xf numFmtId="165" fontId="6" fillId="0" borderId="0" xfId="202" applyNumberFormat="1" applyFont="1" applyAlignment="1" applyProtection="1">
      <alignment horizontal="left" vertical="top"/>
      <protection hidden="1"/>
    </xf>
    <xf numFmtId="0" fontId="16" fillId="10" borderId="0" xfId="201" applyFont="1" applyFill="1" applyAlignment="1" applyProtection="1">
      <alignment horizontal="left"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wrapText="1"/>
      <protection hidden="1"/>
    </xf>
    <xf numFmtId="2" fontId="16" fillId="0" borderId="15" xfId="201" applyNumberFormat="1" applyFont="1" applyBorder="1" applyAlignment="1" applyProtection="1">
      <alignment horizontal="center" wrapText="1"/>
      <protection hidden="1"/>
    </xf>
    <xf numFmtId="0" fontId="16" fillId="0" borderId="0" xfId="201" applyFont="1" applyAlignment="1" applyProtection="1">
      <alignment horizontal="center" vertical="center" wrapText="1"/>
      <protection hidden="1"/>
    </xf>
    <xf numFmtId="0" fontId="16" fillId="6" borderId="14" xfId="201" applyFont="1" applyFill="1" applyBorder="1" applyAlignment="1" applyProtection="1">
      <alignment horizontal="left" vertical="center" wrapText="1"/>
      <protection hidden="1"/>
    </xf>
    <xf numFmtId="0" fontId="16" fillId="6" borderId="3" xfId="201" applyFont="1" applyFill="1" applyBorder="1" applyAlignment="1" applyProtection="1">
      <alignment horizontal="left" vertical="center" wrapText="1"/>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198" applyNumberFormat="1" applyFont="1" applyFill="1" applyBorder="1" applyAlignment="1" applyProtection="1">
      <alignment horizontal="justify" vertical="center" wrapText="1"/>
      <protection hidden="1"/>
    </xf>
    <xf numFmtId="0" fontId="17"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6" fillId="6" borderId="24"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6" fillId="0" borderId="0" xfId="198" applyNumberFormat="1" applyFont="1" applyFill="1" applyBorder="1" applyAlignment="1" applyProtection="1">
      <alignment horizontal="justify" vertical="center"/>
      <protection hidden="1"/>
    </xf>
    <xf numFmtId="0" fontId="17" fillId="0" borderId="0" xfId="202" applyAlignment="1" applyProtection="1">
      <alignment horizontal="justify" vertical="top" wrapText="1"/>
      <protection hidden="1"/>
    </xf>
    <xf numFmtId="168" fontId="26" fillId="0" borderId="0" xfId="0" applyNumberFormat="1" applyFont="1" applyAlignment="1" applyProtection="1">
      <alignment horizontal="center" vertical="center" wrapText="1"/>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2" fontId="17" fillId="0" borderId="0" xfId="202" applyNumberFormat="1" applyAlignment="1" applyProtection="1">
      <alignment horizontal="right" vertical="center"/>
      <protection hidden="1"/>
    </xf>
    <xf numFmtId="0" fontId="16" fillId="0" borderId="0" xfId="202" applyFont="1" applyAlignment="1" applyProtection="1">
      <alignment horizontal="center" vertical="center"/>
      <protection hidden="1"/>
    </xf>
    <xf numFmtId="168" fontId="16" fillId="0" borderId="0" xfId="0" applyNumberFormat="1" applyFont="1" applyAlignment="1" applyProtection="1">
      <alignment horizontal="center" vertical="center"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justify" vertical="top"/>
    </xf>
    <xf numFmtId="0" fontId="0" fillId="0" borderId="0" xfId="193" applyFont="1" applyAlignment="1">
      <alignment horizontal="justify" vertical="top"/>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0" fillId="0" borderId="0" xfId="193" applyFont="1" applyAlignment="1">
      <alignment horizontal="center" vertical="top"/>
    </xf>
    <xf numFmtId="0" fontId="17" fillId="0" borderId="0" xfId="193" applyFont="1" applyAlignment="1">
      <alignment horizontal="center" vertical="top"/>
    </xf>
    <xf numFmtId="0" fontId="37"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7" fillId="0" borderId="35" xfId="0" applyFont="1" applyBorder="1" applyAlignment="1">
      <alignment horizontal="left" vertical="center" indent="2"/>
    </xf>
    <xf numFmtId="0" fontId="17" fillId="0" borderId="0" xfId="0" applyFont="1" applyAlignment="1">
      <alignment horizontal="left" vertical="center" wrapText="1"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0" fillId="0" borderId="0" xfId="0" applyAlignment="1">
      <alignment horizontal="left" vertical="top" wrapText="1"/>
    </xf>
    <xf numFmtId="0" fontId="17" fillId="0" borderId="0" xfId="206" applyFont="1" applyAlignment="1" applyProtection="1">
      <alignment horizontal="justify" vertical="center"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27">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4'!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274513" y="19050"/>
          <a:ext cx="2757054" cy="646339"/>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600075"/>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53438" y="76200"/>
          <a:ext cx="1385887" cy="652463"/>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7181" y="10096500"/>
          <a:ext cx="240507"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700588" y="10096500"/>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7181" y="10096500"/>
          <a:ext cx="240507"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700588" y="10096500"/>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7181" y="10096500"/>
          <a:ext cx="240507"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700588" y="10096500"/>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7181" y="10096500"/>
          <a:ext cx="240507"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7181" y="10096500"/>
          <a:ext cx="240507"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7181" y="10096500"/>
          <a:ext cx="240507"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7181" y="10096500"/>
          <a:ext cx="240507"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43500" y="10096500"/>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43500" y="10096500"/>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43500" y="10096500"/>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43500" y="10096500"/>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50506" y="10096500"/>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31456" y="10096500"/>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60031" y="10096500"/>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33913" y="10096500"/>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62488" y="10096500"/>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52963" y="10096500"/>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40981" y="10096500"/>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8606" y="10096500"/>
          <a:ext cx="269082"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9556" y="10096500"/>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60031" y="10096500"/>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7181" y="10096500"/>
          <a:ext cx="240507"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7181" y="10096500"/>
          <a:ext cx="240507"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7181" y="10096500"/>
          <a:ext cx="240507"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7181" y="10096500"/>
          <a:ext cx="240507"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7181" y="10096500"/>
          <a:ext cx="240507"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7181" y="10096500"/>
          <a:ext cx="240507"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3356" y="10096500"/>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7181" y="10096500"/>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7181" y="10096500"/>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7181" y="10096500"/>
          <a:ext cx="240507"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7181" y="10096500"/>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7181" y="10096500"/>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7181" y="10096500"/>
          <a:ext cx="240507"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700588" y="10096500"/>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700588" y="10096500"/>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700588" y="10096500"/>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86400" y="10096500"/>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86400" y="10096500"/>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86400" y="10096500"/>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86400" y="10096500"/>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86400" y="10096500"/>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7181" y="10096500"/>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700588" y="10096500"/>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7181" y="10096500"/>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700588" y="10096500"/>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7181" y="10096500"/>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700588" y="10096500"/>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7181" y="10096500"/>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700588" y="10096500"/>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7181" y="10096500"/>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7181" y="10096500"/>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7181" y="10096500"/>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7181" y="10096500"/>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7181" y="10096500"/>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700588" y="10096500"/>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700588" y="10096500"/>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700588" y="10096500"/>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700588" y="10096500"/>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700588" y="10096500"/>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7181" y="10096500"/>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7181" y="10096500"/>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700588" y="10096500"/>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700588" y="10096500"/>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7181" y="10096500"/>
          <a:ext cx="240507"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86400" y="10096500"/>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700588" y="10096500"/>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700588" y="10096500"/>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700588" y="10096500"/>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700588" y="10096500"/>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700588" y="10096500"/>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6763" y="10096500"/>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7181" y="10096500"/>
          <a:ext cx="240507"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7181" y="10096500"/>
          <a:ext cx="240507"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7181" y="10096500"/>
          <a:ext cx="240507"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7181" y="10096500"/>
          <a:ext cx="240507"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7181" y="10096500"/>
          <a:ext cx="240507"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7181" y="10096500"/>
          <a:ext cx="240507"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3356" y="10096500"/>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7181" y="10096500"/>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7181" y="10096500"/>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7181" y="10096500"/>
          <a:ext cx="240507"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7181" y="10096500"/>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7181" y="10096500"/>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7181" y="10096500"/>
          <a:ext cx="240507"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700588" y="10096500"/>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700588" y="10096500"/>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700588" y="10096500"/>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86400" y="10096500"/>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86400" y="10096500"/>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86400" y="10096500"/>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86400" y="10096500"/>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86400" y="10096500"/>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7181" y="10096500"/>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700588" y="10096500"/>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7181" y="10096500"/>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700588" y="10096500"/>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7181" y="10096500"/>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700588" y="10096500"/>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7181" y="10096500"/>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700588" y="10096500"/>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7181" y="10096500"/>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7181" y="10096500"/>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7181" y="10096500"/>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7181" y="10096500"/>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7181" y="10096500"/>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700588" y="10096500"/>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700588" y="10096500"/>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700588" y="10096500"/>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700588" y="10096500"/>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700588" y="10096500"/>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7181" y="10096500"/>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7181" y="10096500"/>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700588" y="10096500"/>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700588" y="10096500"/>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7181" y="10096500"/>
          <a:ext cx="240507"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86400" y="10096500"/>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700588" y="10096500"/>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700588" y="10096500"/>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700588" y="10096500"/>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700588" y="10096500"/>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6763" y="10096500"/>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7181" y="10096500"/>
          <a:ext cx="240507"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700588" y="10096500"/>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7181" y="10096500"/>
          <a:ext cx="240507"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700588" y="10096500"/>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7181" y="10096500"/>
          <a:ext cx="240507"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700588" y="10096500"/>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7181" y="10096500"/>
          <a:ext cx="240507"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7181" y="10096500"/>
          <a:ext cx="240507"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7181" y="10096500"/>
          <a:ext cx="240507"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7181" y="10096500"/>
          <a:ext cx="240507"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43500" y="10096500"/>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43500" y="10096500"/>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43500" y="10096500"/>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43500" y="10096500"/>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50506" y="10096500"/>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31456" y="10096500"/>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60031" y="10096500"/>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33913" y="10096500"/>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62488" y="10096500"/>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52963" y="10096500"/>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40981" y="10096500"/>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8606" y="10096500"/>
          <a:ext cx="269082"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9556" y="10096500"/>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60031" y="10096500"/>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7181" y="10096500"/>
          <a:ext cx="240507"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7181" y="10096500"/>
          <a:ext cx="240507"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7181" y="10096500"/>
          <a:ext cx="240507"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7181" y="10096500"/>
          <a:ext cx="240507"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7181" y="10096500"/>
          <a:ext cx="240507"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7181" y="10096500"/>
          <a:ext cx="240507"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3356" y="10096500"/>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7181" y="10096500"/>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7181" y="10096500"/>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7181" y="10096500"/>
          <a:ext cx="240507"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7181" y="10096500"/>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7181" y="10096500"/>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7181" y="10096500"/>
          <a:ext cx="240507"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700588" y="10096500"/>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700588" y="10096500"/>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700588" y="10096500"/>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86400" y="10096500"/>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86400" y="10096500"/>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86400" y="10096500"/>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86400" y="10096500"/>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86400" y="10096500"/>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7181" y="10096500"/>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700588" y="10096500"/>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7181" y="10096500"/>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700588" y="10096500"/>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7181" y="10096500"/>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700588" y="10096500"/>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7181" y="10096500"/>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700588" y="10096500"/>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7181" y="10096500"/>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7181" y="10096500"/>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7181" y="10096500"/>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7181" y="10096500"/>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7181" y="10096500"/>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700588" y="10096500"/>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700588" y="10096500"/>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700588" y="10096500"/>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700588" y="10096500"/>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700588" y="10096500"/>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7181" y="10096500"/>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7181" y="10096500"/>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700588" y="10096500"/>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700588" y="10096500"/>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7181" y="10096500"/>
          <a:ext cx="240507"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86400" y="10096500"/>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700588" y="10096500"/>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700588" y="10096500"/>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700588" y="10096500"/>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700588" y="10096500"/>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700588" y="10096500"/>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6763" y="10096500"/>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7181" y="10096500"/>
          <a:ext cx="240507"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7181" y="10096500"/>
          <a:ext cx="240507"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7181" y="10096500"/>
          <a:ext cx="240507"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7181" y="10096500"/>
          <a:ext cx="240507"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7181" y="10096500"/>
          <a:ext cx="240507"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7181" y="10096500"/>
          <a:ext cx="240507"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3356" y="10096500"/>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7181" y="10096500"/>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7181" y="10096500"/>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7181" y="10096500"/>
          <a:ext cx="240507"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7181" y="10096500"/>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7181" y="10096500"/>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7181" y="10096500"/>
          <a:ext cx="240507"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700588" y="10096500"/>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700588" y="10096500"/>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700588" y="10096500"/>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86400" y="10096500"/>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86400" y="10096500"/>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86400" y="10096500"/>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86400" y="10096500"/>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86400" y="10096500"/>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7181" y="10096500"/>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700588" y="10096500"/>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7181" y="10096500"/>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700588" y="10096500"/>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7181" y="10096500"/>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700588" y="10096500"/>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7181" y="10096500"/>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700588" y="10096500"/>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7181" y="10096500"/>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7181" y="10096500"/>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7181" y="10096500"/>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7181" y="10096500"/>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7181" y="10096500"/>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700588" y="10096500"/>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700588" y="10096500"/>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700588" y="10096500"/>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700588" y="10096500"/>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700588" y="10096500"/>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7181" y="10096500"/>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7181" y="10096500"/>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700588" y="10096500"/>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700588" y="10096500"/>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86400" y="10096500"/>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700588" y="10096500"/>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700588" y="10096500"/>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700588" y="10096500"/>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700588" y="10096500"/>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6763" y="10096500"/>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7181" y="10096500"/>
          <a:ext cx="240507"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700588" y="10096500"/>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7181" y="10096500"/>
          <a:ext cx="240507"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700588" y="10096500"/>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7181" y="10096500"/>
          <a:ext cx="240507"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700588" y="10096500"/>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7181" y="10096500"/>
          <a:ext cx="240507"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7181" y="10096500"/>
          <a:ext cx="240507"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7181" y="10096500"/>
          <a:ext cx="240507"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7181" y="10096500"/>
          <a:ext cx="240507"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43500" y="10096500"/>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43500" y="10096500"/>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43500" y="10096500"/>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43500" y="10096500"/>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50506" y="10096500"/>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31456" y="10096500"/>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60031" y="10096500"/>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33913" y="10096500"/>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62488" y="10096500"/>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52963" y="10096500"/>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40981" y="10096500"/>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8606" y="10096500"/>
          <a:ext cx="269082"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9556" y="10096500"/>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60031" y="10096500"/>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7181" y="10096500"/>
          <a:ext cx="240507"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7181" y="10096500"/>
          <a:ext cx="240507"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7181" y="10096500"/>
          <a:ext cx="240507"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7181" y="10096500"/>
          <a:ext cx="240507"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7181" y="10096500"/>
          <a:ext cx="240507"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7181" y="10096500"/>
          <a:ext cx="240507"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3356" y="10096500"/>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7181" y="10096500"/>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7181" y="10096500"/>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7181" y="10096500"/>
          <a:ext cx="240507"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7181" y="10096500"/>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7181" y="10096500"/>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7181" y="10096500"/>
          <a:ext cx="240507"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700588" y="10096500"/>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700588" y="10096500"/>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700588" y="10096500"/>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86400" y="10096500"/>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86400" y="10096500"/>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86400" y="10096500"/>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86400" y="10096500"/>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86400" y="10096500"/>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7181" y="10096500"/>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700588" y="10096500"/>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7181" y="10096500"/>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700588" y="10096500"/>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7181" y="10096500"/>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700588" y="10096500"/>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7181" y="10096500"/>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700588" y="10096500"/>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7181" y="10096500"/>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7181" y="10096500"/>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7181" y="10096500"/>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7181" y="10096500"/>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7181" y="10096500"/>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700588" y="10096500"/>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700588" y="10096500"/>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700588" y="10096500"/>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700588" y="10096500"/>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700588" y="10096500"/>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7181" y="10096500"/>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7181" y="10096500"/>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700588" y="10096500"/>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700588" y="10096500"/>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7181" y="10096500"/>
          <a:ext cx="240507"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86400" y="10096500"/>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700588" y="10096500"/>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700588" y="10096500"/>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700588" y="10096500"/>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700588" y="10096500"/>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700588" y="10096500"/>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6763" y="10096500"/>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7181" y="10096500"/>
          <a:ext cx="240507"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7181" y="10096500"/>
          <a:ext cx="240507"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7181" y="10096500"/>
          <a:ext cx="240507"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7181" y="10096500"/>
          <a:ext cx="240507"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7181" y="10096500"/>
          <a:ext cx="240507"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7181" y="10096500"/>
          <a:ext cx="240507"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3356" y="10096500"/>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7181" y="10096500"/>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7181" y="10096500"/>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7181" y="10096500"/>
          <a:ext cx="240507"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7181" y="10096500"/>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7181" y="10096500"/>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7181" y="10096500"/>
          <a:ext cx="240507"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700588" y="10096500"/>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700588" y="10096500"/>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700588" y="10096500"/>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86400" y="10096500"/>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86400" y="10096500"/>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86400" y="10096500"/>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86400" y="10096500"/>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86400" y="10096500"/>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7181" y="10096500"/>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700588" y="10096500"/>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7181" y="10096500"/>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700588" y="10096500"/>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7181" y="10096500"/>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700588" y="10096500"/>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7181" y="10096500"/>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700588" y="10096500"/>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7181" y="10096500"/>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7181" y="10096500"/>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7181" y="10096500"/>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7181" y="10096500"/>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7181" y="10096500"/>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700588" y="10096500"/>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700588" y="10096500"/>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700588" y="10096500"/>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700588" y="10096500"/>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700588" y="10096500"/>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7181" y="10096500"/>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7181" y="10096500"/>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700588" y="10096500"/>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700588" y="10096500"/>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7181" y="10096500"/>
          <a:ext cx="240507"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86400" y="10096500"/>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700588" y="10096500"/>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700588" y="10096500"/>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700588" y="10096500"/>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700588" y="10096500"/>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6763" y="10096500"/>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7181" y="10096500"/>
          <a:ext cx="240507"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700588" y="10096500"/>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7181" y="10096500"/>
          <a:ext cx="240507"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700588" y="10096500"/>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7181" y="10096500"/>
          <a:ext cx="240507"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700588" y="10096500"/>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7181" y="10096500"/>
          <a:ext cx="240507"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7181" y="10096500"/>
          <a:ext cx="240507"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7181" y="10096500"/>
          <a:ext cx="240507"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7181" y="10096500"/>
          <a:ext cx="240507"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43500" y="10096500"/>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43500" y="10096500"/>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43500" y="10096500"/>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43500" y="10096500"/>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50506" y="10096500"/>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31456" y="10096500"/>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60031" y="10096500"/>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33913" y="10096500"/>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62488" y="10096500"/>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52963" y="10096500"/>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40981" y="10096500"/>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8606" y="10096500"/>
          <a:ext cx="269082"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9556" y="10096500"/>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60031" y="10096500"/>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7181" y="10096500"/>
          <a:ext cx="240507"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7181" y="10096500"/>
          <a:ext cx="240507"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7181" y="10096500"/>
          <a:ext cx="240507"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7181" y="10096500"/>
          <a:ext cx="240507"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7181" y="10096500"/>
          <a:ext cx="240507"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7181" y="10096500"/>
          <a:ext cx="240507"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3356" y="10096500"/>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7181" y="10096500"/>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7181" y="10096500"/>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7181" y="10096500"/>
          <a:ext cx="240507"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7181" y="10096500"/>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7181" y="10096500"/>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7181" y="10096500"/>
          <a:ext cx="240507"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700588" y="10096500"/>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700588" y="10096500"/>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700588" y="10096500"/>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86400" y="10096500"/>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86400" y="10096500"/>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86400" y="10096500"/>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86400" y="10096500"/>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86400" y="10096500"/>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7181" y="10096500"/>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700588" y="10096500"/>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7181" y="10096500"/>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700588" y="10096500"/>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7181" y="10096500"/>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700588" y="10096500"/>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7181" y="10096500"/>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700588" y="10096500"/>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7181" y="10096500"/>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7181" y="10096500"/>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7181" y="10096500"/>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7181" y="10096500"/>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7181" y="10096500"/>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700588" y="10096500"/>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700588" y="10096500"/>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700588" y="10096500"/>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700588" y="10096500"/>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700588" y="10096500"/>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7181" y="10096500"/>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7181" y="10096500"/>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700588" y="10096500"/>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700588" y="10096500"/>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7181" y="10096500"/>
          <a:ext cx="240507"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86400" y="10096500"/>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700588" y="10096500"/>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700588" y="10096500"/>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700588" y="10096500"/>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700588" y="10096500"/>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700588" y="10096500"/>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6763" y="10096500"/>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7181" y="10096500"/>
          <a:ext cx="240507"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7181" y="10096500"/>
          <a:ext cx="240507"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7181" y="10096500"/>
          <a:ext cx="240507"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7181" y="10096500"/>
          <a:ext cx="240507"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7181" y="10096500"/>
          <a:ext cx="240507"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7181" y="10096500"/>
          <a:ext cx="240507"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3356" y="10096500"/>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7181" y="10096500"/>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7181" y="10096500"/>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7181" y="10096500"/>
          <a:ext cx="240507"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7181" y="10096500"/>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7181" y="10096500"/>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7181" y="10096500"/>
          <a:ext cx="240507"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700588" y="10096500"/>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700588" y="10096500"/>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700588" y="10096500"/>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86400" y="10096500"/>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86400" y="10096500"/>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86400" y="10096500"/>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86400" y="10096500"/>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86400" y="10096500"/>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7181" y="10096500"/>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700588" y="10096500"/>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7181" y="10096500"/>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700588" y="10096500"/>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7181" y="10096500"/>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700588" y="10096500"/>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7181" y="10096500"/>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700588" y="10096500"/>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7181" y="10096500"/>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7181" y="10096500"/>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7181" y="10096500"/>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7181" y="10096500"/>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7181" y="10096500"/>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700588" y="10096500"/>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700588" y="10096500"/>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700588" y="10096500"/>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700588" y="10096500"/>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700588" y="10096500"/>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7181" y="10096500"/>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700588" y="10096500"/>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700588" y="10096500"/>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86400" y="10096500"/>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700588" y="10096500"/>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700588" y="10096500"/>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700588" y="10096500"/>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700588" y="10096500"/>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6763" y="10096500"/>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8286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93293" y="28575"/>
          <a:ext cx="1114425" cy="646339"/>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88033" y="19050"/>
          <a:ext cx="1109134" cy="851958"/>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36669" y="19050"/>
          <a:ext cx="1114425" cy="654844"/>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50956" y="19050"/>
          <a:ext cx="1109663" cy="666750"/>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drawing" Target="../drawings/drawing9.xml"/><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13" sqref="B13"/>
    </sheetView>
  </sheetViews>
  <sheetFormatPr defaultRowHeight="16.5"/>
  <cols>
    <col min="1" max="1" width="18" customWidth="1"/>
    <col min="2" max="2" width="71.875" customWidth="1"/>
  </cols>
  <sheetData>
    <row r="1" spans="1:8" ht="57.75" customHeight="1">
      <c r="A1" s="887" t="s">
        <v>0</v>
      </c>
      <c r="B1" s="888" t="s">
        <v>1</v>
      </c>
      <c r="C1" s="889"/>
      <c r="D1" s="889"/>
      <c r="E1" s="889"/>
      <c r="F1" s="889"/>
      <c r="G1" s="889"/>
      <c r="H1" s="889"/>
    </row>
    <row r="2" spans="1:8" ht="19.5">
      <c r="A2" s="887"/>
      <c r="B2" s="685"/>
      <c r="C2" s="686"/>
      <c r="D2" s="686"/>
      <c r="E2" s="686"/>
      <c r="F2" s="686"/>
      <c r="G2" s="686"/>
      <c r="H2" s="686"/>
    </row>
    <row r="3" spans="1:8" ht="19.5">
      <c r="A3" s="887" t="s">
        <v>2</v>
      </c>
      <c r="B3" s="687" t="s">
        <v>3</v>
      </c>
      <c r="C3" s="686"/>
      <c r="D3" s="686"/>
      <c r="E3" s="686"/>
      <c r="F3" s="686"/>
      <c r="G3" s="686"/>
      <c r="H3" s="686"/>
    </row>
    <row r="4" spans="1:8" ht="19.5">
      <c r="A4" s="887"/>
      <c r="B4" s="686"/>
      <c r="C4" s="686"/>
      <c r="D4" s="686"/>
      <c r="E4" s="686"/>
      <c r="F4" s="686"/>
      <c r="G4" s="686"/>
      <c r="H4" s="686"/>
    </row>
    <row r="5" spans="1:8" ht="19.5">
      <c r="A5" s="887" t="s">
        <v>4</v>
      </c>
      <c r="B5" s="890" t="s">
        <v>5</v>
      </c>
      <c r="C5" s="891"/>
      <c r="D5" s="891"/>
      <c r="E5" s="891"/>
      <c r="F5" s="891"/>
      <c r="G5" s="891"/>
      <c r="H5" s="891"/>
    </row>
    <row r="6" spans="1:8" ht="19.5">
      <c r="B6" s="686"/>
      <c r="C6" s="686"/>
      <c r="D6" s="686"/>
      <c r="E6" s="686"/>
      <c r="F6" s="686"/>
      <c r="G6" s="686"/>
      <c r="H6" s="686"/>
    </row>
  </sheetData>
  <sheetProtection formatColumns="0" formatRows="0"/>
  <customSheetViews>
    <customSheetView guid="{75D87FDD-0292-4E5A-8E8F-63018B009393}" state="hidden">
      <selection activeCell="B9" sqref="B9"/>
      <pageMargins left="0" right="0" top="0" bottom="0" header="0" footer="0"/>
      <pageSetup orientation="portrait" r:id="rId1"/>
      <headerFooter alignWithMargins="0"/>
    </customSheetView>
    <customSheetView guid="{7F1A5DE7-1043-4C11-AB2C-CC6BC6A0F482}" state="hidden">
      <selection activeCell="B4" sqref="B4"/>
      <pageMargins left="0" right="0" top="0" bottom="0" header="0" footer="0"/>
      <pageSetup orientation="portrait" r:id="rId2"/>
      <headerFooter alignWithMargins="0"/>
    </customSheetView>
    <customSheetView guid="{17F5C48B-526E-48D2-9F97-823D578F9893}" state="hidden">
      <selection activeCell="B15" sqref="B15:B16"/>
      <pageMargins left="0" right="0" top="0" bottom="0" header="0" footer="0"/>
      <pageSetup orientation="portrait" r:id="rId3"/>
      <headerFooter alignWithMargins="0"/>
    </customSheetView>
    <customSheetView guid="{B835C05C-B615-4DCB-982D-4519616B3CD8}" state="hidden">
      <selection activeCell="B11" sqref="B11"/>
      <pageMargins left="0" right="0" top="0" bottom="0" header="0" footer="0"/>
      <pageSetup orientation="portrait" r:id="rId4"/>
      <headerFooter alignWithMargins="0"/>
    </customSheetView>
    <customSheetView guid="{E97134B6-5E8D-4951-8DA0-73D065532361}" state="hidden">
      <selection activeCell="B1" sqref="B1:H1"/>
      <pageMargins left="0" right="0" top="0" bottom="0" header="0" footer="0"/>
      <pageSetup orientation="portrait" r:id="rId5"/>
      <headerFooter alignWithMargins="0"/>
    </customSheetView>
    <customSheetView guid="{EE46BCD1-F715-4FA9-A5FC-1B125AD601E0}" state="hidden">
      <selection activeCell="B5" sqref="B5:H5"/>
      <pageMargins left="0" right="0" top="0" bottom="0" header="0" footer="0"/>
      <pageSetup orientation="portrait" r:id="rId6"/>
      <headerFooter alignWithMargins="0"/>
    </customSheetView>
    <customSheetView guid="{4AA1107B-A795-4744-B566-827168772C7A}" state="hidden">
      <selection activeCell="B2" sqref="B2"/>
      <pageMargins left="0" right="0" top="0" bottom="0" header="0" footer="0"/>
      <pageSetup orientation="portrait" r:id="rId7"/>
      <headerFooter alignWithMargins="0"/>
    </customSheetView>
    <customSheetView guid="{B23AD343-29DA-4CE0-BD10-47BF44F3782F}" state="hidden">
      <selection activeCell="B10" sqref="B10"/>
      <pageMargins left="0" right="0" top="0" bottom="0" header="0" footer="0"/>
      <pageSetup orientation="portrait" r:id="rId8"/>
      <headerFooter alignWithMargins="0"/>
    </customSheetView>
    <customSheetView guid="{ECE9294F-C910-4036-88BC-B1F2176FB06B}" state="hidden">
      <selection activeCell="B8" sqref="B8"/>
      <pageMargins left="0" right="0" top="0" bottom="0" header="0" footer="0"/>
      <pageSetup orientation="portrait" r:id="rId9"/>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A7DBDDEF-9245-44C6-9EBF-032DB6E1C0A2}" state="hidden">
      <selection activeCell="B8" sqref="B8"/>
      <pageMargins left="0" right="0" top="0" bottom="0" header="0" footer="0"/>
      <pageSetup orientation="portrait" r:id="rId11"/>
      <headerFooter alignWithMargins="0"/>
    </customSheetView>
    <customSheetView guid="{7487ED9F-BBED-4B2A-9631-22F1A430946B}" state="hidden">
      <selection activeCell="B2" sqref="B2"/>
      <pageMargins left="0" right="0" top="0" bottom="0" header="0" footer="0"/>
      <pageSetup orientation="portrait" r:id="rId12"/>
      <headerFooter alignWithMargins="0"/>
    </customSheetView>
    <customSheetView guid="{B3CE7B10-A914-4559-A6DA-AED8C22AFD6D}" state="hidden">
      <selection activeCell="B7" sqref="B7"/>
      <pageMargins left="0" right="0" top="0" bottom="0" header="0" footer="0"/>
      <pageSetup orientation="portrait" r:id="rId13"/>
      <headerFooter alignWithMargins="0"/>
    </customSheetView>
    <customSheetView guid="{D53177B2-31EC-4222-B97A-A37DCFD9E45B}" state="hidden">
      <selection activeCell="B1" sqref="B1:H1"/>
      <pageMargins left="0" right="0" top="0" bottom="0" header="0" footer="0"/>
      <pageSetup orientation="portrait" r:id="rId14"/>
      <headerFooter alignWithMargins="0"/>
    </customSheetView>
    <customSheetView guid="{223BC0FC-814D-40F0-9795-CE82A16FF3A5}" state="hidden">
      <selection activeCell="B10" sqref="B10"/>
      <pageMargins left="0" right="0" top="0" bottom="0" header="0" footer="0"/>
      <pageSetup orientation="portrait" r:id="rId15"/>
      <headerFooter alignWithMargins="0"/>
    </customSheetView>
    <customSheetView guid="{E81F0721-C35D-4189-B675-E46A21339863}" state="hidden">
      <selection activeCell="B11" sqref="B11"/>
      <pageMargins left="0" right="0" top="0" bottom="0" header="0" footer="0"/>
      <pageSetup orientation="portrait" r:id="rId16"/>
      <headerFooter alignWithMargins="0"/>
    </customSheetView>
    <customSheetView guid="{D0757F9E-DF41-4B40-A5E5-F4F8FDD8D61D}" state="hidden">
      <selection activeCell="B5" sqref="B5:H5"/>
      <pageMargins left="0" right="0" top="0" bottom="0" header="0" footer="0"/>
      <pageSetup orientation="portrait" r:id="rId17"/>
      <headerFooter alignWithMargins="0"/>
    </customSheetView>
    <customSheetView guid="{7043F04C-1FA3-449D-BEB8-4AC08DF68A5A}" state="hidden">
      <selection activeCell="B10" sqref="B10"/>
      <pageMargins left="0" right="0" top="0" bottom="0" header="0" footer="0"/>
      <pageSetup orientation="portrait" r:id="rId18"/>
      <headerFooter alignWithMargins="0"/>
    </customSheetView>
    <customSheetView guid="{B48B8B4C-A880-453D-8729-90D004BEF0DB}"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SR-II/C&amp;M/WC-4143 /2024</v>
      </c>
      <c r="B1" s="76"/>
      <c r="C1" s="77"/>
      <c r="D1" s="77"/>
      <c r="E1" s="78"/>
      <c r="F1" s="79" t="s">
        <v>185</v>
      </c>
    </row>
    <row r="2" spans="1:6" ht="18" customHeight="1">
      <c r="A2" s="64"/>
      <c r="B2" s="82"/>
      <c r="C2" s="83"/>
      <c r="D2" s="83"/>
      <c r="E2" s="32"/>
      <c r="F2" s="32"/>
    </row>
    <row r="3" spans="1:6" ht="93.75" customHeight="1">
      <c r="A3" s="1001" t="str">
        <f>Cover!$B$2</f>
        <v xml:space="preserve">Making Animation Videos on Safety at workplace in line with Accident case studies
</v>
      </c>
      <c r="B3" s="1001"/>
      <c r="C3" s="1001"/>
      <c r="D3" s="1001"/>
      <c r="E3" s="1001"/>
      <c r="F3" s="1001"/>
    </row>
    <row r="4" spans="1:6" ht="21.95" customHeight="1">
      <c r="A4" s="1002" t="s">
        <v>186</v>
      </c>
      <c r="B4" s="1002"/>
      <c r="C4" s="1002"/>
      <c r="D4" s="1002"/>
      <c r="E4" s="1002"/>
      <c r="F4" s="1002"/>
    </row>
    <row r="5" spans="1:6" ht="18" customHeight="1">
      <c r="A5" s="84"/>
      <c r="B5" s="85"/>
      <c r="C5" s="84"/>
      <c r="D5" s="84"/>
      <c r="E5" s="84"/>
      <c r="F5" s="84"/>
    </row>
    <row r="6" spans="1:6" ht="18" customHeight="1">
      <c r="A6" s="29" t="str">
        <f>'Sch-1'!A7</f>
        <v>Bidder’s Name and Address (Bidder) :</v>
      </c>
      <c r="B6" s="30"/>
      <c r="C6" s="30"/>
      <c r="D6" s="30"/>
      <c r="E6" s="60" t="s">
        <v>83</v>
      </c>
      <c r="F6" s="32"/>
    </row>
    <row r="7" spans="1:6" ht="36" customHeight="1">
      <c r="A7" s="998" t="str">
        <f>'Sch-1'!A8</f>
        <v/>
      </c>
      <c r="B7" s="998"/>
      <c r="C7" s="998"/>
      <c r="D7" s="998"/>
      <c r="E7" s="59" t="str">
        <f>'Sch-1'!M8</f>
        <v>Sr.GM , Contracts &amp; Materials Department,</v>
      </c>
      <c r="F7" s="32"/>
    </row>
    <row r="8" spans="1:6" ht="18" customHeight="1">
      <c r="A8" s="29" t="s">
        <v>85</v>
      </c>
      <c r="B8" s="999" t="str">
        <f>IF('Sch-1'!G9=0, "", 'Sch-1'!G9)</f>
        <v/>
      </c>
      <c r="C8" s="999"/>
      <c r="D8" s="999"/>
      <c r="E8" s="59" t="str">
        <f>'Sch-1'!M9</f>
        <v>Power Grid Corporation of India Ltd.,</v>
      </c>
      <c r="F8" s="32"/>
    </row>
    <row r="9" spans="1:6" ht="18" customHeight="1">
      <c r="A9" s="29" t="s">
        <v>87</v>
      </c>
      <c r="B9" s="999" t="str">
        <f>IF('Sch-1'!G10=0, "", 'Sch-1'!G10)</f>
        <v/>
      </c>
      <c r="C9" s="999"/>
      <c r="D9" s="999"/>
      <c r="E9" s="59" t="str">
        <f>'Sch-1'!M10</f>
        <v>SRTS-II, RHQ</v>
      </c>
      <c r="F9" s="32"/>
    </row>
    <row r="10" spans="1:6" ht="18" customHeight="1">
      <c r="A10" s="30"/>
      <c r="B10" s="999" t="str">
        <f>IF('Sch-1'!G11=0, "", 'Sch-1'!G11)</f>
        <v/>
      </c>
      <c r="C10" s="999"/>
      <c r="D10" s="999"/>
      <c r="E10" s="59" t="str">
        <f>'Sch-1'!M11</f>
        <v>Singanayakanahalli</v>
      </c>
      <c r="F10" s="32"/>
    </row>
    <row r="11" spans="1:6" ht="18" customHeight="1">
      <c r="A11" s="30"/>
      <c r="B11" s="999" t="str">
        <f>IF('Sch-1'!G12=0, "", 'Sch-1'!G12)</f>
        <v/>
      </c>
      <c r="C11" s="999"/>
      <c r="D11" s="999"/>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187</v>
      </c>
      <c r="B14" s="87"/>
      <c r="C14" s="86"/>
      <c r="D14" s="86"/>
      <c r="E14" s="86"/>
      <c r="F14" s="86"/>
    </row>
    <row r="15" spans="1:6" ht="19.5" customHeight="1">
      <c r="A15" s="582"/>
      <c r="B15" s="583"/>
      <c r="C15" s="457"/>
      <c r="D15" s="458"/>
      <c r="E15" s="452"/>
      <c r="F15" s="451"/>
    </row>
    <row r="16" spans="1:6" ht="16.5">
      <c r="A16" s="582"/>
      <c r="B16" s="584"/>
      <c r="C16" s="457"/>
      <c r="D16" s="458"/>
      <c r="E16" s="452"/>
      <c r="F16" s="451"/>
    </row>
    <row r="17" spans="1:6" ht="21" customHeight="1">
      <c r="A17" s="582"/>
      <c r="B17" s="584"/>
      <c r="C17" s="457"/>
      <c r="D17" s="458"/>
      <c r="E17" s="452"/>
      <c r="F17" s="451"/>
    </row>
    <row r="18" spans="1:6" ht="33.6" customHeight="1">
      <c r="A18" s="460"/>
      <c r="B18" s="461" t="s">
        <v>188</v>
      </c>
      <c r="C18" s="461"/>
      <c r="D18" s="461"/>
      <c r="E18" s="461"/>
      <c r="F18" s="463">
        <f>SUM(F16:F17)</f>
        <v>0</v>
      </c>
    </row>
    <row r="19" spans="1:6" ht="33.6" customHeight="1">
      <c r="A19" s="89" t="s">
        <v>122</v>
      </c>
      <c r="B19" s="102" t="s">
        <v>189</v>
      </c>
      <c r="C19" s="1000" t="s">
        <v>124</v>
      </c>
      <c r="D19" s="1000"/>
      <c r="E19" s="678" t="s">
        <v>9</v>
      </c>
      <c r="F19" s="678"/>
    </row>
    <row r="20" spans="1:6" ht="33.6" customHeight="1">
      <c r="A20" s="83" t="s">
        <v>123</v>
      </c>
      <c r="B20" s="82" t="s">
        <v>9</v>
      </c>
      <c r="C20" s="1000" t="s">
        <v>125</v>
      </c>
      <c r="D20" s="1000"/>
      <c r="E20" s="291" t="s">
        <v>9</v>
      </c>
      <c r="F20" s="291"/>
    </row>
    <row r="21" spans="1:6" ht="33.6" customHeight="1">
      <c r="A21" s="83"/>
      <c r="B21" s="82"/>
      <c r="C21" s="32"/>
      <c r="D21" s="83"/>
      <c r="E21" s="173"/>
      <c r="F21" s="91"/>
    </row>
  </sheetData>
  <sheetProtection formatColumns="0" formatRows="0" selectLockedCells="1" selectUnlockedCells="1"/>
  <customSheetViews>
    <customSheetView guid="{75D87FDD-0292-4E5A-8E8F-63018B009393}"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8"/>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9"/>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0"/>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3"/>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4"/>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5"/>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17"/>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2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B48B8B4C-A880-453D-8729-90D004BEF0DB}"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9"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34"/>
  <sheetViews>
    <sheetView view="pageBreakPreview" topLeftCell="A7" zoomScale="77" zoomScaleNormal="100" zoomScaleSheetLayoutView="77" workbookViewId="0">
      <selection activeCell="J20" sqref="J20"/>
    </sheetView>
  </sheetViews>
  <sheetFormatPr defaultRowHeight="15.75"/>
  <cols>
    <col min="1" max="1" width="8.625" style="794" customWidth="1"/>
    <col min="2" max="2" width="10.375" style="794" customWidth="1"/>
    <col min="3" max="3" width="10.5" style="794" customWidth="1"/>
    <col min="4" max="4" width="17" style="833" customWidth="1"/>
    <col min="5" max="5" width="9.875" style="794" customWidth="1"/>
    <col min="6" max="6" width="17.5" style="794" customWidth="1"/>
    <col min="7" max="7" width="67.875" style="585" customWidth="1"/>
    <col min="8" max="8" width="9.875" style="564" bestFit="1" customWidth="1"/>
    <col min="9" max="9" width="11.625" style="563" bestFit="1" customWidth="1"/>
    <col min="10" max="10" width="17.5" style="563" customWidth="1"/>
    <col min="11" max="11" width="16" style="564" customWidth="1"/>
    <col min="12" max="12" width="17.75" style="825" customWidth="1"/>
    <col min="13" max="14" width="8.25" style="598" hidden="1" customWidth="1"/>
    <col min="15" max="15" width="13" style="598" customWidth="1"/>
    <col min="16" max="26" width="9" style="598" customWidth="1"/>
    <col min="27" max="31" width="9" style="598"/>
    <col min="32" max="32" width="9" style="598" hidden="1" customWidth="1"/>
    <col min="33" max="34" width="17.625" style="598" hidden="1" customWidth="1"/>
    <col min="35" max="35" width="9" style="598" hidden="1" customWidth="1"/>
    <col min="36" max="36" width="15.5" style="598" hidden="1" customWidth="1"/>
    <col min="37" max="37" width="15.375" style="598" hidden="1" customWidth="1"/>
    <col min="38" max="49" width="9" style="598"/>
    <col min="50" max="16384" width="9" style="599"/>
  </cols>
  <sheetData>
    <row r="1" spans="1:37" ht="16.5">
      <c r="A1" s="805" t="str">
        <f>Basic!B5</f>
        <v>SR-II/C&amp;M/WC-4143 /2024</v>
      </c>
      <c r="B1" s="805"/>
      <c r="C1" s="805"/>
      <c r="D1" s="831"/>
      <c r="E1" s="792"/>
      <c r="F1" s="792"/>
      <c r="G1" s="557"/>
      <c r="H1" s="558"/>
      <c r="I1" s="558"/>
      <c r="J1" s="558"/>
      <c r="K1" s="541" t="s">
        <v>170</v>
      </c>
    </row>
    <row r="2" spans="1:37">
      <c r="A2" s="793"/>
      <c r="B2" s="793"/>
      <c r="C2" s="793"/>
      <c r="D2" s="832"/>
      <c r="E2" s="793"/>
      <c r="F2" s="793"/>
      <c r="G2" s="559"/>
      <c r="H2" s="547"/>
      <c r="I2" s="547"/>
      <c r="J2" s="547"/>
      <c r="K2" s="545"/>
    </row>
    <row r="3" spans="1:37" ht="45.75" customHeight="1">
      <c r="A3" s="1003" t="str">
        <f>Basic!B1</f>
        <v xml:space="preserve">Making Animation Videos on Safety at workplace in line with Accident case studies
</v>
      </c>
      <c r="B3" s="1003"/>
      <c r="C3" s="1003"/>
      <c r="D3" s="1003"/>
      <c r="E3" s="1003"/>
      <c r="F3" s="1003"/>
      <c r="G3" s="1003"/>
      <c r="H3" s="1003"/>
      <c r="I3" s="1003"/>
      <c r="J3" s="1003"/>
      <c r="K3" s="1003"/>
      <c r="AF3" s="747" t="s">
        <v>159</v>
      </c>
      <c r="AH3" s="748">
        <f>IF(ISERROR(#REF!/('[1]Sch-6'!D14+'[1]Sch-6'!D16+'[1]Sch-6'!D18)),0,#REF!/( '[1]Sch-6'!D14+'[1]Sch-6'!D16+'[1]Sch-6'!D18))</f>
        <v>0</v>
      </c>
    </row>
    <row r="4" spans="1:37" ht="16.5">
      <c r="A4" s="959" t="s">
        <v>186</v>
      </c>
      <c r="B4" s="959"/>
      <c r="C4" s="959"/>
      <c r="D4" s="959"/>
      <c r="E4" s="959"/>
      <c r="F4" s="959"/>
      <c r="G4" s="959"/>
      <c r="H4" s="959"/>
      <c r="I4" s="959"/>
      <c r="J4" s="959"/>
      <c r="K4" s="959"/>
      <c r="AF4" s="747" t="s">
        <v>161</v>
      </c>
      <c r="AH4" s="748" t="e">
        <f>#REF!</f>
        <v>#REF!</v>
      </c>
    </row>
    <row r="5" spans="1:37">
      <c r="AF5" s="747" t="s">
        <v>172</v>
      </c>
      <c r="AH5" s="748">
        <f>IF(ISERROR(#REF!/#REF!),0,#REF! /#REF!)</f>
        <v>0</v>
      </c>
    </row>
    <row r="6" spans="1:37" ht="16.5">
      <c r="A6" s="806" t="str">
        <f>'[1]Sch-1'!A7</f>
        <v>Bidder’s Name and Address (Sole Bidder) :</v>
      </c>
      <c r="B6" s="806"/>
      <c r="C6" s="806"/>
      <c r="D6" s="834"/>
      <c r="E6" s="795"/>
      <c r="F6" s="795"/>
      <c r="G6" s="586"/>
      <c r="H6" s="549"/>
      <c r="I6" s="565"/>
      <c r="J6" s="822" t="s">
        <v>83</v>
      </c>
      <c r="K6" s="545"/>
      <c r="AF6" s="747" t="s">
        <v>173</v>
      </c>
      <c r="AH6" s="748" t="e">
        <f>#REF!</f>
        <v>#REF!</v>
      </c>
    </row>
    <row r="7" spans="1:37" ht="16.5">
      <c r="A7" s="1004" t="str">
        <f>'[1]Sch-1'!A8</f>
        <v/>
      </c>
      <c r="B7" s="1004"/>
      <c r="C7" s="1004"/>
      <c r="D7" s="1004"/>
      <c r="E7" s="1004"/>
      <c r="F7" s="1004"/>
      <c r="G7" s="1004"/>
      <c r="H7" s="1004"/>
      <c r="I7" s="1004"/>
      <c r="J7" s="565" t="s">
        <v>190</v>
      </c>
      <c r="K7" s="545"/>
      <c r="AF7" s="747" t="s">
        <v>164</v>
      </c>
      <c r="AH7" s="748" t="e">
        <f>SUM(AH3:AH6)</f>
        <v>#REF!</v>
      </c>
    </row>
    <row r="8" spans="1:37" ht="16.5">
      <c r="A8" s="806" t="s">
        <v>85</v>
      </c>
      <c r="B8" s="806"/>
      <c r="C8" s="806"/>
      <c r="D8" s="1005" t="str">
        <f>IF('[1]Sch-1'!C9=0, "", '[1]Sch-1'!C9)</f>
        <v/>
      </c>
      <c r="E8" s="1005"/>
      <c r="F8" s="1005"/>
      <c r="J8" s="565" t="s">
        <v>191</v>
      </c>
      <c r="K8" s="545"/>
    </row>
    <row r="9" spans="1:37" ht="16.5">
      <c r="A9" s="806" t="s">
        <v>87</v>
      </c>
      <c r="B9" s="806"/>
      <c r="C9" s="806"/>
      <c r="D9" s="1005" t="str">
        <f>IF('[1]Sch-1'!C10=0, "", '[1]Sch-1'!C10)</f>
        <v/>
      </c>
      <c r="E9" s="1005"/>
      <c r="F9" s="1005"/>
      <c r="J9" s="565" t="s">
        <v>192</v>
      </c>
      <c r="K9" s="545"/>
    </row>
    <row r="10" spans="1:37">
      <c r="A10" s="796"/>
      <c r="B10" s="796"/>
      <c r="C10" s="796"/>
      <c r="D10" s="1005" t="str">
        <f>IF('[1]Sch-1'!C11=0, "", '[1]Sch-1'!C11)</f>
        <v/>
      </c>
      <c r="E10" s="1005"/>
      <c r="F10" s="1005"/>
      <c r="J10" s="565" t="s">
        <v>193</v>
      </c>
      <c r="K10" s="545"/>
      <c r="AF10" s="747" t="s">
        <v>174</v>
      </c>
      <c r="AH10" s="748" t="e">
        <f>'[1]Sch-1'!#REF!</f>
        <v>#REF!</v>
      </c>
    </row>
    <row r="11" spans="1:37">
      <c r="A11" s="796"/>
      <c r="B11" s="796"/>
      <c r="C11" s="796"/>
      <c r="D11" s="1005" t="str">
        <f>IF('[1]Sch-1'!C12=0, "", '[1]Sch-1'!C12)</f>
        <v/>
      </c>
      <c r="E11" s="1005"/>
      <c r="F11" s="1005"/>
      <c r="J11" s="565" t="s">
        <v>194</v>
      </c>
      <c r="K11" s="545"/>
      <c r="AF11" s="747"/>
      <c r="AH11" s="748"/>
    </row>
    <row r="12" spans="1:37">
      <c r="A12" s="796"/>
      <c r="B12" s="796"/>
      <c r="C12" s="796"/>
      <c r="D12" s="835"/>
      <c r="E12" s="796"/>
      <c r="F12" s="796"/>
      <c r="G12" s="840"/>
      <c r="H12" s="810"/>
      <c r="I12" s="816"/>
      <c r="J12" s="565"/>
      <c r="K12" s="545"/>
      <c r="AF12" s="747"/>
      <c r="AH12" s="748"/>
    </row>
    <row r="13" spans="1:37" ht="16.5">
      <c r="A13" s="1008"/>
      <c r="B13" s="1008"/>
      <c r="C13" s="1008"/>
      <c r="D13" s="1008"/>
      <c r="E13" s="1008"/>
      <c r="F13" s="1008"/>
      <c r="G13" s="1008"/>
      <c r="H13" s="1008"/>
      <c r="I13" s="1008"/>
      <c r="J13" s="1008"/>
      <c r="K13" s="1008"/>
      <c r="P13" s="749"/>
      <c r="Q13" s="749"/>
      <c r="R13" s="749"/>
      <c r="S13" s="749"/>
      <c r="AG13" s="1006" t="s">
        <v>166</v>
      </c>
      <c r="AH13" s="1006"/>
      <c r="AI13" s="597" t="s">
        <v>146</v>
      </c>
      <c r="AJ13" s="1006" t="s">
        <v>167</v>
      </c>
      <c r="AK13" s="1006"/>
    </row>
    <row r="14" spans="1:37" ht="16.5">
      <c r="A14" s="796"/>
      <c r="B14" s="796"/>
      <c r="C14" s="796"/>
      <c r="D14" s="836"/>
      <c r="E14" s="797"/>
      <c r="F14" s="797"/>
      <c r="G14" s="797"/>
      <c r="H14" s="797"/>
      <c r="I14" s="797"/>
      <c r="J14" s="1007" t="s">
        <v>92</v>
      </c>
      <c r="K14" s="1007"/>
      <c r="P14" s="749"/>
      <c r="Q14" s="749"/>
      <c r="R14" s="749"/>
      <c r="S14" s="749"/>
      <c r="AG14" s="790"/>
      <c r="AH14" s="790"/>
      <c r="AI14" s="597"/>
      <c r="AJ14" s="790"/>
      <c r="AK14" s="790"/>
    </row>
    <row r="15" spans="1:37" ht="99">
      <c r="A15" s="798" t="s">
        <v>93</v>
      </c>
      <c r="B15" s="798" t="s">
        <v>535</v>
      </c>
      <c r="C15" s="807" t="s">
        <v>195</v>
      </c>
      <c r="D15" s="837" t="s">
        <v>196</v>
      </c>
      <c r="E15" s="807" t="s">
        <v>100</v>
      </c>
      <c r="F15" s="807" t="s">
        <v>197</v>
      </c>
      <c r="G15" s="667" t="s">
        <v>151</v>
      </c>
      <c r="H15" s="666" t="s">
        <v>103</v>
      </c>
      <c r="I15" s="666" t="s">
        <v>152</v>
      </c>
      <c r="J15" s="667" t="s">
        <v>198</v>
      </c>
      <c r="K15" s="667" t="s">
        <v>199</v>
      </c>
      <c r="L15" s="858" t="s">
        <v>200</v>
      </c>
      <c r="P15" s="749"/>
      <c r="Q15" s="749"/>
      <c r="R15" s="749"/>
      <c r="S15" s="749"/>
      <c r="AG15" s="750" t="s">
        <v>175</v>
      </c>
      <c r="AH15" s="750" t="s">
        <v>176</v>
      </c>
      <c r="AI15" s="597"/>
      <c r="AJ15" s="750" t="s">
        <v>175</v>
      </c>
      <c r="AK15" s="750" t="s">
        <v>176</v>
      </c>
    </row>
    <row r="16" spans="1:37" ht="16.5">
      <c r="A16" s="799">
        <v>1</v>
      </c>
      <c r="B16" s="799"/>
      <c r="C16" s="807">
        <v>2</v>
      </c>
      <c r="D16" s="837">
        <v>3</v>
      </c>
      <c r="E16" s="807">
        <v>4</v>
      </c>
      <c r="F16" s="807">
        <v>5</v>
      </c>
      <c r="G16" s="811">
        <v>6</v>
      </c>
      <c r="H16" s="811">
        <v>7</v>
      </c>
      <c r="I16" s="811">
        <v>8</v>
      </c>
      <c r="J16" s="811">
        <v>9</v>
      </c>
      <c r="K16" s="853" t="s">
        <v>201</v>
      </c>
      <c r="L16" s="847">
        <v>11</v>
      </c>
      <c r="P16" s="749"/>
      <c r="Q16" s="749"/>
      <c r="R16" s="749"/>
      <c r="S16" s="749"/>
      <c r="AG16" s="627">
        <v>5</v>
      </c>
      <c r="AH16" s="627" t="s">
        <v>140</v>
      </c>
      <c r="AI16" s="597"/>
      <c r="AJ16" s="627">
        <v>5</v>
      </c>
      <c r="AK16" s="627" t="s">
        <v>140</v>
      </c>
    </row>
    <row r="17" spans="1:19" s="751" customFormat="1" ht="21.75" customHeight="1">
      <c r="A17" s="800"/>
      <c r="B17" s="800"/>
      <c r="C17" s="800"/>
      <c r="D17" s="838"/>
      <c r="E17" s="800"/>
      <c r="F17" s="800"/>
      <c r="G17" s="841"/>
      <c r="H17" s="812"/>
      <c r="I17" s="817"/>
      <c r="J17" s="823"/>
      <c r="K17" s="854"/>
      <c r="L17" s="848"/>
      <c r="N17" s="845"/>
      <c r="O17" s="845"/>
      <c r="P17" s="752"/>
      <c r="Q17" s="752"/>
      <c r="R17" s="752"/>
      <c r="S17" s="752"/>
    </row>
    <row r="18" spans="1:19" s="556" customFormat="1" ht="240">
      <c r="A18" s="801">
        <v>1</v>
      </c>
      <c r="B18" s="801" t="s">
        <v>536</v>
      </c>
      <c r="C18" s="802">
        <v>9983</v>
      </c>
      <c r="D18" s="808"/>
      <c r="E18" s="830">
        <v>0.18</v>
      </c>
      <c r="F18" s="827" t="s">
        <v>202</v>
      </c>
      <c r="G18" s="886" t="s">
        <v>203</v>
      </c>
      <c r="H18" s="802" t="s">
        <v>204</v>
      </c>
      <c r="I18" s="818">
        <v>10</v>
      </c>
      <c r="J18" s="821"/>
      <c r="K18" s="855" t="str">
        <f t="shared" ref="K18" si="0">IF(J18=0, "Included", IF(ISERROR(I18*J18), J18, I18*J18))</f>
        <v>Included</v>
      </c>
      <c r="L18" s="849">
        <f>N18</f>
        <v>0</v>
      </c>
      <c r="M18" s="846">
        <f>IF(K18="Included",0,K18)</f>
        <v>0</v>
      </c>
      <c r="N18" s="846">
        <f>IF(F18="confirmed",(M18*E18),(M18*F18))</f>
        <v>0</v>
      </c>
      <c r="P18" s="753"/>
      <c r="Q18" s="753"/>
      <c r="R18" s="753"/>
      <c r="S18" s="753"/>
    </row>
    <row r="19" spans="1:19" s="556" customFormat="1" ht="74.25" customHeight="1">
      <c r="A19" s="801">
        <v>2</v>
      </c>
      <c r="B19" s="801" t="s">
        <v>536</v>
      </c>
      <c r="C19" s="802">
        <v>9983</v>
      </c>
      <c r="D19" s="808"/>
      <c r="E19" s="830">
        <v>0.18</v>
      </c>
      <c r="F19" s="827" t="s">
        <v>202</v>
      </c>
      <c r="G19" s="886" t="s">
        <v>205</v>
      </c>
      <c r="H19" s="802" t="s">
        <v>204</v>
      </c>
      <c r="I19" s="818">
        <v>40</v>
      </c>
      <c r="J19" s="821"/>
      <c r="K19" s="855" t="str">
        <f t="shared" ref="K19" si="1">IF(J19=0, "Included", IF(ISERROR(I19*J19), J19, I19*J19))</f>
        <v>Included</v>
      </c>
      <c r="L19" s="849">
        <f t="shared" ref="L19:L20" si="2">N19</f>
        <v>0</v>
      </c>
      <c r="M19" s="846">
        <f t="shared" ref="M19:M20" si="3">IF(K19="Included",0,K19)</f>
        <v>0</v>
      </c>
      <c r="N19" s="846">
        <f t="shared" ref="N19:N20" si="4">IF(F19="confirmed",(M19*E19),(M19*F19))</f>
        <v>0</v>
      </c>
      <c r="P19" s="753"/>
      <c r="Q19" s="753"/>
      <c r="R19" s="753"/>
      <c r="S19" s="753"/>
    </row>
    <row r="20" spans="1:19" s="556" customFormat="1" ht="89.25" customHeight="1">
      <c r="A20" s="801">
        <v>3</v>
      </c>
      <c r="B20" s="801" t="s">
        <v>536</v>
      </c>
      <c r="C20" s="802">
        <v>9983</v>
      </c>
      <c r="D20" s="808"/>
      <c r="E20" s="830">
        <v>0.18</v>
      </c>
      <c r="F20" s="827" t="s">
        <v>202</v>
      </c>
      <c r="G20" s="886" t="s">
        <v>206</v>
      </c>
      <c r="H20" s="802" t="s">
        <v>204</v>
      </c>
      <c r="I20" s="818" t="s">
        <v>207</v>
      </c>
      <c r="J20" s="821"/>
      <c r="K20" s="855" t="str">
        <f t="shared" ref="K20" si="5">IF(J20=0, "Included", IF(ISERROR(I20*J20), J20, I20*J20))</f>
        <v>Included</v>
      </c>
      <c r="L20" s="849">
        <f t="shared" si="2"/>
        <v>0</v>
      </c>
      <c r="M20" s="846">
        <f t="shared" si="3"/>
        <v>0</v>
      </c>
      <c r="N20" s="846">
        <f t="shared" si="4"/>
        <v>0</v>
      </c>
      <c r="P20" s="753"/>
      <c r="Q20" s="753"/>
      <c r="R20" s="753"/>
      <c r="S20" s="753"/>
    </row>
    <row r="21" spans="1:19" ht="31.5" customHeight="1">
      <c r="A21" s="801"/>
      <c r="B21" s="802"/>
      <c r="C21" s="808"/>
      <c r="D21" s="830"/>
      <c r="E21" s="827"/>
      <c r="F21" s="828"/>
      <c r="G21" s="842"/>
      <c r="H21" s="813"/>
      <c r="I21" s="819"/>
      <c r="J21" s="808"/>
      <c r="K21" s="856">
        <f>SUM(K18:K20)</f>
        <v>0</v>
      </c>
      <c r="L21" s="850"/>
      <c r="M21" s="846"/>
      <c r="N21" s="846"/>
      <c r="O21" s="556"/>
    </row>
    <row r="22" spans="1:19" ht="16.5">
      <c r="A22" s="803"/>
      <c r="B22" s="803"/>
      <c r="C22" s="809"/>
      <c r="D22" s="803"/>
      <c r="E22" s="803"/>
      <c r="F22" s="829"/>
      <c r="G22" s="843"/>
      <c r="H22" s="814"/>
      <c r="I22" s="811"/>
      <c r="J22" s="811"/>
      <c r="K22" s="857"/>
      <c r="L22" s="851">
        <f>SUM(L18:L21)</f>
        <v>0</v>
      </c>
      <c r="M22" s="846"/>
      <c r="N22" s="846"/>
      <c r="O22" s="556"/>
    </row>
    <row r="23" spans="1:19" ht="16.5">
      <c r="A23" s="804"/>
      <c r="B23" s="804"/>
      <c r="C23" s="804"/>
      <c r="D23" s="839"/>
      <c r="E23" s="804"/>
      <c r="F23" s="804"/>
      <c r="G23" s="844"/>
      <c r="H23" s="815"/>
      <c r="I23" s="820"/>
      <c r="J23" s="820"/>
      <c r="K23" s="856" t="s">
        <v>208</v>
      </c>
      <c r="L23" s="852"/>
      <c r="M23" s="846"/>
      <c r="N23" s="846"/>
    </row>
    <row r="26" spans="1:19">
      <c r="G26" s="585" t="s">
        <v>209</v>
      </c>
    </row>
    <row r="27" spans="1:19">
      <c r="G27" s="585" t="s">
        <v>210</v>
      </c>
    </row>
    <row r="28" spans="1:19">
      <c r="G28" s="585" t="s">
        <v>211</v>
      </c>
    </row>
    <row r="29" spans="1:19">
      <c r="L29" s="826"/>
    </row>
    <row r="30" spans="1:19">
      <c r="J30" s="824"/>
      <c r="L30" s="826"/>
    </row>
    <row r="31" spans="1:19">
      <c r="J31" s="824"/>
      <c r="L31" s="826"/>
    </row>
    <row r="32" spans="1:19">
      <c r="J32" s="824"/>
      <c r="L32" s="826"/>
    </row>
    <row r="33" spans="10:12">
      <c r="J33" s="824"/>
      <c r="L33" s="826"/>
    </row>
    <row r="34" spans="10:12">
      <c r="L34" s="826"/>
    </row>
  </sheetData>
  <sheetProtection algorithmName="SHA-512" hashValue="aoNbKFEksDB069Q3J/9LwnrUl01OGSg/hHJN5aUTAl6SRnZY6Cm6EmGR6XxkTuXTjDulKl3wlhGVYCbOGLp1kA==" saltValue="QWLwQf5aTowSONCk4x/r6Q==" spinCount="100000" sheet="1" formatColumns="0" formatRows="0" selectLockedCells="1"/>
  <protectedRanges>
    <protectedRange sqref="G19" name="Range5_1_1_2"/>
  </protectedRanges>
  <autoFilter ref="A15:AW23" xr:uid="{00000000-0009-0000-0000-000007000000}"/>
  <customSheetViews>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G13:AH13"/>
    <mergeCell ref="AJ13:AK13"/>
    <mergeCell ref="J14:K14"/>
    <mergeCell ref="D10:F10"/>
    <mergeCell ref="D11:F11"/>
    <mergeCell ref="A13:K13"/>
    <mergeCell ref="A3:K3"/>
    <mergeCell ref="A4:K4"/>
    <mergeCell ref="A7:I7"/>
    <mergeCell ref="D8:F8"/>
    <mergeCell ref="D9:F9"/>
  </mergeCells>
  <conditionalFormatting sqref="C21 E21">
    <cfRule type="expression" dxfId="8" priority="1438" stopIfTrue="1">
      <formula>B21&gt;0</formula>
    </cfRule>
  </conditionalFormatting>
  <conditionalFormatting sqref="I17:J17 D18:D20 F18:F20 J18:J21">
    <cfRule type="expression" dxfId="7" priority="76" stopIfTrue="1">
      <formula>C17&gt;0</formula>
    </cfRule>
  </conditionalFormatting>
  <dataValidations count="4">
    <dataValidation operator="greaterThan" allowBlank="1" showInputMessage="1" showErrorMessage="1" error="Enter only Numeric Value greater than zero or leave the cell blank !" sqref="D15:D16 F15:F16" xr:uid="{00000000-0002-0000-0700-000000000000}"/>
    <dataValidation operator="greaterThan" allowBlank="1" showInputMessage="1" showErrorMessage="1" sqref="C21 D18:D20" xr:uid="{00000000-0002-0000-0700-000001000000}"/>
    <dataValidation type="list" operator="greaterThan" allowBlank="1" showInputMessage="1" showErrorMessage="1" error="Enter only Numeric Value greater than zero or leave the cell blank !" sqref="E21 F18:F20" xr:uid="{00000000-0002-0000-0700-000002000000}">
      <formula1>"confirmed,0%,5%,12%,18%,28%"</formula1>
    </dataValidation>
    <dataValidation type="decimal" operator="greaterThan" allowBlank="1" showInputMessage="1" showErrorMessage="1" error="Enter only Numeric Value greater than zero or leave the cell blank !" sqref="J17 J21" xr:uid="{00000000-0002-0000-0700-000003000000}">
      <formula1>0</formula1>
    </dataValidation>
  </dataValidations>
  <printOptions horizontalCentered="1"/>
  <pageMargins left="0.24" right="0.23" top="0.49" bottom="0.46" header="0.54" footer="0.28000000000000003"/>
  <pageSetup paperSize="9" scale="68" fitToHeight="0" orientation="landscape" r:id="rId3"/>
  <headerFooter alignWithMargins="0">
    <oddFooter>&amp;R&amp;"Book Antiqua,Bold"&amp;10Schedule-3/ Page &amp;P of &amp;N</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Normal="100" zoomScaleSheetLayoutView="100" workbookViewId="0">
      <selection activeCell="D24" sqref="D24:D2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SR-II/C&amp;M/WC-4143 /2024</v>
      </c>
      <c r="B1" s="57"/>
      <c r="C1" s="58"/>
      <c r="D1" s="58"/>
      <c r="E1" s="8" t="s">
        <v>212</v>
      </c>
    </row>
    <row r="2" spans="1:15" ht="8.1" customHeight="1">
      <c r="A2" s="4"/>
      <c r="B2" s="13"/>
      <c r="C2" s="6"/>
      <c r="D2" s="6"/>
      <c r="E2" s="1"/>
      <c r="F2" s="180"/>
    </row>
    <row r="3" spans="1:15" ht="51.75" customHeight="1">
      <c r="A3" s="1009" t="str">
        <f>Cover!$B$2</f>
        <v xml:space="preserve">Making Animation Videos on Safety at workplace in line with Accident case studies
</v>
      </c>
      <c r="B3" s="1009"/>
      <c r="C3" s="1009"/>
      <c r="D3" s="1009"/>
      <c r="E3" s="1009"/>
    </row>
    <row r="4" spans="1:15" ht="21.95" customHeight="1">
      <c r="A4" s="1013" t="s">
        <v>213</v>
      </c>
      <c r="B4" s="1013"/>
      <c r="C4" s="1013"/>
      <c r="D4" s="1013"/>
      <c r="E4" s="1013"/>
    </row>
    <row r="5" spans="1:15" ht="12" customHeight="1">
      <c r="A5" s="42"/>
      <c r="B5" s="37"/>
      <c r="C5" s="37"/>
      <c r="D5" s="37"/>
      <c r="E5" s="37"/>
    </row>
    <row r="6" spans="1:15" ht="18" customHeight="1">
      <c r="A6" s="29" t="str">
        <f>'Sch-1'!A7</f>
        <v>Bidder’s Name and Address (Bidder) :</v>
      </c>
      <c r="D6" s="61" t="s">
        <v>83</v>
      </c>
    </row>
    <row r="7" spans="1:15" ht="18" customHeight="1">
      <c r="A7" s="167" t="str">
        <f>'Sch-1'!A8</f>
        <v/>
      </c>
      <c r="D7" s="62" t="str">
        <f>'Sch-1'!M8</f>
        <v>Sr.GM , Contracts &amp; Materials Department,</v>
      </c>
    </row>
    <row r="8" spans="1:15" ht="18" customHeight="1">
      <c r="A8" s="40" t="s">
        <v>214</v>
      </c>
      <c r="B8" s="1012" t="str">
        <f>IF('Sch-1'!G9=0, "", 'Sch-1'!G9)</f>
        <v/>
      </c>
      <c r="C8" s="1012"/>
      <c r="D8" s="62" t="str">
        <f>'Sch-1'!M9</f>
        <v>Power Grid Corporation of India Ltd.,</v>
      </c>
    </row>
    <row r="9" spans="1:15" ht="18" customHeight="1">
      <c r="A9" s="40" t="s">
        <v>215</v>
      </c>
      <c r="B9" s="1012" t="str">
        <f>IF('Sch-1'!G10=0, "", 'Sch-1'!G10)</f>
        <v/>
      </c>
      <c r="C9" s="1012"/>
      <c r="D9" s="62" t="str">
        <f>'Sch-1'!M10</f>
        <v>SRTS-II, RHQ</v>
      </c>
    </row>
    <row r="10" spans="1:15" ht="18" customHeight="1">
      <c r="A10" s="41"/>
      <c r="B10" s="1012" t="str">
        <f>IF('Sch-1'!G11=0, "", 'Sch-1'!G11)</f>
        <v/>
      </c>
      <c r="C10" s="1012"/>
      <c r="D10" s="62" t="str">
        <f>'Sch-1'!M11</f>
        <v>Singanayakanahalli</v>
      </c>
    </row>
    <row r="11" spans="1:15" ht="18" customHeight="1">
      <c r="A11" s="41"/>
      <c r="B11" s="1012" t="str">
        <f>IF('Sch-1'!G12=0, "", 'Sch-1'!G12)</f>
        <v/>
      </c>
      <c r="C11" s="1012"/>
      <c r="D11" s="62" t="str">
        <f>'Sch-1'!M12</f>
        <v>Bengaluru-560064</v>
      </c>
    </row>
    <row r="12" spans="1:15" ht="8.1" customHeight="1"/>
    <row r="13" spans="1:15" ht="21.95" customHeight="1">
      <c r="A13" s="70" t="s">
        <v>216</v>
      </c>
      <c r="B13" s="1021" t="s">
        <v>217</v>
      </c>
      <c r="C13" s="1022"/>
      <c r="D13" s="1010" t="s">
        <v>218</v>
      </c>
      <c r="E13" s="1011"/>
      <c r="I13" s="1018" t="s">
        <v>219</v>
      </c>
      <c r="J13" s="1018"/>
      <c r="K13" s="1018"/>
      <c r="M13" s="1018" t="s">
        <v>220</v>
      </c>
      <c r="N13" s="1018"/>
      <c r="O13" s="1018"/>
    </row>
    <row r="14" spans="1:15" ht="18" customHeight="1">
      <c r="A14" s="754" t="s">
        <v>221</v>
      </c>
      <c r="B14" s="1014" t="s">
        <v>222</v>
      </c>
      <c r="C14" s="1014"/>
      <c r="D14" s="755"/>
      <c r="E14" s="756"/>
      <c r="I14" s="256" t="s">
        <v>223</v>
      </c>
      <c r="K14" s="256" t="e">
        <f>ROUND('Sch-1'!#REF!*#REF!,0)</f>
        <v>#REF!</v>
      </c>
      <c r="M14" s="256" t="s">
        <v>223</v>
      </c>
      <c r="O14" s="256" t="e">
        <f>ROUND('Sch-1'!#REF!*#REF!,0)</f>
        <v>#REF!</v>
      </c>
    </row>
    <row r="15" spans="1:15" ht="75.75" customHeight="1">
      <c r="A15" s="746"/>
      <c r="B15" s="1019" t="s">
        <v>224</v>
      </c>
      <c r="C15" s="1020"/>
      <c r="D15" s="1023">
        <f>'Sch-3 '!L22</f>
        <v>0</v>
      </c>
      <c r="E15" s="1024"/>
      <c r="G15" s="469"/>
    </row>
    <row r="16" spans="1:15" hidden="1">
      <c r="A16" s="746">
        <v>2</v>
      </c>
      <c r="B16" s="1014" t="s">
        <v>225</v>
      </c>
      <c r="C16" s="1014"/>
      <c r="D16" s="757"/>
      <c r="E16" s="757"/>
      <c r="G16" s="469"/>
    </row>
    <row r="17" spans="1:7" hidden="1">
      <c r="A17" s="746"/>
      <c r="B17" s="1015" t="s">
        <v>226</v>
      </c>
      <c r="C17" s="1015"/>
      <c r="D17" s="1016"/>
      <c r="E17" s="1017"/>
      <c r="G17" s="469"/>
    </row>
    <row r="18" spans="1:7" ht="18" customHeight="1">
      <c r="B18" s="46"/>
      <c r="C18" s="46"/>
      <c r="D18" s="47"/>
      <c r="E18" s="47"/>
    </row>
    <row r="19" spans="1:7" ht="30" customHeight="1">
      <c r="A19" s="33" t="s">
        <v>227</v>
      </c>
      <c r="B19" s="101" t="str">
        <f>IF('Sch-1'!F28=0,"", 'Sch-1'!F28)</f>
        <v>--2024</v>
      </c>
      <c r="C19" s="34" t="s">
        <v>124</v>
      </c>
      <c r="D19" s="95" t="str">
        <f>IF('Sch-1'!M29=0,"",'Sch-1'!M29)</f>
        <v/>
      </c>
      <c r="F19" s="257"/>
    </row>
    <row r="20" spans="1:7" ht="30" customHeight="1">
      <c r="A20" s="33" t="s">
        <v>228</v>
      </c>
      <c r="B20" s="94" t="str">
        <f>IF('Sch-1'!F29=0,"", 'Sch-1'!F29)</f>
        <v/>
      </c>
      <c r="C20" s="34" t="s">
        <v>125</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0"/>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B16:C16"/>
    <mergeCell ref="B17:C17"/>
    <mergeCell ref="D17:E17"/>
    <mergeCell ref="M13:O13"/>
    <mergeCell ref="I13:K13"/>
    <mergeCell ref="B15:C15"/>
    <mergeCell ref="B14:C14"/>
    <mergeCell ref="B13:C13"/>
    <mergeCell ref="D15:E15"/>
    <mergeCell ref="A3:E3"/>
    <mergeCell ref="D13:E13"/>
    <mergeCell ref="B8:C8"/>
    <mergeCell ref="B10:C10"/>
    <mergeCell ref="A4:E4"/>
    <mergeCell ref="B11:C11"/>
    <mergeCell ref="B9:C9"/>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SR-II/C&amp;M/WC-4143 /2024</v>
      </c>
      <c r="B1" s="57"/>
      <c r="C1" s="58"/>
      <c r="D1" s="58"/>
      <c r="E1" s="8" t="s">
        <v>212</v>
      </c>
    </row>
    <row r="2" spans="1:6" ht="8.1" customHeight="1">
      <c r="A2" s="4"/>
      <c r="B2" s="13"/>
      <c r="C2" s="6"/>
      <c r="D2" s="6"/>
      <c r="E2" s="1"/>
      <c r="F2" s="180"/>
    </row>
    <row r="3" spans="1:6" ht="39.950000000000003" customHeight="1">
      <c r="A3" s="1025" t="str">
        <f>Cover!$B$2</f>
        <v xml:space="preserve">Making Animation Videos on Safety at workplace in line with Accident case studies
</v>
      </c>
      <c r="B3" s="1025"/>
      <c r="C3" s="1025"/>
      <c r="D3" s="1025"/>
      <c r="E3" s="1025"/>
    </row>
    <row r="4" spans="1:6" ht="21.95" customHeight="1">
      <c r="A4" s="1013" t="s">
        <v>229</v>
      </c>
      <c r="B4" s="1013"/>
      <c r="C4" s="1013"/>
      <c r="D4" s="1013"/>
      <c r="E4" s="1013"/>
    </row>
    <row r="5" spans="1:6" ht="12" customHeight="1">
      <c r="A5" s="42"/>
      <c r="B5" s="37"/>
      <c r="C5" s="37"/>
      <c r="D5" s="37"/>
      <c r="E5" s="37"/>
    </row>
    <row r="6" spans="1:6" ht="18" customHeight="1">
      <c r="A6" s="29" t="str">
        <f>'Sch-1'!A7</f>
        <v>Bidder’s Name and Address (Bidder) :</v>
      </c>
      <c r="D6" s="61" t="s">
        <v>83</v>
      </c>
    </row>
    <row r="7" spans="1:6" ht="18" customHeight="1">
      <c r="A7" s="167" t="str">
        <f>'Sch-1'!A8</f>
        <v/>
      </c>
      <c r="D7" s="62" t="str">
        <f>'Sch-1'!M8</f>
        <v>Sr.GM , Contracts &amp; Materials Department,</v>
      </c>
    </row>
    <row r="8" spans="1:6" ht="18" customHeight="1">
      <c r="A8" s="40" t="s">
        <v>214</v>
      </c>
      <c r="B8" s="1012" t="str">
        <f>IF('Sch-1'!G9=0, "", 'Sch-1'!G9)</f>
        <v/>
      </c>
      <c r="C8" s="1012"/>
      <c r="D8" s="62" t="str">
        <f>'Sch-1'!M9</f>
        <v>Power Grid Corporation of India Ltd.,</v>
      </c>
    </row>
    <row r="9" spans="1:6" ht="18" customHeight="1">
      <c r="A9" s="40" t="s">
        <v>215</v>
      </c>
      <c r="B9" s="1012" t="str">
        <f>IF('Sch-1'!G10=0, "", 'Sch-1'!G10)</f>
        <v/>
      </c>
      <c r="C9" s="1012"/>
      <c r="D9" s="62" t="str">
        <f>'Sch-1'!M10</f>
        <v>SRTS-II, RHQ</v>
      </c>
    </row>
    <row r="10" spans="1:6" ht="18" customHeight="1">
      <c r="A10" s="41"/>
      <c r="B10" s="1012" t="str">
        <f>IF('Sch-1'!G11=0, "", 'Sch-1'!G11)</f>
        <v/>
      </c>
      <c r="C10" s="1012"/>
      <c r="D10" s="62" t="str">
        <f>'Sch-1'!M11</f>
        <v>Singanayakanahalli</v>
      </c>
    </row>
    <row r="11" spans="1:6" ht="18" customHeight="1">
      <c r="A11" s="41"/>
      <c r="B11" s="1012" t="str">
        <f>IF('Sch-1'!G12=0, "", 'Sch-1'!G12)</f>
        <v/>
      </c>
      <c r="C11" s="1012"/>
      <c r="D11" s="62" t="str">
        <f>'Sch-1'!M12</f>
        <v>Bengaluru-560064</v>
      </c>
    </row>
    <row r="12" spans="1:6" ht="8.1" customHeight="1"/>
    <row r="13" spans="1:6" ht="21.95" customHeight="1">
      <c r="A13" s="70" t="s">
        <v>216</v>
      </c>
      <c r="B13" s="1021" t="s">
        <v>217</v>
      </c>
      <c r="C13" s="1022"/>
      <c r="D13" s="1010" t="s">
        <v>218</v>
      </c>
      <c r="E13" s="1011"/>
    </row>
    <row r="14" spans="1:6" ht="18" customHeight="1">
      <c r="A14" s="43" t="s">
        <v>221</v>
      </c>
      <c r="B14" s="1026" t="s">
        <v>225</v>
      </c>
      <c r="C14" s="1027"/>
      <c r="D14" s="1030" t="e">
        <f>'Sch-1'!#REF!*(1-#REF!)</f>
        <v>#REF!</v>
      </c>
      <c r="E14" s="1031"/>
    </row>
    <row r="15" spans="1:6" ht="75.75" customHeight="1">
      <c r="A15" s="44"/>
      <c r="B15" s="1019" t="s">
        <v>230</v>
      </c>
      <c r="C15" s="1020"/>
      <c r="D15" s="1028"/>
      <c r="E15" s="1029"/>
    </row>
    <row r="16" spans="1:6" ht="18" customHeight="1">
      <c r="A16" s="43" t="s">
        <v>231</v>
      </c>
      <c r="B16" s="1026" t="s">
        <v>232</v>
      </c>
      <c r="C16" s="1037"/>
      <c r="D16" s="1030" t="e">
        <f>#REF!*(1-#REF!)</f>
        <v>#REF!</v>
      </c>
      <c r="E16" s="1031"/>
    </row>
    <row r="17" spans="1:6" ht="38.25" customHeight="1">
      <c r="A17" s="44"/>
      <c r="B17" s="1019" t="s">
        <v>233</v>
      </c>
      <c r="C17" s="1020"/>
      <c r="D17" s="1028"/>
      <c r="E17" s="1029"/>
    </row>
    <row r="18" spans="1:6" ht="18" customHeight="1">
      <c r="A18" s="1032"/>
      <c r="B18" s="1033" t="s">
        <v>234</v>
      </c>
      <c r="C18" s="1034"/>
      <c r="D18" s="1038" t="e">
        <f>D14+D16</f>
        <v>#REF!</v>
      </c>
      <c r="E18" s="1039"/>
    </row>
    <row r="19" spans="1:6" ht="23.25" customHeight="1">
      <c r="A19" s="1032"/>
      <c r="B19" s="1035"/>
      <c r="C19" s="1036"/>
      <c r="D19" s="1040"/>
      <c r="E19" s="1041"/>
    </row>
    <row r="20" spans="1:6" ht="18" customHeight="1">
      <c r="B20" s="46"/>
      <c r="C20" s="46"/>
      <c r="D20" s="47"/>
      <c r="E20" s="47"/>
    </row>
    <row r="21" spans="1:6" ht="30" customHeight="1">
      <c r="A21" s="33" t="s">
        <v>227</v>
      </c>
      <c r="B21" s="101" t="str">
        <f>IF('Sch-1'!F28=0,"", 'Sch-1'!F28)</f>
        <v>--2024</v>
      </c>
      <c r="C21" s="34" t="s">
        <v>124</v>
      </c>
      <c r="D21" s="95" t="str">
        <f>IF('Sch-1'!M29=0,"",'Sch-1'!M29)</f>
        <v/>
      </c>
      <c r="F21" s="257"/>
    </row>
    <row r="22" spans="1:6" ht="30" customHeight="1">
      <c r="A22" s="33" t="s">
        <v>228</v>
      </c>
      <c r="B22" s="94" t="str">
        <f>IF('Sch-1'!F29=0,"", 'Sch-1'!F29)</f>
        <v/>
      </c>
      <c r="C22" s="34" t="s">
        <v>125</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 ref="A3:E3"/>
    <mergeCell ref="A4:E4"/>
    <mergeCell ref="B8:C8"/>
    <mergeCell ref="B9:C9"/>
    <mergeCell ref="B14:C14"/>
    <mergeCell ref="B10:C10"/>
    <mergeCell ref="B13:C13"/>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zoomScaleNormal="100" zoomScaleSheetLayoutView="100" workbookViewId="0">
      <selection activeCell="D24" sqref="D24:D25"/>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SR-II/C&amp;M/WC-4143 /2024</v>
      </c>
      <c r="B1" s="76"/>
      <c r="C1" s="78"/>
      <c r="D1" s="79" t="s">
        <v>235</v>
      </c>
    </row>
    <row r="2" spans="1:6" ht="18" customHeight="1">
      <c r="A2" s="64"/>
      <c r="B2" s="82"/>
      <c r="C2" s="32"/>
      <c r="D2" s="32"/>
    </row>
    <row r="3" spans="1:6" ht="57.75" customHeight="1">
      <c r="A3" s="1009" t="str">
        <f>Cover!$B$2</f>
        <v xml:space="preserve">Making Animation Videos on Safety at workplace in line with Accident case studies
</v>
      </c>
      <c r="B3" s="1009"/>
      <c r="C3" s="1009"/>
      <c r="D3" s="1009"/>
      <c r="E3" s="49"/>
      <c r="F3" s="49"/>
    </row>
    <row r="4" spans="1:6" ht="21.95" customHeight="1">
      <c r="A4" s="1013" t="s">
        <v>236</v>
      </c>
      <c r="B4" s="1013"/>
      <c r="C4" s="1013"/>
      <c r="D4" s="1013"/>
    </row>
    <row r="5" spans="1:6" ht="18" customHeight="1">
      <c r="A5" s="38"/>
    </row>
    <row r="6" spans="1:6" ht="18" customHeight="1">
      <c r="A6" s="29" t="str">
        <f>'Sch-1'!A7</f>
        <v>Bidder’s Name and Address (Bidder) :</v>
      </c>
      <c r="D6" s="61" t="s">
        <v>83</v>
      </c>
    </row>
    <row r="7" spans="1:6" ht="25.5" customHeight="1">
      <c r="A7" s="1042" t="str">
        <f>'Sch-1'!A8</f>
        <v/>
      </c>
      <c r="B7" s="1042"/>
      <c r="C7" s="1042"/>
      <c r="D7" s="62" t="str">
        <f>'Sch-1'!M8</f>
        <v>Sr.GM , Contracts &amp; Materials Department,</v>
      </c>
    </row>
    <row r="8" spans="1:6" ht="18" customHeight="1">
      <c r="A8" s="40" t="s">
        <v>214</v>
      </c>
      <c r="B8" s="1012" t="str">
        <f>IF('Sch-1'!G9=0, "", 'Sch-1'!G9)</f>
        <v/>
      </c>
      <c r="C8" s="1012"/>
      <c r="D8" s="62" t="str">
        <f>'Sch-1'!M9</f>
        <v>Power Grid Corporation of India Ltd.,</v>
      </c>
    </row>
    <row r="9" spans="1:6" ht="18" customHeight="1">
      <c r="A9" s="40" t="s">
        <v>215</v>
      </c>
      <c r="B9" s="1012" t="str">
        <f>IF('Sch-1'!G10=0, "", 'Sch-1'!G10)</f>
        <v/>
      </c>
      <c r="C9" s="1012"/>
      <c r="D9" s="62" t="str">
        <f>'Sch-1'!M10</f>
        <v>SRTS-II, RHQ</v>
      </c>
    </row>
    <row r="10" spans="1:6" ht="18" customHeight="1">
      <c r="A10" s="41"/>
      <c r="B10" s="1012" t="str">
        <f>IF('Sch-1'!G11=0, "", 'Sch-1'!G11)</f>
        <v/>
      </c>
      <c r="C10" s="1012"/>
      <c r="D10" s="62" t="str">
        <f>'Sch-1'!M11</f>
        <v>Singanayakanahalli</v>
      </c>
    </row>
    <row r="11" spans="1:6" ht="18" customHeight="1">
      <c r="A11" s="41"/>
      <c r="B11" s="1012" t="str">
        <f>IF('Sch-1'!G12=0, "", 'Sch-1'!G12)</f>
        <v/>
      </c>
      <c r="C11" s="1012"/>
      <c r="D11" s="62" t="str">
        <f>'Sch-1'!M12</f>
        <v>Bengaluru-560064</v>
      </c>
    </row>
    <row r="12" spans="1:6" ht="18" customHeight="1">
      <c r="A12" s="50"/>
      <c r="B12" s="50"/>
      <c r="C12" s="50"/>
      <c r="D12" s="61"/>
    </row>
    <row r="13" spans="1:6" ht="21.95" customHeight="1">
      <c r="A13" s="51" t="s">
        <v>216</v>
      </c>
      <c r="B13" s="1010" t="s">
        <v>151</v>
      </c>
      <c r="C13" s="1011"/>
      <c r="D13" s="52" t="s">
        <v>218</v>
      </c>
    </row>
    <row r="14" spans="1:6" ht="21.95" hidden="1" customHeight="1">
      <c r="A14" s="43" t="s">
        <v>221</v>
      </c>
      <c r="B14" s="1047" t="s">
        <v>237</v>
      </c>
      <c r="C14" s="1047"/>
      <c r="D14" s="1050">
        <f>'Sch-1'!N23</f>
        <v>0</v>
      </c>
    </row>
    <row r="15" spans="1:6" ht="35.1" hidden="1" customHeight="1">
      <c r="A15" s="53"/>
      <c r="B15" s="1046" t="s">
        <v>238</v>
      </c>
      <c r="C15" s="1044"/>
      <c r="D15" s="1051"/>
    </row>
    <row r="16" spans="1:6" ht="21.95" hidden="1" customHeight="1">
      <c r="A16" s="43" t="s">
        <v>231</v>
      </c>
      <c r="B16" s="1047" t="s">
        <v>239</v>
      </c>
      <c r="C16" s="1047"/>
      <c r="D16" s="1050">
        <f>'Sch-2'!J20</f>
        <v>0</v>
      </c>
    </row>
    <row r="17" spans="1:6" ht="35.1" hidden="1" customHeight="1">
      <c r="A17" s="53"/>
      <c r="B17" s="1046" t="s">
        <v>240</v>
      </c>
      <c r="C17" s="1044"/>
      <c r="D17" s="1051"/>
    </row>
    <row r="18" spans="1:6" ht="15.75">
      <c r="A18" s="43" t="s">
        <v>221</v>
      </c>
      <c r="B18" s="1047" t="s">
        <v>241</v>
      </c>
      <c r="C18" s="1047"/>
      <c r="D18" s="1050">
        <f>'Sch-3 '!K21</f>
        <v>0</v>
      </c>
    </row>
    <row r="19" spans="1:6">
      <c r="A19" s="53"/>
      <c r="B19" s="1046" t="s">
        <v>242</v>
      </c>
      <c r="C19" s="1044"/>
      <c r="D19" s="1051"/>
    </row>
    <row r="20" spans="1:6" ht="23.25" customHeight="1">
      <c r="A20" s="43" t="s">
        <v>231</v>
      </c>
      <c r="B20" s="1047" t="s">
        <v>243</v>
      </c>
      <c r="C20" s="1047"/>
      <c r="D20" s="1050">
        <f>'Sch-5'!D15:E15+'Sch-5'!D17:E17</f>
        <v>0</v>
      </c>
    </row>
    <row r="21" spans="1:6" ht="15.75" customHeight="1">
      <c r="A21" s="53"/>
      <c r="B21" s="1046" t="s">
        <v>107</v>
      </c>
      <c r="C21" s="1044"/>
      <c r="D21" s="1051"/>
    </row>
    <row r="22" spans="1:6" ht="15.75" hidden="1">
      <c r="A22" s="43" t="s">
        <v>244</v>
      </c>
      <c r="B22" s="1047" t="s">
        <v>245</v>
      </c>
      <c r="C22" s="1047"/>
      <c r="D22" s="241">
        <f>'Sch-7'!F20</f>
        <v>0</v>
      </c>
    </row>
    <row r="23" spans="1:6" hidden="1">
      <c r="A23" s="53"/>
      <c r="B23" s="1043" t="s">
        <v>246</v>
      </c>
      <c r="C23" s="1044"/>
      <c r="D23" s="45"/>
    </row>
    <row r="24" spans="1:6" ht="28.5" customHeight="1">
      <c r="A24" s="1032"/>
      <c r="B24" s="1045" t="s">
        <v>247</v>
      </c>
      <c r="C24" s="1045"/>
      <c r="D24" s="1048">
        <f>D18+D20</f>
        <v>0</v>
      </c>
    </row>
    <row r="25" spans="1:6" ht="15.75">
      <c r="A25" s="1032"/>
      <c r="B25" s="1045"/>
      <c r="C25" s="1045"/>
      <c r="D25" s="1049"/>
    </row>
    <row r="26" spans="1:6" ht="18.75" customHeight="1">
      <c r="A26" s="71"/>
      <c r="B26" s="72"/>
      <c r="C26" s="72"/>
      <c r="D26" s="73"/>
    </row>
    <row r="27" spans="1:6" ht="27.95" customHeight="1">
      <c r="A27" s="89" t="s">
        <v>122</v>
      </c>
      <c r="B27" s="103" t="str">
        <f>IF('Sch-1'!F28=0,"", 'Sch-1'!F28)</f>
        <v>--2024</v>
      </c>
      <c r="C27" s="90" t="s">
        <v>124</v>
      </c>
      <c r="D27" s="99" t="str">
        <f>IF('Sch-1'!M29=0,"",'Sch-1'!M29)</f>
        <v/>
      </c>
      <c r="F27" s="91"/>
    </row>
    <row r="28" spans="1:6" ht="27.95" customHeight="1">
      <c r="A28" s="89" t="s">
        <v>123</v>
      </c>
      <c r="B28" s="103" t="str">
        <f>IF('Sch-1'!F29=0,"", 'Sch-1'!F29)</f>
        <v/>
      </c>
      <c r="C28" s="90" t="s">
        <v>125</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D24:D25"/>
    <mergeCell ref="B14:C14"/>
    <mergeCell ref="B15:C15"/>
    <mergeCell ref="B11:C11"/>
    <mergeCell ref="B17:C17"/>
    <mergeCell ref="B22:C22"/>
    <mergeCell ref="B19:C19"/>
    <mergeCell ref="B20:C20"/>
    <mergeCell ref="B16:C16"/>
    <mergeCell ref="D14:D15"/>
    <mergeCell ref="D16:D17"/>
    <mergeCell ref="D20:D21"/>
    <mergeCell ref="D18:D19"/>
    <mergeCell ref="A24:A25"/>
    <mergeCell ref="B23:C23"/>
    <mergeCell ref="B24:C25"/>
    <mergeCell ref="B21:C21"/>
    <mergeCell ref="B18:C18"/>
    <mergeCell ref="A3:D3"/>
    <mergeCell ref="A4:D4"/>
    <mergeCell ref="B13:C13"/>
    <mergeCell ref="B8:C8"/>
    <mergeCell ref="B9:C9"/>
    <mergeCell ref="A7:C7"/>
    <mergeCell ref="B10:C10"/>
  </mergeCells>
  <phoneticPr fontId="3"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8" customWidth="1"/>
    <col min="2" max="2" width="31.375" style="307" customWidth="1"/>
    <col min="3" max="3" width="7.625" style="307" customWidth="1"/>
    <col min="4" max="4" width="10.25" style="307" customWidth="1"/>
    <col min="5" max="5" width="15.375" style="307" customWidth="1"/>
    <col min="6" max="6" width="15.75" style="307" customWidth="1"/>
    <col min="7" max="7" width="13.625" style="307" customWidth="1"/>
    <col min="8" max="8" width="20.875" style="243" customWidth="1"/>
    <col min="9" max="11" width="9" style="353" hidden="1" customWidth="1"/>
    <col min="12" max="12" width="0" style="353"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3"/>
  </cols>
  <sheetData>
    <row r="1" spans="1:35" ht="18" customHeight="1">
      <c r="A1" s="75" t="str">
        <f>Cover!B3</f>
        <v>SR-II/C&amp;M/WC-4143 /2024</v>
      </c>
      <c r="B1" s="76"/>
      <c r="C1" s="77"/>
      <c r="D1" s="77"/>
      <c r="E1" s="77"/>
      <c r="F1" s="79" t="s">
        <v>248</v>
      </c>
      <c r="G1" s="30"/>
      <c r="I1" s="254"/>
      <c r="J1" s="254"/>
      <c r="K1" s="254"/>
      <c r="L1" s="254"/>
    </row>
    <row r="2" spans="1:35" ht="3" customHeight="1">
      <c r="A2" s="64"/>
      <c r="B2" s="82"/>
      <c r="C2" s="83"/>
      <c r="D2" s="83"/>
      <c r="E2" s="83"/>
      <c r="F2" s="83"/>
      <c r="G2" s="83"/>
      <c r="I2" s="254"/>
      <c r="J2" s="254"/>
      <c r="K2" s="254"/>
      <c r="L2" s="254"/>
    </row>
    <row r="3" spans="1:35" ht="132.75" customHeight="1">
      <c r="A3" s="1052" t="str">
        <f>Cover!$B$2</f>
        <v xml:space="preserve">Making Animation Videos on Safety at workplace in line with Accident case studies
</v>
      </c>
      <c r="B3" s="1052"/>
      <c r="C3" s="1052"/>
      <c r="D3" s="1052"/>
      <c r="E3" s="1052"/>
      <c r="F3" s="1052"/>
      <c r="G3" s="468"/>
      <c r="I3" s="254"/>
      <c r="J3" s="254"/>
      <c r="K3" s="254"/>
      <c r="L3" s="254"/>
      <c r="AD3" s="185" t="s">
        <v>159</v>
      </c>
      <c r="AF3" s="206">
        <f>IF(ISERROR(#REF!/('Sch-6'!D14+'Sch-6'!D16+'Sch-6'!#REF!)),0,#REF!/( 'Sch-6'!D14+'Sch-6'!D16+'Sch-6'!#REF!))</f>
        <v>0</v>
      </c>
    </row>
    <row r="4" spans="1:35" ht="21.95" customHeight="1">
      <c r="A4" s="1002" t="s">
        <v>186</v>
      </c>
      <c r="B4" s="1002"/>
      <c r="C4" s="1002"/>
      <c r="D4" s="1002"/>
      <c r="E4" s="1002"/>
      <c r="F4" s="1002"/>
      <c r="G4" s="194"/>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249</v>
      </c>
      <c r="AF5" s="206">
        <f>IF(ISERROR(#REF!/#REF!),0,#REF! /#REF!)</f>
        <v>0</v>
      </c>
    </row>
    <row r="6" spans="1:35" ht="27.95" customHeight="1">
      <c r="A6" s="29" t="str">
        <f>'Sch-1'!A7</f>
        <v>Bidder’s Name and Address (Bidder) :</v>
      </c>
      <c r="B6" s="39"/>
      <c r="C6" s="39"/>
      <c r="D6" s="447" t="s">
        <v>83</v>
      </c>
      <c r="E6" s="30"/>
      <c r="F6" s="39"/>
      <c r="G6" s="60"/>
      <c r="I6" s="254"/>
      <c r="J6" s="254"/>
      <c r="K6" s="254"/>
      <c r="L6" s="254"/>
      <c r="AD6" s="185" t="s">
        <v>250</v>
      </c>
      <c r="AF6" s="206" t="e">
        <f>#REF!</f>
        <v>#REF!</v>
      </c>
    </row>
    <row r="7" spans="1:35" ht="36" customHeight="1">
      <c r="A7" s="1055" t="str">
        <f>'Sch-1'!A8</f>
        <v/>
      </c>
      <c r="B7" s="1055"/>
      <c r="C7" s="1055"/>
      <c r="D7" s="84" t="str">
        <f>'Sch-1'!M8</f>
        <v>Sr.GM , Contracts &amp; Materials Department,</v>
      </c>
      <c r="E7" s="30"/>
      <c r="F7" s="405"/>
      <c r="G7" s="59"/>
      <c r="I7" s="254"/>
      <c r="J7" s="254"/>
      <c r="K7" s="254"/>
      <c r="L7" s="254"/>
      <c r="AD7" s="185" t="s">
        <v>164</v>
      </c>
      <c r="AF7" s="206" t="e">
        <f>SUM(AF3:AF6)</f>
        <v>#REF!</v>
      </c>
    </row>
    <row r="8" spans="1:35" ht="27.95" customHeight="1">
      <c r="A8" s="40" t="s">
        <v>214</v>
      </c>
      <c r="B8" s="1012" t="str">
        <f>IF('Sch-1'!G9=0, "", 'Sch-1'!G9)</f>
        <v/>
      </c>
      <c r="C8" s="1012"/>
      <c r="D8" s="84" t="str">
        <f>'Sch-1'!M9</f>
        <v>Power Grid Corporation of India Ltd.,</v>
      </c>
      <c r="E8" s="30"/>
      <c r="F8" s="404"/>
      <c r="G8" s="59"/>
      <c r="I8" s="254"/>
      <c r="J8" s="254"/>
      <c r="K8" s="254"/>
      <c r="L8" s="254"/>
    </row>
    <row r="9" spans="1:35" ht="27.95" customHeight="1">
      <c r="A9" s="40" t="s">
        <v>215</v>
      </c>
      <c r="B9" s="1012" t="str">
        <f>IF('Sch-1'!G10=0, "", 'Sch-1'!G10)</f>
        <v/>
      </c>
      <c r="C9" s="1012"/>
      <c r="D9" s="84" t="str">
        <f>'Sch-1'!M10</f>
        <v>SRTS-II, RHQ</v>
      </c>
      <c r="E9" s="30"/>
      <c r="F9" s="404"/>
      <c r="G9" s="59"/>
      <c r="I9" s="254"/>
      <c r="J9" s="254"/>
      <c r="K9" s="254"/>
      <c r="L9" s="254"/>
    </row>
    <row r="10" spans="1:35" ht="27.95" customHeight="1">
      <c r="A10" s="41"/>
      <c r="B10" s="1012" t="str">
        <f>IF('Sch-1'!G11=0, "", 'Sch-1'!G11)</f>
        <v/>
      </c>
      <c r="C10" s="1012"/>
      <c r="D10" s="84" t="str">
        <f>'Sch-1'!M11</f>
        <v>Singanayakanahalli</v>
      </c>
      <c r="E10" s="30"/>
      <c r="F10" s="404"/>
      <c r="G10" s="59"/>
      <c r="I10" s="254"/>
      <c r="J10" s="254"/>
      <c r="K10" s="254"/>
      <c r="L10" s="254"/>
      <c r="AD10" s="185" t="s">
        <v>165</v>
      </c>
      <c r="AF10" s="213" t="e">
        <f>'Sch-1'!#REF!</f>
        <v>#REF!</v>
      </c>
    </row>
    <row r="11" spans="1:35" ht="27.95" customHeight="1">
      <c r="A11" s="41"/>
      <c r="B11" s="1012" t="str">
        <f>IF('Sch-1'!G12=0, "", 'Sch-1'!G12)</f>
        <v/>
      </c>
      <c r="C11" s="1012"/>
      <c r="D11" s="84" t="str">
        <f>'Sch-1'!M12</f>
        <v>Bengaluru-560064</v>
      </c>
      <c r="E11" s="30"/>
      <c r="F11" s="404"/>
      <c r="G11" s="59"/>
      <c r="I11" s="254"/>
      <c r="J11" s="254"/>
      <c r="K11" s="254"/>
      <c r="L11" s="254"/>
      <c r="AD11" s="185"/>
      <c r="AF11" s="206"/>
    </row>
    <row r="12" spans="1:35" ht="8.25" customHeight="1">
      <c r="A12" s="41"/>
      <c r="B12" s="404"/>
      <c r="C12" s="404"/>
      <c r="D12" s="404"/>
      <c r="E12" s="404"/>
      <c r="F12" s="404"/>
      <c r="G12" s="59"/>
      <c r="H12" s="194"/>
      <c r="I12" s="171"/>
      <c r="J12" s="171"/>
      <c r="K12" s="171"/>
      <c r="L12" s="171"/>
      <c r="AD12" s="185"/>
      <c r="AF12" s="206"/>
    </row>
    <row r="13" spans="1:35" ht="27.95" customHeight="1">
      <c r="A13" s="29" t="s">
        <v>251</v>
      </c>
      <c r="B13" s="29"/>
      <c r="C13" s="29"/>
      <c r="D13" s="29"/>
      <c r="E13" s="29"/>
      <c r="F13" s="29"/>
      <c r="G13" s="29"/>
      <c r="H13" s="194"/>
      <c r="I13" s="171"/>
      <c r="J13" s="171"/>
      <c r="K13" s="171"/>
      <c r="L13" s="171"/>
    </row>
    <row r="14" spans="1:35" ht="33.75" customHeight="1">
      <c r="A14" s="97" t="s">
        <v>252</v>
      </c>
      <c r="B14" s="433" t="s">
        <v>253</v>
      </c>
      <c r="C14" s="433" t="s">
        <v>103</v>
      </c>
      <c r="D14" s="433" t="s">
        <v>152</v>
      </c>
      <c r="E14" s="433" t="s">
        <v>254</v>
      </c>
      <c r="F14" s="98" t="s">
        <v>255</v>
      </c>
      <c r="G14" s="289"/>
      <c r="H14" s="194"/>
      <c r="I14" s="171" t="e">
        <f>#REF!</f>
        <v>#REF!</v>
      </c>
      <c r="J14" s="171"/>
      <c r="K14" s="171"/>
      <c r="L14" s="171"/>
      <c r="AE14" s="1057" t="s">
        <v>256</v>
      </c>
      <c r="AF14" s="1057"/>
      <c r="AG14" s="187" t="s">
        <v>146</v>
      </c>
      <c r="AH14" s="1057" t="s">
        <v>257</v>
      </c>
      <c r="AI14" s="1057"/>
    </row>
    <row r="15" spans="1:35" s="408" customFormat="1">
      <c r="A15" s="580"/>
      <c r="B15" s="581"/>
      <c r="C15" s="453"/>
      <c r="D15" s="454"/>
      <c r="E15" s="450"/>
      <c r="F15" s="451"/>
      <c r="H15" s="470"/>
      <c r="I15" s="470"/>
      <c r="J15" s="470"/>
      <c r="K15" s="470"/>
      <c r="L15" s="470"/>
      <c r="M15" s="470"/>
      <c r="N15" s="470"/>
      <c r="O15" s="470"/>
      <c r="P15" s="470"/>
      <c r="Q15" s="470"/>
    </row>
    <row r="16" spans="1:35" s="408" customFormat="1" ht="15">
      <c r="A16" s="1060" t="s">
        <v>258</v>
      </c>
      <c r="B16" s="1060"/>
      <c r="C16" s="1060"/>
      <c r="D16" s="1060"/>
      <c r="E16" s="1060"/>
      <c r="F16" s="1060"/>
      <c r="H16" s="470"/>
      <c r="I16" s="470"/>
      <c r="J16" s="470"/>
      <c r="K16" s="470"/>
      <c r="L16" s="470"/>
      <c r="M16" s="470"/>
      <c r="N16" s="470"/>
      <c r="O16" s="470"/>
      <c r="P16" s="470"/>
      <c r="Q16" s="470"/>
    </row>
    <row r="17" spans="1:35" s="408" customFormat="1">
      <c r="A17" s="582"/>
      <c r="B17" s="583"/>
      <c r="C17" s="457"/>
      <c r="D17" s="458"/>
      <c r="E17" s="452"/>
      <c r="F17" s="451"/>
      <c r="H17" s="470"/>
      <c r="I17" s="470" t="e">
        <f>E17*(1-$I$14)</f>
        <v>#REF!</v>
      </c>
      <c r="J17" s="470"/>
      <c r="K17" s="470"/>
      <c r="L17" s="470"/>
      <c r="M17" s="470"/>
      <c r="N17" s="470"/>
      <c r="O17" s="470"/>
      <c r="P17" s="470"/>
      <c r="Q17" s="470"/>
    </row>
    <row r="18" spans="1:35" s="408" customFormat="1">
      <c r="A18" s="582"/>
      <c r="B18" s="584"/>
      <c r="C18" s="457"/>
      <c r="D18" s="458"/>
      <c r="E18" s="452"/>
      <c r="F18" s="451"/>
      <c r="H18" s="470"/>
      <c r="I18" s="470" t="e">
        <f>E18*(1-$I$14)</f>
        <v>#REF!</v>
      </c>
      <c r="J18" s="470"/>
      <c r="K18" s="470"/>
      <c r="L18" s="470"/>
      <c r="M18" s="470"/>
      <c r="N18" s="470"/>
      <c r="O18" s="470"/>
      <c r="P18" s="470"/>
      <c r="Q18" s="470"/>
    </row>
    <row r="19" spans="1:35" s="408" customFormat="1">
      <c r="A19" s="582"/>
      <c r="B19" s="584"/>
      <c r="C19" s="457"/>
      <c r="D19" s="458"/>
      <c r="E19" s="452"/>
      <c r="F19" s="451"/>
      <c r="H19" s="470"/>
      <c r="I19" s="470" t="e">
        <f>E19*(1-$I$14)</f>
        <v>#REF!</v>
      </c>
      <c r="J19" s="470"/>
      <c r="K19" s="470"/>
      <c r="L19" s="470"/>
      <c r="M19" s="470"/>
      <c r="N19" s="470"/>
      <c r="O19" s="470"/>
      <c r="P19" s="470"/>
      <c r="Q19" s="470"/>
    </row>
    <row r="20" spans="1:35" s="408" customFormat="1" ht="24.75" customHeight="1">
      <c r="A20" s="460"/>
      <c r="B20" s="461" t="s">
        <v>259</v>
      </c>
      <c r="C20" s="461"/>
      <c r="D20" s="461"/>
      <c r="E20" s="461"/>
      <c r="F20" s="463">
        <f>SUM(F18:F19)</f>
        <v>0</v>
      </c>
      <c r="H20" s="470"/>
      <c r="I20" s="470"/>
      <c r="J20" s="470"/>
      <c r="K20" s="470"/>
      <c r="L20" s="470"/>
      <c r="M20" s="470"/>
      <c r="N20" s="470"/>
      <c r="O20" s="470"/>
      <c r="P20" s="470"/>
      <c r="Q20" s="470"/>
    </row>
    <row r="21" spans="1:35" ht="12.75" customHeight="1">
      <c r="A21" s="300"/>
      <c r="B21" s="283"/>
      <c r="C21" s="283"/>
      <c r="D21" s="283"/>
      <c r="E21" s="283"/>
      <c r="F21" s="283"/>
      <c r="G21" s="446"/>
      <c r="H21" s="194"/>
      <c r="I21" s="171"/>
      <c r="J21" s="171"/>
      <c r="K21" s="171"/>
      <c r="L21" s="171"/>
      <c r="AE21" s="214"/>
      <c r="AF21" s="214"/>
      <c r="AH21" s="214"/>
      <c r="AI21" s="214"/>
    </row>
    <row r="22" spans="1:35" ht="24.75" customHeight="1">
      <c r="A22" s="1059"/>
      <c r="B22" s="1059"/>
      <c r="C22" s="1059"/>
      <c r="D22" s="1059"/>
      <c r="E22" s="1059"/>
      <c r="F22" s="1059"/>
      <c r="G22" s="1059"/>
      <c r="H22" s="194"/>
      <c r="I22" s="171"/>
      <c r="J22" s="171"/>
      <c r="K22" s="171"/>
      <c r="L22" s="171"/>
      <c r="AD22" s="171" t="s">
        <v>146</v>
      </c>
      <c r="AE22" s="242" t="e">
        <f>IF(#REF!&gt;0,#REF!&amp; " Item(s) in Sch-3", "")</f>
        <v>#REF!</v>
      </c>
      <c r="AF22" s="215"/>
    </row>
    <row r="23" spans="1:35" ht="27.75" customHeight="1">
      <c r="A23" s="354"/>
      <c r="B23" s="354"/>
      <c r="C23" s="1058"/>
      <c r="D23" s="1058"/>
      <c r="E23" s="1058"/>
      <c r="F23" s="1058"/>
      <c r="G23" s="1058"/>
      <c r="I23" s="254"/>
      <c r="J23" s="254"/>
      <c r="K23" s="254"/>
      <c r="L23" s="254"/>
      <c r="AE23" s="242"/>
      <c r="AF23" s="215"/>
    </row>
    <row r="24" spans="1:35" ht="27.95" customHeight="1">
      <c r="A24" s="89" t="s">
        <v>122</v>
      </c>
      <c r="B24" s="103" t="str">
        <f>'Sch-1'!F28</f>
        <v>--2024</v>
      </c>
      <c r="C24" s="1058" t="str">
        <f>"Printed Name   : " &amp; 'Sch-1'!M29</f>
        <v xml:space="preserve">Printed Name   : </v>
      </c>
      <c r="D24" s="1058"/>
      <c r="E24" s="1058"/>
      <c r="F24" s="1058"/>
      <c r="G24" s="1058"/>
      <c r="I24" s="254"/>
      <c r="J24" s="254"/>
      <c r="K24" s="254"/>
      <c r="L24" s="254"/>
    </row>
    <row r="25" spans="1:35" ht="27.95" customHeight="1">
      <c r="A25" s="89" t="s">
        <v>123</v>
      </c>
      <c r="B25" s="99" t="str">
        <f>'Sch-1'!F29</f>
        <v/>
      </c>
      <c r="C25" s="1058" t="str">
        <f>"Designation      : " &amp; 'Sch-1'!M30</f>
        <v xml:space="preserve">Designation      : </v>
      </c>
      <c r="D25" s="1058"/>
      <c r="E25" s="1058"/>
      <c r="F25" s="1058"/>
      <c r="G25" s="1058"/>
      <c r="I25" s="254"/>
      <c r="J25" s="254"/>
      <c r="K25" s="254"/>
      <c r="L25" s="254"/>
    </row>
    <row r="26" spans="1:35" ht="36.75" customHeight="1">
      <c r="A26" s="100" t="s">
        <v>260</v>
      </c>
      <c r="B26" s="1056" t="s">
        <v>261</v>
      </c>
      <c r="C26" s="1056"/>
      <c r="D26" s="1056"/>
      <c r="E26" s="1056"/>
      <c r="F26" s="1056"/>
      <c r="G26" s="538"/>
      <c r="I26" s="254"/>
      <c r="J26" s="254"/>
      <c r="K26" s="254"/>
      <c r="L26" s="254"/>
    </row>
    <row r="27" spans="1:35" ht="31.5" customHeight="1">
      <c r="A27" s="285"/>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SR-II/C&amp;M/WC-4143 /2024</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53" t="str">
        <f t="shared" ref="A100:C101" si="0">A3</f>
        <v xml:space="preserve">Making Animation Videos on Safety at workplace in line with Accident case studies
</v>
      </c>
      <c r="B100" s="1053">
        <f t="shared" si="0"/>
        <v>0</v>
      </c>
      <c r="C100" s="1053">
        <f t="shared" si="0"/>
        <v>0</v>
      </c>
      <c r="D100" s="1053"/>
      <c r="E100" s="1053"/>
      <c r="F100" s="1053"/>
      <c r="G100" s="1053">
        <f>G3</f>
        <v>0</v>
      </c>
      <c r="H100" s="174"/>
    </row>
    <row r="101" spans="1:35" s="254" customFormat="1" hidden="1">
      <c r="A101" s="1054" t="str">
        <f t="shared" si="0"/>
        <v>(SCHEDULE OF RATES AND PRICES )</v>
      </c>
      <c r="B101" s="1054">
        <f t="shared" si="0"/>
        <v>0</v>
      </c>
      <c r="C101" s="1054">
        <f t="shared" si="0"/>
        <v>0</v>
      </c>
      <c r="D101" s="1054"/>
      <c r="E101" s="1054"/>
      <c r="F101" s="1054"/>
      <c r="G101" s="1054">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55" t="str">
        <f>A7</f>
        <v/>
      </c>
      <c r="B104" s="1055">
        <f t="shared" ref="B104:C108" si="2">B7</f>
        <v>0</v>
      </c>
      <c r="C104" s="1055">
        <f t="shared" si="2"/>
        <v>0</v>
      </c>
      <c r="D104" s="405"/>
      <c r="E104" s="405"/>
      <c r="F104" s="405"/>
      <c r="G104" s="59">
        <f t="shared" si="1"/>
        <v>0</v>
      </c>
      <c r="H104" s="174"/>
    </row>
    <row r="105" spans="1:35" s="254" customFormat="1" hidden="1">
      <c r="A105" s="40" t="str">
        <f>A8</f>
        <v>Name     :</v>
      </c>
      <c r="B105" s="1012" t="str">
        <f t="shared" si="2"/>
        <v/>
      </c>
      <c r="C105" s="1012">
        <f t="shared" si="2"/>
        <v>0</v>
      </c>
      <c r="D105" s="404"/>
      <c r="E105" s="404"/>
      <c r="F105" s="404"/>
      <c r="G105" s="59">
        <f t="shared" si="1"/>
        <v>0</v>
      </c>
      <c r="H105" s="174"/>
    </row>
    <row r="106" spans="1:35" s="254" customFormat="1" hidden="1">
      <c r="A106" s="40" t="str">
        <f>A9</f>
        <v>Address :</v>
      </c>
      <c r="B106" s="1012" t="str">
        <f t="shared" si="2"/>
        <v/>
      </c>
      <c r="C106" s="1012">
        <f t="shared" si="2"/>
        <v>0</v>
      </c>
      <c r="D106" s="404"/>
      <c r="E106" s="404"/>
      <c r="F106" s="404"/>
      <c r="G106" s="59">
        <f t="shared" si="1"/>
        <v>0</v>
      </c>
      <c r="H106" s="174"/>
    </row>
    <row r="107" spans="1:35" s="254" customFormat="1" hidden="1">
      <c r="A107" s="41"/>
      <c r="B107" s="1012" t="str">
        <f t="shared" si="2"/>
        <v/>
      </c>
      <c r="C107" s="1012">
        <f t="shared" si="2"/>
        <v>0</v>
      </c>
      <c r="D107" s="404"/>
      <c r="E107" s="404"/>
      <c r="F107" s="404"/>
      <c r="G107" s="59">
        <f t="shared" si="1"/>
        <v>0</v>
      </c>
      <c r="H107" s="174"/>
    </row>
    <row r="108" spans="1:35" s="254" customFormat="1" hidden="1">
      <c r="A108" s="41"/>
      <c r="B108" s="1012" t="str">
        <f t="shared" si="2"/>
        <v/>
      </c>
      <c r="C108" s="1012">
        <f t="shared" si="2"/>
        <v>0</v>
      </c>
      <c r="D108" s="404"/>
      <c r="E108" s="404"/>
      <c r="F108" s="404"/>
      <c r="G108" s="59">
        <f t="shared" si="1"/>
        <v>0</v>
      </c>
      <c r="H108" s="174"/>
    </row>
    <row r="109" spans="1:35" s="254" customFormat="1" hidden="1">
      <c r="A109" s="285"/>
      <c r="B109" s="30"/>
      <c r="C109" s="30"/>
      <c r="D109" s="30"/>
      <c r="E109" s="30"/>
      <c r="F109" s="30"/>
      <c r="G109" s="30"/>
      <c r="H109" s="174"/>
    </row>
    <row r="110" spans="1:35" s="254" customFormat="1" ht="33.75" hidden="1" customHeight="1">
      <c r="A110" s="283" t="str">
        <f>A14</f>
        <v>SL. NO.</v>
      </c>
      <c r="B110" s="288" t="str">
        <f>B14</f>
        <v>Description of Test</v>
      </c>
      <c r="C110" s="1063">
        <f>G14</f>
        <v>0</v>
      </c>
      <c r="D110" s="1063"/>
      <c r="E110" s="1063"/>
      <c r="F110" s="1063"/>
      <c r="G110" s="1063"/>
      <c r="H110" s="174"/>
      <c r="AE110" s="1063"/>
      <c r="AF110" s="1063"/>
      <c r="AH110" s="1063"/>
      <c r="AI110" s="1063"/>
    </row>
    <row r="111" spans="1:35" s="254" customFormat="1" hidden="1">
      <c r="A111" s="96" t="e">
        <f>#REF!</f>
        <v>#REF!</v>
      </c>
      <c r="B111" s="96" t="e">
        <f>#REF!</f>
        <v>#REF!</v>
      </c>
      <c r="C111" s="1062" t="e">
        <f>#REF!</f>
        <v>#REF!</v>
      </c>
      <c r="D111" s="1062"/>
      <c r="E111" s="1062"/>
      <c r="F111" s="1062"/>
      <c r="G111" s="1062"/>
      <c r="H111" s="174"/>
      <c r="AE111" s="1062"/>
      <c r="AF111" s="1062"/>
      <c r="AH111" s="1062"/>
      <c r="AI111" s="1062"/>
    </row>
    <row r="112" spans="1:35" s="254" customFormat="1" hidden="1">
      <c r="A112" s="290" t="e">
        <f>#REF!</f>
        <v>#REF!</v>
      </c>
      <c r="B112" s="291" t="e">
        <f>#REF!</f>
        <v>#REF!</v>
      </c>
      <c r="C112" s="1062"/>
      <c r="D112" s="1062"/>
      <c r="E112" s="1062"/>
      <c r="F112" s="1062"/>
      <c r="G112" s="1062"/>
      <c r="H112" s="174"/>
      <c r="AE112" s="1062"/>
      <c r="AF112" s="1062"/>
      <c r="AH112" s="1062"/>
      <c r="AI112" s="1062"/>
    </row>
    <row r="113" spans="1:35" s="254" customFormat="1" hidden="1">
      <c r="A113" s="292" t="e">
        <f>#REF!</f>
        <v>#REF!</v>
      </c>
      <c r="B113" s="293" t="e">
        <f>#REF!</f>
        <v>#REF!</v>
      </c>
      <c r="C113" s="1061" t="e">
        <f>#REF!</f>
        <v>#REF!</v>
      </c>
      <c r="D113" s="1061"/>
      <c r="E113" s="1061"/>
      <c r="F113" s="1061"/>
      <c r="G113" s="1061"/>
      <c r="H113" s="173"/>
      <c r="AE113" s="294"/>
      <c r="AF113" s="294"/>
      <c r="AH113" s="294"/>
      <c r="AI113" s="294"/>
    </row>
    <row r="114" spans="1:35" s="254" customFormat="1" hidden="1">
      <c r="A114" s="292" t="e">
        <f>#REF!</f>
        <v>#REF!</v>
      </c>
      <c r="B114" s="293" t="e">
        <f>#REF!</f>
        <v>#REF!</v>
      </c>
      <c r="C114" s="1061" t="e">
        <f>#REF!</f>
        <v>#REF!</v>
      </c>
      <c r="D114" s="1061"/>
      <c r="E114" s="1061"/>
      <c r="F114" s="1061"/>
      <c r="G114" s="1061"/>
      <c r="H114" s="173"/>
      <c r="AE114" s="295"/>
      <c r="AF114" s="295"/>
      <c r="AH114" s="294"/>
      <c r="AI114" s="295"/>
    </row>
    <row r="115" spans="1:35" s="254" customFormat="1" ht="20.100000000000001" hidden="1" customHeight="1">
      <c r="A115" s="296"/>
      <c r="B115" s="291" t="e">
        <f>#REF!</f>
        <v>#REF!</v>
      </c>
      <c r="C115" s="1061" t="e">
        <f>#REF!</f>
        <v>#REF!</v>
      </c>
      <c r="D115" s="1061"/>
      <c r="E115" s="1061"/>
      <c r="F115" s="1061"/>
      <c r="G115" s="1061"/>
      <c r="H115" s="174"/>
      <c r="AE115" s="295"/>
      <c r="AF115" s="295"/>
      <c r="AH115" s="295"/>
      <c r="AI115" s="295"/>
    </row>
    <row r="116" spans="1:35" s="254" customFormat="1" hidden="1">
      <c r="A116" s="290" t="e">
        <f>#REF!</f>
        <v>#REF!</v>
      </c>
      <c r="B116" s="291" t="e">
        <f>#REF!</f>
        <v>#REF!</v>
      </c>
      <c r="C116" s="1061"/>
      <c r="D116" s="1061"/>
      <c r="E116" s="1061"/>
      <c r="F116" s="1061"/>
      <c r="G116" s="1061"/>
      <c r="H116" s="174"/>
      <c r="AE116" s="1061"/>
      <c r="AF116" s="1061"/>
      <c r="AH116" s="1061"/>
      <c r="AI116" s="1061"/>
    </row>
    <row r="117" spans="1:35" s="254" customFormat="1" hidden="1">
      <c r="A117" s="297" t="e">
        <f>#REF!</f>
        <v>#REF!</v>
      </c>
      <c r="B117" s="291" t="e">
        <f>#REF!</f>
        <v>#REF!</v>
      </c>
      <c r="C117" s="1061"/>
      <c r="D117" s="1061"/>
      <c r="E117" s="1061"/>
      <c r="F117" s="1061"/>
      <c r="G117" s="1061"/>
      <c r="H117" s="174"/>
      <c r="AE117" s="1061"/>
      <c r="AF117" s="1061"/>
      <c r="AH117" s="1061"/>
      <c r="AI117" s="1061"/>
    </row>
    <row r="118" spans="1:35" s="254" customFormat="1" hidden="1">
      <c r="A118" s="298" t="e">
        <f>#REF!</f>
        <v>#REF!</v>
      </c>
      <c r="B118" s="291" t="e">
        <f>#REF!</f>
        <v>#REF!</v>
      </c>
      <c r="C118" s="1061"/>
      <c r="D118" s="1061"/>
      <c r="E118" s="1061"/>
      <c r="F118" s="1061"/>
      <c r="G118" s="1061"/>
      <c r="H118" s="174"/>
      <c r="AE118" s="1061"/>
      <c r="AF118" s="1061"/>
      <c r="AH118" s="1061"/>
      <c r="AI118" s="1061"/>
    </row>
    <row r="119" spans="1:35" s="254" customFormat="1" hidden="1">
      <c r="A119" s="292" t="e">
        <f>#REF!</f>
        <v>#REF!</v>
      </c>
      <c r="B119" s="293" t="e">
        <f>#REF!</f>
        <v>#REF!</v>
      </c>
      <c r="C119" s="1061" t="e">
        <f>#REF!</f>
        <v>#REF!</v>
      </c>
      <c r="D119" s="1061"/>
      <c r="E119" s="1061"/>
      <c r="F119" s="1061"/>
      <c r="G119" s="1061"/>
      <c r="H119" s="173"/>
      <c r="AE119" s="295"/>
      <c r="AF119" s="295"/>
      <c r="AH119" s="294"/>
      <c r="AI119" s="295"/>
    </row>
    <row r="120" spans="1:35" s="254" customFormat="1" hidden="1">
      <c r="A120" s="292" t="e">
        <f>#REF!</f>
        <v>#REF!</v>
      </c>
      <c r="B120" s="293" t="e">
        <f>#REF!</f>
        <v>#REF!</v>
      </c>
      <c r="C120" s="1061" t="e">
        <f>#REF!</f>
        <v>#REF!</v>
      </c>
      <c r="D120" s="1061"/>
      <c r="E120" s="1061"/>
      <c r="F120" s="1061"/>
      <c r="G120" s="1061"/>
      <c r="H120" s="173"/>
      <c r="AE120" s="295"/>
      <c r="AF120" s="295"/>
      <c r="AH120" s="294"/>
      <c r="AI120" s="295"/>
    </row>
    <row r="121" spans="1:35" s="254" customFormat="1" hidden="1">
      <c r="A121" s="292" t="e">
        <f>#REF!</f>
        <v>#REF!</v>
      </c>
      <c r="B121" s="293" t="e">
        <f>#REF!</f>
        <v>#REF!</v>
      </c>
      <c r="C121" s="1061" t="e">
        <f>#REF!</f>
        <v>#REF!</v>
      </c>
      <c r="D121" s="1061"/>
      <c r="E121" s="1061"/>
      <c r="F121" s="1061"/>
      <c r="G121" s="1061"/>
      <c r="H121" s="173"/>
      <c r="AE121" s="295"/>
      <c r="AF121" s="295"/>
      <c r="AH121" s="294"/>
      <c r="AI121" s="295"/>
    </row>
    <row r="122" spans="1:35" s="254" customFormat="1" hidden="1">
      <c r="A122" s="292" t="e">
        <f>#REF!</f>
        <v>#REF!</v>
      </c>
      <c r="B122" s="293" t="e">
        <f>#REF!</f>
        <v>#REF!</v>
      </c>
      <c r="C122" s="1061" t="e">
        <f>#REF!</f>
        <v>#REF!</v>
      </c>
      <c r="D122" s="1061"/>
      <c r="E122" s="1061"/>
      <c r="F122" s="1061"/>
      <c r="G122" s="1061"/>
      <c r="H122" s="173"/>
      <c r="AE122" s="295"/>
      <c r="AF122" s="295"/>
      <c r="AH122" s="294"/>
      <c r="AI122" s="295"/>
    </row>
    <row r="123" spans="1:35" s="254" customFormat="1" hidden="1">
      <c r="A123" s="292"/>
      <c r="B123" s="291" t="e">
        <f>#REF!</f>
        <v>#REF!</v>
      </c>
      <c r="C123" s="1061" t="e">
        <f>#REF!</f>
        <v>#REF!</v>
      </c>
      <c r="D123" s="1061"/>
      <c r="E123" s="1061"/>
      <c r="F123" s="1061"/>
      <c r="G123" s="1061"/>
      <c r="H123" s="173"/>
      <c r="AE123" s="295"/>
      <c r="AF123" s="295"/>
      <c r="AH123" s="295"/>
      <c r="AI123" s="295"/>
    </row>
    <row r="124" spans="1:35" s="254" customFormat="1" ht="20.100000000000001" hidden="1" customHeight="1">
      <c r="A124" s="298" t="e">
        <f>#REF!</f>
        <v>#REF!</v>
      </c>
      <c r="B124" s="291" t="e">
        <f>#REF!</f>
        <v>#REF!</v>
      </c>
      <c r="C124" s="1061"/>
      <c r="D124" s="1061"/>
      <c r="E124" s="1061"/>
      <c r="F124" s="1061"/>
      <c r="G124" s="1061"/>
      <c r="H124" s="173"/>
      <c r="AE124" s="295"/>
      <c r="AF124" s="295"/>
      <c r="AH124" s="295"/>
      <c r="AI124" s="295"/>
    </row>
    <row r="125" spans="1:35" s="254" customFormat="1" hidden="1">
      <c r="A125" s="292" t="e">
        <f>#REF!</f>
        <v>#REF!</v>
      </c>
      <c r="B125" s="293" t="e">
        <f>#REF!</f>
        <v>#REF!</v>
      </c>
      <c r="C125" s="1061" t="e">
        <f>#REF!</f>
        <v>#REF!</v>
      </c>
      <c r="D125" s="1061"/>
      <c r="E125" s="1061"/>
      <c r="F125" s="1061"/>
      <c r="G125" s="1061"/>
      <c r="H125" s="173"/>
      <c r="AE125" s="295"/>
      <c r="AF125" s="295"/>
      <c r="AH125" s="294"/>
      <c r="AI125" s="295"/>
    </row>
    <row r="126" spans="1:35" s="254" customFormat="1" hidden="1">
      <c r="A126" s="292" t="e">
        <f>#REF!</f>
        <v>#REF!</v>
      </c>
      <c r="B126" s="293" t="e">
        <f>#REF!</f>
        <v>#REF!</v>
      </c>
      <c r="C126" s="1061" t="e">
        <f>#REF!</f>
        <v>#REF!</v>
      </c>
      <c r="D126" s="1061"/>
      <c r="E126" s="1061"/>
      <c r="F126" s="1061"/>
      <c r="G126" s="1061"/>
      <c r="H126" s="173"/>
      <c r="AE126" s="295"/>
      <c r="AF126" s="295"/>
      <c r="AH126" s="294"/>
      <c r="AI126" s="295"/>
    </row>
    <row r="127" spans="1:35" s="254" customFormat="1" ht="20.100000000000001" hidden="1" customHeight="1">
      <c r="A127" s="292" t="e">
        <f>#REF!</f>
        <v>#REF!</v>
      </c>
      <c r="B127" s="293" t="e">
        <f>#REF!</f>
        <v>#REF!</v>
      </c>
      <c r="C127" s="1061" t="e">
        <f>#REF!</f>
        <v>#REF!</v>
      </c>
      <c r="D127" s="1061"/>
      <c r="E127" s="1061"/>
      <c r="F127" s="1061"/>
      <c r="G127" s="1061"/>
      <c r="H127" s="173"/>
      <c r="AE127" s="295"/>
      <c r="AF127" s="295"/>
      <c r="AH127" s="294"/>
      <c r="AI127" s="295"/>
    </row>
    <row r="128" spans="1:35" s="254" customFormat="1" hidden="1">
      <c r="A128" s="292" t="e">
        <f>#REF!</f>
        <v>#REF!</v>
      </c>
      <c r="B128" s="293" t="e">
        <f>#REF!</f>
        <v>#REF!</v>
      </c>
      <c r="C128" s="1061" t="e">
        <f>#REF!</f>
        <v>#REF!</v>
      </c>
      <c r="D128" s="1061"/>
      <c r="E128" s="1061"/>
      <c r="F128" s="1061"/>
      <c r="G128" s="1061"/>
      <c r="H128" s="173"/>
      <c r="AE128" s="295"/>
      <c r="AF128" s="295"/>
      <c r="AH128" s="294"/>
      <c r="AI128" s="295"/>
    </row>
    <row r="129" spans="1:35" s="255" customFormat="1" ht="20.100000000000001" hidden="1" customHeight="1">
      <c r="A129" s="299"/>
      <c r="B129" s="291" t="e">
        <f>#REF!</f>
        <v>#REF!</v>
      </c>
      <c r="C129" s="1061" t="e">
        <f>#REF!</f>
        <v>#REF!</v>
      </c>
      <c r="D129" s="1061"/>
      <c r="E129" s="1061"/>
      <c r="F129" s="1061"/>
      <c r="G129" s="1061"/>
      <c r="H129" s="173"/>
      <c r="AE129" s="295"/>
      <c r="AF129" s="295"/>
      <c r="AH129" s="295"/>
      <c r="AI129" s="295"/>
    </row>
    <row r="130" spans="1:35" s="254" customFormat="1" ht="24" hidden="1" customHeight="1">
      <c r="A130" s="298" t="e">
        <f>#REF!</f>
        <v>#REF!</v>
      </c>
      <c r="B130" s="291" t="e">
        <f>#REF!</f>
        <v>#REF!</v>
      </c>
      <c r="C130" s="1061"/>
      <c r="D130" s="1061"/>
      <c r="E130" s="1061"/>
      <c r="F130" s="1061"/>
      <c r="G130" s="1061"/>
      <c r="H130" s="173"/>
      <c r="AE130" s="295"/>
      <c r="AF130" s="295"/>
      <c r="AH130" s="295"/>
      <c r="AI130" s="295"/>
    </row>
    <row r="131" spans="1:35" s="254" customFormat="1" hidden="1">
      <c r="A131" s="292" t="e">
        <f>#REF!</f>
        <v>#REF!</v>
      </c>
      <c r="B131" s="293" t="e">
        <f>#REF!</f>
        <v>#REF!</v>
      </c>
      <c r="C131" s="1061" t="e">
        <f>#REF!</f>
        <v>#REF!</v>
      </c>
      <c r="D131" s="1061"/>
      <c r="E131" s="1061"/>
      <c r="F131" s="1061"/>
      <c r="G131" s="1061"/>
      <c r="H131" s="173"/>
      <c r="AE131" s="295"/>
      <c r="AF131" s="295"/>
      <c r="AH131" s="294"/>
      <c r="AI131" s="295"/>
    </row>
    <row r="132" spans="1:35" s="254" customFormat="1" hidden="1">
      <c r="A132" s="292" t="e">
        <f>#REF!</f>
        <v>#REF!</v>
      </c>
      <c r="B132" s="293" t="e">
        <f>#REF!</f>
        <v>#REF!</v>
      </c>
      <c r="C132" s="1061" t="e">
        <f>#REF!</f>
        <v>#REF!</v>
      </c>
      <c r="D132" s="1061"/>
      <c r="E132" s="1061"/>
      <c r="F132" s="1061"/>
      <c r="G132" s="1061"/>
      <c r="H132" s="173"/>
      <c r="AE132" s="295"/>
      <c r="AF132" s="295"/>
      <c r="AH132" s="294"/>
      <c r="AI132" s="295"/>
    </row>
    <row r="133" spans="1:35" s="254" customFormat="1" ht="33" hidden="1" customHeight="1">
      <c r="A133" s="292" t="e">
        <f>#REF!</f>
        <v>#REF!</v>
      </c>
      <c r="B133" s="293" t="e">
        <f>#REF!</f>
        <v>#REF!</v>
      </c>
      <c r="C133" s="1061" t="e">
        <f>#REF!</f>
        <v>#REF!</v>
      </c>
      <c r="D133" s="1061"/>
      <c r="E133" s="1061"/>
      <c r="F133" s="1061"/>
      <c r="G133" s="1061"/>
      <c r="H133" s="173"/>
      <c r="AE133" s="295"/>
      <c r="AF133" s="295"/>
      <c r="AH133" s="294"/>
      <c r="AI133" s="295"/>
    </row>
    <row r="134" spans="1:35" s="255" customFormat="1" ht="20.100000000000001" hidden="1" customHeight="1">
      <c r="A134" s="292"/>
      <c r="B134" s="291" t="e">
        <f>#REF!</f>
        <v>#REF!</v>
      </c>
      <c r="C134" s="1061" t="e">
        <f>#REF!</f>
        <v>#REF!</v>
      </c>
      <c r="D134" s="1061"/>
      <c r="E134" s="1061"/>
      <c r="F134" s="1061"/>
      <c r="G134" s="1061"/>
      <c r="H134" s="173"/>
      <c r="AE134" s="295"/>
      <c r="AF134" s="295"/>
      <c r="AH134" s="295"/>
      <c r="AI134" s="295"/>
    </row>
    <row r="135" spans="1:35" s="254" customFormat="1" ht="20.100000000000001" hidden="1" customHeight="1">
      <c r="A135" s="298" t="e">
        <f>#REF!</f>
        <v>#REF!</v>
      </c>
      <c r="B135" s="291" t="e">
        <f>#REF!</f>
        <v>#REF!</v>
      </c>
      <c r="C135" s="1061"/>
      <c r="D135" s="1061"/>
      <c r="E135" s="1061"/>
      <c r="F135" s="1061"/>
      <c r="G135" s="1061"/>
      <c r="H135" s="173"/>
      <c r="AE135" s="295"/>
      <c r="AF135" s="295"/>
      <c r="AH135" s="295"/>
      <c r="AI135" s="295"/>
    </row>
    <row r="136" spans="1:35" s="254" customFormat="1" hidden="1">
      <c r="A136" s="292" t="e">
        <f>#REF!</f>
        <v>#REF!</v>
      </c>
      <c r="B136" s="293" t="e">
        <f>#REF!</f>
        <v>#REF!</v>
      </c>
      <c r="C136" s="1061" t="e">
        <f>#REF!</f>
        <v>#REF!</v>
      </c>
      <c r="D136" s="1061"/>
      <c r="E136" s="1061"/>
      <c r="F136" s="1061"/>
      <c r="G136" s="1061"/>
      <c r="H136" s="173"/>
      <c r="AE136" s="295"/>
      <c r="AF136" s="295"/>
      <c r="AH136" s="294"/>
      <c r="AI136" s="295"/>
    </row>
    <row r="137" spans="1:35" s="254" customFormat="1" hidden="1">
      <c r="A137" s="292" t="e">
        <f>#REF!</f>
        <v>#REF!</v>
      </c>
      <c r="B137" s="293" t="e">
        <f>#REF!</f>
        <v>#REF!</v>
      </c>
      <c r="C137" s="1061" t="e">
        <f>#REF!</f>
        <v>#REF!</v>
      </c>
      <c r="D137" s="1061"/>
      <c r="E137" s="1061"/>
      <c r="F137" s="1061"/>
      <c r="G137" s="1061"/>
      <c r="H137" s="173"/>
      <c r="AE137" s="295"/>
      <c r="AF137" s="295"/>
      <c r="AH137" s="294"/>
      <c r="AI137" s="295"/>
    </row>
    <row r="138" spans="1:35" s="254" customFormat="1" hidden="1">
      <c r="A138" s="292" t="e">
        <f>#REF!</f>
        <v>#REF!</v>
      </c>
      <c r="B138" s="293" t="e">
        <f>#REF!</f>
        <v>#REF!</v>
      </c>
      <c r="C138" s="1061" t="e">
        <f>#REF!</f>
        <v>#REF!</v>
      </c>
      <c r="D138" s="1061"/>
      <c r="E138" s="1061"/>
      <c r="F138" s="1061"/>
      <c r="G138" s="1061"/>
      <c r="H138" s="173"/>
      <c r="AE138" s="295"/>
      <c r="AF138" s="295"/>
      <c r="AH138" s="294"/>
      <c r="AI138" s="295"/>
    </row>
    <row r="139" spans="1:35" s="254" customFormat="1" hidden="1">
      <c r="A139" s="292"/>
      <c r="B139" s="291" t="e">
        <f>#REF!</f>
        <v>#REF!</v>
      </c>
      <c r="C139" s="1061" t="e">
        <f>#REF!</f>
        <v>#REF!</v>
      </c>
      <c r="D139" s="1061"/>
      <c r="E139" s="1061"/>
      <c r="F139" s="1061"/>
      <c r="G139" s="1061"/>
      <c r="H139" s="173"/>
      <c r="AE139" s="295"/>
      <c r="AF139" s="295"/>
      <c r="AH139" s="295"/>
      <c r="AI139" s="295"/>
    </row>
    <row r="140" spans="1:35" s="254" customFormat="1" ht="20.100000000000001" hidden="1" customHeight="1">
      <c r="A140" s="298" t="e">
        <f>#REF!</f>
        <v>#REF!</v>
      </c>
      <c r="B140" s="291" t="e">
        <f>#REF!</f>
        <v>#REF!</v>
      </c>
      <c r="C140" s="1061"/>
      <c r="D140" s="1061"/>
      <c r="E140" s="1061"/>
      <c r="F140" s="1061"/>
      <c r="G140" s="1061"/>
      <c r="H140" s="173"/>
      <c r="AE140" s="295"/>
      <c r="AF140" s="295"/>
      <c r="AH140" s="295"/>
      <c r="AI140" s="295"/>
    </row>
    <row r="141" spans="1:35" s="254" customFormat="1" hidden="1">
      <c r="A141" s="292" t="e">
        <f>#REF!</f>
        <v>#REF!</v>
      </c>
      <c r="B141" s="293" t="e">
        <f>#REF!</f>
        <v>#REF!</v>
      </c>
      <c r="C141" s="1061" t="e">
        <f>#REF!</f>
        <v>#REF!</v>
      </c>
      <c r="D141" s="1061"/>
      <c r="E141" s="1061"/>
      <c r="F141" s="1061"/>
      <c r="G141" s="1061"/>
      <c r="H141" s="173"/>
      <c r="AE141" s="295"/>
      <c r="AF141" s="295"/>
      <c r="AH141" s="294"/>
      <c r="AI141" s="295"/>
    </row>
    <row r="142" spans="1:35" s="254" customFormat="1" hidden="1">
      <c r="A142" s="292" t="e">
        <f>#REF!</f>
        <v>#REF!</v>
      </c>
      <c r="B142" s="293" t="e">
        <f>#REF!</f>
        <v>#REF!</v>
      </c>
      <c r="C142" s="1061" t="e">
        <f>#REF!</f>
        <v>#REF!</v>
      </c>
      <c r="D142" s="1061"/>
      <c r="E142" s="1061"/>
      <c r="F142" s="1061"/>
      <c r="G142" s="1061"/>
      <c r="H142" s="173"/>
      <c r="AE142" s="295"/>
      <c r="AF142" s="295"/>
      <c r="AH142" s="294"/>
      <c r="AI142" s="295"/>
    </row>
    <row r="143" spans="1:35" s="254" customFormat="1" hidden="1">
      <c r="A143" s="292" t="e">
        <f>#REF!</f>
        <v>#REF!</v>
      </c>
      <c r="B143" s="293" t="e">
        <f>#REF!</f>
        <v>#REF!</v>
      </c>
      <c r="C143" s="1061" t="e">
        <f>#REF!</f>
        <v>#REF!</v>
      </c>
      <c r="D143" s="1061"/>
      <c r="E143" s="1061"/>
      <c r="F143" s="1061"/>
      <c r="G143" s="1061"/>
      <c r="H143" s="173"/>
      <c r="AE143" s="295"/>
      <c r="AF143" s="295"/>
      <c r="AH143" s="294"/>
      <c r="AI143" s="295"/>
    </row>
    <row r="144" spans="1:35" s="254" customFormat="1" hidden="1">
      <c r="A144" s="292" t="e">
        <f>#REF!</f>
        <v>#REF!</v>
      </c>
      <c r="B144" s="293" t="e">
        <f>#REF!</f>
        <v>#REF!</v>
      </c>
      <c r="C144" s="1061" t="e">
        <f>#REF!</f>
        <v>#REF!</v>
      </c>
      <c r="D144" s="1061"/>
      <c r="E144" s="1061"/>
      <c r="F144" s="1061"/>
      <c r="G144" s="1061"/>
      <c r="H144" s="173"/>
      <c r="AE144" s="295"/>
      <c r="AF144" s="295"/>
      <c r="AH144" s="294"/>
      <c r="AI144" s="295"/>
    </row>
    <row r="145" spans="1:35" s="255" customFormat="1" ht="20.100000000000001" hidden="1" customHeight="1">
      <c r="A145" s="292"/>
      <c r="B145" s="291" t="e">
        <f>#REF!</f>
        <v>#REF!</v>
      </c>
      <c r="C145" s="1061" t="e">
        <f>#REF!</f>
        <v>#REF!</v>
      </c>
      <c r="D145" s="1061"/>
      <c r="E145" s="1061"/>
      <c r="F145" s="1061"/>
      <c r="G145" s="1061"/>
      <c r="H145" s="173"/>
      <c r="AE145" s="295"/>
      <c r="AF145" s="295"/>
      <c r="AH145" s="295"/>
      <c r="AI145" s="295"/>
    </row>
    <row r="146" spans="1:35" s="254" customFormat="1" ht="20.100000000000001" hidden="1" customHeight="1">
      <c r="A146" s="300"/>
      <c r="B146" s="291" t="e">
        <f>#REF!</f>
        <v>#REF!</v>
      </c>
      <c r="C146" s="1061" t="e">
        <f>#REF!</f>
        <v>#REF!</v>
      </c>
      <c r="D146" s="1061"/>
      <c r="E146" s="1061"/>
      <c r="F146" s="1061"/>
      <c r="G146" s="1061"/>
      <c r="H146" s="173"/>
      <c r="AE146" s="295"/>
      <c r="AF146" s="295"/>
      <c r="AH146" s="295"/>
      <c r="AI146" s="295"/>
    </row>
    <row r="147" spans="1:35" s="254" customFormat="1" hidden="1">
      <c r="A147" s="300"/>
      <c r="B147" s="291"/>
      <c r="C147" s="1061"/>
      <c r="D147" s="1061"/>
      <c r="E147" s="1061"/>
      <c r="F147" s="1061"/>
      <c r="G147" s="1061"/>
      <c r="H147" s="173"/>
      <c r="AE147" s="295"/>
      <c r="AF147" s="295"/>
      <c r="AH147" s="295"/>
      <c r="AI147" s="295"/>
    </row>
    <row r="148" spans="1:35" s="254" customFormat="1" ht="20.100000000000001" hidden="1" customHeight="1">
      <c r="A148" s="297" t="e">
        <f>#REF!</f>
        <v>#REF!</v>
      </c>
      <c r="B148" s="291" t="e">
        <f>#REF!</f>
        <v>#REF!</v>
      </c>
      <c r="C148" s="1061"/>
      <c r="D148" s="1061"/>
      <c r="E148" s="1061"/>
      <c r="F148" s="1061"/>
      <c r="G148" s="1061"/>
      <c r="H148" s="173"/>
      <c r="AE148" s="295"/>
      <c r="AF148" s="295"/>
      <c r="AH148" s="295"/>
      <c r="AI148" s="295"/>
    </row>
    <row r="149" spans="1:35" s="254" customFormat="1" ht="30" hidden="1" customHeight="1">
      <c r="A149" s="298" t="e">
        <f>#REF!</f>
        <v>#REF!</v>
      </c>
      <c r="B149" s="291" t="e">
        <f>#REF!</f>
        <v>#REF!</v>
      </c>
      <c r="C149" s="1061"/>
      <c r="D149" s="1061"/>
      <c r="E149" s="1061"/>
      <c r="F149" s="1061"/>
      <c r="G149" s="1061"/>
      <c r="H149" s="173"/>
      <c r="AE149" s="295"/>
      <c r="AF149" s="295"/>
      <c r="AH149" s="295"/>
      <c r="AI149" s="295"/>
    </row>
    <row r="150" spans="1:35" s="254" customFormat="1" hidden="1">
      <c r="A150" s="292" t="e">
        <f>#REF!</f>
        <v>#REF!</v>
      </c>
      <c r="B150" s="293" t="e">
        <f>#REF!</f>
        <v>#REF!</v>
      </c>
      <c r="C150" s="1061" t="e">
        <f>#REF!</f>
        <v>#REF!</v>
      </c>
      <c r="D150" s="1061"/>
      <c r="E150" s="1061"/>
      <c r="F150" s="1061"/>
      <c r="G150" s="1061"/>
      <c r="H150" s="173"/>
      <c r="AE150" s="295"/>
      <c r="AF150" s="295"/>
      <c r="AH150" s="294"/>
      <c r="AI150" s="295"/>
    </row>
    <row r="151" spans="1:35" s="254" customFormat="1" hidden="1">
      <c r="A151" s="292" t="e">
        <f>#REF!</f>
        <v>#REF!</v>
      </c>
      <c r="B151" s="293" t="e">
        <f>#REF!</f>
        <v>#REF!</v>
      </c>
      <c r="C151" s="1061" t="e">
        <f>#REF!</f>
        <v>#REF!</v>
      </c>
      <c r="D151" s="1061"/>
      <c r="E151" s="1061"/>
      <c r="F151" s="1061"/>
      <c r="G151" s="1061"/>
      <c r="H151" s="173"/>
      <c r="AE151" s="295"/>
      <c r="AF151" s="295"/>
      <c r="AH151" s="294"/>
      <c r="AI151" s="295"/>
    </row>
    <row r="152" spans="1:35" s="254" customFormat="1" hidden="1">
      <c r="A152" s="292" t="e">
        <f>#REF!</f>
        <v>#REF!</v>
      </c>
      <c r="B152" s="293" t="e">
        <f>#REF!</f>
        <v>#REF!</v>
      </c>
      <c r="C152" s="1061" t="e">
        <f>#REF!</f>
        <v>#REF!</v>
      </c>
      <c r="D152" s="1061"/>
      <c r="E152" s="1061"/>
      <c r="F152" s="1061"/>
      <c r="G152" s="1061"/>
      <c r="H152" s="173"/>
      <c r="AE152" s="295"/>
      <c r="AF152" s="295"/>
      <c r="AH152" s="294"/>
      <c r="AI152" s="295"/>
    </row>
    <row r="153" spans="1:35" s="254" customFormat="1" ht="20.100000000000001" hidden="1" customHeight="1">
      <c r="A153" s="301"/>
      <c r="B153" s="291" t="e">
        <f>#REF!</f>
        <v>#REF!</v>
      </c>
      <c r="C153" s="1061" t="e">
        <f>#REF!</f>
        <v>#REF!</v>
      </c>
      <c r="D153" s="1061"/>
      <c r="E153" s="1061"/>
      <c r="F153" s="1061"/>
      <c r="G153" s="1061"/>
      <c r="H153" s="173"/>
      <c r="AE153" s="295"/>
      <c r="AF153" s="295"/>
      <c r="AH153" s="295"/>
      <c r="AI153" s="295"/>
    </row>
    <row r="154" spans="1:35" s="254" customFormat="1" ht="20.100000000000001" hidden="1" customHeight="1">
      <c r="A154" s="300"/>
      <c r="B154" s="291" t="e">
        <f>#REF!</f>
        <v>#REF!</v>
      </c>
      <c r="C154" s="1061" t="e">
        <f>#REF!</f>
        <v>#REF!</v>
      </c>
      <c r="D154" s="1061"/>
      <c r="E154" s="1061"/>
      <c r="F154" s="1061"/>
      <c r="G154" s="1061"/>
      <c r="H154" s="173"/>
      <c r="AE154" s="295"/>
      <c r="AF154" s="295"/>
      <c r="AH154" s="295"/>
      <c r="AI154" s="295"/>
    </row>
    <row r="155" spans="1:35" s="254" customFormat="1" ht="20.100000000000001" hidden="1" customHeight="1">
      <c r="A155" s="290" t="e">
        <f>#REF!</f>
        <v>#REF!</v>
      </c>
      <c r="B155" s="291" t="e">
        <f>#REF!</f>
        <v>#REF!</v>
      </c>
      <c r="C155" s="1061"/>
      <c r="D155" s="1061"/>
      <c r="E155" s="1061"/>
      <c r="F155" s="1061"/>
      <c r="G155" s="1061"/>
      <c r="H155" s="173"/>
      <c r="AE155" s="295"/>
      <c r="AF155" s="295"/>
      <c r="AH155" s="295"/>
      <c r="AI155" s="295"/>
    </row>
    <row r="156" spans="1:35" s="254" customFormat="1" ht="30" hidden="1" customHeight="1">
      <c r="A156" s="297" t="e">
        <f>#REF!</f>
        <v>#REF!</v>
      </c>
      <c r="B156" s="291" t="e">
        <f>#REF!</f>
        <v>#REF!</v>
      </c>
      <c r="C156" s="1061"/>
      <c r="D156" s="1061"/>
      <c r="E156" s="1061"/>
      <c r="F156" s="1061"/>
      <c r="G156" s="1061"/>
      <c r="H156" s="173"/>
      <c r="AE156" s="295"/>
      <c r="AF156" s="295"/>
      <c r="AH156" s="295"/>
      <c r="AI156" s="295"/>
    </row>
    <row r="157" spans="1:35" s="254" customFormat="1" ht="20.100000000000001" hidden="1" customHeight="1">
      <c r="A157" s="292" t="e">
        <f>#REF!</f>
        <v>#REF!</v>
      </c>
      <c r="B157" s="293" t="e">
        <f>#REF!</f>
        <v>#REF!</v>
      </c>
      <c r="C157" s="1061" t="e">
        <f>#REF!</f>
        <v>#REF!</v>
      </c>
      <c r="D157" s="1061"/>
      <c r="E157" s="1061"/>
      <c r="F157" s="1061"/>
      <c r="G157" s="1061"/>
      <c r="H157" s="173"/>
      <c r="AE157" s="295"/>
      <c r="AF157" s="295"/>
      <c r="AH157" s="294"/>
      <c r="AI157" s="295"/>
    </row>
    <row r="158" spans="1:35" s="254" customFormat="1" ht="20.100000000000001" hidden="1" customHeight="1">
      <c r="A158" s="292" t="e">
        <f>#REF!</f>
        <v>#REF!</v>
      </c>
      <c r="B158" s="293" t="e">
        <f>#REF!</f>
        <v>#REF!</v>
      </c>
      <c r="C158" s="1061" t="e">
        <f>#REF!</f>
        <v>#REF!</v>
      </c>
      <c r="D158" s="1061"/>
      <c r="E158" s="1061"/>
      <c r="F158" s="1061"/>
      <c r="G158" s="1061"/>
      <c r="H158" s="173"/>
      <c r="AE158" s="295"/>
      <c r="AF158" s="295"/>
      <c r="AH158" s="294"/>
      <c r="AI158" s="295"/>
    </row>
    <row r="159" spans="1:35" s="254" customFormat="1" ht="20.100000000000001" hidden="1" customHeight="1">
      <c r="A159" s="292" t="e">
        <f>#REF!</f>
        <v>#REF!</v>
      </c>
      <c r="B159" s="293" t="e">
        <f>#REF!</f>
        <v>#REF!</v>
      </c>
      <c r="C159" s="1061" t="e">
        <f>#REF!</f>
        <v>#REF!</v>
      </c>
      <c r="D159" s="1061"/>
      <c r="E159" s="1061"/>
      <c r="F159" s="1061"/>
      <c r="G159" s="1061"/>
      <c r="H159" s="173"/>
      <c r="AE159" s="295"/>
      <c r="AF159" s="295"/>
      <c r="AH159" s="294"/>
      <c r="AI159" s="295"/>
    </row>
    <row r="160" spans="1:35" s="254" customFormat="1" ht="20.100000000000001" hidden="1" customHeight="1">
      <c r="A160" s="292" t="e">
        <f>#REF!</f>
        <v>#REF!</v>
      </c>
      <c r="B160" s="293" t="e">
        <f>#REF!</f>
        <v>#REF!</v>
      </c>
      <c r="C160" s="1061" t="e">
        <f>#REF!</f>
        <v>#REF!</v>
      </c>
      <c r="D160" s="1061"/>
      <c r="E160" s="1061"/>
      <c r="F160" s="1061"/>
      <c r="G160" s="1061"/>
      <c r="H160" s="173"/>
      <c r="AE160" s="295"/>
      <c r="AF160" s="295"/>
      <c r="AH160" s="294"/>
      <c r="AI160" s="295"/>
    </row>
    <row r="161" spans="1:35" s="254" customFormat="1" ht="20.100000000000001" hidden="1" customHeight="1">
      <c r="A161" s="292" t="e">
        <f>#REF!</f>
        <v>#REF!</v>
      </c>
      <c r="B161" s="293" t="e">
        <f>#REF!</f>
        <v>#REF!</v>
      </c>
      <c r="C161" s="1061" t="e">
        <f>#REF!</f>
        <v>#REF!</v>
      </c>
      <c r="D161" s="1061"/>
      <c r="E161" s="1061"/>
      <c r="F161" s="1061"/>
      <c r="G161" s="1061"/>
      <c r="H161" s="173"/>
      <c r="AE161" s="295"/>
      <c r="AF161" s="295"/>
      <c r="AH161" s="294"/>
      <c r="AI161" s="295"/>
    </row>
    <row r="162" spans="1:35" s="254" customFormat="1" ht="20.100000000000001" hidden="1" customHeight="1">
      <c r="A162" s="296"/>
      <c r="B162" s="291" t="e">
        <f>#REF!</f>
        <v>#REF!</v>
      </c>
      <c r="C162" s="1061" t="e">
        <f>#REF!</f>
        <v>#REF!</v>
      </c>
      <c r="D162" s="1061"/>
      <c r="E162" s="1061"/>
      <c r="F162" s="1061"/>
      <c r="G162" s="1061"/>
      <c r="H162" s="173"/>
      <c r="AE162" s="295"/>
      <c r="AF162" s="295"/>
      <c r="AH162" s="295"/>
      <c r="AI162" s="295"/>
    </row>
    <row r="163" spans="1:35" s="254" customFormat="1" ht="20.100000000000001" hidden="1" customHeight="1">
      <c r="A163" s="297" t="e">
        <f>#REF!</f>
        <v>#REF!</v>
      </c>
      <c r="B163" s="291" t="e">
        <f>#REF!</f>
        <v>#REF!</v>
      </c>
      <c r="C163" s="1061"/>
      <c r="D163" s="1061"/>
      <c r="E163" s="1061"/>
      <c r="F163" s="1061"/>
      <c r="G163" s="1061"/>
      <c r="H163" s="173"/>
      <c r="AE163" s="295"/>
      <c r="AF163" s="295"/>
      <c r="AH163" s="295"/>
      <c r="AI163" s="295"/>
    </row>
    <row r="164" spans="1:35" s="254" customFormat="1" ht="20.100000000000001" hidden="1" customHeight="1">
      <c r="A164" s="292" t="e">
        <f>#REF!</f>
        <v>#REF!</v>
      </c>
      <c r="B164" s="302" t="e">
        <f>#REF!</f>
        <v>#REF!</v>
      </c>
      <c r="C164" s="1061" t="e">
        <f>#REF!</f>
        <v>#REF!</v>
      </c>
      <c r="D164" s="1061"/>
      <c r="E164" s="1061"/>
      <c r="F164" s="1061"/>
      <c r="G164" s="1061"/>
      <c r="H164" s="173"/>
      <c r="AE164" s="295"/>
      <c r="AF164" s="295"/>
      <c r="AH164" s="294"/>
      <c r="AI164" s="295"/>
    </row>
    <row r="165" spans="1:35" s="254" customFormat="1" ht="20.100000000000001" hidden="1" customHeight="1">
      <c r="A165" s="292" t="e">
        <f>#REF!</f>
        <v>#REF!</v>
      </c>
      <c r="B165" s="302" t="e">
        <f>#REF!</f>
        <v>#REF!</v>
      </c>
      <c r="C165" s="1061" t="e">
        <f>#REF!</f>
        <v>#REF!</v>
      </c>
      <c r="D165" s="1061"/>
      <c r="E165" s="1061"/>
      <c r="F165" s="1061"/>
      <c r="G165" s="1061"/>
      <c r="H165" s="173"/>
      <c r="AE165" s="295"/>
      <c r="AF165" s="295"/>
      <c r="AH165" s="294"/>
      <c r="AI165" s="295"/>
    </row>
    <row r="166" spans="1:35" s="254" customFormat="1" ht="20.100000000000001" hidden="1" customHeight="1">
      <c r="A166" s="292" t="e">
        <f>#REF!</f>
        <v>#REF!</v>
      </c>
      <c r="B166" s="302" t="e">
        <f>#REF!</f>
        <v>#REF!</v>
      </c>
      <c r="C166" s="1061" t="e">
        <f>#REF!</f>
        <v>#REF!</v>
      </c>
      <c r="D166" s="1061"/>
      <c r="E166" s="1061"/>
      <c r="F166" s="1061"/>
      <c r="G166" s="1061"/>
      <c r="H166" s="173"/>
      <c r="AE166" s="295"/>
      <c r="AF166" s="295"/>
      <c r="AH166" s="294"/>
      <c r="AI166" s="295"/>
    </row>
    <row r="167" spans="1:35" s="254" customFormat="1" ht="20.100000000000001" hidden="1" customHeight="1">
      <c r="A167" s="292" t="e">
        <f>#REF!</f>
        <v>#REF!</v>
      </c>
      <c r="B167" s="302" t="e">
        <f>#REF!</f>
        <v>#REF!</v>
      </c>
      <c r="C167" s="1061" t="e">
        <f>#REF!</f>
        <v>#REF!</v>
      </c>
      <c r="D167" s="1061"/>
      <c r="E167" s="1061"/>
      <c r="F167" s="1061"/>
      <c r="G167" s="1061"/>
      <c r="H167" s="173"/>
      <c r="AE167" s="295"/>
      <c r="AF167" s="295"/>
      <c r="AH167" s="294"/>
      <c r="AI167" s="295"/>
    </row>
    <row r="168" spans="1:35" s="254" customFormat="1" ht="20.100000000000001" hidden="1" customHeight="1">
      <c r="A168" s="292" t="e">
        <f>#REF!</f>
        <v>#REF!</v>
      </c>
      <c r="B168" s="302" t="e">
        <f>#REF!</f>
        <v>#REF!</v>
      </c>
      <c r="C168" s="1061" t="e">
        <f>#REF!</f>
        <v>#REF!</v>
      </c>
      <c r="D168" s="1061"/>
      <c r="E168" s="1061"/>
      <c r="F168" s="1061"/>
      <c r="G168" s="1061"/>
      <c r="H168" s="173"/>
      <c r="AE168" s="295"/>
      <c r="AF168" s="295"/>
      <c r="AH168" s="294"/>
      <c r="AI168" s="295"/>
    </row>
    <row r="169" spans="1:35" s="254" customFormat="1" ht="20.100000000000001" hidden="1" customHeight="1">
      <c r="A169" s="292" t="e">
        <f>#REF!</f>
        <v>#REF!</v>
      </c>
      <c r="B169" s="302" t="e">
        <f>#REF!</f>
        <v>#REF!</v>
      </c>
      <c r="C169" s="1061" t="e">
        <f>#REF!</f>
        <v>#REF!</v>
      </c>
      <c r="D169" s="1061"/>
      <c r="E169" s="1061"/>
      <c r="F169" s="1061"/>
      <c r="G169" s="1061"/>
      <c r="H169" s="173"/>
      <c r="AE169" s="295"/>
      <c r="AF169" s="295"/>
      <c r="AH169" s="294"/>
      <c r="AI169" s="295"/>
    </row>
    <row r="170" spans="1:35" s="254" customFormat="1" ht="20.100000000000001" hidden="1" customHeight="1">
      <c r="A170" s="303"/>
      <c r="B170" s="291" t="e">
        <f>#REF!</f>
        <v>#REF!</v>
      </c>
      <c r="C170" s="1061" t="e">
        <f>#REF!</f>
        <v>#REF!</v>
      </c>
      <c r="D170" s="1061"/>
      <c r="E170" s="1061"/>
      <c r="F170" s="1061"/>
      <c r="G170" s="1061"/>
      <c r="H170" s="173"/>
      <c r="AE170" s="295"/>
      <c r="AF170" s="295"/>
      <c r="AH170" s="295"/>
      <c r="AI170" s="295"/>
    </row>
    <row r="171" spans="1:35" s="254" customFormat="1" ht="35.25" hidden="1" customHeight="1">
      <c r="A171" s="297" t="e">
        <f>#REF!</f>
        <v>#REF!</v>
      </c>
      <c r="B171" s="291" t="e">
        <f>#REF!</f>
        <v>#REF!</v>
      </c>
      <c r="C171" s="1061"/>
      <c r="D171" s="1061"/>
      <c r="E171" s="1061"/>
      <c r="F171" s="1061"/>
      <c r="G171" s="1061"/>
      <c r="H171" s="173"/>
      <c r="AE171" s="295"/>
      <c r="AF171" s="295"/>
      <c r="AH171" s="295"/>
      <c r="AI171" s="295"/>
    </row>
    <row r="172" spans="1:35" s="254" customFormat="1" ht="19.5" hidden="1" customHeight="1">
      <c r="A172" s="292" t="e">
        <f>#REF!</f>
        <v>#REF!</v>
      </c>
      <c r="B172" s="302" t="e">
        <f>#REF!</f>
        <v>#REF!</v>
      </c>
      <c r="C172" s="1061" t="e">
        <f>#REF!</f>
        <v>#REF!</v>
      </c>
      <c r="D172" s="1061"/>
      <c r="E172" s="1061"/>
      <c r="F172" s="1061"/>
      <c r="G172" s="1061"/>
      <c r="H172" s="173"/>
      <c r="AE172" s="295"/>
      <c r="AF172" s="295"/>
      <c r="AH172" s="294"/>
      <c r="AI172" s="295"/>
    </row>
    <row r="173" spans="1:35" s="254" customFormat="1" ht="19.5" hidden="1" customHeight="1">
      <c r="A173" s="292" t="e">
        <f>#REF!</f>
        <v>#REF!</v>
      </c>
      <c r="B173" s="302" t="e">
        <f>#REF!</f>
        <v>#REF!</v>
      </c>
      <c r="C173" s="1061" t="e">
        <f>#REF!</f>
        <v>#REF!</v>
      </c>
      <c r="D173" s="1061"/>
      <c r="E173" s="1061"/>
      <c r="F173" s="1061"/>
      <c r="G173" s="1061"/>
      <c r="H173" s="173"/>
      <c r="AE173" s="295"/>
      <c r="AF173" s="295"/>
      <c r="AH173" s="294"/>
      <c r="AI173" s="295"/>
    </row>
    <row r="174" spans="1:35" s="254" customFormat="1" ht="19.5" hidden="1" customHeight="1">
      <c r="A174" s="292" t="e">
        <f>#REF!</f>
        <v>#REF!</v>
      </c>
      <c r="B174" s="302" t="e">
        <f>#REF!</f>
        <v>#REF!</v>
      </c>
      <c r="C174" s="1061" t="e">
        <f>#REF!</f>
        <v>#REF!</v>
      </c>
      <c r="D174" s="1061"/>
      <c r="E174" s="1061"/>
      <c r="F174" s="1061"/>
      <c r="G174" s="1061"/>
      <c r="H174" s="173"/>
      <c r="AE174" s="295"/>
      <c r="AF174" s="295"/>
      <c r="AH174" s="294"/>
      <c r="AI174" s="295"/>
    </row>
    <row r="175" spans="1:35" s="254" customFormat="1" ht="19.5" hidden="1" customHeight="1">
      <c r="A175" s="292" t="e">
        <f>#REF!</f>
        <v>#REF!</v>
      </c>
      <c r="B175" s="302" t="e">
        <f>#REF!</f>
        <v>#REF!</v>
      </c>
      <c r="C175" s="1061" t="e">
        <f>#REF!</f>
        <v>#REF!</v>
      </c>
      <c r="D175" s="1061"/>
      <c r="E175" s="1061"/>
      <c r="F175" s="1061"/>
      <c r="G175" s="1061"/>
      <c r="H175" s="173"/>
      <c r="AE175" s="295"/>
      <c r="AF175" s="295"/>
      <c r="AH175" s="294"/>
      <c r="AI175" s="295"/>
    </row>
    <row r="176" spans="1:35" s="254" customFormat="1" ht="33" hidden="1" customHeight="1">
      <c r="A176" s="292" t="e">
        <f>#REF!</f>
        <v>#REF!</v>
      </c>
      <c r="B176" s="302" t="e">
        <f>#REF!</f>
        <v>#REF!</v>
      </c>
      <c r="C176" s="1061" t="e">
        <f>#REF!</f>
        <v>#REF!</v>
      </c>
      <c r="D176" s="1061"/>
      <c r="E176" s="1061"/>
      <c r="F176" s="1061"/>
      <c r="G176" s="1061"/>
      <c r="H176" s="173"/>
      <c r="AE176" s="295"/>
      <c r="AF176" s="295"/>
      <c r="AH176" s="294"/>
      <c r="AI176" s="295"/>
    </row>
    <row r="177" spans="1:35" s="254" customFormat="1" ht="19.5" hidden="1" customHeight="1">
      <c r="A177" s="292" t="e">
        <f>#REF!</f>
        <v>#REF!</v>
      </c>
      <c r="B177" s="302" t="e">
        <f>#REF!</f>
        <v>#REF!</v>
      </c>
      <c r="C177" s="1061" t="e">
        <f>#REF!</f>
        <v>#REF!</v>
      </c>
      <c r="D177" s="1061"/>
      <c r="E177" s="1061"/>
      <c r="F177" s="1061"/>
      <c r="G177" s="1061"/>
      <c r="H177" s="173"/>
      <c r="AE177" s="295"/>
      <c r="AF177" s="295"/>
      <c r="AH177" s="294"/>
      <c r="AI177" s="295"/>
    </row>
    <row r="178" spans="1:35" s="254" customFormat="1" ht="19.5" hidden="1" customHeight="1">
      <c r="A178" s="292" t="e">
        <f>#REF!</f>
        <v>#REF!</v>
      </c>
      <c r="B178" s="302" t="e">
        <f>#REF!</f>
        <v>#REF!</v>
      </c>
      <c r="C178" s="1061" t="e">
        <f>#REF!</f>
        <v>#REF!</v>
      </c>
      <c r="D178" s="1061"/>
      <c r="E178" s="1061"/>
      <c r="F178" s="1061"/>
      <c r="G178" s="1061"/>
      <c r="H178" s="173"/>
      <c r="AE178" s="295"/>
      <c r="AF178" s="295"/>
      <c r="AH178" s="294"/>
      <c r="AI178" s="295"/>
    </row>
    <row r="179" spans="1:35" s="254" customFormat="1" ht="19.5" hidden="1" customHeight="1">
      <c r="A179" s="292" t="e">
        <f>#REF!</f>
        <v>#REF!</v>
      </c>
      <c r="B179" s="302" t="e">
        <f>#REF!</f>
        <v>#REF!</v>
      </c>
      <c r="C179" s="1061" t="e">
        <f>#REF!</f>
        <v>#REF!</v>
      </c>
      <c r="D179" s="1061"/>
      <c r="E179" s="1061"/>
      <c r="F179" s="1061"/>
      <c r="G179" s="1061"/>
      <c r="H179" s="173"/>
      <c r="AE179" s="295"/>
      <c r="AF179" s="295"/>
      <c r="AH179" s="294"/>
      <c r="AI179" s="295"/>
    </row>
    <row r="180" spans="1:35" s="254" customFormat="1" ht="19.5" hidden="1" customHeight="1">
      <c r="A180" s="292" t="e">
        <f>#REF!</f>
        <v>#REF!</v>
      </c>
      <c r="B180" s="302" t="e">
        <f>#REF!</f>
        <v>#REF!</v>
      </c>
      <c r="C180" s="1061" t="e">
        <f>#REF!</f>
        <v>#REF!</v>
      </c>
      <c r="D180" s="1061"/>
      <c r="E180" s="1061"/>
      <c r="F180" s="1061"/>
      <c r="G180" s="1061"/>
      <c r="H180" s="173"/>
      <c r="AE180" s="295"/>
      <c r="AF180" s="295"/>
      <c r="AH180" s="294"/>
      <c r="AI180" s="295"/>
    </row>
    <row r="181" spans="1:35" s="254" customFormat="1" ht="19.5" hidden="1" customHeight="1">
      <c r="A181" s="303"/>
      <c r="B181" s="291" t="e">
        <f>#REF!</f>
        <v>#REF!</v>
      </c>
      <c r="C181" s="1061" t="e">
        <f>#REF!</f>
        <v>#REF!</v>
      </c>
      <c r="D181" s="1061"/>
      <c r="E181" s="1061"/>
      <c r="F181" s="1061"/>
      <c r="G181" s="1061"/>
      <c r="H181" s="173"/>
      <c r="AE181" s="295"/>
      <c r="AF181" s="295"/>
      <c r="AH181" s="295"/>
      <c r="AI181" s="295"/>
    </row>
    <row r="182" spans="1:35" s="254" customFormat="1" ht="19.5" hidden="1" customHeight="1">
      <c r="A182" s="297" t="e">
        <f>#REF!</f>
        <v>#REF!</v>
      </c>
      <c r="B182" s="291" t="e">
        <f>#REF!</f>
        <v>#REF!</v>
      </c>
      <c r="C182" s="1061"/>
      <c r="D182" s="1061"/>
      <c r="E182" s="1061"/>
      <c r="F182" s="1061"/>
      <c r="G182" s="1061"/>
      <c r="H182" s="173"/>
      <c r="AE182" s="295"/>
      <c r="AF182" s="295"/>
      <c r="AH182" s="295"/>
      <c r="AI182" s="295"/>
    </row>
    <row r="183" spans="1:35" s="254" customFormat="1" ht="19.5" hidden="1" customHeight="1">
      <c r="A183" s="292" t="e">
        <f>#REF!</f>
        <v>#REF!</v>
      </c>
      <c r="B183" s="293" t="e">
        <f>#REF!</f>
        <v>#REF!</v>
      </c>
      <c r="C183" s="1061" t="e">
        <f>#REF!</f>
        <v>#REF!</v>
      </c>
      <c r="D183" s="1061"/>
      <c r="E183" s="1061"/>
      <c r="F183" s="1061"/>
      <c r="G183" s="1061"/>
      <c r="H183" s="173"/>
      <c r="AE183" s="295"/>
      <c r="AF183" s="295"/>
      <c r="AH183" s="294"/>
      <c r="AI183" s="295"/>
    </row>
    <row r="184" spans="1:35" s="254" customFormat="1" ht="19.5" hidden="1" customHeight="1">
      <c r="A184" s="292" t="e">
        <f>#REF!</f>
        <v>#REF!</v>
      </c>
      <c r="B184" s="293" t="e">
        <f>#REF!</f>
        <v>#REF!</v>
      </c>
      <c r="C184" s="1061" t="e">
        <f>#REF!</f>
        <v>#REF!</v>
      </c>
      <c r="D184" s="1061"/>
      <c r="E184" s="1061"/>
      <c r="F184" s="1061"/>
      <c r="G184" s="1061"/>
      <c r="H184" s="173"/>
      <c r="AE184" s="295"/>
      <c r="AF184" s="295"/>
      <c r="AH184" s="294"/>
      <c r="AI184" s="295"/>
    </row>
    <row r="185" spans="1:35" s="254" customFormat="1" ht="19.5" hidden="1" customHeight="1">
      <c r="A185" s="292" t="e">
        <f>#REF!</f>
        <v>#REF!</v>
      </c>
      <c r="B185" s="293" t="e">
        <f>#REF!</f>
        <v>#REF!</v>
      </c>
      <c r="C185" s="1061" t="e">
        <f>#REF!</f>
        <v>#REF!</v>
      </c>
      <c r="D185" s="1061"/>
      <c r="E185" s="1061"/>
      <c r="F185" s="1061"/>
      <c r="G185" s="1061"/>
      <c r="H185" s="173"/>
      <c r="AE185" s="295"/>
      <c r="AF185" s="295"/>
      <c r="AH185" s="294"/>
      <c r="AI185" s="295"/>
    </row>
    <row r="186" spans="1:35" s="254" customFormat="1" ht="19.5" hidden="1" customHeight="1">
      <c r="A186" s="303"/>
      <c r="B186" s="291" t="e">
        <f>#REF!</f>
        <v>#REF!</v>
      </c>
      <c r="C186" s="1061" t="e">
        <f>#REF!</f>
        <v>#REF!</v>
      </c>
      <c r="D186" s="1061"/>
      <c r="E186" s="1061"/>
      <c r="F186" s="1061"/>
      <c r="G186" s="1061"/>
      <c r="H186" s="173"/>
      <c r="AE186" s="295"/>
      <c r="AF186" s="295"/>
      <c r="AH186" s="295"/>
      <c r="AI186" s="295"/>
    </row>
    <row r="187" spans="1:35" s="254" customFormat="1" ht="33" hidden="1" customHeight="1">
      <c r="A187" s="297" t="e">
        <f>#REF!</f>
        <v>#REF!</v>
      </c>
      <c r="B187" s="291" t="e">
        <f>#REF!</f>
        <v>#REF!</v>
      </c>
      <c r="C187" s="1061"/>
      <c r="D187" s="1061"/>
      <c r="E187" s="1061"/>
      <c r="F187" s="1061"/>
      <c r="G187" s="1061"/>
      <c r="H187" s="173"/>
      <c r="AE187" s="295"/>
      <c r="AF187" s="295"/>
      <c r="AH187" s="295"/>
      <c r="AI187" s="295"/>
    </row>
    <row r="188" spans="1:35" s="254" customFormat="1" ht="19.5" hidden="1" customHeight="1">
      <c r="A188" s="303" t="e">
        <f>#REF!</f>
        <v>#REF!</v>
      </c>
      <c r="B188" s="293" t="e">
        <f>#REF!</f>
        <v>#REF!</v>
      </c>
      <c r="C188" s="1061" t="e">
        <f>#REF!</f>
        <v>#REF!</v>
      </c>
      <c r="D188" s="1061"/>
      <c r="E188" s="1061"/>
      <c r="F188" s="1061"/>
      <c r="G188" s="1061"/>
      <c r="H188" s="173"/>
      <c r="AE188" s="295"/>
      <c r="AF188" s="295"/>
      <c r="AH188" s="294"/>
      <c r="AI188" s="295"/>
    </row>
    <row r="189" spans="1:35" s="254" customFormat="1" ht="19.5" hidden="1" customHeight="1">
      <c r="A189" s="303" t="e">
        <f>#REF!</f>
        <v>#REF!</v>
      </c>
      <c r="B189" s="293" t="e">
        <f>#REF!</f>
        <v>#REF!</v>
      </c>
      <c r="C189" s="1061" t="e">
        <f>#REF!</f>
        <v>#REF!</v>
      </c>
      <c r="D189" s="1061"/>
      <c r="E189" s="1061"/>
      <c r="F189" s="1061"/>
      <c r="G189" s="1061"/>
      <c r="H189" s="173"/>
      <c r="AE189" s="295"/>
      <c r="AF189" s="295"/>
      <c r="AH189" s="294"/>
      <c r="AI189" s="295"/>
    </row>
    <row r="190" spans="1:35" s="254" customFormat="1" ht="19.5" hidden="1" customHeight="1">
      <c r="A190" s="303" t="e">
        <f>#REF!</f>
        <v>#REF!</v>
      </c>
      <c r="B190" s="293" t="e">
        <f>#REF!</f>
        <v>#REF!</v>
      </c>
      <c r="C190" s="1061" t="e">
        <f>#REF!</f>
        <v>#REF!</v>
      </c>
      <c r="D190" s="1061"/>
      <c r="E190" s="1061"/>
      <c r="F190" s="1061"/>
      <c r="G190" s="1061"/>
      <c r="H190" s="173"/>
      <c r="AE190" s="295"/>
      <c r="AF190" s="295"/>
      <c r="AH190" s="294"/>
      <c r="AI190" s="295"/>
    </row>
    <row r="191" spans="1:35" s="254" customFormat="1" ht="19.5" hidden="1" customHeight="1">
      <c r="A191" s="303"/>
      <c r="B191" s="291" t="e">
        <f>#REF!</f>
        <v>#REF!</v>
      </c>
      <c r="C191" s="1061" t="e">
        <f>#REF!</f>
        <v>#REF!</v>
      </c>
      <c r="D191" s="1061"/>
      <c r="E191" s="1061"/>
      <c r="F191" s="1061"/>
      <c r="G191" s="1061"/>
      <c r="H191" s="173"/>
      <c r="AE191" s="295"/>
      <c r="AF191" s="295"/>
      <c r="AH191" s="295"/>
      <c r="AI191" s="295"/>
    </row>
    <row r="192" spans="1:35" s="254" customFormat="1" ht="19.5" hidden="1" customHeight="1">
      <c r="A192" s="297" t="e">
        <f>#REF!</f>
        <v>#REF!</v>
      </c>
      <c r="B192" s="291" t="e">
        <f>#REF!</f>
        <v>#REF!</v>
      </c>
      <c r="C192" s="1061"/>
      <c r="D192" s="1061"/>
      <c r="E192" s="1061"/>
      <c r="F192" s="1061"/>
      <c r="G192" s="1061"/>
      <c r="H192" s="173"/>
      <c r="AE192" s="295"/>
      <c r="AF192" s="295"/>
      <c r="AH192" s="295"/>
      <c r="AI192" s="295"/>
    </row>
    <row r="193" spans="1:35" s="254" customFormat="1" ht="19.5" hidden="1" customHeight="1">
      <c r="A193" s="292" t="e">
        <f>#REF!</f>
        <v>#REF!</v>
      </c>
      <c r="B193" s="293" t="e">
        <f>#REF!</f>
        <v>#REF!</v>
      </c>
      <c r="C193" s="1061" t="e">
        <f>#REF!</f>
        <v>#REF!</v>
      </c>
      <c r="D193" s="1061"/>
      <c r="E193" s="1061"/>
      <c r="F193" s="1061"/>
      <c r="G193" s="1061"/>
      <c r="H193" s="173"/>
      <c r="AE193" s="295"/>
      <c r="AF193" s="295"/>
      <c r="AH193" s="294"/>
      <c r="AI193" s="295"/>
    </row>
    <row r="194" spans="1:35" s="254" customFormat="1" ht="19.5" hidden="1" customHeight="1">
      <c r="A194" s="292" t="e">
        <f>#REF!</f>
        <v>#REF!</v>
      </c>
      <c r="B194" s="293" t="e">
        <f>#REF!</f>
        <v>#REF!</v>
      </c>
      <c r="C194" s="1061" t="e">
        <f>#REF!</f>
        <v>#REF!</v>
      </c>
      <c r="D194" s="1061"/>
      <c r="E194" s="1061"/>
      <c r="F194" s="1061"/>
      <c r="G194" s="1061"/>
      <c r="H194" s="173"/>
      <c r="AE194" s="295"/>
      <c r="AF194" s="295"/>
      <c r="AH194" s="294"/>
      <c r="AI194" s="295"/>
    </row>
    <row r="195" spans="1:35" s="254" customFormat="1" ht="19.5" hidden="1" customHeight="1">
      <c r="A195" s="303"/>
      <c r="B195" s="291" t="e">
        <f>#REF!</f>
        <v>#REF!</v>
      </c>
      <c r="C195" s="1061" t="e">
        <f>#REF!</f>
        <v>#REF!</v>
      </c>
      <c r="D195" s="1061"/>
      <c r="E195" s="1061"/>
      <c r="F195" s="1061"/>
      <c r="G195" s="1061"/>
      <c r="H195" s="173"/>
      <c r="AE195" s="295"/>
      <c r="AF195" s="295"/>
      <c r="AH195" s="295"/>
      <c r="AI195" s="295"/>
    </row>
    <row r="196" spans="1:35" s="254" customFormat="1" ht="33" hidden="1" customHeight="1">
      <c r="A196" s="297" t="e">
        <f>#REF!</f>
        <v>#REF!</v>
      </c>
      <c r="B196" s="291" t="e">
        <f>#REF!</f>
        <v>#REF!</v>
      </c>
      <c r="C196" s="1061"/>
      <c r="D196" s="1061"/>
      <c r="E196" s="1061"/>
      <c r="F196" s="1061"/>
      <c r="G196" s="1061"/>
      <c r="H196" s="173"/>
      <c r="AE196" s="295"/>
      <c r="AF196" s="295"/>
      <c r="AH196" s="295"/>
      <c r="AI196" s="295"/>
    </row>
    <row r="197" spans="1:35" s="254" customFormat="1" ht="19.5" hidden="1" customHeight="1">
      <c r="A197" s="292" t="e">
        <f>#REF!</f>
        <v>#REF!</v>
      </c>
      <c r="B197" s="293" t="e">
        <f>#REF!</f>
        <v>#REF!</v>
      </c>
      <c r="C197" s="1061" t="e">
        <f>#REF!</f>
        <v>#REF!</v>
      </c>
      <c r="D197" s="1061"/>
      <c r="E197" s="1061"/>
      <c r="F197" s="1061"/>
      <c r="G197" s="1061"/>
      <c r="H197" s="173"/>
      <c r="AE197" s="295"/>
      <c r="AF197" s="295"/>
      <c r="AH197" s="294"/>
      <c r="AI197" s="295"/>
    </row>
    <row r="198" spans="1:35" s="254" customFormat="1" ht="19.5" hidden="1" customHeight="1">
      <c r="A198" s="292" t="e">
        <f>#REF!</f>
        <v>#REF!</v>
      </c>
      <c r="B198" s="293" t="e">
        <f>#REF!</f>
        <v>#REF!</v>
      </c>
      <c r="C198" s="1061" t="e">
        <f>#REF!</f>
        <v>#REF!</v>
      </c>
      <c r="D198" s="1061"/>
      <c r="E198" s="1061"/>
      <c r="F198" s="1061"/>
      <c r="G198" s="1061"/>
      <c r="H198" s="173"/>
      <c r="AE198" s="295"/>
      <c r="AF198" s="295"/>
      <c r="AH198" s="294"/>
      <c r="AI198" s="295"/>
    </row>
    <row r="199" spans="1:35" s="254" customFormat="1" ht="19.5" hidden="1" customHeight="1">
      <c r="A199" s="292" t="e">
        <f>#REF!</f>
        <v>#REF!</v>
      </c>
      <c r="B199" s="293" t="e">
        <f>#REF!</f>
        <v>#REF!</v>
      </c>
      <c r="C199" s="1061" t="e">
        <f>#REF!</f>
        <v>#REF!</v>
      </c>
      <c r="D199" s="1061"/>
      <c r="E199" s="1061"/>
      <c r="F199" s="1061"/>
      <c r="G199" s="1061"/>
      <c r="H199" s="173"/>
      <c r="AE199" s="295"/>
      <c r="AF199" s="295"/>
      <c r="AH199" s="294"/>
      <c r="AI199" s="295"/>
    </row>
    <row r="200" spans="1:35" s="254" customFormat="1" ht="19.5" hidden="1" customHeight="1">
      <c r="A200" s="292" t="e">
        <f>#REF!</f>
        <v>#REF!</v>
      </c>
      <c r="B200" s="293" t="e">
        <f>#REF!</f>
        <v>#REF!</v>
      </c>
      <c r="C200" s="1061" t="e">
        <f>#REF!</f>
        <v>#REF!</v>
      </c>
      <c r="D200" s="1061"/>
      <c r="E200" s="1061"/>
      <c r="F200" s="1061"/>
      <c r="G200" s="1061"/>
      <c r="H200" s="173"/>
      <c r="AE200" s="295"/>
      <c r="AF200" s="295"/>
      <c r="AH200" s="294"/>
      <c r="AI200" s="295"/>
    </row>
    <row r="201" spans="1:35" s="254" customFormat="1" ht="19.5" hidden="1" customHeight="1">
      <c r="A201" s="292" t="e">
        <f>#REF!</f>
        <v>#REF!</v>
      </c>
      <c r="B201" s="293" t="e">
        <f>#REF!</f>
        <v>#REF!</v>
      </c>
      <c r="C201" s="1061" t="e">
        <f>#REF!</f>
        <v>#REF!</v>
      </c>
      <c r="D201" s="1061"/>
      <c r="E201" s="1061"/>
      <c r="F201" s="1061"/>
      <c r="G201" s="1061"/>
      <c r="H201" s="173"/>
      <c r="AE201" s="295"/>
      <c r="AF201" s="295"/>
      <c r="AH201" s="294"/>
      <c r="AI201" s="295"/>
    </row>
    <row r="202" spans="1:35" s="254" customFormat="1" ht="19.5" hidden="1" customHeight="1">
      <c r="A202" s="292" t="e">
        <f>#REF!</f>
        <v>#REF!</v>
      </c>
      <c r="B202" s="293" t="e">
        <f>#REF!</f>
        <v>#REF!</v>
      </c>
      <c r="C202" s="1061" t="e">
        <f>#REF!</f>
        <v>#REF!</v>
      </c>
      <c r="D202" s="1061"/>
      <c r="E202" s="1061"/>
      <c r="F202" s="1061"/>
      <c r="G202" s="1061"/>
      <c r="H202" s="173"/>
      <c r="AE202" s="295"/>
      <c r="AF202" s="295"/>
      <c r="AH202" s="294"/>
      <c r="AI202" s="295"/>
    </row>
    <row r="203" spans="1:35" s="254" customFormat="1" ht="19.5" hidden="1" customHeight="1">
      <c r="A203" s="303"/>
      <c r="B203" s="291" t="e">
        <f>#REF!</f>
        <v>#REF!</v>
      </c>
      <c r="C203" s="1061" t="e">
        <f>#REF!</f>
        <v>#REF!</v>
      </c>
      <c r="D203" s="1061"/>
      <c r="E203" s="1061"/>
      <c r="F203" s="1061"/>
      <c r="G203" s="1061"/>
      <c r="H203" s="173"/>
      <c r="AE203" s="295"/>
      <c r="AF203" s="295"/>
      <c r="AH203" s="295"/>
      <c r="AI203" s="295"/>
    </row>
    <row r="204" spans="1:35" s="254" customFormat="1" ht="33" hidden="1" customHeight="1">
      <c r="A204" s="297" t="e">
        <f>#REF!</f>
        <v>#REF!</v>
      </c>
      <c r="B204" s="291" t="e">
        <f>#REF!</f>
        <v>#REF!</v>
      </c>
      <c r="C204" s="1061"/>
      <c r="D204" s="1061"/>
      <c r="E204" s="1061"/>
      <c r="F204" s="1061"/>
      <c r="G204" s="1061"/>
      <c r="H204" s="173"/>
      <c r="AE204" s="295"/>
      <c r="AF204" s="295"/>
      <c r="AH204" s="295"/>
      <c r="AI204" s="295"/>
    </row>
    <row r="205" spans="1:35" s="254" customFormat="1" ht="33" hidden="1" customHeight="1">
      <c r="A205" s="292" t="e">
        <f>#REF!</f>
        <v>#REF!</v>
      </c>
      <c r="B205" s="293" t="e">
        <f>#REF!</f>
        <v>#REF!</v>
      </c>
      <c r="C205" s="1061" t="e">
        <f>#REF!</f>
        <v>#REF!</v>
      </c>
      <c r="D205" s="1061"/>
      <c r="E205" s="1061"/>
      <c r="F205" s="1061"/>
      <c r="G205" s="1061"/>
      <c r="H205" s="173"/>
      <c r="AE205" s="295"/>
      <c r="AF205" s="295"/>
      <c r="AH205" s="294"/>
      <c r="AI205" s="295"/>
    </row>
    <row r="206" spans="1:35" s="254" customFormat="1" ht="19.5" hidden="1" customHeight="1">
      <c r="A206" s="292" t="e">
        <f>#REF!</f>
        <v>#REF!</v>
      </c>
      <c r="B206" s="293" t="e">
        <f>#REF!</f>
        <v>#REF!</v>
      </c>
      <c r="C206" s="1061" t="e">
        <f>#REF!</f>
        <v>#REF!</v>
      </c>
      <c r="D206" s="1061"/>
      <c r="E206" s="1061"/>
      <c r="F206" s="1061"/>
      <c r="G206" s="1061"/>
      <c r="H206" s="173"/>
      <c r="AE206" s="295"/>
      <c r="AF206" s="295"/>
      <c r="AH206" s="294"/>
      <c r="AI206" s="295"/>
    </row>
    <row r="207" spans="1:35" s="254" customFormat="1" ht="19.5" hidden="1" customHeight="1">
      <c r="A207" s="292" t="e">
        <f>#REF!</f>
        <v>#REF!</v>
      </c>
      <c r="B207" s="293" t="e">
        <f>#REF!</f>
        <v>#REF!</v>
      </c>
      <c r="C207" s="1061" t="e">
        <f>#REF!</f>
        <v>#REF!</v>
      </c>
      <c r="D207" s="1061"/>
      <c r="E207" s="1061"/>
      <c r="F207" s="1061"/>
      <c r="G207" s="1061"/>
      <c r="H207" s="173"/>
      <c r="AE207" s="295"/>
      <c r="AF207" s="295"/>
      <c r="AH207" s="294"/>
      <c r="AI207" s="295"/>
    </row>
    <row r="208" spans="1:35" s="254" customFormat="1" ht="19.5" hidden="1" customHeight="1">
      <c r="A208" s="303" t="e">
        <f>#REF!</f>
        <v>#REF!</v>
      </c>
      <c r="B208" s="291" t="e">
        <f>#REF!</f>
        <v>#REF!</v>
      </c>
      <c r="C208" s="1061" t="e">
        <f>#REF!</f>
        <v>#REF!</v>
      </c>
      <c r="D208" s="1061"/>
      <c r="E208" s="1061"/>
      <c r="F208" s="1061"/>
      <c r="G208" s="1061"/>
      <c r="H208" s="173"/>
      <c r="AE208" s="295"/>
      <c r="AF208" s="295"/>
      <c r="AH208" s="295"/>
      <c r="AI208" s="295"/>
    </row>
    <row r="209" spans="1:35" s="254" customFormat="1" ht="33" hidden="1" customHeight="1">
      <c r="A209" s="297" t="e">
        <f>#REF!</f>
        <v>#REF!</v>
      </c>
      <c r="B209" s="291" t="e">
        <f>#REF!</f>
        <v>#REF!</v>
      </c>
      <c r="C209" s="1061"/>
      <c r="D209" s="1061"/>
      <c r="E209" s="1061"/>
      <c r="F209" s="1061"/>
      <c r="G209" s="1061"/>
      <c r="H209" s="173"/>
      <c r="AE209" s="295"/>
      <c r="AF209" s="295"/>
      <c r="AH209" s="295"/>
      <c r="AI209" s="295"/>
    </row>
    <row r="210" spans="1:35" s="254" customFormat="1" ht="19.5" hidden="1" customHeight="1">
      <c r="A210" s="292" t="e">
        <f>#REF!</f>
        <v>#REF!</v>
      </c>
      <c r="B210" s="293" t="e">
        <f>#REF!</f>
        <v>#REF!</v>
      </c>
      <c r="C210" s="1061" t="e">
        <f>#REF!</f>
        <v>#REF!</v>
      </c>
      <c r="D210" s="1061"/>
      <c r="E210" s="1061"/>
      <c r="F210" s="1061"/>
      <c r="G210" s="1061"/>
      <c r="H210" s="173"/>
      <c r="AE210" s="295"/>
      <c r="AF210" s="295"/>
      <c r="AH210" s="294"/>
      <c r="AI210" s="295"/>
    </row>
    <row r="211" spans="1:35" s="254" customFormat="1" ht="19.5" hidden="1" customHeight="1">
      <c r="A211" s="292" t="e">
        <f>#REF!</f>
        <v>#REF!</v>
      </c>
      <c r="B211" s="293" t="e">
        <f>#REF!</f>
        <v>#REF!</v>
      </c>
      <c r="C211" s="1061" t="e">
        <f>#REF!</f>
        <v>#REF!</v>
      </c>
      <c r="D211" s="1061"/>
      <c r="E211" s="1061"/>
      <c r="F211" s="1061"/>
      <c r="G211" s="1061"/>
      <c r="H211" s="173"/>
      <c r="AE211" s="295"/>
      <c r="AF211" s="295"/>
      <c r="AH211" s="294"/>
      <c r="AI211" s="295"/>
    </row>
    <row r="212" spans="1:35" s="254" customFormat="1" ht="32.25" hidden="1" customHeight="1">
      <c r="A212" s="292" t="e">
        <f>#REF!</f>
        <v>#REF!</v>
      </c>
      <c r="B212" s="293" t="e">
        <f>#REF!</f>
        <v>#REF!</v>
      </c>
      <c r="C212" s="1061" t="e">
        <f>#REF!</f>
        <v>#REF!</v>
      </c>
      <c r="D212" s="1061"/>
      <c r="E212" s="1061"/>
      <c r="F212" s="1061"/>
      <c r="G212" s="1061"/>
      <c r="H212" s="173"/>
      <c r="AE212" s="295"/>
      <c r="AF212" s="295"/>
      <c r="AH212" s="294"/>
      <c r="AI212" s="295"/>
    </row>
    <row r="213" spans="1:35" s="254" customFormat="1" ht="19.5" hidden="1" customHeight="1">
      <c r="A213" s="292" t="e">
        <f>#REF!</f>
        <v>#REF!</v>
      </c>
      <c r="B213" s="293" t="e">
        <f>#REF!</f>
        <v>#REF!</v>
      </c>
      <c r="C213" s="1061" t="e">
        <f>#REF!</f>
        <v>#REF!</v>
      </c>
      <c r="D213" s="1061"/>
      <c r="E213" s="1061"/>
      <c r="F213" s="1061"/>
      <c r="G213" s="1061"/>
      <c r="H213" s="173"/>
      <c r="AE213" s="295"/>
      <c r="AF213" s="295"/>
      <c r="AH213" s="294"/>
      <c r="AI213" s="295"/>
    </row>
    <row r="214" spans="1:35" s="254" customFormat="1" ht="19.5" hidden="1" customHeight="1">
      <c r="A214" s="296"/>
      <c r="B214" s="291" t="e">
        <f>#REF!</f>
        <v>#REF!</v>
      </c>
      <c r="C214" s="1061" t="e">
        <f>#REF!</f>
        <v>#REF!</v>
      </c>
      <c r="D214" s="1061"/>
      <c r="E214" s="1061"/>
      <c r="F214" s="1061"/>
      <c r="G214" s="1061"/>
      <c r="H214" s="174"/>
      <c r="AE214" s="295"/>
      <c r="AF214" s="295"/>
      <c r="AH214" s="295"/>
      <c r="AI214" s="295"/>
    </row>
    <row r="215" spans="1:35" s="254" customFormat="1" hidden="1">
      <c r="A215" s="299"/>
      <c r="B215" s="291" t="e">
        <f>#REF!</f>
        <v>#REF!</v>
      </c>
      <c r="C215" s="1061" t="e">
        <f>#REF!</f>
        <v>#REF!</v>
      </c>
      <c r="D215" s="1061"/>
      <c r="E215" s="1061"/>
      <c r="F215" s="1061"/>
      <c r="G215" s="1061"/>
      <c r="H215" s="174"/>
      <c r="AE215" s="295"/>
      <c r="AF215" s="295"/>
      <c r="AH215" s="295"/>
      <c r="AI215" s="295"/>
    </row>
    <row r="216" spans="1:35" s="254" customFormat="1" ht="19.5" hidden="1" customHeight="1">
      <c r="A216" s="300"/>
      <c r="B216" s="291" t="e">
        <f>#REF!</f>
        <v>#REF!</v>
      </c>
      <c r="C216" s="1061" t="e">
        <f>#REF!</f>
        <v>#REF!</v>
      </c>
      <c r="D216" s="1061"/>
      <c r="E216" s="1061"/>
      <c r="F216" s="1061"/>
      <c r="G216" s="1061"/>
      <c r="H216" s="174"/>
      <c r="AE216" s="295"/>
      <c r="AF216" s="295"/>
      <c r="AH216" s="295"/>
      <c r="AI216" s="295"/>
    </row>
    <row r="217" spans="1:35" s="171" customFormat="1">
      <c r="A217" s="216"/>
      <c r="B217" s="209"/>
      <c r="C217" s="1057"/>
      <c r="D217" s="1057"/>
      <c r="E217" s="1057"/>
      <c r="F217" s="1057"/>
      <c r="G217" s="1057"/>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5"/>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C201:G201"/>
    <mergeCell ref="C186:G186"/>
    <mergeCell ref="C187:G187"/>
    <mergeCell ref="C188:G188"/>
    <mergeCell ref="C189:G189"/>
    <mergeCell ref="C190:G190"/>
    <mergeCell ref="C191:G191"/>
    <mergeCell ref="C196:G196"/>
    <mergeCell ref="C197:G197"/>
    <mergeCell ref="C180:G180"/>
    <mergeCell ref="C181:G181"/>
    <mergeCell ref="C184:G184"/>
    <mergeCell ref="C185:G185"/>
    <mergeCell ref="C182:G182"/>
    <mergeCell ref="C183:G183"/>
    <mergeCell ref="C178:G178"/>
    <mergeCell ref="C179:G179"/>
    <mergeCell ref="C176:G176"/>
    <mergeCell ref="C177:G17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60:G160"/>
    <mergeCell ref="C161:G161"/>
    <mergeCell ref="C162:G162"/>
    <mergeCell ref="C163:G163"/>
    <mergeCell ref="C150:G150"/>
    <mergeCell ref="C151:G151"/>
    <mergeCell ref="C154:G154"/>
    <mergeCell ref="C155:G155"/>
    <mergeCell ref="C156:G156"/>
    <mergeCell ref="C157:G15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B105:C105"/>
    <mergeCell ref="B106:C106"/>
    <mergeCell ref="B107:C107"/>
    <mergeCell ref="AH14:AI14"/>
    <mergeCell ref="AE14:AF14"/>
    <mergeCell ref="A104:C104"/>
    <mergeCell ref="C25:G25"/>
    <mergeCell ref="C24:G24"/>
    <mergeCell ref="C23:G23"/>
    <mergeCell ref="A22:G22"/>
    <mergeCell ref="A16:F16"/>
    <mergeCell ref="A3:F3"/>
    <mergeCell ref="A4:F4"/>
    <mergeCell ref="A100:G100"/>
    <mergeCell ref="A101:G101"/>
    <mergeCell ref="B10:C10"/>
    <mergeCell ref="B11:C11"/>
    <mergeCell ref="B8:C8"/>
    <mergeCell ref="B9:C9"/>
    <mergeCell ref="A7:C7"/>
    <mergeCell ref="B26:F2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8" customWidth="1"/>
    <col min="2" max="2" width="38.125" style="307" customWidth="1"/>
    <col min="3" max="3" width="7.625" style="307" customWidth="1"/>
    <col min="4" max="4" width="10.25" style="307" customWidth="1"/>
    <col min="5" max="5" width="15.375" style="307" customWidth="1"/>
    <col min="6" max="6" width="11.375" style="307" customWidth="1"/>
    <col min="7" max="7" width="13.625" style="307" customWidth="1"/>
    <col min="8" max="8" width="20.875" style="243" customWidth="1"/>
    <col min="9" max="12" width="9" style="353"/>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3"/>
  </cols>
  <sheetData>
    <row r="1" spans="1:35" ht="18" customHeight="1">
      <c r="A1" s="75" t="str">
        <f>Cover!B3</f>
        <v>SR-II/C&amp;M/WC-4143 /2024</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53" t="str">
        <f>Cover!$B$2</f>
        <v xml:space="preserve">Making Animation Videos on Safety at workplace in line with Accident case studies
</v>
      </c>
      <c r="B3" s="1053"/>
      <c r="C3" s="1053"/>
      <c r="D3" s="1053"/>
      <c r="E3" s="1053"/>
      <c r="F3" s="1053"/>
      <c r="G3" s="1053"/>
      <c r="I3" s="254"/>
      <c r="J3" s="254"/>
      <c r="K3" s="254"/>
      <c r="L3" s="254"/>
      <c r="AD3" s="185" t="s">
        <v>159</v>
      </c>
      <c r="AF3" s="206">
        <f>IF(ISERROR(#REF!/('Sch-6'!D14+'Sch-6'!D16+'Sch-6'!#REF!)),0,#REF!/( 'Sch-6'!D14+'Sch-6'!D16+'Sch-6'!#REF!))</f>
        <v>0</v>
      </c>
    </row>
    <row r="4" spans="1:35" ht="21.95" customHeight="1">
      <c r="A4" s="1002" t="s">
        <v>262</v>
      </c>
      <c r="B4" s="1002"/>
      <c r="C4" s="1002"/>
      <c r="D4" s="1002"/>
      <c r="E4" s="1002"/>
      <c r="F4" s="1002"/>
      <c r="G4" s="1002"/>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249</v>
      </c>
      <c r="AF5" s="206">
        <f>IF(ISERROR(#REF!/#REF!),0,#REF! /#REF!)</f>
        <v>0</v>
      </c>
    </row>
    <row r="6" spans="1:35" ht="27.95" customHeight="1">
      <c r="A6" s="29" t="str">
        <f>'Sch-1'!A7</f>
        <v>Bidder’s Name and Address (Bidder) :</v>
      </c>
      <c r="B6" s="39"/>
      <c r="C6" s="39"/>
      <c r="D6" s="39"/>
      <c r="E6" s="447" t="s">
        <v>83</v>
      </c>
      <c r="F6" s="39"/>
      <c r="G6" s="60"/>
      <c r="I6" s="254"/>
      <c r="J6" s="254"/>
      <c r="K6" s="254"/>
      <c r="L6" s="254"/>
      <c r="AD6" s="185" t="s">
        <v>250</v>
      </c>
      <c r="AF6" s="206" t="e">
        <f>#REF!</f>
        <v>#REF!</v>
      </c>
    </row>
    <row r="7" spans="1:35" ht="36" customHeight="1">
      <c r="A7" s="1055" t="str">
        <f>'Sch-1'!A8</f>
        <v/>
      </c>
      <c r="B7" s="1055"/>
      <c r="C7" s="1055"/>
      <c r="D7" s="405"/>
      <c r="E7" s="448" t="str">
        <f>'Sch-1'!M8</f>
        <v>Sr.GM , Contracts &amp; Materials Department,</v>
      </c>
      <c r="F7" s="405"/>
      <c r="G7" s="59"/>
      <c r="I7" s="254"/>
      <c r="J7" s="254"/>
      <c r="K7" s="254"/>
      <c r="L7" s="254"/>
      <c r="AD7" s="185" t="s">
        <v>164</v>
      </c>
      <c r="AF7" s="206" t="e">
        <f>SUM(AF3:AF6)</f>
        <v>#REF!</v>
      </c>
    </row>
    <row r="8" spans="1:35" ht="27.95" customHeight="1">
      <c r="A8" s="40" t="s">
        <v>214</v>
      </c>
      <c r="B8" s="1012" t="str">
        <f>IF('Sch-1'!G9=0, "", 'Sch-1'!G9)</f>
        <v/>
      </c>
      <c r="C8" s="1012"/>
      <c r="D8" s="404"/>
      <c r="E8" s="448" t="str">
        <f>'Sch-1'!M9</f>
        <v>Power Grid Corporation of India Ltd.,</v>
      </c>
      <c r="F8" s="404"/>
      <c r="G8" s="59"/>
      <c r="I8" s="254"/>
      <c r="J8" s="254"/>
      <c r="K8" s="254"/>
      <c r="L8" s="254"/>
    </row>
    <row r="9" spans="1:35" ht="27.95" customHeight="1">
      <c r="A9" s="40" t="s">
        <v>215</v>
      </c>
      <c r="B9" s="1012" t="str">
        <f>IF('Sch-1'!G10=0, "", 'Sch-1'!G10)</f>
        <v/>
      </c>
      <c r="C9" s="1012"/>
      <c r="D9" s="404"/>
      <c r="E9" s="448" t="str">
        <f>'Sch-1'!M10</f>
        <v>SRTS-II, RHQ</v>
      </c>
      <c r="F9" s="404"/>
      <c r="G9" s="59"/>
      <c r="I9" s="254"/>
      <c r="J9" s="254"/>
      <c r="K9" s="254"/>
      <c r="L9" s="254"/>
    </row>
    <row r="10" spans="1:35" ht="27.95" customHeight="1">
      <c r="A10" s="41"/>
      <c r="B10" s="1012" t="str">
        <f>IF('Sch-1'!G11=0, "", 'Sch-1'!G11)</f>
        <v/>
      </c>
      <c r="C10" s="1012"/>
      <c r="D10" s="404"/>
      <c r="E10" s="448" t="str">
        <f>'Sch-1'!M11</f>
        <v>Singanayakanahalli</v>
      </c>
      <c r="F10" s="404"/>
      <c r="G10" s="59"/>
      <c r="I10" s="254"/>
      <c r="J10" s="254"/>
      <c r="K10" s="254"/>
      <c r="L10" s="254"/>
      <c r="AD10" s="185" t="s">
        <v>165</v>
      </c>
      <c r="AF10" s="213" t="e">
        <f>'Sch-1'!#REF!</f>
        <v>#REF!</v>
      </c>
    </row>
    <row r="11" spans="1:35" ht="27.95" customHeight="1">
      <c r="A11" s="41"/>
      <c r="B11" s="1012" t="str">
        <f>IF('Sch-1'!G12=0, "", 'Sch-1'!G12)</f>
        <v/>
      </c>
      <c r="C11" s="1012"/>
      <c r="D11" s="404"/>
      <c r="E11" s="448" t="str">
        <f>'Sch-1'!M12</f>
        <v>Bengaluru-560064</v>
      </c>
      <c r="F11" s="404"/>
      <c r="G11" s="59"/>
      <c r="I11" s="254"/>
      <c r="J11" s="254"/>
      <c r="K11" s="254"/>
      <c r="L11" s="254"/>
      <c r="AD11" s="185"/>
      <c r="AF11" s="206"/>
    </row>
    <row r="12" spans="1:35" ht="18.600000000000001" customHeight="1">
      <c r="A12" s="41"/>
      <c r="B12" s="404"/>
      <c r="C12" s="404"/>
      <c r="D12" s="404"/>
      <c r="E12" s="404"/>
      <c r="F12" s="404"/>
      <c r="G12" s="59"/>
      <c r="I12" s="254"/>
      <c r="J12" s="254"/>
      <c r="K12" s="254"/>
      <c r="L12" s="254"/>
      <c r="AD12" s="185"/>
      <c r="AF12" s="206"/>
    </row>
    <row r="13" spans="1:35" ht="27.95" customHeight="1">
      <c r="A13" s="1064" t="s">
        <v>263</v>
      </c>
      <c r="B13" s="1064"/>
      <c r="C13" s="1064"/>
      <c r="D13" s="1064"/>
      <c r="E13" s="1064"/>
      <c r="F13" s="1064"/>
      <c r="G13" s="1065"/>
      <c r="I13" s="254"/>
      <c r="J13" s="254"/>
      <c r="K13" s="254"/>
      <c r="L13" s="254"/>
    </row>
    <row r="14" spans="1:35" ht="33.75" customHeight="1">
      <c r="A14" s="97" t="s">
        <v>252</v>
      </c>
      <c r="B14" s="433" t="s">
        <v>253</v>
      </c>
      <c r="C14" s="433" t="s">
        <v>103</v>
      </c>
      <c r="D14" s="433" t="s">
        <v>152</v>
      </c>
      <c r="E14" s="433" t="s">
        <v>254</v>
      </c>
      <c r="F14" s="98" t="s">
        <v>255</v>
      </c>
      <c r="G14" s="289"/>
      <c r="I14" s="254"/>
      <c r="J14" s="254"/>
      <c r="K14" s="254"/>
      <c r="L14" s="254"/>
      <c r="AE14" s="1057" t="s">
        <v>256</v>
      </c>
      <c r="AF14" s="1057"/>
      <c r="AG14" s="187" t="s">
        <v>146</v>
      </c>
      <c r="AH14" s="1057" t="s">
        <v>257</v>
      </c>
      <c r="AI14" s="1057"/>
    </row>
    <row r="15" spans="1:35" s="408" customFormat="1">
      <c r="A15" s="455" t="s">
        <v>14</v>
      </c>
      <c r="B15" s="449">
        <f>'Sch-7'!B16</f>
        <v>0</v>
      </c>
      <c r="C15" s="449"/>
      <c r="D15" s="449"/>
      <c r="E15" s="450"/>
      <c r="F15" s="451"/>
    </row>
    <row r="16" spans="1:35" s="408" customFormat="1">
      <c r="A16" s="456" t="s">
        <v>177</v>
      </c>
      <c r="B16" s="449" t="e">
        <f>'Sch-7'!#REF!</f>
        <v>#REF!</v>
      </c>
      <c r="C16" s="449" t="e">
        <f>'Sch-7'!#REF!</f>
        <v>#REF!</v>
      </c>
      <c r="D16" s="449" t="e">
        <f>'Sch-7'!#REF!</f>
        <v>#REF!</v>
      </c>
      <c r="E16" s="450" t="e">
        <f>'Sch-7'!#REF!</f>
        <v>#REF!</v>
      </c>
      <c r="F16" s="451" t="e">
        <f>IF(E16=0, "Included", IF(ISERROR(D16*E16), E16, D16*E16))</f>
        <v>#REF!</v>
      </c>
    </row>
    <row r="17" spans="1:35" s="408" customFormat="1">
      <c r="A17" s="456" t="s">
        <v>179</v>
      </c>
      <c r="B17" s="449" t="e">
        <f>'Sch-7'!#REF!</f>
        <v>#REF!</v>
      </c>
      <c r="C17" s="449" t="e">
        <f>'Sch-7'!#REF!</f>
        <v>#REF!</v>
      </c>
      <c r="D17" s="449" t="e">
        <f>'Sch-7'!#REF!</f>
        <v>#REF!</v>
      </c>
      <c r="E17" s="450" t="e">
        <f>'Sch-7'!#REF!</f>
        <v>#REF!</v>
      </c>
      <c r="F17" s="451" t="e">
        <f>IF(E17=0, "Included", IF(ISERROR(D17*E17), E17, D17*E17))</f>
        <v>#REF!</v>
      </c>
    </row>
    <row r="18" spans="1:35" s="408" customFormat="1" ht="15.75">
      <c r="A18" s="459"/>
      <c r="B18" s="461" t="s">
        <v>264</v>
      </c>
      <c r="C18" s="461"/>
      <c r="D18" s="461"/>
      <c r="E18" s="461"/>
      <c r="F18" s="462" t="e">
        <f>SUM(F16:F17)</f>
        <v>#REF!</v>
      </c>
    </row>
    <row r="19" spans="1:35" s="408" customFormat="1" ht="15.75">
      <c r="A19" s="460"/>
      <c r="B19" s="461" t="s">
        <v>265</v>
      </c>
      <c r="C19" s="461"/>
      <c r="D19" s="461"/>
      <c r="E19" s="461"/>
      <c r="F19" s="463" t="e">
        <f>F18</f>
        <v>#REF!</v>
      </c>
    </row>
    <row r="20" spans="1:35" ht="18.600000000000001" customHeight="1">
      <c r="A20" s="300"/>
      <c r="B20" s="283"/>
      <c r="C20" s="283"/>
      <c r="D20" s="283"/>
      <c r="E20" s="283"/>
      <c r="F20" s="283"/>
      <c r="G20" s="446"/>
      <c r="I20" s="254"/>
      <c r="J20" s="254"/>
      <c r="K20" s="254"/>
      <c r="L20" s="254"/>
      <c r="AE20" s="214"/>
      <c r="AF20" s="214"/>
      <c r="AH20" s="214"/>
      <c r="AI20" s="214"/>
    </row>
    <row r="21" spans="1:35" ht="30.75" customHeight="1">
      <c r="A21" s="406"/>
      <c r="B21" s="406"/>
      <c r="C21" s="406"/>
      <c r="D21" s="406"/>
      <c r="E21" s="406"/>
      <c r="F21" s="406"/>
      <c r="G21" s="406"/>
      <c r="H21" s="244"/>
      <c r="I21" s="254"/>
      <c r="J21" s="254"/>
      <c r="K21" s="254"/>
      <c r="L21" s="254"/>
      <c r="AD21" s="242" t="s">
        <v>266</v>
      </c>
      <c r="AE21" s="215" t="e">
        <f>#REF!-#REF!</f>
        <v>#REF!</v>
      </c>
      <c r="AG21" s="242" t="s">
        <v>267</v>
      </c>
      <c r="AH21" s="215" t="e">
        <f>#REF!-#REF!</f>
        <v>#REF!</v>
      </c>
    </row>
    <row r="22" spans="1:35" ht="18.600000000000001" customHeight="1">
      <c r="A22" s="1059"/>
      <c r="B22" s="1059"/>
      <c r="C22" s="1059"/>
      <c r="D22" s="1059"/>
      <c r="E22" s="1059"/>
      <c r="F22" s="1059"/>
      <c r="G22" s="1059"/>
      <c r="I22" s="254"/>
      <c r="J22" s="254"/>
      <c r="K22" s="254"/>
      <c r="L22" s="254"/>
      <c r="AD22" s="171" t="s">
        <v>146</v>
      </c>
      <c r="AE22" s="242" t="e">
        <f>IF(#REF!&gt;0,#REF!&amp; " Item(s) in Sch-3", "")</f>
        <v>#REF!</v>
      </c>
      <c r="AF22" s="215"/>
    </row>
    <row r="23" spans="1:35" ht="27.95" customHeight="1">
      <c r="A23" s="354"/>
      <c r="B23" s="354"/>
      <c r="C23" s="1058" t="s">
        <v>268</v>
      </c>
      <c r="D23" s="1058"/>
      <c r="E23" s="1058"/>
      <c r="F23" s="1058"/>
      <c r="G23" s="1058"/>
      <c r="I23" s="254"/>
      <c r="J23" s="254"/>
      <c r="K23" s="254"/>
      <c r="L23" s="254"/>
      <c r="AE23" s="242"/>
      <c r="AF23" s="215"/>
    </row>
    <row r="24" spans="1:35" ht="27.95" customHeight="1">
      <c r="A24" s="89" t="s">
        <v>122</v>
      </c>
      <c r="B24" s="103" t="str">
        <f>'Sch-1'!F28</f>
        <v>--2024</v>
      </c>
      <c r="C24" s="1058" t="str">
        <f>"Printed Name   : " &amp; 'Sch-1'!M29</f>
        <v xml:space="preserve">Printed Name   : </v>
      </c>
      <c r="D24" s="1058"/>
      <c r="E24" s="1058"/>
      <c r="F24" s="1058"/>
      <c r="G24" s="1058"/>
      <c r="I24" s="254"/>
      <c r="J24" s="254"/>
      <c r="K24" s="254"/>
      <c r="L24" s="254"/>
    </row>
    <row r="25" spans="1:35" ht="27.95" customHeight="1">
      <c r="A25" s="89" t="s">
        <v>123</v>
      </c>
      <c r="B25" s="99" t="str">
        <f>'Sch-1'!F29</f>
        <v/>
      </c>
      <c r="C25" s="1058" t="str">
        <f>"Designation      : " &amp; 'Sch-1'!M30</f>
        <v xml:space="preserve">Designation      : </v>
      </c>
      <c r="D25" s="1058"/>
      <c r="E25" s="1058"/>
      <c r="F25" s="1058"/>
      <c r="G25" s="1058"/>
      <c r="I25" s="254"/>
      <c r="J25" s="254"/>
      <c r="K25" s="254"/>
      <c r="L25" s="254"/>
    </row>
    <row r="26" spans="1:35" ht="27.95" customHeight="1">
      <c r="A26" s="83"/>
      <c r="B26" s="82"/>
      <c r="C26" s="1058" t="s">
        <v>269</v>
      </c>
      <c r="D26" s="1058"/>
      <c r="E26" s="1058"/>
      <c r="F26" s="1058"/>
      <c r="G26" s="1058"/>
      <c r="I26" s="254"/>
      <c r="J26" s="254"/>
      <c r="K26" s="254"/>
      <c r="L26" s="254"/>
    </row>
    <row r="27" spans="1:35" ht="27.95" customHeight="1">
      <c r="A27" s="83"/>
      <c r="B27" s="82"/>
      <c r="C27" s="283"/>
      <c r="D27" s="283"/>
      <c r="E27" s="283"/>
      <c r="F27" s="283"/>
      <c r="G27" s="283"/>
      <c r="I27" s="254"/>
      <c r="J27" s="254"/>
      <c r="K27" s="254"/>
      <c r="L27" s="254"/>
    </row>
    <row r="28" spans="1:35" ht="36.75" customHeight="1">
      <c r="A28" s="100" t="s">
        <v>260</v>
      </c>
      <c r="B28" s="1066" t="s">
        <v>261</v>
      </c>
      <c r="C28" s="1066"/>
      <c r="D28" s="1066"/>
      <c r="E28" s="1066"/>
      <c r="F28" s="1066"/>
      <c r="G28" s="1066"/>
      <c r="I28" s="254"/>
      <c r="J28" s="254"/>
      <c r="K28" s="254"/>
      <c r="L28" s="254"/>
    </row>
    <row r="29" spans="1:35" ht="31.5" customHeight="1">
      <c r="A29" s="285"/>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SR-II/C&amp;M/WC-4143 /2024</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53" t="str">
        <f t="shared" ref="A106:C107" si="0">A3</f>
        <v xml:space="preserve">Making Animation Videos on Safety at workplace in line with Accident case studies
</v>
      </c>
      <c r="B106" s="1053">
        <f t="shared" si="0"/>
        <v>0</v>
      </c>
      <c r="C106" s="1053">
        <f t="shared" si="0"/>
        <v>0</v>
      </c>
      <c r="D106" s="1053"/>
      <c r="E106" s="1053"/>
      <c r="F106" s="1053"/>
      <c r="G106" s="1053">
        <f>G3</f>
        <v>0</v>
      </c>
      <c r="H106" s="174"/>
    </row>
    <row r="107" spans="1:12" s="254" customFormat="1" hidden="1">
      <c r="A107" s="1054" t="str">
        <f t="shared" si="0"/>
        <v>(SCHEDULE OF RATES AND PRICES : TYPE TEST CHARGES)</v>
      </c>
      <c r="B107" s="1054">
        <f t="shared" si="0"/>
        <v>0</v>
      </c>
      <c r="C107" s="1054">
        <f t="shared" si="0"/>
        <v>0</v>
      </c>
      <c r="D107" s="1054"/>
      <c r="E107" s="1054"/>
      <c r="F107" s="1054"/>
      <c r="G107" s="1054">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55" t="str">
        <f>A7</f>
        <v/>
      </c>
      <c r="B110" s="1055">
        <f t="shared" ref="B110:C114" si="2">B7</f>
        <v>0</v>
      </c>
      <c r="C110" s="1055">
        <f t="shared" si="2"/>
        <v>0</v>
      </c>
      <c r="D110" s="405"/>
      <c r="E110" s="405"/>
      <c r="F110" s="405"/>
      <c r="G110" s="59">
        <f t="shared" si="1"/>
        <v>0</v>
      </c>
      <c r="H110" s="174"/>
    </row>
    <row r="111" spans="1:12" s="254" customFormat="1" hidden="1">
      <c r="A111" s="40" t="str">
        <f>A8</f>
        <v>Name     :</v>
      </c>
      <c r="B111" s="1012" t="str">
        <f t="shared" si="2"/>
        <v/>
      </c>
      <c r="C111" s="1012">
        <f t="shared" si="2"/>
        <v>0</v>
      </c>
      <c r="D111" s="404"/>
      <c r="E111" s="404"/>
      <c r="F111" s="404"/>
      <c r="G111" s="59">
        <f t="shared" si="1"/>
        <v>0</v>
      </c>
      <c r="H111" s="174"/>
    </row>
    <row r="112" spans="1:12" s="254" customFormat="1" hidden="1">
      <c r="A112" s="40" t="str">
        <f>A9</f>
        <v>Address :</v>
      </c>
      <c r="B112" s="1012" t="str">
        <f t="shared" si="2"/>
        <v/>
      </c>
      <c r="C112" s="1012">
        <f t="shared" si="2"/>
        <v>0</v>
      </c>
      <c r="D112" s="404"/>
      <c r="E112" s="404"/>
      <c r="F112" s="404"/>
      <c r="G112" s="59">
        <f t="shared" si="1"/>
        <v>0</v>
      </c>
      <c r="H112" s="174"/>
    </row>
    <row r="113" spans="1:35" s="254" customFormat="1" hidden="1">
      <c r="A113" s="41"/>
      <c r="B113" s="1012" t="str">
        <f t="shared" si="2"/>
        <v/>
      </c>
      <c r="C113" s="1012">
        <f t="shared" si="2"/>
        <v>0</v>
      </c>
      <c r="D113" s="404"/>
      <c r="E113" s="404"/>
      <c r="F113" s="404"/>
      <c r="G113" s="59">
        <f t="shared" si="1"/>
        <v>0</v>
      </c>
      <c r="H113" s="174"/>
    </row>
    <row r="114" spans="1:35" s="254" customFormat="1" hidden="1">
      <c r="A114" s="41"/>
      <c r="B114" s="1012" t="str">
        <f t="shared" si="2"/>
        <v/>
      </c>
      <c r="C114" s="1012">
        <f t="shared" si="2"/>
        <v>0</v>
      </c>
      <c r="D114" s="404"/>
      <c r="E114" s="404"/>
      <c r="F114" s="404"/>
      <c r="G114" s="59">
        <f t="shared" si="1"/>
        <v>0</v>
      </c>
      <c r="H114" s="174"/>
    </row>
    <row r="115" spans="1:35" s="254" customFormat="1" hidden="1">
      <c r="A115" s="285"/>
      <c r="B115" s="30"/>
      <c r="C115" s="30"/>
      <c r="D115" s="30"/>
      <c r="E115" s="30"/>
      <c r="F115" s="30"/>
      <c r="G115" s="30"/>
      <c r="H115" s="174"/>
    </row>
    <row r="116" spans="1:35" s="254" customFormat="1" ht="33.75" hidden="1" customHeight="1">
      <c r="A116" s="283" t="str">
        <f>A14</f>
        <v>SL. NO.</v>
      </c>
      <c r="B116" s="288" t="str">
        <f>B14</f>
        <v>Description of Test</v>
      </c>
      <c r="C116" s="1063">
        <f>G14</f>
        <v>0</v>
      </c>
      <c r="D116" s="1063"/>
      <c r="E116" s="1063"/>
      <c r="F116" s="1063"/>
      <c r="G116" s="1063"/>
      <c r="H116" s="174"/>
      <c r="AE116" s="1063"/>
      <c r="AF116" s="1063"/>
      <c r="AH116" s="1063"/>
      <c r="AI116" s="1063"/>
    </row>
    <row r="117" spans="1:35" s="254" customFormat="1" hidden="1">
      <c r="A117" s="96" t="e">
        <f>#REF!</f>
        <v>#REF!</v>
      </c>
      <c r="B117" s="96" t="e">
        <f>#REF!</f>
        <v>#REF!</v>
      </c>
      <c r="C117" s="1062" t="e">
        <f>#REF!</f>
        <v>#REF!</v>
      </c>
      <c r="D117" s="1062"/>
      <c r="E117" s="1062"/>
      <c r="F117" s="1062"/>
      <c r="G117" s="1062"/>
      <c r="H117" s="174"/>
      <c r="AE117" s="1062"/>
      <c r="AF117" s="1062"/>
      <c r="AH117" s="1062"/>
      <c r="AI117" s="1062"/>
    </row>
    <row r="118" spans="1:35" s="254" customFormat="1" hidden="1">
      <c r="A118" s="290" t="e">
        <f>#REF!</f>
        <v>#REF!</v>
      </c>
      <c r="B118" s="291" t="e">
        <f>#REF!</f>
        <v>#REF!</v>
      </c>
      <c r="C118" s="1062"/>
      <c r="D118" s="1062"/>
      <c r="E118" s="1062"/>
      <c r="F118" s="1062"/>
      <c r="G118" s="1062"/>
      <c r="H118" s="174"/>
      <c r="AE118" s="1062"/>
      <c r="AF118" s="1062"/>
      <c r="AH118" s="1062"/>
      <c r="AI118" s="1062"/>
    </row>
    <row r="119" spans="1:35" s="254" customFormat="1" hidden="1">
      <c r="A119" s="292" t="e">
        <f>#REF!</f>
        <v>#REF!</v>
      </c>
      <c r="B119" s="293" t="e">
        <f>#REF!</f>
        <v>#REF!</v>
      </c>
      <c r="C119" s="1061" t="e">
        <f>#REF!</f>
        <v>#REF!</v>
      </c>
      <c r="D119" s="1061"/>
      <c r="E119" s="1061"/>
      <c r="F119" s="1061"/>
      <c r="G119" s="1061"/>
      <c r="H119" s="173"/>
      <c r="AE119" s="294"/>
      <c r="AF119" s="294"/>
      <c r="AH119" s="294"/>
      <c r="AI119" s="294"/>
    </row>
    <row r="120" spans="1:35" s="254" customFormat="1" hidden="1">
      <c r="A120" s="292" t="e">
        <f>#REF!</f>
        <v>#REF!</v>
      </c>
      <c r="B120" s="293" t="e">
        <f>#REF!</f>
        <v>#REF!</v>
      </c>
      <c r="C120" s="1061" t="e">
        <f>#REF!</f>
        <v>#REF!</v>
      </c>
      <c r="D120" s="1061"/>
      <c r="E120" s="1061"/>
      <c r="F120" s="1061"/>
      <c r="G120" s="1061"/>
      <c r="H120" s="173"/>
      <c r="AE120" s="295"/>
      <c r="AF120" s="295"/>
      <c r="AH120" s="294"/>
      <c r="AI120" s="295"/>
    </row>
    <row r="121" spans="1:35" s="254" customFormat="1" ht="20.100000000000001" hidden="1" customHeight="1">
      <c r="A121" s="296"/>
      <c r="B121" s="291" t="e">
        <f>#REF!</f>
        <v>#REF!</v>
      </c>
      <c r="C121" s="1061" t="e">
        <f>#REF!</f>
        <v>#REF!</v>
      </c>
      <c r="D121" s="1061"/>
      <c r="E121" s="1061"/>
      <c r="F121" s="1061"/>
      <c r="G121" s="1061"/>
      <c r="H121" s="174"/>
      <c r="AE121" s="295"/>
      <c r="AF121" s="295"/>
      <c r="AH121" s="295"/>
      <c r="AI121" s="295"/>
    </row>
    <row r="122" spans="1:35" s="254" customFormat="1" hidden="1">
      <c r="A122" s="290" t="e">
        <f>#REF!</f>
        <v>#REF!</v>
      </c>
      <c r="B122" s="291" t="e">
        <f>#REF!</f>
        <v>#REF!</v>
      </c>
      <c r="C122" s="1061"/>
      <c r="D122" s="1061"/>
      <c r="E122" s="1061"/>
      <c r="F122" s="1061"/>
      <c r="G122" s="1061"/>
      <c r="H122" s="174"/>
      <c r="AE122" s="1061"/>
      <c r="AF122" s="1061"/>
      <c r="AH122" s="1061"/>
      <c r="AI122" s="1061"/>
    </row>
    <row r="123" spans="1:35" s="254" customFormat="1" hidden="1">
      <c r="A123" s="297" t="e">
        <f>#REF!</f>
        <v>#REF!</v>
      </c>
      <c r="B123" s="291" t="e">
        <f>#REF!</f>
        <v>#REF!</v>
      </c>
      <c r="C123" s="1061"/>
      <c r="D123" s="1061"/>
      <c r="E123" s="1061"/>
      <c r="F123" s="1061"/>
      <c r="G123" s="1061"/>
      <c r="H123" s="174"/>
      <c r="AE123" s="1061"/>
      <c r="AF123" s="1061"/>
      <c r="AH123" s="1061"/>
      <c r="AI123" s="1061"/>
    </row>
    <row r="124" spans="1:35" s="254" customFormat="1" hidden="1">
      <c r="A124" s="298" t="e">
        <f>#REF!</f>
        <v>#REF!</v>
      </c>
      <c r="B124" s="291" t="e">
        <f>#REF!</f>
        <v>#REF!</v>
      </c>
      <c r="C124" s="1061"/>
      <c r="D124" s="1061"/>
      <c r="E124" s="1061"/>
      <c r="F124" s="1061"/>
      <c r="G124" s="1061"/>
      <c r="H124" s="174"/>
      <c r="AE124" s="1061"/>
      <c r="AF124" s="1061"/>
      <c r="AH124" s="1061"/>
      <c r="AI124" s="1061"/>
    </row>
    <row r="125" spans="1:35" s="254" customFormat="1" hidden="1">
      <c r="A125" s="292" t="e">
        <f>#REF!</f>
        <v>#REF!</v>
      </c>
      <c r="B125" s="293" t="e">
        <f>#REF!</f>
        <v>#REF!</v>
      </c>
      <c r="C125" s="1061" t="e">
        <f>#REF!</f>
        <v>#REF!</v>
      </c>
      <c r="D125" s="1061"/>
      <c r="E125" s="1061"/>
      <c r="F125" s="1061"/>
      <c r="G125" s="1061"/>
      <c r="H125" s="173"/>
      <c r="AE125" s="295"/>
      <c r="AF125" s="295"/>
      <c r="AH125" s="294"/>
      <c r="AI125" s="295"/>
    </row>
    <row r="126" spans="1:35" s="254" customFormat="1" hidden="1">
      <c r="A126" s="292" t="e">
        <f>#REF!</f>
        <v>#REF!</v>
      </c>
      <c r="B126" s="293" t="e">
        <f>#REF!</f>
        <v>#REF!</v>
      </c>
      <c r="C126" s="1061" t="e">
        <f>#REF!</f>
        <v>#REF!</v>
      </c>
      <c r="D126" s="1061"/>
      <c r="E126" s="1061"/>
      <c r="F126" s="1061"/>
      <c r="G126" s="1061"/>
      <c r="H126" s="173"/>
      <c r="AE126" s="295"/>
      <c r="AF126" s="295"/>
      <c r="AH126" s="294"/>
      <c r="AI126" s="295"/>
    </row>
    <row r="127" spans="1:35" s="254" customFormat="1" hidden="1">
      <c r="A127" s="292" t="e">
        <f>#REF!</f>
        <v>#REF!</v>
      </c>
      <c r="B127" s="293" t="e">
        <f>#REF!</f>
        <v>#REF!</v>
      </c>
      <c r="C127" s="1061" t="e">
        <f>#REF!</f>
        <v>#REF!</v>
      </c>
      <c r="D127" s="1061"/>
      <c r="E127" s="1061"/>
      <c r="F127" s="1061"/>
      <c r="G127" s="1061"/>
      <c r="H127" s="173"/>
      <c r="AE127" s="295"/>
      <c r="AF127" s="295"/>
      <c r="AH127" s="294"/>
      <c r="AI127" s="295"/>
    </row>
    <row r="128" spans="1:35" s="254" customFormat="1" hidden="1">
      <c r="A128" s="292" t="e">
        <f>#REF!</f>
        <v>#REF!</v>
      </c>
      <c r="B128" s="293" t="e">
        <f>#REF!</f>
        <v>#REF!</v>
      </c>
      <c r="C128" s="1061" t="e">
        <f>#REF!</f>
        <v>#REF!</v>
      </c>
      <c r="D128" s="1061"/>
      <c r="E128" s="1061"/>
      <c r="F128" s="1061"/>
      <c r="G128" s="1061"/>
      <c r="H128" s="173"/>
      <c r="AE128" s="295"/>
      <c r="AF128" s="295"/>
      <c r="AH128" s="294"/>
      <c r="AI128" s="295"/>
    </row>
    <row r="129" spans="1:35" s="254" customFormat="1" hidden="1">
      <c r="A129" s="292"/>
      <c r="B129" s="291" t="e">
        <f>#REF!</f>
        <v>#REF!</v>
      </c>
      <c r="C129" s="1061" t="e">
        <f>#REF!</f>
        <v>#REF!</v>
      </c>
      <c r="D129" s="1061"/>
      <c r="E129" s="1061"/>
      <c r="F129" s="1061"/>
      <c r="G129" s="1061"/>
      <c r="H129" s="173"/>
      <c r="AE129" s="295"/>
      <c r="AF129" s="295"/>
      <c r="AH129" s="295"/>
      <c r="AI129" s="295"/>
    </row>
    <row r="130" spans="1:35" s="254" customFormat="1" ht="20.100000000000001" hidden="1" customHeight="1">
      <c r="A130" s="298" t="e">
        <f>#REF!</f>
        <v>#REF!</v>
      </c>
      <c r="B130" s="291" t="e">
        <f>#REF!</f>
        <v>#REF!</v>
      </c>
      <c r="C130" s="1061"/>
      <c r="D130" s="1061"/>
      <c r="E130" s="1061"/>
      <c r="F130" s="1061"/>
      <c r="G130" s="1061"/>
      <c r="H130" s="173"/>
      <c r="AE130" s="295"/>
      <c r="AF130" s="295"/>
      <c r="AH130" s="295"/>
      <c r="AI130" s="295"/>
    </row>
    <row r="131" spans="1:35" s="254" customFormat="1" hidden="1">
      <c r="A131" s="292" t="e">
        <f>#REF!</f>
        <v>#REF!</v>
      </c>
      <c r="B131" s="293" t="e">
        <f>#REF!</f>
        <v>#REF!</v>
      </c>
      <c r="C131" s="1061" t="e">
        <f>#REF!</f>
        <v>#REF!</v>
      </c>
      <c r="D131" s="1061"/>
      <c r="E131" s="1061"/>
      <c r="F131" s="1061"/>
      <c r="G131" s="1061"/>
      <c r="H131" s="173"/>
      <c r="AE131" s="295"/>
      <c r="AF131" s="295"/>
      <c r="AH131" s="294"/>
      <c r="AI131" s="295"/>
    </row>
    <row r="132" spans="1:35" s="254" customFormat="1" hidden="1">
      <c r="A132" s="292" t="e">
        <f>#REF!</f>
        <v>#REF!</v>
      </c>
      <c r="B132" s="293" t="e">
        <f>#REF!</f>
        <v>#REF!</v>
      </c>
      <c r="C132" s="1061" t="e">
        <f>#REF!</f>
        <v>#REF!</v>
      </c>
      <c r="D132" s="1061"/>
      <c r="E132" s="1061"/>
      <c r="F132" s="1061"/>
      <c r="G132" s="1061"/>
      <c r="H132" s="173"/>
      <c r="AE132" s="295"/>
      <c r="AF132" s="295"/>
      <c r="AH132" s="294"/>
      <c r="AI132" s="295"/>
    </row>
    <row r="133" spans="1:35" s="254" customFormat="1" ht="20.100000000000001" hidden="1" customHeight="1">
      <c r="A133" s="292" t="e">
        <f>#REF!</f>
        <v>#REF!</v>
      </c>
      <c r="B133" s="293" t="e">
        <f>#REF!</f>
        <v>#REF!</v>
      </c>
      <c r="C133" s="1061" t="e">
        <f>#REF!</f>
        <v>#REF!</v>
      </c>
      <c r="D133" s="1061"/>
      <c r="E133" s="1061"/>
      <c r="F133" s="1061"/>
      <c r="G133" s="1061"/>
      <c r="H133" s="173"/>
      <c r="AE133" s="295"/>
      <c r="AF133" s="295"/>
      <c r="AH133" s="294"/>
      <c r="AI133" s="295"/>
    </row>
    <row r="134" spans="1:35" s="254" customFormat="1" hidden="1">
      <c r="A134" s="292" t="e">
        <f>#REF!</f>
        <v>#REF!</v>
      </c>
      <c r="B134" s="293" t="e">
        <f>#REF!</f>
        <v>#REF!</v>
      </c>
      <c r="C134" s="1061" t="e">
        <f>#REF!</f>
        <v>#REF!</v>
      </c>
      <c r="D134" s="1061"/>
      <c r="E134" s="1061"/>
      <c r="F134" s="1061"/>
      <c r="G134" s="1061"/>
      <c r="H134" s="173"/>
      <c r="AE134" s="295"/>
      <c r="AF134" s="295"/>
      <c r="AH134" s="294"/>
      <c r="AI134" s="295"/>
    </row>
    <row r="135" spans="1:35" s="255" customFormat="1" ht="20.100000000000001" hidden="1" customHeight="1">
      <c r="A135" s="299"/>
      <c r="B135" s="291" t="e">
        <f>#REF!</f>
        <v>#REF!</v>
      </c>
      <c r="C135" s="1061" t="e">
        <f>#REF!</f>
        <v>#REF!</v>
      </c>
      <c r="D135" s="1061"/>
      <c r="E135" s="1061"/>
      <c r="F135" s="1061"/>
      <c r="G135" s="1061"/>
      <c r="H135" s="173"/>
      <c r="AE135" s="295"/>
      <c r="AF135" s="295"/>
      <c r="AH135" s="295"/>
      <c r="AI135" s="295"/>
    </row>
    <row r="136" spans="1:35" s="254" customFormat="1" ht="24" hidden="1" customHeight="1">
      <c r="A136" s="298" t="e">
        <f>#REF!</f>
        <v>#REF!</v>
      </c>
      <c r="B136" s="291" t="e">
        <f>#REF!</f>
        <v>#REF!</v>
      </c>
      <c r="C136" s="1061"/>
      <c r="D136" s="1061"/>
      <c r="E136" s="1061"/>
      <c r="F136" s="1061"/>
      <c r="G136" s="1061"/>
      <c r="H136" s="173"/>
      <c r="AE136" s="295"/>
      <c r="AF136" s="295"/>
      <c r="AH136" s="295"/>
      <c r="AI136" s="295"/>
    </row>
    <row r="137" spans="1:35" s="254" customFormat="1" hidden="1">
      <c r="A137" s="292" t="e">
        <f>#REF!</f>
        <v>#REF!</v>
      </c>
      <c r="B137" s="293" t="e">
        <f>#REF!</f>
        <v>#REF!</v>
      </c>
      <c r="C137" s="1061" t="e">
        <f>#REF!</f>
        <v>#REF!</v>
      </c>
      <c r="D137" s="1061"/>
      <c r="E137" s="1061"/>
      <c r="F137" s="1061"/>
      <c r="G137" s="1061"/>
      <c r="H137" s="173"/>
      <c r="AE137" s="295"/>
      <c r="AF137" s="295"/>
      <c r="AH137" s="294"/>
      <c r="AI137" s="295"/>
    </row>
    <row r="138" spans="1:35" s="254" customFormat="1" hidden="1">
      <c r="A138" s="292" t="e">
        <f>#REF!</f>
        <v>#REF!</v>
      </c>
      <c r="B138" s="293" t="e">
        <f>#REF!</f>
        <v>#REF!</v>
      </c>
      <c r="C138" s="1061" t="e">
        <f>#REF!</f>
        <v>#REF!</v>
      </c>
      <c r="D138" s="1061"/>
      <c r="E138" s="1061"/>
      <c r="F138" s="1061"/>
      <c r="G138" s="1061"/>
      <c r="H138" s="173"/>
      <c r="AE138" s="295"/>
      <c r="AF138" s="295"/>
      <c r="AH138" s="294"/>
      <c r="AI138" s="295"/>
    </row>
    <row r="139" spans="1:35" s="254" customFormat="1" ht="33" hidden="1" customHeight="1">
      <c r="A139" s="292" t="e">
        <f>#REF!</f>
        <v>#REF!</v>
      </c>
      <c r="B139" s="293" t="e">
        <f>#REF!</f>
        <v>#REF!</v>
      </c>
      <c r="C139" s="1061" t="e">
        <f>#REF!</f>
        <v>#REF!</v>
      </c>
      <c r="D139" s="1061"/>
      <c r="E139" s="1061"/>
      <c r="F139" s="1061"/>
      <c r="G139" s="1061"/>
      <c r="H139" s="173"/>
      <c r="AE139" s="295"/>
      <c r="AF139" s="295"/>
      <c r="AH139" s="294"/>
      <c r="AI139" s="295"/>
    </row>
    <row r="140" spans="1:35" s="255" customFormat="1" ht="20.100000000000001" hidden="1" customHeight="1">
      <c r="A140" s="292"/>
      <c r="B140" s="291" t="e">
        <f>#REF!</f>
        <v>#REF!</v>
      </c>
      <c r="C140" s="1061" t="e">
        <f>#REF!</f>
        <v>#REF!</v>
      </c>
      <c r="D140" s="1061"/>
      <c r="E140" s="1061"/>
      <c r="F140" s="1061"/>
      <c r="G140" s="1061"/>
      <c r="H140" s="173"/>
      <c r="AE140" s="295"/>
      <c r="AF140" s="295"/>
      <c r="AH140" s="295"/>
      <c r="AI140" s="295"/>
    </row>
    <row r="141" spans="1:35" s="254" customFormat="1" ht="20.100000000000001" hidden="1" customHeight="1">
      <c r="A141" s="298" t="e">
        <f>#REF!</f>
        <v>#REF!</v>
      </c>
      <c r="B141" s="291" t="e">
        <f>#REF!</f>
        <v>#REF!</v>
      </c>
      <c r="C141" s="1061"/>
      <c r="D141" s="1061"/>
      <c r="E141" s="1061"/>
      <c r="F141" s="1061"/>
      <c r="G141" s="1061"/>
      <c r="H141" s="173"/>
      <c r="AE141" s="295"/>
      <c r="AF141" s="295"/>
      <c r="AH141" s="295"/>
      <c r="AI141" s="295"/>
    </row>
    <row r="142" spans="1:35" s="254" customFormat="1" hidden="1">
      <c r="A142" s="292" t="e">
        <f>#REF!</f>
        <v>#REF!</v>
      </c>
      <c r="B142" s="293" t="e">
        <f>#REF!</f>
        <v>#REF!</v>
      </c>
      <c r="C142" s="1061" t="e">
        <f>#REF!</f>
        <v>#REF!</v>
      </c>
      <c r="D142" s="1061"/>
      <c r="E142" s="1061"/>
      <c r="F142" s="1061"/>
      <c r="G142" s="1061"/>
      <c r="H142" s="173"/>
      <c r="AE142" s="295"/>
      <c r="AF142" s="295"/>
      <c r="AH142" s="294"/>
      <c r="AI142" s="295"/>
    </row>
    <row r="143" spans="1:35" s="254" customFormat="1" hidden="1">
      <c r="A143" s="292" t="e">
        <f>#REF!</f>
        <v>#REF!</v>
      </c>
      <c r="B143" s="293" t="e">
        <f>#REF!</f>
        <v>#REF!</v>
      </c>
      <c r="C143" s="1061" t="e">
        <f>#REF!</f>
        <v>#REF!</v>
      </c>
      <c r="D143" s="1061"/>
      <c r="E143" s="1061"/>
      <c r="F143" s="1061"/>
      <c r="G143" s="1061"/>
      <c r="H143" s="173"/>
      <c r="AE143" s="295"/>
      <c r="AF143" s="295"/>
      <c r="AH143" s="294"/>
      <c r="AI143" s="295"/>
    </row>
    <row r="144" spans="1:35" s="254" customFormat="1" hidden="1">
      <c r="A144" s="292" t="e">
        <f>#REF!</f>
        <v>#REF!</v>
      </c>
      <c r="B144" s="293" t="e">
        <f>#REF!</f>
        <v>#REF!</v>
      </c>
      <c r="C144" s="1061" t="e">
        <f>#REF!</f>
        <v>#REF!</v>
      </c>
      <c r="D144" s="1061"/>
      <c r="E144" s="1061"/>
      <c r="F144" s="1061"/>
      <c r="G144" s="1061"/>
      <c r="H144" s="173"/>
      <c r="AE144" s="295"/>
      <c r="AF144" s="295"/>
      <c r="AH144" s="294"/>
      <c r="AI144" s="295"/>
    </row>
    <row r="145" spans="1:35" s="254" customFormat="1" hidden="1">
      <c r="A145" s="292"/>
      <c r="B145" s="291" t="e">
        <f>#REF!</f>
        <v>#REF!</v>
      </c>
      <c r="C145" s="1061" t="e">
        <f>#REF!</f>
        <v>#REF!</v>
      </c>
      <c r="D145" s="1061"/>
      <c r="E145" s="1061"/>
      <c r="F145" s="1061"/>
      <c r="G145" s="1061"/>
      <c r="H145" s="173"/>
      <c r="AE145" s="295"/>
      <c r="AF145" s="295"/>
      <c r="AH145" s="295"/>
      <c r="AI145" s="295"/>
    </row>
    <row r="146" spans="1:35" s="254" customFormat="1" ht="20.100000000000001" hidden="1" customHeight="1">
      <c r="A146" s="298" t="e">
        <f>#REF!</f>
        <v>#REF!</v>
      </c>
      <c r="B146" s="291" t="e">
        <f>#REF!</f>
        <v>#REF!</v>
      </c>
      <c r="C146" s="1061"/>
      <c r="D146" s="1061"/>
      <c r="E146" s="1061"/>
      <c r="F146" s="1061"/>
      <c r="G146" s="1061"/>
      <c r="H146" s="173"/>
      <c r="AE146" s="295"/>
      <c r="AF146" s="295"/>
      <c r="AH146" s="295"/>
      <c r="AI146" s="295"/>
    </row>
    <row r="147" spans="1:35" s="254" customFormat="1" hidden="1">
      <c r="A147" s="292" t="e">
        <f>#REF!</f>
        <v>#REF!</v>
      </c>
      <c r="B147" s="293" t="e">
        <f>#REF!</f>
        <v>#REF!</v>
      </c>
      <c r="C147" s="1061" t="e">
        <f>#REF!</f>
        <v>#REF!</v>
      </c>
      <c r="D147" s="1061"/>
      <c r="E147" s="1061"/>
      <c r="F147" s="1061"/>
      <c r="G147" s="1061"/>
      <c r="H147" s="173"/>
      <c r="AE147" s="295"/>
      <c r="AF147" s="295"/>
      <c r="AH147" s="294"/>
      <c r="AI147" s="295"/>
    </row>
    <row r="148" spans="1:35" s="254" customFormat="1" hidden="1">
      <c r="A148" s="292" t="e">
        <f>#REF!</f>
        <v>#REF!</v>
      </c>
      <c r="B148" s="293" t="e">
        <f>#REF!</f>
        <v>#REF!</v>
      </c>
      <c r="C148" s="1061" t="e">
        <f>#REF!</f>
        <v>#REF!</v>
      </c>
      <c r="D148" s="1061"/>
      <c r="E148" s="1061"/>
      <c r="F148" s="1061"/>
      <c r="G148" s="1061"/>
      <c r="H148" s="173"/>
      <c r="AE148" s="295"/>
      <c r="AF148" s="295"/>
      <c r="AH148" s="294"/>
      <c r="AI148" s="295"/>
    </row>
    <row r="149" spans="1:35" s="254" customFormat="1" hidden="1">
      <c r="A149" s="292" t="e">
        <f>#REF!</f>
        <v>#REF!</v>
      </c>
      <c r="B149" s="293" t="e">
        <f>#REF!</f>
        <v>#REF!</v>
      </c>
      <c r="C149" s="1061" t="e">
        <f>#REF!</f>
        <v>#REF!</v>
      </c>
      <c r="D149" s="1061"/>
      <c r="E149" s="1061"/>
      <c r="F149" s="1061"/>
      <c r="G149" s="1061"/>
      <c r="H149" s="173"/>
      <c r="AE149" s="295"/>
      <c r="AF149" s="295"/>
      <c r="AH149" s="294"/>
      <c r="AI149" s="295"/>
    </row>
    <row r="150" spans="1:35" s="254" customFormat="1" hidden="1">
      <c r="A150" s="292" t="e">
        <f>#REF!</f>
        <v>#REF!</v>
      </c>
      <c r="B150" s="293" t="e">
        <f>#REF!</f>
        <v>#REF!</v>
      </c>
      <c r="C150" s="1061" t="e">
        <f>#REF!</f>
        <v>#REF!</v>
      </c>
      <c r="D150" s="1061"/>
      <c r="E150" s="1061"/>
      <c r="F150" s="1061"/>
      <c r="G150" s="1061"/>
      <c r="H150" s="173"/>
      <c r="AE150" s="295"/>
      <c r="AF150" s="295"/>
      <c r="AH150" s="294"/>
      <c r="AI150" s="295"/>
    </row>
    <row r="151" spans="1:35" s="255" customFormat="1" ht="20.100000000000001" hidden="1" customHeight="1">
      <c r="A151" s="292"/>
      <c r="B151" s="291" t="e">
        <f>#REF!</f>
        <v>#REF!</v>
      </c>
      <c r="C151" s="1061" t="e">
        <f>#REF!</f>
        <v>#REF!</v>
      </c>
      <c r="D151" s="1061"/>
      <c r="E151" s="1061"/>
      <c r="F151" s="1061"/>
      <c r="G151" s="1061"/>
      <c r="H151" s="173"/>
      <c r="AE151" s="295"/>
      <c r="AF151" s="295"/>
      <c r="AH151" s="295"/>
      <c r="AI151" s="295"/>
    </row>
    <row r="152" spans="1:35" s="254" customFormat="1" ht="20.100000000000001" hidden="1" customHeight="1">
      <c r="A152" s="300"/>
      <c r="B152" s="291" t="e">
        <f>#REF!</f>
        <v>#REF!</v>
      </c>
      <c r="C152" s="1061" t="e">
        <f>#REF!</f>
        <v>#REF!</v>
      </c>
      <c r="D152" s="1061"/>
      <c r="E152" s="1061"/>
      <c r="F152" s="1061"/>
      <c r="G152" s="1061"/>
      <c r="H152" s="173"/>
      <c r="AE152" s="295"/>
      <c r="AF152" s="295"/>
      <c r="AH152" s="295"/>
      <c r="AI152" s="295"/>
    </row>
    <row r="153" spans="1:35" s="254" customFormat="1" hidden="1">
      <c r="A153" s="300"/>
      <c r="B153" s="291"/>
      <c r="C153" s="1061"/>
      <c r="D153" s="1061"/>
      <c r="E153" s="1061"/>
      <c r="F153" s="1061"/>
      <c r="G153" s="1061"/>
      <c r="H153" s="173"/>
      <c r="AE153" s="295"/>
      <c r="AF153" s="295"/>
      <c r="AH153" s="295"/>
      <c r="AI153" s="295"/>
    </row>
    <row r="154" spans="1:35" s="254" customFormat="1" ht="20.100000000000001" hidden="1" customHeight="1">
      <c r="A154" s="297" t="e">
        <f>#REF!</f>
        <v>#REF!</v>
      </c>
      <c r="B154" s="291" t="e">
        <f>#REF!</f>
        <v>#REF!</v>
      </c>
      <c r="C154" s="1061"/>
      <c r="D154" s="1061"/>
      <c r="E154" s="1061"/>
      <c r="F154" s="1061"/>
      <c r="G154" s="1061"/>
      <c r="H154" s="173"/>
      <c r="AE154" s="295"/>
      <c r="AF154" s="295"/>
      <c r="AH154" s="295"/>
      <c r="AI154" s="295"/>
    </row>
    <row r="155" spans="1:35" s="254" customFormat="1" ht="30" hidden="1" customHeight="1">
      <c r="A155" s="298" t="e">
        <f>#REF!</f>
        <v>#REF!</v>
      </c>
      <c r="B155" s="291" t="e">
        <f>#REF!</f>
        <v>#REF!</v>
      </c>
      <c r="C155" s="1061"/>
      <c r="D155" s="1061"/>
      <c r="E155" s="1061"/>
      <c r="F155" s="1061"/>
      <c r="G155" s="1061"/>
      <c r="H155" s="173"/>
      <c r="AE155" s="295"/>
      <c r="AF155" s="295"/>
      <c r="AH155" s="295"/>
      <c r="AI155" s="295"/>
    </row>
    <row r="156" spans="1:35" s="254" customFormat="1" hidden="1">
      <c r="A156" s="292" t="e">
        <f>#REF!</f>
        <v>#REF!</v>
      </c>
      <c r="B156" s="293" t="e">
        <f>#REF!</f>
        <v>#REF!</v>
      </c>
      <c r="C156" s="1061" t="e">
        <f>#REF!</f>
        <v>#REF!</v>
      </c>
      <c r="D156" s="1061"/>
      <c r="E156" s="1061"/>
      <c r="F156" s="1061"/>
      <c r="G156" s="1061"/>
      <c r="H156" s="173"/>
      <c r="AE156" s="295"/>
      <c r="AF156" s="295"/>
      <c r="AH156" s="294"/>
      <c r="AI156" s="295"/>
    </row>
    <row r="157" spans="1:35" s="254" customFormat="1" hidden="1">
      <c r="A157" s="292" t="e">
        <f>#REF!</f>
        <v>#REF!</v>
      </c>
      <c r="B157" s="293" t="e">
        <f>#REF!</f>
        <v>#REF!</v>
      </c>
      <c r="C157" s="1061" t="e">
        <f>#REF!</f>
        <v>#REF!</v>
      </c>
      <c r="D157" s="1061"/>
      <c r="E157" s="1061"/>
      <c r="F157" s="1061"/>
      <c r="G157" s="1061"/>
      <c r="H157" s="173"/>
      <c r="AE157" s="295"/>
      <c r="AF157" s="295"/>
      <c r="AH157" s="294"/>
      <c r="AI157" s="295"/>
    </row>
    <row r="158" spans="1:35" s="254" customFormat="1" hidden="1">
      <c r="A158" s="292" t="e">
        <f>#REF!</f>
        <v>#REF!</v>
      </c>
      <c r="B158" s="293" t="e">
        <f>#REF!</f>
        <v>#REF!</v>
      </c>
      <c r="C158" s="1061" t="e">
        <f>#REF!</f>
        <v>#REF!</v>
      </c>
      <c r="D158" s="1061"/>
      <c r="E158" s="1061"/>
      <c r="F158" s="1061"/>
      <c r="G158" s="1061"/>
      <c r="H158" s="173"/>
      <c r="AE158" s="295"/>
      <c r="AF158" s="295"/>
      <c r="AH158" s="294"/>
      <c r="AI158" s="295"/>
    </row>
    <row r="159" spans="1:35" s="254" customFormat="1" ht="20.100000000000001" hidden="1" customHeight="1">
      <c r="A159" s="301"/>
      <c r="B159" s="291" t="e">
        <f>#REF!</f>
        <v>#REF!</v>
      </c>
      <c r="C159" s="1061" t="e">
        <f>#REF!</f>
        <v>#REF!</v>
      </c>
      <c r="D159" s="1061"/>
      <c r="E159" s="1061"/>
      <c r="F159" s="1061"/>
      <c r="G159" s="1061"/>
      <c r="H159" s="173"/>
      <c r="AE159" s="295"/>
      <c r="AF159" s="295"/>
      <c r="AH159" s="295"/>
      <c r="AI159" s="295"/>
    </row>
    <row r="160" spans="1:35" s="254" customFormat="1" ht="20.100000000000001" hidden="1" customHeight="1">
      <c r="A160" s="300"/>
      <c r="B160" s="291" t="e">
        <f>#REF!</f>
        <v>#REF!</v>
      </c>
      <c r="C160" s="1061" t="e">
        <f>#REF!</f>
        <v>#REF!</v>
      </c>
      <c r="D160" s="1061"/>
      <c r="E160" s="1061"/>
      <c r="F160" s="1061"/>
      <c r="G160" s="1061"/>
      <c r="H160" s="173"/>
      <c r="AE160" s="295"/>
      <c r="AF160" s="295"/>
      <c r="AH160" s="295"/>
      <c r="AI160" s="295"/>
    </row>
    <row r="161" spans="1:35" s="254" customFormat="1" ht="20.100000000000001" hidden="1" customHeight="1">
      <c r="A161" s="290" t="e">
        <f>#REF!</f>
        <v>#REF!</v>
      </c>
      <c r="B161" s="291" t="e">
        <f>#REF!</f>
        <v>#REF!</v>
      </c>
      <c r="C161" s="1061"/>
      <c r="D161" s="1061"/>
      <c r="E161" s="1061"/>
      <c r="F161" s="1061"/>
      <c r="G161" s="1061"/>
      <c r="H161" s="173"/>
      <c r="AE161" s="295"/>
      <c r="AF161" s="295"/>
      <c r="AH161" s="295"/>
      <c r="AI161" s="295"/>
    </row>
    <row r="162" spans="1:35" s="254" customFormat="1" ht="30" hidden="1" customHeight="1">
      <c r="A162" s="297" t="e">
        <f>#REF!</f>
        <v>#REF!</v>
      </c>
      <c r="B162" s="291" t="e">
        <f>#REF!</f>
        <v>#REF!</v>
      </c>
      <c r="C162" s="1061"/>
      <c r="D162" s="1061"/>
      <c r="E162" s="1061"/>
      <c r="F162" s="1061"/>
      <c r="G162" s="1061"/>
      <c r="H162" s="173"/>
      <c r="AE162" s="295"/>
      <c r="AF162" s="295"/>
      <c r="AH162" s="295"/>
      <c r="AI162" s="295"/>
    </row>
    <row r="163" spans="1:35" s="254" customFormat="1" ht="20.100000000000001" hidden="1" customHeight="1">
      <c r="A163" s="292" t="e">
        <f>#REF!</f>
        <v>#REF!</v>
      </c>
      <c r="B163" s="293" t="e">
        <f>#REF!</f>
        <v>#REF!</v>
      </c>
      <c r="C163" s="1061" t="e">
        <f>#REF!</f>
        <v>#REF!</v>
      </c>
      <c r="D163" s="1061"/>
      <c r="E163" s="1061"/>
      <c r="F163" s="1061"/>
      <c r="G163" s="1061"/>
      <c r="H163" s="173"/>
      <c r="AE163" s="295"/>
      <c r="AF163" s="295"/>
      <c r="AH163" s="294"/>
      <c r="AI163" s="295"/>
    </row>
    <row r="164" spans="1:35" s="254" customFormat="1" ht="20.100000000000001" hidden="1" customHeight="1">
      <c r="A164" s="292" t="e">
        <f>#REF!</f>
        <v>#REF!</v>
      </c>
      <c r="B164" s="293" t="e">
        <f>#REF!</f>
        <v>#REF!</v>
      </c>
      <c r="C164" s="1061" t="e">
        <f>#REF!</f>
        <v>#REF!</v>
      </c>
      <c r="D164" s="1061"/>
      <c r="E164" s="1061"/>
      <c r="F164" s="1061"/>
      <c r="G164" s="1061"/>
      <c r="H164" s="173"/>
      <c r="AE164" s="295"/>
      <c r="AF164" s="295"/>
      <c r="AH164" s="294"/>
      <c r="AI164" s="295"/>
    </row>
    <row r="165" spans="1:35" s="254" customFormat="1" ht="20.100000000000001" hidden="1" customHeight="1">
      <c r="A165" s="292" t="e">
        <f>#REF!</f>
        <v>#REF!</v>
      </c>
      <c r="B165" s="293" t="e">
        <f>#REF!</f>
        <v>#REF!</v>
      </c>
      <c r="C165" s="1061" t="e">
        <f>#REF!</f>
        <v>#REF!</v>
      </c>
      <c r="D165" s="1061"/>
      <c r="E165" s="1061"/>
      <c r="F165" s="1061"/>
      <c r="G165" s="1061"/>
      <c r="H165" s="173"/>
      <c r="AE165" s="295"/>
      <c r="AF165" s="295"/>
      <c r="AH165" s="294"/>
      <c r="AI165" s="295"/>
    </row>
    <row r="166" spans="1:35" s="254" customFormat="1" ht="20.100000000000001" hidden="1" customHeight="1">
      <c r="A166" s="292" t="e">
        <f>#REF!</f>
        <v>#REF!</v>
      </c>
      <c r="B166" s="293" t="e">
        <f>#REF!</f>
        <v>#REF!</v>
      </c>
      <c r="C166" s="1061" t="e">
        <f>#REF!</f>
        <v>#REF!</v>
      </c>
      <c r="D166" s="1061"/>
      <c r="E166" s="1061"/>
      <c r="F166" s="1061"/>
      <c r="G166" s="1061"/>
      <c r="H166" s="173"/>
      <c r="AE166" s="295"/>
      <c r="AF166" s="295"/>
      <c r="AH166" s="294"/>
      <c r="AI166" s="295"/>
    </row>
    <row r="167" spans="1:35" s="254" customFormat="1" ht="20.100000000000001" hidden="1" customHeight="1">
      <c r="A167" s="292" t="e">
        <f>#REF!</f>
        <v>#REF!</v>
      </c>
      <c r="B167" s="293" t="e">
        <f>#REF!</f>
        <v>#REF!</v>
      </c>
      <c r="C167" s="1061" t="e">
        <f>#REF!</f>
        <v>#REF!</v>
      </c>
      <c r="D167" s="1061"/>
      <c r="E167" s="1061"/>
      <c r="F167" s="1061"/>
      <c r="G167" s="1061"/>
      <c r="H167" s="173"/>
      <c r="AE167" s="295"/>
      <c r="AF167" s="295"/>
      <c r="AH167" s="294"/>
      <c r="AI167" s="295"/>
    </row>
    <row r="168" spans="1:35" s="254" customFormat="1" ht="20.100000000000001" hidden="1" customHeight="1">
      <c r="A168" s="296"/>
      <c r="B168" s="291" t="e">
        <f>#REF!</f>
        <v>#REF!</v>
      </c>
      <c r="C168" s="1061" t="e">
        <f>#REF!</f>
        <v>#REF!</v>
      </c>
      <c r="D168" s="1061"/>
      <c r="E168" s="1061"/>
      <c r="F168" s="1061"/>
      <c r="G168" s="1061"/>
      <c r="H168" s="173"/>
      <c r="AE168" s="295"/>
      <c r="AF168" s="295"/>
      <c r="AH168" s="295"/>
      <c r="AI168" s="295"/>
    </row>
    <row r="169" spans="1:35" s="254" customFormat="1" ht="20.100000000000001" hidden="1" customHeight="1">
      <c r="A169" s="297" t="e">
        <f>#REF!</f>
        <v>#REF!</v>
      </c>
      <c r="B169" s="291" t="e">
        <f>#REF!</f>
        <v>#REF!</v>
      </c>
      <c r="C169" s="1061"/>
      <c r="D169" s="1061"/>
      <c r="E169" s="1061"/>
      <c r="F169" s="1061"/>
      <c r="G169" s="1061"/>
      <c r="H169" s="173"/>
      <c r="AE169" s="295"/>
      <c r="AF169" s="295"/>
      <c r="AH169" s="295"/>
      <c r="AI169" s="295"/>
    </row>
    <row r="170" spans="1:35" s="254" customFormat="1" ht="20.100000000000001" hidden="1" customHeight="1">
      <c r="A170" s="292" t="e">
        <f>#REF!</f>
        <v>#REF!</v>
      </c>
      <c r="B170" s="302" t="e">
        <f>#REF!</f>
        <v>#REF!</v>
      </c>
      <c r="C170" s="1061" t="e">
        <f>#REF!</f>
        <v>#REF!</v>
      </c>
      <c r="D170" s="1061"/>
      <c r="E170" s="1061"/>
      <c r="F170" s="1061"/>
      <c r="G170" s="1061"/>
      <c r="H170" s="173"/>
      <c r="AE170" s="295"/>
      <c r="AF170" s="295"/>
      <c r="AH170" s="294"/>
      <c r="AI170" s="295"/>
    </row>
    <row r="171" spans="1:35" s="254" customFormat="1" ht="20.100000000000001" hidden="1" customHeight="1">
      <c r="A171" s="292" t="e">
        <f>#REF!</f>
        <v>#REF!</v>
      </c>
      <c r="B171" s="302" t="e">
        <f>#REF!</f>
        <v>#REF!</v>
      </c>
      <c r="C171" s="1061" t="e">
        <f>#REF!</f>
        <v>#REF!</v>
      </c>
      <c r="D171" s="1061"/>
      <c r="E171" s="1061"/>
      <c r="F171" s="1061"/>
      <c r="G171" s="1061"/>
      <c r="H171" s="173"/>
      <c r="AE171" s="295"/>
      <c r="AF171" s="295"/>
      <c r="AH171" s="294"/>
      <c r="AI171" s="295"/>
    </row>
    <row r="172" spans="1:35" s="254" customFormat="1" ht="20.100000000000001" hidden="1" customHeight="1">
      <c r="A172" s="292" t="e">
        <f>#REF!</f>
        <v>#REF!</v>
      </c>
      <c r="B172" s="302" t="e">
        <f>#REF!</f>
        <v>#REF!</v>
      </c>
      <c r="C172" s="1061" t="e">
        <f>#REF!</f>
        <v>#REF!</v>
      </c>
      <c r="D172" s="1061"/>
      <c r="E172" s="1061"/>
      <c r="F172" s="1061"/>
      <c r="G172" s="1061"/>
      <c r="H172" s="173"/>
      <c r="AE172" s="295"/>
      <c r="AF172" s="295"/>
      <c r="AH172" s="294"/>
      <c r="AI172" s="295"/>
    </row>
    <row r="173" spans="1:35" s="254" customFormat="1" ht="20.100000000000001" hidden="1" customHeight="1">
      <c r="A173" s="292" t="e">
        <f>#REF!</f>
        <v>#REF!</v>
      </c>
      <c r="B173" s="302" t="e">
        <f>#REF!</f>
        <v>#REF!</v>
      </c>
      <c r="C173" s="1061" t="e">
        <f>#REF!</f>
        <v>#REF!</v>
      </c>
      <c r="D173" s="1061"/>
      <c r="E173" s="1061"/>
      <c r="F173" s="1061"/>
      <c r="G173" s="1061"/>
      <c r="H173" s="173"/>
      <c r="AE173" s="295"/>
      <c r="AF173" s="295"/>
      <c r="AH173" s="294"/>
      <c r="AI173" s="295"/>
    </row>
    <row r="174" spans="1:35" s="254" customFormat="1" ht="20.100000000000001" hidden="1" customHeight="1">
      <c r="A174" s="292" t="e">
        <f>#REF!</f>
        <v>#REF!</v>
      </c>
      <c r="B174" s="302" t="e">
        <f>#REF!</f>
        <v>#REF!</v>
      </c>
      <c r="C174" s="1061" t="e">
        <f>#REF!</f>
        <v>#REF!</v>
      </c>
      <c r="D174" s="1061"/>
      <c r="E174" s="1061"/>
      <c r="F174" s="1061"/>
      <c r="G174" s="1061"/>
      <c r="H174" s="173"/>
      <c r="AE174" s="295"/>
      <c r="AF174" s="295"/>
      <c r="AH174" s="294"/>
      <c r="AI174" s="295"/>
    </row>
    <row r="175" spans="1:35" s="254" customFormat="1" ht="20.100000000000001" hidden="1" customHeight="1">
      <c r="A175" s="292" t="e">
        <f>#REF!</f>
        <v>#REF!</v>
      </c>
      <c r="B175" s="302" t="e">
        <f>#REF!</f>
        <v>#REF!</v>
      </c>
      <c r="C175" s="1061" t="e">
        <f>#REF!</f>
        <v>#REF!</v>
      </c>
      <c r="D175" s="1061"/>
      <c r="E175" s="1061"/>
      <c r="F175" s="1061"/>
      <c r="G175" s="1061"/>
      <c r="H175" s="173"/>
      <c r="AE175" s="295"/>
      <c r="AF175" s="295"/>
      <c r="AH175" s="294"/>
      <c r="AI175" s="295"/>
    </row>
    <row r="176" spans="1:35" s="254" customFormat="1" ht="20.100000000000001" hidden="1" customHeight="1">
      <c r="A176" s="303"/>
      <c r="B176" s="291" t="e">
        <f>#REF!</f>
        <v>#REF!</v>
      </c>
      <c r="C176" s="1061" t="e">
        <f>#REF!</f>
        <v>#REF!</v>
      </c>
      <c r="D176" s="1061"/>
      <c r="E176" s="1061"/>
      <c r="F176" s="1061"/>
      <c r="G176" s="1061"/>
      <c r="H176" s="173"/>
      <c r="AE176" s="295"/>
      <c r="AF176" s="295"/>
      <c r="AH176" s="295"/>
      <c r="AI176" s="295"/>
    </row>
    <row r="177" spans="1:35" s="254" customFormat="1" ht="35.25" hidden="1" customHeight="1">
      <c r="A177" s="297" t="e">
        <f>#REF!</f>
        <v>#REF!</v>
      </c>
      <c r="B177" s="291" t="e">
        <f>#REF!</f>
        <v>#REF!</v>
      </c>
      <c r="C177" s="1061"/>
      <c r="D177" s="1061"/>
      <c r="E177" s="1061"/>
      <c r="F177" s="1061"/>
      <c r="G177" s="1061"/>
      <c r="H177" s="173"/>
      <c r="AE177" s="295"/>
      <c r="AF177" s="295"/>
      <c r="AH177" s="295"/>
      <c r="AI177" s="295"/>
    </row>
    <row r="178" spans="1:35" s="254" customFormat="1" ht="19.5" hidden="1" customHeight="1">
      <c r="A178" s="292" t="e">
        <f>#REF!</f>
        <v>#REF!</v>
      </c>
      <c r="B178" s="302" t="e">
        <f>#REF!</f>
        <v>#REF!</v>
      </c>
      <c r="C178" s="1061" t="e">
        <f>#REF!</f>
        <v>#REF!</v>
      </c>
      <c r="D178" s="1061"/>
      <c r="E178" s="1061"/>
      <c r="F178" s="1061"/>
      <c r="G178" s="1061"/>
      <c r="H178" s="173"/>
      <c r="AE178" s="295"/>
      <c r="AF178" s="295"/>
      <c r="AH178" s="294"/>
      <c r="AI178" s="295"/>
    </row>
    <row r="179" spans="1:35" s="254" customFormat="1" ht="19.5" hidden="1" customHeight="1">
      <c r="A179" s="292" t="e">
        <f>#REF!</f>
        <v>#REF!</v>
      </c>
      <c r="B179" s="302" t="e">
        <f>#REF!</f>
        <v>#REF!</v>
      </c>
      <c r="C179" s="1061" t="e">
        <f>#REF!</f>
        <v>#REF!</v>
      </c>
      <c r="D179" s="1061"/>
      <c r="E179" s="1061"/>
      <c r="F179" s="1061"/>
      <c r="G179" s="1061"/>
      <c r="H179" s="173"/>
      <c r="AE179" s="295"/>
      <c r="AF179" s="295"/>
      <c r="AH179" s="294"/>
      <c r="AI179" s="295"/>
    </row>
    <row r="180" spans="1:35" s="254" customFormat="1" ht="19.5" hidden="1" customHeight="1">
      <c r="A180" s="292" t="e">
        <f>#REF!</f>
        <v>#REF!</v>
      </c>
      <c r="B180" s="302" t="e">
        <f>#REF!</f>
        <v>#REF!</v>
      </c>
      <c r="C180" s="1061" t="e">
        <f>#REF!</f>
        <v>#REF!</v>
      </c>
      <c r="D180" s="1061"/>
      <c r="E180" s="1061"/>
      <c r="F180" s="1061"/>
      <c r="G180" s="1061"/>
      <c r="H180" s="173"/>
      <c r="AE180" s="295"/>
      <c r="AF180" s="295"/>
      <c r="AH180" s="294"/>
      <c r="AI180" s="295"/>
    </row>
    <row r="181" spans="1:35" s="254" customFormat="1" ht="19.5" hidden="1" customHeight="1">
      <c r="A181" s="292" t="e">
        <f>#REF!</f>
        <v>#REF!</v>
      </c>
      <c r="B181" s="302" t="e">
        <f>#REF!</f>
        <v>#REF!</v>
      </c>
      <c r="C181" s="1061" t="e">
        <f>#REF!</f>
        <v>#REF!</v>
      </c>
      <c r="D181" s="1061"/>
      <c r="E181" s="1061"/>
      <c r="F181" s="1061"/>
      <c r="G181" s="1061"/>
      <c r="H181" s="173"/>
      <c r="AE181" s="295"/>
      <c r="AF181" s="295"/>
      <c r="AH181" s="294"/>
      <c r="AI181" s="295"/>
    </row>
    <row r="182" spans="1:35" s="254" customFormat="1" ht="33" hidden="1" customHeight="1">
      <c r="A182" s="292" t="e">
        <f>#REF!</f>
        <v>#REF!</v>
      </c>
      <c r="B182" s="302" t="e">
        <f>#REF!</f>
        <v>#REF!</v>
      </c>
      <c r="C182" s="1061" t="e">
        <f>#REF!</f>
        <v>#REF!</v>
      </c>
      <c r="D182" s="1061"/>
      <c r="E182" s="1061"/>
      <c r="F182" s="1061"/>
      <c r="G182" s="1061"/>
      <c r="H182" s="173"/>
      <c r="AE182" s="295"/>
      <c r="AF182" s="295"/>
      <c r="AH182" s="294"/>
      <c r="AI182" s="295"/>
    </row>
    <row r="183" spans="1:35" s="254" customFormat="1" ht="19.5" hidden="1" customHeight="1">
      <c r="A183" s="292" t="e">
        <f>#REF!</f>
        <v>#REF!</v>
      </c>
      <c r="B183" s="302" t="e">
        <f>#REF!</f>
        <v>#REF!</v>
      </c>
      <c r="C183" s="1061" t="e">
        <f>#REF!</f>
        <v>#REF!</v>
      </c>
      <c r="D183" s="1061"/>
      <c r="E183" s="1061"/>
      <c r="F183" s="1061"/>
      <c r="G183" s="1061"/>
      <c r="H183" s="173"/>
      <c r="AE183" s="295"/>
      <c r="AF183" s="295"/>
      <c r="AH183" s="294"/>
      <c r="AI183" s="295"/>
    </row>
    <row r="184" spans="1:35" s="254" customFormat="1" ht="19.5" hidden="1" customHeight="1">
      <c r="A184" s="292" t="e">
        <f>#REF!</f>
        <v>#REF!</v>
      </c>
      <c r="B184" s="302" t="e">
        <f>#REF!</f>
        <v>#REF!</v>
      </c>
      <c r="C184" s="1061" t="e">
        <f>#REF!</f>
        <v>#REF!</v>
      </c>
      <c r="D184" s="1061"/>
      <c r="E184" s="1061"/>
      <c r="F184" s="1061"/>
      <c r="G184" s="1061"/>
      <c r="H184" s="173"/>
      <c r="AE184" s="295"/>
      <c r="AF184" s="295"/>
      <c r="AH184" s="294"/>
      <c r="AI184" s="295"/>
    </row>
    <row r="185" spans="1:35" s="254" customFormat="1" ht="19.5" hidden="1" customHeight="1">
      <c r="A185" s="292" t="e">
        <f>#REF!</f>
        <v>#REF!</v>
      </c>
      <c r="B185" s="302" t="e">
        <f>#REF!</f>
        <v>#REF!</v>
      </c>
      <c r="C185" s="1061" t="e">
        <f>#REF!</f>
        <v>#REF!</v>
      </c>
      <c r="D185" s="1061"/>
      <c r="E185" s="1061"/>
      <c r="F185" s="1061"/>
      <c r="G185" s="1061"/>
      <c r="H185" s="173"/>
      <c r="AE185" s="295"/>
      <c r="AF185" s="295"/>
      <c r="AH185" s="294"/>
      <c r="AI185" s="295"/>
    </row>
    <row r="186" spans="1:35" s="254" customFormat="1" ht="19.5" hidden="1" customHeight="1">
      <c r="A186" s="292" t="e">
        <f>#REF!</f>
        <v>#REF!</v>
      </c>
      <c r="B186" s="302" t="e">
        <f>#REF!</f>
        <v>#REF!</v>
      </c>
      <c r="C186" s="1061" t="e">
        <f>#REF!</f>
        <v>#REF!</v>
      </c>
      <c r="D186" s="1061"/>
      <c r="E186" s="1061"/>
      <c r="F186" s="1061"/>
      <c r="G186" s="1061"/>
      <c r="H186" s="173"/>
      <c r="AE186" s="295"/>
      <c r="AF186" s="295"/>
      <c r="AH186" s="294"/>
      <c r="AI186" s="295"/>
    </row>
    <row r="187" spans="1:35" s="254" customFormat="1" ht="19.5" hidden="1" customHeight="1">
      <c r="A187" s="303"/>
      <c r="B187" s="291" t="e">
        <f>#REF!</f>
        <v>#REF!</v>
      </c>
      <c r="C187" s="1061" t="e">
        <f>#REF!</f>
        <v>#REF!</v>
      </c>
      <c r="D187" s="1061"/>
      <c r="E187" s="1061"/>
      <c r="F187" s="1061"/>
      <c r="G187" s="1061"/>
      <c r="H187" s="173"/>
      <c r="AE187" s="295"/>
      <c r="AF187" s="295"/>
      <c r="AH187" s="295"/>
      <c r="AI187" s="295"/>
    </row>
    <row r="188" spans="1:35" s="254" customFormat="1" ht="19.5" hidden="1" customHeight="1">
      <c r="A188" s="297" t="e">
        <f>#REF!</f>
        <v>#REF!</v>
      </c>
      <c r="B188" s="291" t="e">
        <f>#REF!</f>
        <v>#REF!</v>
      </c>
      <c r="C188" s="1061"/>
      <c r="D188" s="1061"/>
      <c r="E188" s="1061"/>
      <c r="F188" s="1061"/>
      <c r="G188" s="1061"/>
      <c r="H188" s="173"/>
      <c r="AE188" s="295"/>
      <c r="AF188" s="295"/>
      <c r="AH188" s="295"/>
      <c r="AI188" s="295"/>
    </row>
    <row r="189" spans="1:35" s="254" customFormat="1" ht="19.5" hidden="1" customHeight="1">
      <c r="A189" s="292" t="e">
        <f>#REF!</f>
        <v>#REF!</v>
      </c>
      <c r="B189" s="293" t="e">
        <f>#REF!</f>
        <v>#REF!</v>
      </c>
      <c r="C189" s="1061" t="e">
        <f>#REF!</f>
        <v>#REF!</v>
      </c>
      <c r="D189" s="1061"/>
      <c r="E189" s="1061"/>
      <c r="F189" s="1061"/>
      <c r="G189" s="1061"/>
      <c r="H189" s="173"/>
      <c r="AE189" s="295"/>
      <c r="AF189" s="295"/>
      <c r="AH189" s="294"/>
      <c r="AI189" s="295"/>
    </row>
    <row r="190" spans="1:35" s="254" customFormat="1" ht="19.5" hidden="1" customHeight="1">
      <c r="A190" s="292" t="e">
        <f>#REF!</f>
        <v>#REF!</v>
      </c>
      <c r="B190" s="293" t="e">
        <f>#REF!</f>
        <v>#REF!</v>
      </c>
      <c r="C190" s="1061" t="e">
        <f>#REF!</f>
        <v>#REF!</v>
      </c>
      <c r="D190" s="1061"/>
      <c r="E190" s="1061"/>
      <c r="F190" s="1061"/>
      <c r="G190" s="1061"/>
      <c r="H190" s="173"/>
      <c r="AE190" s="295"/>
      <c r="AF190" s="295"/>
      <c r="AH190" s="294"/>
      <c r="AI190" s="295"/>
    </row>
    <row r="191" spans="1:35" s="254" customFormat="1" ht="19.5" hidden="1" customHeight="1">
      <c r="A191" s="292" t="e">
        <f>#REF!</f>
        <v>#REF!</v>
      </c>
      <c r="B191" s="293" t="e">
        <f>#REF!</f>
        <v>#REF!</v>
      </c>
      <c r="C191" s="1061" t="e">
        <f>#REF!</f>
        <v>#REF!</v>
      </c>
      <c r="D191" s="1061"/>
      <c r="E191" s="1061"/>
      <c r="F191" s="1061"/>
      <c r="G191" s="1061"/>
      <c r="H191" s="173"/>
      <c r="AE191" s="295"/>
      <c r="AF191" s="295"/>
      <c r="AH191" s="294"/>
      <c r="AI191" s="295"/>
    </row>
    <row r="192" spans="1:35" s="254" customFormat="1" ht="19.5" hidden="1" customHeight="1">
      <c r="A192" s="303"/>
      <c r="B192" s="291" t="e">
        <f>#REF!</f>
        <v>#REF!</v>
      </c>
      <c r="C192" s="1061" t="e">
        <f>#REF!</f>
        <v>#REF!</v>
      </c>
      <c r="D192" s="1061"/>
      <c r="E192" s="1061"/>
      <c r="F192" s="1061"/>
      <c r="G192" s="1061"/>
      <c r="H192" s="173"/>
      <c r="AE192" s="295"/>
      <c r="AF192" s="295"/>
      <c r="AH192" s="295"/>
      <c r="AI192" s="295"/>
    </row>
    <row r="193" spans="1:35" s="254" customFormat="1" ht="33" hidden="1" customHeight="1">
      <c r="A193" s="297" t="e">
        <f>#REF!</f>
        <v>#REF!</v>
      </c>
      <c r="B193" s="291" t="e">
        <f>#REF!</f>
        <v>#REF!</v>
      </c>
      <c r="C193" s="1061"/>
      <c r="D193" s="1061"/>
      <c r="E193" s="1061"/>
      <c r="F193" s="1061"/>
      <c r="G193" s="1061"/>
      <c r="H193" s="173"/>
      <c r="AE193" s="295"/>
      <c r="AF193" s="295"/>
      <c r="AH193" s="295"/>
      <c r="AI193" s="295"/>
    </row>
    <row r="194" spans="1:35" s="254" customFormat="1" ht="19.5" hidden="1" customHeight="1">
      <c r="A194" s="303" t="e">
        <f>#REF!</f>
        <v>#REF!</v>
      </c>
      <c r="B194" s="293" t="e">
        <f>#REF!</f>
        <v>#REF!</v>
      </c>
      <c r="C194" s="1061" t="e">
        <f>#REF!</f>
        <v>#REF!</v>
      </c>
      <c r="D194" s="1061"/>
      <c r="E194" s="1061"/>
      <c r="F194" s="1061"/>
      <c r="G194" s="1061"/>
      <c r="H194" s="173"/>
      <c r="AE194" s="295"/>
      <c r="AF194" s="295"/>
      <c r="AH194" s="294"/>
      <c r="AI194" s="295"/>
    </row>
    <row r="195" spans="1:35" s="254" customFormat="1" ht="19.5" hidden="1" customHeight="1">
      <c r="A195" s="303" t="e">
        <f>#REF!</f>
        <v>#REF!</v>
      </c>
      <c r="B195" s="293" t="e">
        <f>#REF!</f>
        <v>#REF!</v>
      </c>
      <c r="C195" s="1061" t="e">
        <f>#REF!</f>
        <v>#REF!</v>
      </c>
      <c r="D195" s="1061"/>
      <c r="E195" s="1061"/>
      <c r="F195" s="1061"/>
      <c r="G195" s="1061"/>
      <c r="H195" s="173"/>
      <c r="AE195" s="295"/>
      <c r="AF195" s="295"/>
      <c r="AH195" s="294"/>
      <c r="AI195" s="295"/>
    </row>
    <row r="196" spans="1:35" s="254" customFormat="1" ht="19.5" hidden="1" customHeight="1">
      <c r="A196" s="303" t="e">
        <f>#REF!</f>
        <v>#REF!</v>
      </c>
      <c r="B196" s="293" t="e">
        <f>#REF!</f>
        <v>#REF!</v>
      </c>
      <c r="C196" s="1061" t="e">
        <f>#REF!</f>
        <v>#REF!</v>
      </c>
      <c r="D196" s="1061"/>
      <c r="E196" s="1061"/>
      <c r="F196" s="1061"/>
      <c r="G196" s="1061"/>
      <c r="H196" s="173"/>
      <c r="AE196" s="295"/>
      <c r="AF196" s="295"/>
      <c r="AH196" s="294"/>
      <c r="AI196" s="295"/>
    </row>
    <row r="197" spans="1:35" s="254" customFormat="1" ht="19.5" hidden="1" customHeight="1">
      <c r="A197" s="303"/>
      <c r="B197" s="291" t="e">
        <f>#REF!</f>
        <v>#REF!</v>
      </c>
      <c r="C197" s="1061" t="e">
        <f>#REF!</f>
        <v>#REF!</v>
      </c>
      <c r="D197" s="1061"/>
      <c r="E197" s="1061"/>
      <c r="F197" s="1061"/>
      <c r="G197" s="1061"/>
      <c r="H197" s="173"/>
      <c r="AE197" s="295"/>
      <c r="AF197" s="295"/>
      <c r="AH197" s="295"/>
      <c r="AI197" s="295"/>
    </row>
    <row r="198" spans="1:35" s="254" customFormat="1" ht="19.5" hidden="1" customHeight="1">
      <c r="A198" s="297" t="e">
        <f>#REF!</f>
        <v>#REF!</v>
      </c>
      <c r="B198" s="291" t="e">
        <f>#REF!</f>
        <v>#REF!</v>
      </c>
      <c r="C198" s="1061"/>
      <c r="D198" s="1061"/>
      <c r="E198" s="1061"/>
      <c r="F198" s="1061"/>
      <c r="G198" s="1061"/>
      <c r="H198" s="173"/>
      <c r="AE198" s="295"/>
      <c r="AF198" s="295"/>
      <c r="AH198" s="295"/>
      <c r="AI198" s="295"/>
    </row>
    <row r="199" spans="1:35" s="254" customFormat="1" ht="19.5" hidden="1" customHeight="1">
      <c r="A199" s="292" t="e">
        <f>#REF!</f>
        <v>#REF!</v>
      </c>
      <c r="B199" s="293" t="e">
        <f>#REF!</f>
        <v>#REF!</v>
      </c>
      <c r="C199" s="1061" t="e">
        <f>#REF!</f>
        <v>#REF!</v>
      </c>
      <c r="D199" s="1061"/>
      <c r="E199" s="1061"/>
      <c r="F199" s="1061"/>
      <c r="G199" s="1061"/>
      <c r="H199" s="173"/>
      <c r="AE199" s="295"/>
      <c r="AF199" s="295"/>
      <c r="AH199" s="294"/>
      <c r="AI199" s="295"/>
    </row>
    <row r="200" spans="1:35" s="254" customFormat="1" ht="19.5" hidden="1" customHeight="1">
      <c r="A200" s="292" t="e">
        <f>#REF!</f>
        <v>#REF!</v>
      </c>
      <c r="B200" s="293" t="e">
        <f>#REF!</f>
        <v>#REF!</v>
      </c>
      <c r="C200" s="1061" t="e">
        <f>#REF!</f>
        <v>#REF!</v>
      </c>
      <c r="D200" s="1061"/>
      <c r="E200" s="1061"/>
      <c r="F200" s="1061"/>
      <c r="G200" s="1061"/>
      <c r="H200" s="173"/>
      <c r="AE200" s="295"/>
      <c r="AF200" s="295"/>
      <c r="AH200" s="294"/>
      <c r="AI200" s="295"/>
    </row>
    <row r="201" spans="1:35" s="254" customFormat="1" ht="19.5" hidden="1" customHeight="1">
      <c r="A201" s="303"/>
      <c r="B201" s="291" t="e">
        <f>#REF!</f>
        <v>#REF!</v>
      </c>
      <c r="C201" s="1061" t="e">
        <f>#REF!</f>
        <v>#REF!</v>
      </c>
      <c r="D201" s="1061"/>
      <c r="E201" s="1061"/>
      <c r="F201" s="1061"/>
      <c r="G201" s="1061"/>
      <c r="H201" s="173"/>
      <c r="AE201" s="295"/>
      <c r="AF201" s="295"/>
      <c r="AH201" s="295"/>
      <c r="AI201" s="295"/>
    </row>
    <row r="202" spans="1:35" s="254" customFormat="1" ht="33" hidden="1" customHeight="1">
      <c r="A202" s="297" t="e">
        <f>#REF!</f>
        <v>#REF!</v>
      </c>
      <c r="B202" s="291" t="e">
        <f>#REF!</f>
        <v>#REF!</v>
      </c>
      <c r="C202" s="1061"/>
      <c r="D202" s="1061"/>
      <c r="E202" s="1061"/>
      <c r="F202" s="1061"/>
      <c r="G202" s="1061"/>
      <c r="H202" s="173"/>
      <c r="AE202" s="295"/>
      <c r="AF202" s="295"/>
      <c r="AH202" s="295"/>
      <c r="AI202" s="295"/>
    </row>
    <row r="203" spans="1:35" s="254" customFormat="1" ht="19.5" hidden="1" customHeight="1">
      <c r="A203" s="292" t="e">
        <f>#REF!</f>
        <v>#REF!</v>
      </c>
      <c r="B203" s="293" t="e">
        <f>#REF!</f>
        <v>#REF!</v>
      </c>
      <c r="C203" s="1061" t="e">
        <f>#REF!</f>
        <v>#REF!</v>
      </c>
      <c r="D203" s="1061"/>
      <c r="E203" s="1061"/>
      <c r="F203" s="1061"/>
      <c r="G203" s="1061"/>
      <c r="H203" s="173"/>
      <c r="AE203" s="295"/>
      <c r="AF203" s="295"/>
      <c r="AH203" s="294"/>
      <c r="AI203" s="295"/>
    </row>
    <row r="204" spans="1:35" s="254" customFormat="1" ht="19.5" hidden="1" customHeight="1">
      <c r="A204" s="292" t="e">
        <f>#REF!</f>
        <v>#REF!</v>
      </c>
      <c r="B204" s="293" t="e">
        <f>#REF!</f>
        <v>#REF!</v>
      </c>
      <c r="C204" s="1061" t="e">
        <f>#REF!</f>
        <v>#REF!</v>
      </c>
      <c r="D204" s="1061"/>
      <c r="E204" s="1061"/>
      <c r="F204" s="1061"/>
      <c r="G204" s="1061"/>
      <c r="H204" s="173"/>
      <c r="AE204" s="295"/>
      <c r="AF204" s="295"/>
      <c r="AH204" s="294"/>
      <c r="AI204" s="295"/>
    </row>
    <row r="205" spans="1:35" s="254" customFormat="1" ht="19.5" hidden="1" customHeight="1">
      <c r="A205" s="292" t="e">
        <f>#REF!</f>
        <v>#REF!</v>
      </c>
      <c r="B205" s="293" t="e">
        <f>#REF!</f>
        <v>#REF!</v>
      </c>
      <c r="C205" s="1061" t="e">
        <f>#REF!</f>
        <v>#REF!</v>
      </c>
      <c r="D205" s="1061"/>
      <c r="E205" s="1061"/>
      <c r="F205" s="1061"/>
      <c r="G205" s="1061"/>
      <c r="H205" s="173"/>
      <c r="AE205" s="295"/>
      <c r="AF205" s="295"/>
      <c r="AH205" s="294"/>
      <c r="AI205" s="295"/>
    </row>
    <row r="206" spans="1:35" s="254" customFormat="1" ht="19.5" hidden="1" customHeight="1">
      <c r="A206" s="292" t="e">
        <f>#REF!</f>
        <v>#REF!</v>
      </c>
      <c r="B206" s="293" t="e">
        <f>#REF!</f>
        <v>#REF!</v>
      </c>
      <c r="C206" s="1061" t="e">
        <f>#REF!</f>
        <v>#REF!</v>
      </c>
      <c r="D206" s="1061"/>
      <c r="E206" s="1061"/>
      <c r="F206" s="1061"/>
      <c r="G206" s="1061"/>
      <c r="H206" s="173"/>
      <c r="AE206" s="295"/>
      <c r="AF206" s="295"/>
      <c r="AH206" s="294"/>
      <c r="AI206" s="295"/>
    </row>
    <row r="207" spans="1:35" s="254" customFormat="1" ht="19.5" hidden="1" customHeight="1">
      <c r="A207" s="292" t="e">
        <f>#REF!</f>
        <v>#REF!</v>
      </c>
      <c r="B207" s="293" t="e">
        <f>#REF!</f>
        <v>#REF!</v>
      </c>
      <c r="C207" s="1061" t="e">
        <f>#REF!</f>
        <v>#REF!</v>
      </c>
      <c r="D207" s="1061"/>
      <c r="E207" s="1061"/>
      <c r="F207" s="1061"/>
      <c r="G207" s="1061"/>
      <c r="H207" s="173"/>
      <c r="AE207" s="295"/>
      <c r="AF207" s="295"/>
      <c r="AH207" s="294"/>
      <c r="AI207" s="295"/>
    </row>
    <row r="208" spans="1:35" s="254" customFormat="1" ht="19.5" hidden="1" customHeight="1">
      <c r="A208" s="292" t="e">
        <f>#REF!</f>
        <v>#REF!</v>
      </c>
      <c r="B208" s="293" t="e">
        <f>#REF!</f>
        <v>#REF!</v>
      </c>
      <c r="C208" s="1061" t="e">
        <f>#REF!</f>
        <v>#REF!</v>
      </c>
      <c r="D208" s="1061"/>
      <c r="E208" s="1061"/>
      <c r="F208" s="1061"/>
      <c r="G208" s="1061"/>
      <c r="H208" s="173"/>
      <c r="AE208" s="295"/>
      <c r="AF208" s="295"/>
      <c r="AH208" s="294"/>
      <c r="AI208" s="295"/>
    </row>
    <row r="209" spans="1:35" s="254" customFormat="1" ht="19.5" hidden="1" customHeight="1">
      <c r="A209" s="303"/>
      <c r="B209" s="291" t="e">
        <f>#REF!</f>
        <v>#REF!</v>
      </c>
      <c r="C209" s="1061" t="e">
        <f>#REF!</f>
        <v>#REF!</v>
      </c>
      <c r="D209" s="1061"/>
      <c r="E209" s="1061"/>
      <c r="F209" s="1061"/>
      <c r="G209" s="1061"/>
      <c r="H209" s="173"/>
      <c r="AE209" s="295"/>
      <c r="AF209" s="295"/>
      <c r="AH209" s="295"/>
      <c r="AI209" s="295"/>
    </row>
    <row r="210" spans="1:35" s="254" customFormat="1" ht="33" hidden="1" customHeight="1">
      <c r="A210" s="297" t="e">
        <f>#REF!</f>
        <v>#REF!</v>
      </c>
      <c r="B210" s="291" t="e">
        <f>#REF!</f>
        <v>#REF!</v>
      </c>
      <c r="C210" s="1061"/>
      <c r="D210" s="1061"/>
      <c r="E210" s="1061"/>
      <c r="F210" s="1061"/>
      <c r="G210" s="1061"/>
      <c r="H210" s="173"/>
      <c r="AE210" s="295"/>
      <c r="AF210" s="295"/>
      <c r="AH210" s="295"/>
      <c r="AI210" s="295"/>
    </row>
    <row r="211" spans="1:35" s="254" customFormat="1" ht="33" hidden="1" customHeight="1">
      <c r="A211" s="292" t="e">
        <f>#REF!</f>
        <v>#REF!</v>
      </c>
      <c r="B211" s="293" t="e">
        <f>#REF!</f>
        <v>#REF!</v>
      </c>
      <c r="C211" s="1061" t="e">
        <f>#REF!</f>
        <v>#REF!</v>
      </c>
      <c r="D211" s="1061"/>
      <c r="E211" s="1061"/>
      <c r="F211" s="1061"/>
      <c r="G211" s="1061"/>
      <c r="H211" s="173"/>
      <c r="AE211" s="295"/>
      <c r="AF211" s="295"/>
      <c r="AH211" s="294"/>
      <c r="AI211" s="295"/>
    </row>
    <row r="212" spans="1:35" s="254" customFormat="1" ht="19.5" hidden="1" customHeight="1">
      <c r="A212" s="292" t="e">
        <f>#REF!</f>
        <v>#REF!</v>
      </c>
      <c r="B212" s="293" t="e">
        <f>#REF!</f>
        <v>#REF!</v>
      </c>
      <c r="C212" s="1061" t="e">
        <f>#REF!</f>
        <v>#REF!</v>
      </c>
      <c r="D212" s="1061"/>
      <c r="E212" s="1061"/>
      <c r="F212" s="1061"/>
      <c r="G212" s="1061"/>
      <c r="H212" s="173"/>
      <c r="AE212" s="295"/>
      <c r="AF212" s="295"/>
      <c r="AH212" s="294"/>
      <c r="AI212" s="295"/>
    </row>
    <row r="213" spans="1:35" s="254" customFormat="1" ht="19.5" hidden="1" customHeight="1">
      <c r="A213" s="292" t="e">
        <f>#REF!</f>
        <v>#REF!</v>
      </c>
      <c r="B213" s="293" t="e">
        <f>#REF!</f>
        <v>#REF!</v>
      </c>
      <c r="C213" s="1061" t="e">
        <f>#REF!</f>
        <v>#REF!</v>
      </c>
      <c r="D213" s="1061"/>
      <c r="E213" s="1061"/>
      <c r="F213" s="1061"/>
      <c r="G213" s="1061"/>
      <c r="H213" s="173"/>
      <c r="AE213" s="295"/>
      <c r="AF213" s="295"/>
      <c r="AH213" s="294"/>
      <c r="AI213" s="295"/>
    </row>
    <row r="214" spans="1:35" s="254" customFormat="1" ht="19.5" hidden="1" customHeight="1">
      <c r="A214" s="303" t="e">
        <f>#REF!</f>
        <v>#REF!</v>
      </c>
      <c r="B214" s="291" t="e">
        <f>#REF!</f>
        <v>#REF!</v>
      </c>
      <c r="C214" s="1061" t="e">
        <f>#REF!</f>
        <v>#REF!</v>
      </c>
      <c r="D214" s="1061"/>
      <c r="E214" s="1061"/>
      <c r="F214" s="1061"/>
      <c r="G214" s="1061"/>
      <c r="H214" s="173"/>
      <c r="AE214" s="295"/>
      <c r="AF214" s="295"/>
      <c r="AH214" s="295"/>
      <c r="AI214" s="295"/>
    </row>
    <row r="215" spans="1:35" s="254" customFormat="1" ht="33" hidden="1" customHeight="1">
      <c r="A215" s="297" t="e">
        <f>#REF!</f>
        <v>#REF!</v>
      </c>
      <c r="B215" s="291" t="e">
        <f>#REF!</f>
        <v>#REF!</v>
      </c>
      <c r="C215" s="1061"/>
      <c r="D215" s="1061"/>
      <c r="E215" s="1061"/>
      <c r="F215" s="1061"/>
      <c r="G215" s="1061"/>
      <c r="H215" s="173"/>
      <c r="AE215" s="295"/>
      <c r="AF215" s="295"/>
      <c r="AH215" s="295"/>
      <c r="AI215" s="295"/>
    </row>
    <row r="216" spans="1:35" s="254" customFormat="1" ht="19.5" hidden="1" customHeight="1">
      <c r="A216" s="292" t="e">
        <f>#REF!</f>
        <v>#REF!</v>
      </c>
      <c r="B216" s="293" t="e">
        <f>#REF!</f>
        <v>#REF!</v>
      </c>
      <c r="C216" s="1061" t="e">
        <f>#REF!</f>
        <v>#REF!</v>
      </c>
      <c r="D216" s="1061"/>
      <c r="E216" s="1061"/>
      <c r="F216" s="1061"/>
      <c r="G216" s="1061"/>
      <c r="H216" s="173"/>
      <c r="AE216" s="295"/>
      <c r="AF216" s="295"/>
      <c r="AH216" s="294"/>
      <c r="AI216" s="295"/>
    </row>
    <row r="217" spans="1:35" s="254" customFormat="1" ht="19.5" hidden="1" customHeight="1">
      <c r="A217" s="292" t="e">
        <f>#REF!</f>
        <v>#REF!</v>
      </c>
      <c r="B217" s="293" t="e">
        <f>#REF!</f>
        <v>#REF!</v>
      </c>
      <c r="C217" s="1061" t="e">
        <f>#REF!</f>
        <v>#REF!</v>
      </c>
      <c r="D217" s="1061"/>
      <c r="E217" s="1061"/>
      <c r="F217" s="1061"/>
      <c r="G217" s="1061"/>
      <c r="H217" s="173"/>
      <c r="AE217" s="295"/>
      <c r="AF217" s="295"/>
      <c r="AH217" s="294"/>
      <c r="AI217" s="295"/>
    </row>
    <row r="218" spans="1:35" s="254" customFormat="1" ht="32.25" hidden="1" customHeight="1">
      <c r="A218" s="292" t="e">
        <f>#REF!</f>
        <v>#REF!</v>
      </c>
      <c r="B218" s="293" t="e">
        <f>#REF!</f>
        <v>#REF!</v>
      </c>
      <c r="C218" s="1061" t="e">
        <f>#REF!</f>
        <v>#REF!</v>
      </c>
      <c r="D218" s="1061"/>
      <c r="E218" s="1061"/>
      <c r="F218" s="1061"/>
      <c r="G218" s="1061"/>
      <c r="H218" s="173"/>
      <c r="AE218" s="295"/>
      <c r="AF218" s="295"/>
      <c r="AH218" s="294"/>
      <c r="AI218" s="295"/>
    </row>
    <row r="219" spans="1:35" s="254" customFormat="1" ht="19.5" hidden="1" customHeight="1">
      <c r="A219" s="292" t="e">
        <f>#REF!</f>
        <v>#REF!</v>
      </c>
      <c r="B219" s="293" t="e">
        <f>#REF!</f>
        <v>#REF!</v>
      </c>
      <c r="C219" s="1061" t="e">
        <f>#REF!</f>
        <v>#REF!</v>
      </c>
      <c r="D219" s="1061"/>
      <c r="E219" s="1061"/>
      <c r="F219" s="1061"/>
      <c r="G219" s="1061"/>
      <c r="H219" s="173"/>
      <c r="AE219" s="295"/>
      <c r="AF219" s="295"/>
      <c r="AH219" s="294"/>
      <c r="AI219" s="295"/>
    </row>
    <row r="220" spans="1:35" s="254" customFormat="1" ht="19.5" hidden="1" customHeight="1">
      <c r="A220" s="296"/>
      <c r="B220" s="291" t="e">
        <f>#REF!</f>
        <v>#REF!</v>
      </c>
      <c r="C220" s="1061" t="e">
        <f>#REF!</f>
        <v>#REF!</v>
      </c>
      <c r="D220" s="1061"/>
      <c r="E220" s="1061"/>
      <c r="F220" s="1061"/>
      <c r="G220" s="1061"/>
      <c r="H220" s="174"/>
      <c r="AE220" s="295"/>
      <c r="AF220" s="295"/>
      <c r="AH220" s="295"/>
      <c r="AI220" s="295"/>
    </row>
    <row r="221" spans="1:35" s="254" customFormat="1" hidden="1">
      <c r="A221" s="299"/>
      <c r="B221" s="291" t="e">
        <f>#REF!</f>
        <v>#REF!</v>
      </c>
      <c r="C221" s="1061" t="e">
        <f>#REF!</f>
        <v>#REF!</v>
      </c>
      <c r="D221" s="1061"/>
      <c r="E221" s="1061"/>
      <c r="F221" s="1061"/>
      <c r="G221" s="1061"/>
      <c r="H221" s="174"/>
      <c r="AE221" s="295"/>
      <c r="AF221" s="295"/>
      <c r="AH221" s="295"/>
      <c r="AI221" s="295"/>
    </row>
    <row r="222" spans="1:35" s="254" customFormat="1" ht="19.5" hidden="1" customHeight="1">
      <c r="A222" s="300"/>
      <c r="B222" s="291" t="e">
        <f>#REF!</f>
        <v>#REF!</v>
      </c>
      <c r="C222" s="1061" t="e">
        <f>#REF!</f>
        <v>#REF!</v>
      </c>
      <c r="D222" s="1061"/>
      <c r="E222" s="1061"/>
      <c r="F222" s="1061"/>
      <c r="G222" s="1061"/>
      <c r="H222" s="174"/>
      <c r="AE222" s="295"/>
      <c r="AF222" s="295"/>
      <c r="AH222" s="295"/>
      <c r="AI222" s="295"/>
    </row>
    <row r="223" spans="1:35" s="171" customFormat="1">
      <c r="A223" s="216"/>
      <c r="B223" s="209"/>
      <c r="C223" s="1057"/>
      <c r="D223" s="1057"/>
      <c r="E223" s="1057"/>
      <c r="F223" s="1057"/>
      <c r="G223" s="1057"/>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3"/>
    <col min="2" max="2" width="26.875" style="444" customWidth="1"/>
    <col min="3" max="3" width="22.875" style="444" customWidth="1"/>
    <col min="4" max="5" width="15.625" style="444" customWidth="1"/>
    <col min="6" max="16384" width="9" style="265"/>
  </cols>
  <sheetData>
    <row r="1" spans="1:6">
      <c r="A1" s="431"/>
      <c r="B1" s="432"/>
      <c r="C1" s="432"/>
      <c r="D1" s="432"/>
      <c r="E1" s="432"/>
    </row>
    <row r="2" spans="1:6" ht="21.95" customHeight="1">
      <c r="A2" s="1067" t="s">
        <v>270</v>
      </c>
      <c r="B2" s="1067"/>
      <c r="C2" s="1067"/>
      <c r="D2" s="1067"/>
      <c r="E2" s="265"/>
    </row>
    <row r="3" spans="1:6">
      <c r="A3" s="431"/>
      <c r="B3" s="432"/>
      <c r="C3" s="432"/>
      <c r="D3" s="432"/>
      <c r="E3" s="432"/>
    </row>
    <row r="4" spans="1:6" ht="30">
      <c r="A4" s="433" t="s">
        <v>271</v>
      </c>
      <c r="B4" s="434" t="s">
        <v>272</v>
      </c>
      <c r="C4" s="433" t="s">
        <v>273</v>
      </c>
      <c r="D4" s="433" t="s">
        <v>274</v>
      </c>
      <c r="E4" s="433" t="s">
        <v>275</v>
      </c>
    </row>
    <row r="5" spans="1:6" ht="18" customHeight="1">
      <c r="A5" s="435" t="s">
        <v>276</v>
      </c>
      <c r="B5" s="435" t="s">
        <v>277</v>
      </c>
      <c r="C5" s="435" t="s">
        <v>278</v>
      </c>
      <c r="D5" s="435" t="s">
        <v>279</v>
      </c>
      <c r="E5" s="435" t="s">
        <v>280</v>
      </c>
    </row>
    <row r="6" spans="1:6" ht="45" customHeight="1">
      <c r="A6" s="436">
        <v>1</v>
      </c>
      <c r="B6" s="437"/>
      <c r="C6" s="438"/>
      <c r="D6" s="439"/>
      <c r="E6" s="440">
        <f t="shared" ref="E6:E15" si="0">C6*D6</f>
        <v>0</v>
      </c>
    </row>
    <row r="7" spans="1:6" ht="45" customHeight="1">
      <c r="A7" s="436">
        <v>2</v>
      </c>
      <c r="B7" s="437"/>
      <c r="C7" s="438"/>
      <c r="D7" s="439"/>
      <c r="E7" s="440">
        <f t="shared" si="0"/>
        <v>0</v>
      </c>
    </row>
    <row r="8" spans="1:6" ht="45" customHeight="1">
      <c r="A8" s="436">
        <v>3</v>
      </c>
      <c r="B8" s="437"/>
      <c r="C8" s="438"/>
      <c r="D8" s="439"/>
      <c r="E8" s="440">
        <f t="shared" si="0"/>
        <v>0</v>
      </c>
    </row>
    <row r="9" spans="1:6" ht="45" customHeight="1">
      <c r="A9" s="436">
        <v>4</v>
      </c>
      <c r="B9" s="437"/>
      <c r="C9" s="438"/>
      <c r="D9" s="439"/>
      <c r="E9" s="440">
        <f t="shared" si="0"/>
        <v>0</v>
      </c>
    </row>
    <row r="10" spans="1:6" ht="45" customHeight="1">
      <c r="A10" s="436">
        <v>5</v>
      </c>
      <c r="B10" s="437"/>
      <c r="C10" s="438"/>
      <c r="D10" s="439"/>
      <c r="E10" s="440">
        <f t="shared" si="0"/>
        <v>0</v>
      </c>
    </row>
    <row r="11" spans="1:6" ht="45" customHeight="1">
      <c r="A11" s="436">
        <v>6</v>
      </c>
      <c r="B11" s="437"/>
      <c r="C11" s="438"/>
      <c r="D11" s="439"/>
      <c r="E11" s="440">
        <f t="shared" si="0"/>
        <v>0</v>
      </c>
    </row>
    <row r="12" spans="1:6" ht="45" customHeight="1">
      <c r="A12" s="436">
        <v>7</v>
      </c>
      <c r="B12" s="437"/>
      <c r="C12" s="438"/>
      <c r="D12" s="439"/>
      <c r="E12" s="440">
        <f t="shared" si="0"/>
        <v>0</v>
      </c>
    </row>
    <row r="13" spans="1:6" ht="45" customHeight="1">
      <c r="A13" s="436">
        <v>8</v>
      </c>
      <c r="B13" s="437"/>
      <c r="C13" s="438"/>
      <c r="D13" s="439"/>
      <c r="E13" s="440">
        <f t="shared" si="0"/>
        <v>0</v>
      </c>
    </row>
    <row r="14" spans="1:6" ht="45" customHeight="1">
      <c r="A14" s="436">
        <v>9</v>
      </c>
      <c r="B14" s="437"/>
      <c r="C14" s="438"/>
      <c r="D14" s="439"/>
      <c r="E14" s="440">
        <f t="shared" si="0"/>
        <v>0</v>
      </c>
    </row>
    <row r="15" spans="1:6" ht="45" customHeight="1">
      <c r="A15" s="436">
        <v>10</v>
      </c>
      <c r="B15" s="437"/>
      <c r="C15" s="438"/>
      <c r="D15" s="439"/>
      <c r="E15" s="440">
        <f t="shared" si="0"/>
        <v>0</v>
      </c>
    </row>
    <row r="16" spans="1:6" ht="45" customHeight="1">
      <c r="A16" s="441"/>
      <c r="B16" s="442" t="s">
        <v>281</v>
      </c>
      <c r="C16" s="442"/>
      <c r="D16" s="442"/>
      <c r="E16" s="442">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C8" sqref="C8"/>
      <pageMargins left="0" right="0" top="0" bottom="0" header="0" footer="0"/>
      <pageSetup orientation="portrait" r:id="rId1"/>
      <headerFooter alignWithMargins="0"/>
    </customSheetView>
    <customSheetView guid="{7F1A5DE7-1043-4C11-AB2C-CC6BC6A0F482}" state="hidden">
      <selection activeCell="C8" sqref="C8"/>
      <pageMargins left="0" right="0" top="0" bottom="0" header="0" footer="0"/>
      <pageSetup orientation="portrait" r:id="rId2"/>
      <headerFooter alignWithMargins="0"/>
    </customSheetView>
    <customSheetView guid="{17F5C48B-526E-48D2-9F97-823D578F9893}" state="hidden">
      <selection activeCell="C8" sqref="C8"/>
      <pageMargins left="0" right="0" top="0" bottom="0" header="0" footer="0"/>
      <pageSetup orientation="portrait" r:id="rId3"/>
      <headerFooter alignWithMargins="0"/>
    </customSheetView>
    <customSheetView guid="{B835C05C-B615-4DCB-982D-4519616B3CD8}" state="hidden">
      <selection activeCell="C8" sqref="C8"/>
      <pageMargins left="0" right="0" top="0" bottom="0" header="0" footer="0"/>
      <pageSetup orientation="portrait" r:id="rId4"/>
      <headerFooter alignWithMargins="0"/>
    </customSheetView>
    <customSheetView guid="{E97134B6-5E8D-4951-8DA0-73D065532361}" state="hidden">
      <selection activeCell="C8" sqref="C8"/>
      <pageMargins left="0" right="0" top="0" bottom="0" header="0" footer="0"/>
      <pageSetup orientation="portrait" r:id="rId5"/>
      <headerFooter alignWithMargins="0"/>
    </customSheetView>
    <customSheetView guid="{EE46BCD1-F715-4FA9-A5FC-1B125AD601E0}">
      <selection activeCell="B6" sqref="B6:D15"/>
      <pageMargins left="0" right="0" top="0" bottom="0" header="0" footer="0"/>
      <pageSetup orientation="portrait" r:id="rId6"/>
      <headerFooter alignWithMargins="0"/>
    </customSheetView>
    <customSheetView guid="{4AA1107B-A795-4744-B566-827168772C7A}">
      <selection activeCell="B6" sqref="B6:D15"/>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9" sqref="B9"/>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6" sqref="B6:D15"/>
      <pageMargins left="0" right="0" top="0" bottom="0" header="0" footer="0"/>
      <pageSetup orientation="portrait" r:id="rId12"/>
      <headerFooter alignWithMargins="0"/>
    </customSheetView>
    <customSheetView guid="{7487ED9F-BBED-4B2A-9631-22F1A430946B}">
      <selection activeCell="B6" sqref="B6:D15"/>
      <pageMargins left="0" right="0" top="0" bottom="0" header="0" footer="0"/>
      <pageSetup orientation="portrait" r:id="rId13"/>
      <headerFooter alignWithMargins="0"/>
    </customSheetView>
    <customSheetView guid="{B3CE7B10-A914-4559-A6DA-AED8C22AFD6D}" state="hidden">
      <selection activeCell="C8" sqref="C8"/>
      <pageMargins left="0" right="0" top="0" bottom="0" header="0" footer="0"/>
      <pageSetup orientation="portrait" r:id="rId14"/>
      <headerFooter alignWithMargins="0"/>
    </customSheetView>
    <customSheetView guid="{D53177B2-31EC-4222-B97A-A37DCFD9E45B}" state="hidden">
      <selection activeCell="C8" sqref="C8"/>
      <pageMargins left="0" right="0" top="0" bottom="0" header="0" footer="0"/>
      <pageSetup orientation="portrait" r:id="rId15"/>
      <headerFooter alignWithMargins="0"/>
    </customSheetView>
    <customSheetView guid="{223BC0FC-814D-40F0-9795-CE82A16FF3A5}" state="hidden">
      <selection activeCell="C8" sqref="C8"/>
      <pageMargins left="0" right="0" top="0" bottom="0" header="0" footer="0"/>
      <pageSetup orientation="portrait" r:id="rId16"/>
      <headerFooter alignWithMargins="0"/>
    </customSheetView>
    <customSheetView guid="{E81F0721-C35D-4189-B675-E46A21339863}" state="hidden">
      <selection activeCell="C8" sqref="C8"/>
      <pageMargins left="0" right="0" top="0" bottom="0" header="0" footer="0"/>
      <pageSetup orientation="portrait" r:id="rId17"/>
      <headerFooter alignWithMargins="0"/>
    </customSheetView>
    <customSheetView guid="{D0757F9E-DF41-4B40-A5E5-F4F8FDD8D61D}" state="hidden">
      <selection activeCell="C8" sqref="C8"/>
      <pageMargins left="0" right="0" top="0" bottom="0" header="0" footer="0"/>
      <pageSetup orientation="portrait" r:id="rId18"/>
      <headerFooter alignWithMargins="0"/>
    </customSheetView>
    <customSheetView guid="{7043F04C-1FA3-449D-BEB8-4AC08DF68A5A}" state="hidden">
      <selection activeCell="C8" sqref="C8"/>
      <pageMargins left="0" right="0" top="0" bottom="0" header="0" footer="0"/>
      <pageSetup orientation="portrait" r:id="rId19"/>
      <headerFooter alignWithMargins="0"/>
    </customSheetView>
    <customSheetView guid="{B48B8B4C-A880-453D-8729-90D004BEF0DB}"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3"/>
    <col min="2" max="2" width="26.875" style="444" customWidth="1"/>
    <col min="3" max="3" width="22.875" style="444" customWidth="1"/>
    <col min="4" max="5" width="15.625" style="444" customWidth="1"/>
    <col min="6" max="16384" width="9" style="265"/>
  </cols>
  <sheetData>
    <row r="1" spans="1:6">
      <c r="A1" s="431"/>
      <c r="B1" s="432"/>
      <c r="C1" s="432"/>
      <c r="D1" s="432"/>
      <c r="E1" s="432"/>
    </row>
    <row r="2" spans="1:6" ht="21.95" customHeight="1">
      <c r="A2" s="1067" t="s">
        <v>282</v>
      </c>
      <c r="B2" s="1067"/>
      <c r="C2" s="1067"/>
      <c r="D2" s="1068"/>
      <c r="E2"/>
    </row>
    <row r="3" spans="1:6">
      <c r="A3" s="431"/>
      <c r="B3" s="432"/>
      <c r="C3" s="432"/>
      <c r="D3" s="432"/>
      <c r="E3" s="432"/>
    </row>
    <row r="4" spans="1:6" ht="36" customHeight="1">
      <c r="A4" s="433" t="s">
        <v>271</v>
      </c>
      <c r="B4" s="434" t="s">
        <v>272</v>
      </c>
      <c r="C4" s="433" t="s">
        <v>283</v>
      </c>
      <c r="D4" s="433" t="s">
        <v>284</v>
      </c>
      <c r="E4" s="433" t="s">
        <v>285</v>
      </c>
    </row>
    <row r="5" spans="1:6" ht="18" customHeight="1">
      <c r="A5" s="435" t="s">
        <v>276</v>
      </c>
      <c r="B5" s="435" t="s">
        <v>277</v>
      </c>
      <c r="C5" s="435" t="s">
        <v>278</v>
      </c>
      <c r="D5" s="435" t="s">
        <v>279</v>
      </c>
      <c r="E5" s="435" t="s">
        <v>280</v>
      </c>
    </row>
    <row r="6" spans="1:6" ht="45" customHeight="1">
      <c r="A6" s="436">
        <v>1</v>
      </c>
      <c r="B6" s="437"/>
      <c r="C6" s="438"/>
      <c r="D6" s="439"/>
      <c r="E6" s="440">
        <f>C6*D6</f>
        <v>0</v>
      </c>
    </row>
    <row r="7" spans="1:6" ht="45" customHeight="1">
      <c r="A7" s="436">
        <v>2</v>
      </c>
      <c r="B7" s="437"/>
      <c r="C7" s="438"/>
      <c r="D7" s="439"/>
      <c r="E7" s="440">
        <f t="shared" ref="E7:E15" si="0">C7*D7</f>
        <v>0</v>
      </c>
    </row>
    <row r="8" spans="1:6" ht="45" customHeight="1">
      <c r="A8" s="436">
        <v>3</v>
      </c>
      <c r="B8" s="437"/>
      <c r="C8" s="438"/>
      <c r="D8" s="439"/>
      <c r="E8" s="440">
        <f t="shared" si="0"/>
        <v>0</v>
      </c>
    </row>
    <row r="9" spans="1:6" ht="45" customHeight="1">
      <c r="A9" s="436">
        <v>4</v>
      </c>
      <c r="B9" s="437"/>
      <c r="C9" s="438"/>
      <c r="D9" s="439"/>
      <c r="E9" s="440">
        <f t="shared" si="0"/>
        <v>0</v>
      </c>
    </row>
    <row r="10" spans="1:6" ht="45" customHeight="1">
      <c r="A10" s="436">
        <v>5</v>
      </c>
      <c r="B10" s="437"/>
      <c r="C10" s="438"/>
      <c r="D10" s="439"/>
      <c r="E10" s="440">
        <f t="shared" si="0"/>
        <v>0</v>
      </c>
    </row>
    <row r="11" spans="1:6" ht="45" customHeight="1">
      <c r="A11" s="436">
        <v>6</v>
      </c>
      <c r="B11" s="437"/>
      <c r="C11" s="438"/>
      <c r="D11" s="439"/>
      <c r="E11" s="440">
        <f t="shared" si="0"/>
        <v>0</v>
      </c>
    </row>
    <row r="12" spans="1:6" ht="45" customHeight="1">
      <c r="A12" s="436">
        <v>7</v>
      </c>
      <c r="B12" s="437"/>
      <c r="C12" s="438"/>
      <c r="D12" s="439"/>
      <c r="E12" s="440">
        <f t="shared" si="0"/>
        <v>0</v>
      </c>
    </row>
    <row r="13" spans="1:6" ht="45" customHeight="1">
      <c r="A13" s="436">
        <v>8</v>
      </c>
      <c r="B13" s="437"/>
      <c r="C13" s="438"/>
      <c r="D13" s="439"/>
      <c r="E13" s="440">
        <f t="shared" si="0"/>
        <v>0</v>
      </c>
    </row>
    <row r="14" spans="1:6" ht="45" customHeight="1">
      <c r="A14" s="436">
        <v>9</v>
      </c>
      <c r="B14" s="437"/>
      <c r="C14" s="438"/>
      <c r="D14" s="439"/>
      <c r="E14" s="440">
        <f t="shared" si="0"/>
        <v>0</v>
      </c>
    </row>
    <row r="15" spans="1:6" ht="45" customHeight="1">
      <c r="A15" s="436">
        <v>10</v>
      </c>
      <c r="B15" s="437"/>
      <c r="C15" s="438"/>
      <c r="D15" s="439"/>
      <c r="E15" s="440">
        <f t="shared" si="0"/>
        <v>0</v>
      </c>
    </row>
    <row r="16" spans="1:6" ht="45" customHeight="1">
      <c r="A16" s="441"/>
      <c r="B16" s="442" t="s">
        <v>281</v>
      </c>
      <c r="C16" s="442"/>
      <c r="D16" s="442"/>
      <c r="E16" s="442">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B6" sqref="B6"/>
      <pageMargins left="0" right="0" top="0" bottom="0" header="0" footer="0"/>
      <pageSetup orientation="portrait" r:id="rId1"/>
      <headerFooter alignWithMargins="0"/>
    </customSheetView>
    <customSheetView guid="{7F1A5DE7-1043-4C11-AB2C-CC6BC6A0F482}" state="hidden">
      <selection activeCell="B6" sqref="B6"/>
      <pageMargins left="0" right="0" top="0" bottom="0" header="0" footer="0"/>
      <pageSetup orientation="portrait" r:id="rId2"/>
      <headerFooter alignWithMargins="0"/>
    </customSheetView>
    <customSheetView guid="{17F5C48B-526E-48D2-9F97-823D578F9893}" state="hidden">
      <selection activeCell="B6" sqref="B6"/>
      <pageMargins left="0" right="0" top="0" bottom="0" header="0" footer="0"/>
      <pageSetup orientation="portrait" r:id="rId3"/>
      <headerFooter alignWithMargins="0"/>
    </customSheetView>
    <customSheetView guid="{B835C05C-B615-4DCB-982D-4519616B3CD8}" state="hidden">
      <selection activeCell="B6" sqref="B6"/>
      <pageMargins left="0" right="0" top="0" bottom="0" header="0" footer="0"/>
      <pageSetup orientation="portrait" r:id="rId4"/>
      <headerFooter alignWithMargins="0"/>
    </customSheetView>
    <customSheetView guid="{E97134B6-5E8D-4951-8DA0-73D065532361}" state="hidden">
      <selection activeCell="B6" sqref="B6"/>
      <pageMargins left="0" right="0" top="0" bottom="0" header="0" footer="0"/>
      <pageSetup orientation="portrait" r:id="rId5"/>
      <headerFooter alignWithMargins="0"/>
    </customSheetView>
    <customSheetView guid="{EE46BCD1-F715-4FA9-A5FC-1B125AD601E0}">
      <selection activeCell="G8" sqref="G8"/>
      <pageMargins left="0" right="0" top="0" bottom="0" header="0" footer="0"/>
      <pageSetup orientation="portrait" r:id="rId6"/>
      <headerFooter alignWithMargins="0"/>
    </customSheetView>
    <customSheetView guid="{4AA1107B-A795-4744-B566-827168772C7A}" topLeftCell="A10">
      <selection activeCell="G8" sqref="G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11" sqref="B11"/>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10">
      <selection activeCell="G8" sqref="G8"/>
      <pageMargins left="0" right="0" top="0" bottom="0" header="0" footer="0"/>
      <pageSetup orientation="portrait" r:id="rId12"/>
      <headerFooter alignWithMargins="0"/>
    </customSheetView>
    <customSheetView guid="{7487ED9F-BBED-4B2A-9631-22F1A430946B}" topLeftCell="A10">
      <selection activeCell="G8" sqref="G8"/>
      <pageMargins left="0" right="0" top="0" bottom="0" header="0" footer="0"/>
      <pageSetup orientation="portrait" r:id="rId13"/>
      <headerFooter alignWithMargins="0"/>
    </customSheetView>
    <customSheetView guid="{B3CE7B10-A914-4559-A6DA-AED8C22AFD6D}" state="hidden">
      <selection activeCell="B6" sqref="B6"/>
      <pageMargins left="0" right="0" top="0" bottom="0" header="0" footer="0"/>
      <pageSetup orientation="portrait" r:id="rId14"/>
      <headerFooter alignWithMargins="0"/>
    </customSheetView>
    <customSheetView guid="{D53177B2-31EC-4222-B97A-A37DCFD9E45B}" state="hidden">
      <selection activeCell="B6" sqref="B6"/>
      <pageMargins left="0" right="0" top="0" bottom="0" header="0" footer="0"/>
      <pageSetup orientation="portrait" r:id="rId15"/>
      <headerFooter alignWithMargins="0"/>
    </customSheetView>
    <customSheetView guid="{223BC0FC-814D-40F0-9795-CE82A16FF3A5}" state="hidden">
      <selection activeCell="B6" sqref="B6"/>
      <pageMargins left="0" right="0" top="0" bottom="0" header="0" footer="0"/>
      <pageSetup orientation="portrait" r:id="rId16"/>
      <headerFooter alignWithMargins="0"/>
    </customSheetView>
    <customSheetView guid="{E81F0721-C35D-4189-B675-E46A21339863}" state="hidden">
      <selection activeCell="B6" sqref="B6"/>
      <pageMargins left="0" right="0" top="0" bottom="0" header="0" footer="0"/>
      <pageSetup orientation="portrait" r:id="rId17"/>
      <headerFooter alignWithMargins="0"/>
    </customSheetView>
    <customSheetView guid="{D0757F9E-DF41-4B40-A5E5-F4F8FDD8D61D}" state="hidden">
      <selection activeCell="B6" sqref="B6"/>
      <pageMargins left="0" right="0" top="0" bottom="0" header="0" footer="0"/>
      <pageSetup orientation="portrait" r:id="rId18"/>
      <headerFooter alignWithMargins="0"/>
    </customSheetView>
    <customSheetView guid="{7043F04C-1FA3-449D-BEB8-4AC08DF68A5A}" state="hidden">
      <selection activeCell="B6" sqref="B6"/>
      <pageMargins left="0" right="0" top="0" bottom="0" header="0" footer="0"/>
      <pageSetup orientation="portrait" r:id="rId19"/>
      <headerFooter alignWithMargins="0"/>
    </customSheetView>
    <customSheetView guid="{B48B8B4C-A880-453D-8729-90D004BEF0DB}"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3" customWidth="1"/>
    <col min="2" max="4" width="20.625" style="444" customWidth="1"/>
    <col min="5" max="5" width="9.625" style="444" customWidth="1"/>
    <col min="6" max="6" width="12.625" style="444" customWidth="1"/>
    <col min="7" max="16384" width="9" style="265"/>
  </cols>
  <sheetData>
    <row r="1" spans="1:7">
      <c r="A1" s="431"/>
      <c r="B1" s="432"/>
      <c r="C1" s="432"/>
      <c r="D1" s="432"/>
      <c r="E1" s="432"/>
      <c r="F1" s="432"/>
    </row>
    <row r="2" spans="1:7" ht="21.95" customHeight="1">
      <c r="A2" s="1067" t="s">
        <v>286</v>
      </c>
      <c r="B2" s="1067"/>
      <c r="C2" s="1067"/>
      <c r="D2" s="1067"/>
      <c r="E2" s="1068"/>
      <c r="F2" s="265"/>
    </row>
    <row r="3" spans="1:7">
      <c r="A3" s="431"/>
      <c r="B3" s="432"/>
      <c r="C3" s="432"/>
      <c r="D3" s="432"/>
      <c r="E3" s="432"/>
      <c r="F3" s="432"/>
    </row>
    <row r="4" spans="1:7" ht="53.25" customHeight="1">
      <c r="A4" s="433" t="s">
        <v>271</v>
      </c>
      <c r="B4" s="434" t="s">
        <v>272</v>
      </c>
      <c r="C4" s="433" t="s">
        <v>287</v>
      </c>
      <c r="D4" s="433" t="s">
        <v>288</v>
      </c>
      <c r="E4" s="433" t="s">
        <v>289</v>
      </c>
      <c r="F4" s="433" t="s">
        <v>290</v>
      </c>
    </row>
    <row r="5" spans="1:7" ht="18" customHeight="1">
      <c r="A5" s="435" t="s">
        <v>276</v>
      </c>
      <c r="B5" s="435" t="s">
        <v>277</v>
      </c>
      <c r="C5" s="435" t="s">
        <v>278</v>
      </c>
      <c r="D5" s="435" t="s">
        <v>279</v>
      </c>
      <c r="E5" s="445" t="s">
        <v>291</v>
      </c>
      <c r="F5" s="435" t="s">
        <v>292</v>
      </c>
    </row>
    <row r="6" spans="1:7" ht="45" customHeight="1">
      <c r="A6" s="436">
        <v>1</v>
      </c>
      <c r="B6" s="437"/>
      <c r="C6" s="438"/>
      <c r="D6" s="438"/>
      <c r="E6" s="439"/>
      <c r="F6" s="440">
        <f>C6*E6</f>
        <v>0</v>
      </c>
    </row>
    <row r="7" spans="1:7" ht="45" customHeight="1">
      <c r="A7" s="436">
        <v>2</v>
      </c>
      <c r="B7" s="437"/>
      <c r="C7" s="438"/>
      <c r="D7" s="438"/>
      <c r="E7" s="439"/>
      <c r="F7" s="440">
        <f t="shared" ref="F7:F15" si="0">C7*E7</f>
        <v>0</v>
      </c>
    </row>
    <row r="8" spans="1:7" ht="45" customHeight="1">
      <c r="A8" s="436">
        <v>3</v>
      </c>
      <c r="B8" s="437"/>
      <c r="C8" s="438"/>
      <c r="D8" s="438"/>
      <c r="E8" s="439"/>
      <c r="F8" s="440">
        <f t="shared" si="0"/>
        <v>0</v>
      </c>
    </row>
    <row r="9" spans="1:7" ht="45" customHeight="1">
      <c r="A9" s="436">
        <v>4</v>
      </c>
      <c r="B9" s="437"/>
      <c r="C9" s="438"/>
      <c r="D9" s="438"/>
      <c r="E9" s="439"/>
      <c r="F9" s="440">
        <f t="shared" si="0"/>
        <v>0</v>
      </c>
    </row>
    <row r="10" spans="1:7" ht="45" customHeight="1">
      <c r="A10" s="436">
        <v>5</v>
      </c>
      <c r="B10" s="437"/>
      <c r="C10" s="438"/>
      <c r="D10" s="438"/>
      <c r="E10" s="439"/>
      <c r="F10" s="440">
        <f t="shared" si="0"/>
        <v>0</v>
      </c>
    </row>
    <row r="11" spans="1:7" ht="45" customHeight="1">
      <c r="A11" s="436">
        <v>6</v>
      </c>
      <c r="B11" s="437"/>
      <c r="C11" s="438"/>
      <c r="D11" s="438"/>
      <c r="E11" s="439"/>
      <c r="F11" s="440">
        <f t="shared" si="0"/>
        <v>0</v>
      </c>
    </row>
    <row r="12" spans="1:7" ht="45" customHeight="1">
      <c r="A12" s="436">
        <v>7</v>
      </c>
      <c r="B12" s="437"/>
      <c r="C12" s="438"/>
      <c r="D12" s="438"/>
      <c r="E12" s="439"/>
      <c r="F12" s="440">
        <f t="shared" si="0"/>
        <v>0</v>
      </c>
    </row>
    <row r="13" spans="1:7" ht="45" customHeight="1">
      <c r="A13" s="436">
        <v>8</v>
      </c>
      <c r="B13" s="437"/>
      <c r="C13" s="438"/>
      <c r="D13" s="438"/>
      <c r="E13" s="439"/>
      <c r="F13" s="440">
        <f t="shared" si="0"/>
        <v>0</v>
      </c>
    </row>
    <row r="14" spans="1:7" ht="45" customHeight="1">
      <c r="A14" s="436">
        <v>9</v>
      </c>
      <c r="B14" s="437"/>
      <c r="C14" s="438"/>
      <c r="D14" s="438"/>
      <c r="E14" s="439"/>
      <c r="F14" s="440">
        <f t="shared" si="0"/>
        <v>0</v>
      </c>
    </row>
    <row r="15" spans="1:7" ht="45" customHeight="1">
      <c r="A15" s="436">
        <v>10</v>
      </c>
      <c r="B15" s="437"/>
      <c r="C15" s="438"/>
      <c r="D15" s="438"/>
      <c r="E15" s="439"/>
      <c r="F15" s="440">
        <f t="shared" si="0"/>
        <v>0</v>
      </c>
    </row>
    <row r="16" spans="1:7" ht="45" customHeight="1">
      <c r="A16" s="441"/>
      <c r="B16" s="442" t="s">
        <v>281</v>
      </c>
      <c r="C16" s="442"/>
      <c r="D16" s="442"/>
      <c r="E16" s="442"/>
      <c r="F16" s="442">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E8" sqref="E8"/>
      <pageMargins left="0" right="0" top="0" bottom="0" header="0" footer="0"/>
      <pageSetup orientation="portrait" r:id="rId1"/>
      <headerFooter alignWithMargins="0"/>
    </customSheetView>
    <customSheetView guid="{7F1A5DE7-1043-4C11-AB2C-CC6BC6A0F482}" state="hidden">
      <selection activeCell="E8" sqref="E8"/>
      <pageMargins left="0" right="0" top="0" bottom="0" header="0" footer="0"/>
      <pageSetup orientation="portrait" r:id="rId2"/>
      <headerFooter alignWithMargins="0"/>
    </customSheetView>
    <customSheetView guid="{17F5C48B-526E-48D2-9F97-823D578F9893}" state="hidden">
      <selection activeCell="E8" sqref="E8"/>
      <pageMargins left="0" right="0" top="0" bottom="0" header="0" footer="0"/>
      <pageSetup orientation="portrait" r:id="rId3"/>
      <headerFooter alignWithMargins="0"/>
    </customSheetView>
    <customSheetView guid="{B835C05C-B615-4DCB-982D-4519616B3CD8}" state="hidden">
      <selection activeCell="E8" sqref="E8"/>
      <pageMargins left="0" right="0" top="0" bottom="0" header="0" footer="0"/>
      <pageSetup orientation="portrait" r:id="rId4"/>
      <headerFooter alignWithMargins="0"/>
    </customSheetView>
    <customSheetView guid="{E97134B6-5E8D-4951-8DA0-73D065532361}" state="hidden">
      <selection activeCell="E8" sqref="E8"/>
      <pageMargins left="0" right="0" top="0" bottom="0" header="0" footer="0"/>
      <pageSetup orientation="portrait" r:id="rId5"/>
      <headerFooter alignWithMargins="0"/>
    </customSheetView>
    <customSheetView guid="{EE46BCD1-F715-4FA9-A5FC-1B125AD601E0}">
      <selection activeCell="E8" sqref="E8"/>
      <pageMargins left="0" right="0" top="0" bottom="0" header="0" footer="0"/>
      <pageSetup orientation="portrait" r:id="rId6"/>
      <headerFooter alignWithMargins="0"/>
    </customSheetView>
    <customSheetView guid="{4AA1107B-A795-4744-B566-827168772C7A}">
      <selection activeCell="E8" sqref="E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6" sqref="B6"/>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9" sqref="B9"/>
      <pageMargins left="0" right="0" top="0" bottom="0" header="0" footer="0"/>
      <pageSetup orientation="portrait" r:id="rId12"/>
      <headerFooter alignWithMargins="0"/>
    </customSheetView>
    <customSheetView guid="{7487ED9F-BBED-4B2A-9631-22F1A430946B}">
      <selection activeCell="E8" sqref="E8"/>
      <pageMargins left="0" right="0" top="0" bottom="0" header="0" footer="0"/>
      <pageSetup orientation="portrait" r:id="rId13"/>
      <headerFooter alignWithMargins="0"/>
    </customSheetView>
    <customSheetView guid="{B3CE7B10-A914-4559-A6DA-AED8C22AFD6D}" state="hidden">
      <selection activeCell="E8" sqref="E8"/>
      <pageMargins left="0" right="0" top="0" bottom="0" header="0" footer="0"/>
      <pageSetup orientation="portrait" r:id="rId14"/>
      <headerFooter alignWithMargins="0"/>
    </customSheetView>
    <customSheetView guid="{D53177B2-31EC-4222-B97A-A37DCFD9E45B}" state="hidden">
      <selection activeCell="E8" sqref="E8"/>
      <pageMargins left="0" right="0" top="0" bottom="0" header="0" footer="0"/>
      <pageSetup orientation="portrait" r:id="rId15"/>
      <headerFooter alignWithMargins="0"/>
    </customSheetView>
    <customSheetView guid="{223BC0FC-814D-40F0-9795-CE82A16FF3A5}" state="hidden">
      <selection activeCell="E8" sqref="E8"/>
      <pageMargins left="0" right="0" top="0" bottom="0" header="0" footer="0"/>
      <pageSetup orientation="portrait" r:id="rId16"/>
      <headerFooter alignWithMargins="0"/>
    </customSheetView>
    <customSheetView guid="{E81F0721-C35D-4189-B675-E46A21339863}" state="hidden">
      <selection activeCell="E8" sqref="E8"/>
      <pageMargins left="0" right="0" top="0" bottom="0" header="0" footer="0"/>
      <pageSetup orientation="portrait" r:id="rId17"/>
      <headerFooter alignWithMargins="0"/>
    </customSheetView>
    <customSheetView guid="{D0757F9E-DF41-4B40-A5E5-F4F8FDD8D61D}" state="hidden">
      <selection activeCell="E8" sqref="E8"/>
      <pageMargins left="0" right="0" top="0" bottom="0" header="0" footer="0"/>
      <pageSetup orientation="portrait" r:id="rId18"/>
      <headerFooter alignWithMargins="0"/>
    </customSheetView>
    <customSheetView guid="{7043F04C-1FA3-449D-BEB8-4AC08DF68A5A}" state="hidden">
      <selection activeCell="E8" sqref="E8"/>
      <pageMargins left="0" right="0" top="0" bottom="0" header="0" footer="0"/>
      <pageSetup orientation="portrait" r:id="rId19"/>
      <headerFooter alignWithMargins="0"/>
    </customSheetView>
    <customSheetView guid="{B48B8B4C-A880-453D-8729-90D004BEF0DB}"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election activeCell="B2" sqref="B2:E2"/>
    </sheetView>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5"/>
      <c r="B1" s="913"/>
      <c r="C1" s="914"/>
      <c r="D1" s="914"/>
      <c r="E1" s="915"/>
      <c r="F1" s="263"/>
      <c r="G1" s="15" t="s">
        <v>6</v>
      </c>
      <c r="H1" s="15"/>
      <c r="I1" s="15"/>
      <c r="J1" s="15"/>
    </row>
    <row r="2" spans="1:10" ht="58.5" customHeight="1">
      <c r="A2" s="898" t="s">
        <v>7</v>
      </c>
      <c r="B2" s="916" t="str">
        <f>Basic!B1</f>
        <v xml:space="preserve">Making Animation Videos on Safety at workplace in line with Accident case studies
</v>
      </c>
      <c r="C2" s="917"/>
      <c r="D2" s="917"/>
      <c r="E2" s="918"/>
      <c r="F2" s="901" t="str">
        <f>Basic!B3</f>
        <v>Making Animation Videos</v>
      </c>
      <c r="G2" s="15"/>
      <c r="H2" s="15"/>
      <c r="I2" s="15"/>
      <c r="J2" s="15"/>
    </row>
    <row r="3" spans="1:10" ht="23.25" customHeight="1">
      <c r="A3" s="899"/>
      <c r="B3" s="919" t="str">
        <f>Basic!B5</f>
        <v>SR-II/C&amp;M/WC-4143 /2024</v>
      </c>
      <c r="C3" s="920"/>
      <c r="D3" s="920"/>
      <c r="E3" s="921"/>
      <c r="F3" s="902"/>
      <c r="G3" s="15"/>
      <c r="H3" s="15"/>
      <c r="I3" s="15"/>
      <c r="J3" s="15"/>
    </row>
    <row r="4" spans="1:10" ht="39.950000000000003" customHeight="1">
      <c r="A4" s="899"/>
      <c r="B4" s="262">
        <v>1</v>
      </c>
      <c r="C4" s="908" t="s">
        <v>8</v>
      </c>
      <c r="D4" s="908"/>
      <c r="E4" s="909"/>
      <c r="F4" s="902"/>
      <c r="G4" s="788"/>
      <c r="H4" s="789" t="s">
        <v>9</v>
      </c>
      <c r="I4" s="15"/>
      <c r="J4" s="15"/>
    </row>
    <row r="5" spans="1:10" ht="30" customHeight="1">
      <c r="A5" s="899"/>
      <c r="B5" s="262">
        <v>2</v>
      </c>
      <c r="C5" s="908" t="s">
        <v>10</v>
      </c>
      <c r="D5" s="908"/>
      <c r="E5" s="909"/>
      <c r="F5" s="902"/>
      <c r="G5" s="15"/>
      <c r="H5" s="15"/>
      <c r="I5" s="15"/>
      <c r="J5" s="15"/>
    </row>
    <row r="6" spans="1:10" ht="30" customHeight="1">
      <c r="A6" s="899"/>
      <c r="B6" s="262">
        <v>3</v>
      </c>
      <c r="C6" s="908" t="s">
        <v>11</v>
      </c>
      <c r="D6" s="908"/>
      <c r="E6" s="909"/>
      <c r="F6" s="902"/>
      <c r="G6" s="15"/>
      <c r="H6" s="15"/>
      <c r="I6" s="15"/>
      <c r="J6" s="15"/>
    </row>
    <row r="7" spans="1:10" ht="52.5" hidden="1" customHeight="1">
      <c r="A7" s="899"/>
      <c r="B7" s="262">
        <v>4</v>
      </c>
      <c r="C7" s="908" t="s">
        <v>12</v>
      </c>
      <c r="D7" s="908"/>
      <c r="E7" s="909"/>
      <c r="F7" s="902"/>
      <c r="G7" s="15"/>
      <c r="H7" s="15"/>
      <c r="I7" s="15"/>
      <c r="J7" s="15"/>
    </row>
    <row r="8" spans="1:10" ht="9.75" customHeight="1">
      <c r="A8" s="899"/>
      <c r="B8" s="17"/>
      <c r="C8" s="16"/>
      <c r="D8" s="16"/>
      <c r="E8" s="18"/>
      <c r="F8" s="902"/>
      <c r="G8" s="15"/>
      <c r="H8" s="15"/>
      <c r="I8" s="15"/>
      <c r="J8" s="15"/>
    </row>
    <row r="9" spans="1:10" ht="23.25" customHeight="1">
      <c r="A9" s="899"/>
      <c r="B9" s="910"/>
      <c r="C9" s="911"/>
      <c r="D9" s="911"/>
      <c r="E9" s="912"/>
      <c r="F9" s="902"/>
      <c r="G9" s="15"/>
      <c r="H9" s="15"/>
      <c r="I9" s="15"/>
      <c r="J9" s="15"/>
    </row>
    <row r="10" spans="1:10" ht="10.5" customHeight="1">
      <c r="A10" s="899"/>
      <c r="B10" s="19"/>
      <c r="C10" s="20"/>
      <c r="D10" s="20"/>
      <c r="E10" s="21"/>
      <c r="F10" s="902"/>
      <c r="G10" s="15"/>
      <c r="H10" s="15"/>
      <c r="I10" s="15"/>
      <c r="J10" s="15"/>
    </row>
    <row r="11" spans="1:10" ht="24" customHeight="1">
      <c r="A11" s="899"/>
      <c r="B11" s="906"/>
      <c r="C11" s="907"/>
      <c r="D11" s="907"/>
      <c r="E11" s="22"/>
      <c r="F11" s="902"/>
    </row>
    <row r="12" spans="1:10" ht="15.95" customHeight="1">
      <c r="A12" s="900"/>
      <c r="B12" s="892"/>
      <c r="C12" s="893"/>
      <c r="D12" s="893"/>
      <c r="E12" s="24"/>
      <c r="F12" s="903"/>
      <c r="G12" s="15"/>
      <c r="H12" s="15"/>
      <c r="I12" s="15"/>
      <c r="J12" s="15"/>
    </row>
    <row r="13" spans="1:10" ht="24" customHeight="1">
      <c r="A13" s="897"/>
      <c r="B13" s="894"/>
      <c r="C13" s="895"/>
      <c r="D13" s="895"/>
      <c r="E13" s="22"/>
      <c r="F13" s="896"/>
      <c r="G13" s="25"/>
      <c r="H13" s="25"/>
      <c r="I13" s="25"/>
      <c r="J13" s="25"/>
    </row>
    <row r="14" spans="1:10" ht="15.95" customHeight="1">
      <c r="A14" s="897"/>
      <c r="B14" s="904"/>
      <c r="C14" s="905"/>
      <c r="D14" s="905"/>
      <c r="E14" s="26"/>
      <c r="F14" s="896"/>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4Zgzymz7CA1wH+egc2Y53dfyBHDmMNR5JY0/1sFtbyg/djqllLyyPWvKSrAZQKgsyJYIRvA5da8K+T9FRfnH6w==" saltValue="+v/LaEUquIriYpdZP2XA9A==" spinCount="100000" sheet="1" formatColumns="0" formatRows="0" selectLockedCells="1"/>
  <customSheetViews>
    <customSheetView guid="{75D87FDD-0292-4E5A-8E8F-63018B009393}" showGridLines="0" hiddenRows="1">
      <selection activeCell="K10" sqref="K10"/>
      <pageMargins left="0" right="0" top="0" bottom="0" header="0" footer="0"/>
      <printOptions horizontalCentered="1"/>
      <pageSetup paperSize="9" orientation="landscape" r:id="rId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3"/>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4"/>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5"/>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7"/>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8"/>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9"/>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0"/>
      <headerFooter alignWithMargins="0"/>
    </customSheetView>
    <customSheetView guid="{01ACF2E1-8E61-4459-ABC1-B6C183DEED61}" showGridLines="0" showRuler="0">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3"/>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4"/>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5"/>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1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17"/>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18"/>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19"/>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20"/>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2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2"/>
      <headerFooter alignWithMargins="0"/>
    </customSheetView>
    <customSheetView guid="{B48B8B4C-A880-453D-8729-90D004BEF0DB}"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tabSelected="1" view="pageBreakPreview" zoomScaleNormal="100" zoomScaleSheetLayoutView="100" workbookViewId="0">
      <selection activeCell="D53" sqref="D53:F53"/>
    </sheetView>
  </sheetViews>
  <sheetFormatPr defaultColWidth="8" defaultRowHeight="16.5"/>
  <cols>
    <col min="1" max="1" width="9.375" style="389" customWidth="1"/>
    <col min="2" max="2" width="9.375" style="391" customWidth="1"/>
    <col min="3" max="3" width="12.875" style="389" customWidth="1"/>
    <col min="4" max="4" width="18.125" style="389" customWidth="1"/>
    <col min="5" max="5" width="11.125" style="389" customWidth="1"/>
    <col min="6" max="6" width="29.875" style="389" customWidth="1"/>
    <col min="7" max="8" width="8" style="389" customWidth="1"/>
    <col min="9" max="27" width="8" style="388" customWidth="1"/>
    <col min="28" max="28" width="17.5" style="388" customWidth="1"/>
    <col min="29" max="29" width="12.125" style="388" customWidth="1"/>
    <col min="30" max="30" width="8" style="386" customWidth="1"/>
    <col min="31" max="31" width="8" style="387" customWidth="1"/>
    <col min="32" max="32" width="12" style="387" customWidth="1"/>
    <col min="33" max="35" width="8" style="386" customWidth="1"/>
    <col min="36" max="36" width="9.125" style="386" customWidth="1"/>
    <col min="37" max="41" width="8" style="386" customWidth="1"/>
    <col min="42" max="16384" width="8" style="388"/>
  </cols>
  <sheetData>
    <row r="1" spans="1:36">
      <c r="A1" s="381" t="str">
        <f>Cover!B3</f>
        <v>SR-II/C&amp;M/WC-4143 /2024</v>
      </c>
      <c r="B1" s="381"/>
      <c r="C1" s="382"/>
      <c r="D1" s="382"/>
      <c r="E1" s="382"/>
      <c r="F1" s="383" t="s">
        <v>293</v>
      </c>
      <c r="G1" s="384"/>
      <c r="H1" s="384"/>
      <c r="I1" s="385"/>
      <c r="J1" s="385"/>
      <c r="K1" s="385"/>
      <c r="L1" s="385"/>
      <c r="M1" s="385"/>
      <c r="N1" s="385"/>
      <c r="O1" s="385"/>
      <c r="P1" s="385"/>
      <c r="Q1" s="385"/>
      <c r="R1" s="385"/>
      <c r="S1" s="385"/>
      <c r="T1" s="385"/>
      <c r="U1" s="385"/>
      <c r="V1" s="385"/>
      <c r="W1" s="385"/>
      <c r="X1" s="385"/>
      <c r="Y1" s="385"/>
      <c r="Z1" s="385" t="str">
        <f>'Names of Bidder'!D6</f>
        <v>Sole Bidder</v>
      </c>
      <c r="AA1" s="385"/>
      <c r="AB1" s="385"/>
      <c r="AC1" s="385"/>
      <c r="AE1" s="387">
        <v>1</v>
      </c>
      <c r="AF1" s="387" t="s">
        <v>294</v>
      </c>
      <c r="AI1" s="387">
        <v>1</v>
      </c>
      <c r="AJ1" s="386" t="s">
        <v>295</v>
      </c>
    </row>
    <row r="2" spans="1:36">
      <c r="A2" s="384"/>
      <c r="B2" s="384"/>
      <c r="C2" s="384"/>
      <c r="D2" s="384"/>
      <c r="E2" s="384"/>
      <c r="F2" s="384"/>
      <c r="G2" s="384"/>
      <c r="H2" s="384"/>
      <c r="I2" s="385"/>
      <c r="J2" s="385"/>
      <c r="K2" s="385"/>
      <c r="L2" s="385"/>
      <c r="M2" s="385"/>
      <c r="N2" s="385"/>
      <c r="O2" s="385"/>
      <c r="P2" s="385"/>
      <c r="Q2" s="385"/>
      <c r="R2" s="385"/>
      <c r="S2" s="385"/>
      <c r="T2" s="385"/>
      <c r="U2" s="385"/>
      <c r="V2" s="385"/>
      <c r="W2" s="385"/>
      <c r="X2" s="385"/>
      <c r="Y2" s="385"/>
      <c r="Z2" s="385">
        <f>'Names of Bidder'!AA6</f>
        <v>0</v>
      </c>
      <c r="AA2" s="385"/>
      <c r="AB2" s="385"/>
      <c r="AC2" s="385"/>
      <c r="AE2" s="387">
        <v>2</v>
      </c>
      <c r="AF2" s="387" t="s">
        <v>296</v>
      </c>
      <c r="AI2" s="387">
        <v>2</v>
      </c>
      <c r="AJ2" s="386" t="s">
        <v>297</v>
      </c>
    </row>
    <row r="3" spans="1:36">
      <c r="A3" s="1072" t="s">
        <v>298</v>
      </c>
      <c r="B3" s="1072"/>
      <c r="C3" s="1072"/>
      <c r="D3" s="1072"/>
      <c r="E3" s="1072"/>
      <c r="F3" s="1072"/>
      <c r="G3" s="384"/>
      <c r="H3" s="384"/>
      <c r="I3" s="385"/>
      <c r="J3" s="385"/>
      <c r="K3" s="385"/>
      <c r="L3" s="385"/>
      <c r="M3" s="385"/>
      <c r="N3" s="385"/>
      <c r="O3" s="385"/>
      <c r="P3" s="385"/>
      <c r="Q3" s="385"/>
      <c r="R3" s="385"/>
      <c r="S3" s="385"/>
      <c r="T3" s="385"/>
      <c r="U3" s="385"/>
      <c r="V3" s="385"/>
      <c r="W3" s="385"/>
      <c r="X3" s="385"/>
      <c r="Y3" s="385"/>
      <c r="Z3" s="385"/>
      <c r="AA3" s="385"/>
      <c r="AB3" s="385"/>
      <c r="AC3" s="385"/>
      <c r="AE3" s="387">
        <v>3</v>
      </c>
      <c r="AF3" s="387" t="s">
        <v>299</v>
      </c>
      <c r="AI3" s="387">
        <v>3</v>
      </c>
      <c r="AJ3" s="386" t="s">
        <v>300</v>
      </c>
    </row>
    <row r="4" spans="1:36">
      <c r="A4" s="390"/>
      <c r="B4" s="390"/>
      <c r="C4" s="390"/>
      <c r="D4" s="390"/>
      <c r="E4" s="390"/>
      <c r="F4" s="390"/>
      <c r="G4" s="384"/>
      <c r="H4" s="384"/>
      <c r="I4" s="385"/>
      <c r="J4" s="385"/>
      <c r="K4" s="385"/>
      <c r="L4" s="385"/>
      <c r="M4" s="385"/>
      <c r="N4" s="385"/>
      <c r="O4" s="385"/>
      <c r="P4" s="385"/>
      <c r="Q4" s="385"/>
      <c r="R4" s="385"/>
      <c r="S4" s="385"/>
      <c r="T4" s="385"/>
      <c r="U4" s="385"/>
      <c r="V4" s="385"/>
      <c r="W4" s="385"/>
      <c r="X4" s="385"/>
      <c r="Y4" s="385"/>
      <c r="Z4" s="385"/>
      <c r="AA4" s="385"/>
      <c r="AB4" s="385"/>
      <c r="AC4" s="385"/>
      <c r="AE4" s="387">
        <v>4</v>
      </c>
      <c r="AF4" s="387" t="s">
        <v>301</v>
      </c>
      <c r="AI4" s="387">
        <v>4</v>
      </c>
      <c r="AJ4" s="386" t="s">
        <v>302</v>
      </c>
    </row>
    <row r="5" spans="1:36">
      <c r="A5" s="400" t="s">
        <v>303</v>
      </c>
      <c r="B5" s="400"/>
      <c r="C5" s="1073"/>
      <c r="D5" s="1073"/>
      <c r="E5" s="1073"/>
      <c r="F5" s="1073"/>
      <c r="G5" s="384"/>
      <c r="H5" s="384"/>
      <c r="I5" s="385"/>
      <c r="J5" s="385"/>
      <c r="K5" s="385"/>
      <c r="L5" s="385"/>
      <c r="M5" s="385"/>
      <c r="N5" s="385"/>
      <c r="O5" s="385"/>
      <c r="P5" s="385"/>
      <c r="Q5" s="385"/>
      <c r="R5" s="385"/>
      <c r="S5" s="385"/>
      <c r="T5" s="385"/>
      <c r="U5" s="385"/>
      <c r="V5" s="385"/>
      <c r="W5" s="385"/>
      <c r="X5" s="385"/>
      <c r="Y5" s="385"/>
      <c r="Z5" s="385"/>
      <c r="AA5" s="385"/>
      <c r="AB5" s="385"/>
      <c r="AC5" s="385"/>
      <c r="AE5" s="387">
        <v>5</v>
      </c>
      <c r="AF5" s="387" t="s">
        <v>301</v>
      </c>
      <c r="AI5" s="387">
        <v>5</v>
      </c>
      <c r="AJ5" s="386" t="s">
        <v>304</v>
      </c>
    </row>
    <row r="6" spans="1:36">
      <c r="A6" s="400" t="s">
        <v>305</v>
      </c>
      <c r="B6" s="1074" t="str">
        <f>'Sch-1'!F28</f>
        <v>--2024</v>
      </c>
      <c r="C6" s="1074"/>
      <c r="D6" s="384"/>
      <c r="E6" s="384"/>
      <c r="F6" s="384"/>
      <c r="G6" s="384"/>
      <c r="H6" s="384"/>
      <c r="I6" s="385"/>
      <c r="J6" s="385"/>
      <c r="K6" s="385"/>
      <c r="L6" s="385"/>
      <c r="M6" s="385"/>
      <c r="N6" s="385"/>
      <c r="O6" s="385"/>
      <c r="P6" s="385"/>
      <c r="Q6" s="385"/>
      <c r="R6" s="385"/>
      <c r="S6" s="385"/>
      <c r="T6" s="385"/>
      <c r="U6" s="385"/>
      <c r="V6" s="385"/>
      <c r="W6" s="385"/>
      <c r="X6" s="385"/>
      <c r="Y6" s="385"/>
      <c r="Z6" s="385"/>
      <c r="AA6" s="385"/>
      <c r="AB6" s="385"/>
      <c r="AC6" s="385"/>
      <c r="AE6" s="387">
        <v>6</v>
      </c>
      <c r="AF6" s="387" t="s">
        <v>301</v>
      </c>
      <c r="AG6" s="392" t="e">
        <f>DAY(B6)</f>
        <v>#VALUE!</v>
      </c>
      <c r="AI6" s="387">
        <v>6</v>
      </c>
      <c r="AJ6" s="386" t="s">
        <v>306</v>
      </c>
    </row>
    <row r="7" spans="1:36">
      <c r="A7" s="400"/>
      <c r="B7" s="867"/>
      <c r="C7" s="867"/>
      <c r="D7" s="384"/>
      <c r="E7" s="384"/>
      <c r="F7" s="384"/>
      <c r="G7" s="384"/>
      <c r="H7" s="384"/>
      <c r="I7" s="385"/>
      <c r="J7" s="385"/>
      <c r="K7" s="385"/>
      <c r="L7" s="385"/>
      <c r="M7" s="385"/>
      <c r="N7" s="385"/>
      <c r="O7" s="385"/>
      <c r="P7" s="385"/>
      <c r="Q7" s="385"/>
      <c r="R7" s="385"/>
      <c r="S7" s="385"/>
      <c r="T7" s="385"/>
      <c r="U7" s="385"/>
      <c r="V7" s="385"/>
      <c r="W7" s="385"/>
      <c r="X7" s="385"/>
      <c r="Y7" s="385"/>
      <c r="Z7" s="385"/>
      <c r="AA7" s="385"/>
      <c r="AB7" s="385"/>
      <c r="AC7" s="385"/>
      <c r="AE7" s="387">
        <v>7</v>
      </c>
      <c r="AF7" s="387" t="s">
        <v>301</v>
      </c>
      <c r="AG7" s="392" t="e">
        <f>MONTH(B6)</f>
        <v>#VALUE!</v>
      </c>
      <c r="AI7" s="387">
        <v>7</v>
      </c>
      <c r="AJ7" s="386" t="s">
        <v>307</v>
      </c>
    </row>
    <row r="8" spans="1:36">
      <c r="A8" s="868" t="s">
        <v>83</v>
      </c>
      <c r="B8" s="393"/>
      <c r="C8" s="384"/>
      <c r="D8" s="384"/>
      <c r="E8" s="384"/>
      <c r="F8" s="394"/>
      <c r="G8" s="384"/>
      <c r="H8" s="384"/>
      <c r="I8" s="385"/>
      <c r="J8" s="385"/>
      <c r="K8" s="385"/>
      <c r="L8" s="385"/>
      <c r="M8" s="385"/>
      <c r="N8" s="385"/>
      <c r="O8" s="385"/>
      <c r="P8" s="385"/>
      <c r="Q8" s="385"/>
      <c r="R8" s="385"/>
      <c r="S8" s="385"/>
      <c r="T8" s="385"/>
      <c r="U8" s="385"/>
      <c r="V8" s="385"/>
      <c r="W8" s="385"/>
      <c r="X8" s="385"/>
      <c r="Y8" s="385"/>
      <c r="Z8" s="385"/>
      <c r="AA8" s="385"/>
      <c r="AB8" s="385"/>
      <c r="AC8" s="385"/>
      <c r="AE8" s="387">
        <v>8</v>
      </c>
      <c r="AF8" s="387" t="s">
        <v>301</v>
      </c>
      <c r="AG8" s="392" t="e">
        <f>LOOKUP(AG7,AI1:AI12,AJ1:AJ12)</f>
        <v>#VALUE!</v>
      </c>
      <c r="AI8" s="387">
        <v>8</v>
      </c>
      <c r="AJ8" s="386" t="s">
        <v>308</v>
      </c>
    </row>
    <row r="9" spans="1:36">
      <c r="A9" s="869" t="str">
        <f>'Sch-1'!M8</f>
        <v>Sr.GM , Contracts &amp; Materials Department,</v>
      </c>
      <c r="B9" s="869"/>
      <c r="C9" s="384"/>
      <c r="D9" s="384"/>
      <c r="E9" s="384"/>
      <c r="F9" s="394"/>
      <c r="G9" s="384"/>
      <c r="H9" s="384"/>
      <c r="I9" s="385"/>
      <c r="J9" s="385"/>
      <c r="K9" s="385"/>
      <c r="L9" s="385"/>
      <c r="M9" s="385"/>
      <c r="N9" s="385"/>
      <c r="O9" s="385"/>
      <c r="P9" s="385"/>
      <c r="Q9" s="385"/>
      <c r="R9" s="385"/>
      <c r="S9" s="385"/>
      <c r="T9" s="385"/>
      <c r="U9" s="385"/>
      <c r="V9" s="385"/>
      <c r="W9" s="385"/>
      <c r="X9" s="385"/>
      <c r="Y9" s="385"/>
      <c r="Z9" s="385"/>
      <c r="AA9" s="385"/>
      <c r="AB9" s="385"/>
      <c r="AC9" s="385"/>
      <c r="AE9" s="387">
        <v>9</v>
      </c>
      <c r="AF9" s="387" t="s">
        <v>301</v>
      </c>
      <c r="AG9" s="392" t="e">
        <f>YEAR(B6)</f>
        <v>#VALUE!</v>
      </c>
      <c r="AI9" s="387">
        <v>9</v>
      </c>
      <c r="AJ9" s="386" t="s">
        <v>309</v>
      </c>
    </row>
    <row r="10" spans="1:36">
      <c r="A10" s="869" t="str">
        <f>'Sch-1'!M9</f>
        <v>Power Grid Corporation of India Ltd.,</v>
      </c>
      <c r="B10" s="869"/>
      <c r="C10" s="384"/>
      <c r="D10" s="384"/>
      <c r="E10" s="384"/>
      <c r="F10" s="394"/>
      <c r="G10" s="384"/>
      <c r="H10" s="384"/>
      <c r="I10" s="385"/>
      <c r="J10" s="385"/>
      <c r="K10" s="385"/>
      <c r="L10" s="385"/>
      <c r="M10" s="385"/>
      <c r="N10" s="385"/>
      <c r="O10" s="385"/>
      <c r="P10" s="385"/>
      <c r="Q10" s="385"/>
      <c r="R10" s="385"/>
      <c r="S10" s="385"/>
      <c r="T10" s="385"/>
      <c r="U10" s="385"/>
      <c r="V10" s="385"/>
      <c r="W10" s="385"/>
      <c r="X10" s="385"/>
      <c r="Y10" s="385"/>
      <c r="Z10" s="385"/>
      <c r="AA10" s="385"/>
      <c r="AB10" s="385"/>
      <c r="AC10" s="385"/>
      <c r="AE10" s="387">
        <v>10</v>
      </c>
      <c r="AF10" s="387" t="s">
        <v>301</v>
      </c>
      <c r="AI10" s="387">
        <v>10</v>
      </c>
      <c r="AJ10" s="386" t="s">
        <v>310</v>
      </c>
    </row>
    <row r="11" spans="1:36">
      <c r="A11" s="869" t="str">
        <f>'Sch-1'!M10</f>
        <v>SRTS-II, RHQ</v>
      </c>
      <c r="B11" s="869"/>
      <c r="C11" s="384"/>
      <c r="D11" s="384"/>
      <c r="E11" s="384"/>
      <c r="F11" s="394"/>
      <c r="G11" s="384"/>
      <c r="H11" s="384"/>
      <c r="I11" s="385"/>
      <c r="J11" s="385"/>
      <c r="K11" s="385"/>
      <c r="L11" s="385"/>
      <c r="M11" s="385"/>
      <c r="N11" s="385"/>
      <c r="O11" s="385"/>
      <c r="P11" s="385"/>
      <c r="Q11" s="385"/>
      <c r="R11" s="385"/>
      <c r="S11" s="385"/>
      <c r="T11" s="385"/>
      <c r="U11" s="385"/>
      <c r="V11" s="385"/>
      <c r="W11" s="385"/>
      <c r="X11" s="385"/>
      <c r="Y11" s="385"/>
      <c r="Z11" s="385"/>
      <c r="AA11" s="385"/>
      <c r="AB11" s="385"/>
      <c r="AC11" s="385"/>
      <c r="AE11" s="387">
        <v>11</v>
      </c>
      <c r="AF11" s="387" t="s">
        <v>301</v>
      </c>
      <c r="AI11" s="387">
        <v>11</v>
      </c>
      <c r="AJ11" s="386" t="s">
        <v>311</v>
      </c>
    </row>
    <row r="12" spans="1:36">
      <c r="A12" s="869" t="str">
        <f>'Sch-1'!M11</f>
        <v>Singanayakanahalli</v>
      </c>
      <c r="B12" s="869"/>
      <c r="C12" s="384"/>
      <c r="D12" s="384"/>
      <c r="E12" s="384"/>
      <c r="F12" s="394"/>
      <c r="G12" s="384"/>
      <c r="H12" s="384"/>
      <c r="I12" s="385"/>
      <c r="J12" s="385"/>
      <c r="K12" s="385"/>
      <c r="L12" s="385"/>
      <c r="M12" s="385"/>
      <c r="N12" s="385"/>
      <c r="O12" s="385"/>
      <c r="P12" s="385"/>
      <c r="Q12" s="385"/>
      <c r="R12" s="385"/>
      <c r="S12" s="385"/>
      <c r="T12" s="385"/>
      <c r="U12" s="385"/>
      <c r="V12" s="385"/>
      <c r="W12" s="385"/>
      <c r="X12" s="385"/>
      <c r="Y12" s="385"/>
      <c r="Z12" s="385"/>
      <c r="AA12" s="385"/>
      <c r="AB12" s="385"/>
      <c r="AC12" s="385"/>
      <c r="AE12" s="387">
        <v>12</v>
      </c>
      <c r="AF12" s="387" t="s">
        <v>301</v>
      </c>
      <c r="AI12" s="387">
        <v>12</v>
      </c>
      <c r="AJ12" s="386" t="s">
        <v>312</v>
      </c>
    </row>
    <row r="13" spans="1:36">
      <c r="A13" s="869" t="str">
        <f>'Sch-1'!M12</f>
        <v>Bengaluru-560064</v>
      </c>
      <c r="B13" s="869"/>
      <c r="C13" s="384"/>
      <c r="D13" s="384"/>
      <c r="E13" s="384"/>
      <c r="F13" s="394"/>
      <c r="G13" s="384"/>
      <c r="H13" s="384"/>
      <c r="I13" s="385"/>
      <c r="J13" s="385"/>
      <c r="K13" s="385"/>
      <c r="L13" s="385"/>
      <c r="M13" s="385"/>
      <c r="N13" s="385"/>
      <c r="O13" s="385"/>
      <c r="P13" s="385"/>
      <c r="Q13" s="385"/>
      <c r="R13" s="385"/>
      <c r="S13" s="385"/>
      <c r="T13" s="385"/>
      <c r="U13" s="385"/>
      <c r="V13" s="385"/>
      <c r="W13" s="385"/>
      <c r="X13" s="385"/>
      <c r="Y13" s="385"/>
      <c r="Z13" s="385"/>
      <c r="AA13" s="385"/>
      <c r="AB13" s="385"/>
      <c r="AC13" s="385"/>
      <c r="AE13" s="387">
        <v>13</v>
      </c>
      <c r="AF13" s="387" t="s">
        <v>301</v>
      </c>
    </row>
    <row r="14" spans="1:36" ht="22.5" customHeight="1">
      <c r="A14" s="400"/>
      <c r="B14" s="400"/>
      <c r="C14" s="384"/>
      <c r="D14" s="384"/>
      <c r="E14" s="384"/>
      <c r="F14" s="394"/>
      <c r="G14" s="384"/>
      <c r="H14" s="384"/>
      <c r="I14" s="385"/>
      <c r="J14" s="385"/>
      <c r="K14" s="385"/>
      <c r="L14" s="385"/>
      <c r="M14" s="385"/>
      <c r="N14" s="385"/>
      <c r="O14" s="385"/>
      <c r="P14" s="385"/>
      <c r="Q14" s="385"/>
      <c r="R14" s="385"/>
      <c r="S14" s="385"/>
      <c r="T14" s="385"/>
      <c r="U14" s="385"/>
      <c r="V14" s="385"/>
      <c r="W14" s="385"/>
      <c r="X14" s="385"/>
      <c r="Y14" s="385"/>
      <c r="Z14" s="385"/>
      <c r="AA14" s="385"/>
      <c r="AB14" s="385"/>
      <c r="AC14" s="385"/>
      <c r="AE14" s="387">
        <v>14</v>
      </c>
      <c r="AF14" s="387" t="s">
        <v>301</v>
      </c>
    </row>
    <row r="15" spans="1:36" ht="84" customHeight="1">
      <c r="A15" s="870" t="s">
        <v>313</v>
      </c>
      <c r="B15" s="871"/>
      <c r="C15" s="1075" t="str">
        <f>Cover!B2</f>
        <v xml:space="preserve">Making Animation Videos on Safety at workplace in line with Accident case studies
</v>
      </c>
      <c r="D15" s="1075"/>
      <c r="E15" s="1075"/>
      <c r="F15" s="1075"/>
      <c r="G15" s="384"/>
      <c r="H15" s="384"/>
      <c r="I15" s="385"/>
      <c r="J15" s="385"/>
      <c r="K15" s="385"/>
      <c r="L15" s="385"/>
      <c r="M15" s="385"/>
      <c r="N15" s="385"/>
      <c r="O15" s="385"/>
      <c r="P15" s="385"/>
      <c r="Q15" s="385"/>
      <c r="R15" s="385"/>
      <c r="S15" s="385"/>
      <c r="T15" s="385"/>
      <c r="U15" s="385"/>
      <c r="V15" s="385"/>
      <c r="W15" s="385"/>
      <c r="X15" s="385"/>
      <c r="Y15" s="385"/>
      <c r="Z15" s="385"/>
      <c r="AA15" s="385"/>
      <c r="AB15" s="385"/>
      <c r="AC15" s="385"/>
      <c r="AE15" s="387">
        <v>15</v>
      </c>
      <c r="AF15" s="387" t="s">
        <v>301</v>
      </c>
    </row>
    <row r="16" spans="1:36" ht="27.75" customHeight="1">
      <c r="A16" s="384" t="s">
        <v>314</v>
      </c>
      <c r="B16" s="384"/>
      <c r="C16" s="394"/>
      <c r="D16" s="394"/>
      <c r="E16" s="394"/>
      <c r="F16" s="394"/>
      <c r="G16" s="384"/>
      <c r="H16" s="384"/>
      <c r="I16" s="385"/>
      <c r="J16" s="385"/>
      <c r="K16" s="385"/>
      <c r="L16" s="385"/>
      <c r="M16" s="385"/>
      <c r="N16" s="385"/>
      <c r="O16" s="385"/>
      <c r="P16" s="385"/>
      <c r="Q16" s="385"/>
      <c r="R16" s="385"/>
      <c r="S16" s="385"/>
      <c r="T16" s="385"/>
      <c r="U16" s="385"/>
      <c r="V16" s="385"/>
      <c r="W16" s="385"/>
      <c r="X16" s="385"/>
      <c r="Y16" s="385"/>
      <c r="Z16" s="385"/>
      <c r="AA16" s="385"/>
      <c r="AB16" s="385"/>
      <c r="AC16" s="385"/>
      <c r="AE16" s="387">
        <v>16</v>
      </c>
      <c r="AF16" s="387" t="s">
        <v>301</v>
      </c>
    </row>
    <row r="17" spans="1:41" ht="100.5" customHeight="1">
      <c r="A17" s="871">
        <v>1</v>
      </c>
      <c r="B17" s="1069"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69"/>
      <c r="D17" s="1069"/>
      <c r="E17" s="1069"/>
      <c r="F17" s="1069"/>
      <c r="G17" s="384"/>
      <c r="H17" s="384"/>
      <c r="I17" s="385"/>
      <c r="J17" s="385"/>
      <c r="K17" s="385"/>
      <c r="L17" s="385"/>
      <c r="M17" s="385"/>
      <c r="N17" s="385"/>
      <c r="O17" s="385"/>
      <c r="P17" s="385"/>
      <c r="Q17" s="385"/>
      <c r="R17" s="385"/>
      <c r="S17" s="385"/>
      <c r="T17" s="385"/>
      <c r="U17" s="385"/>
      <c r="V17" s="385"/>
      <c r="W17" s="385"/>
      <c r="X17" s="385"/>
      <c r="Y17" s="385"/>
      <c r="Z17" s="745" t="s">
        <v>315</v>
      </c>
      <c r="AA17" s="676" t="s">
        <v>316</v>
      </c>
      <c r="AB17" s="395"/>
      <c r="AC17" s="396"/>
      <c r="AE17" s="387">
        <v>17</v>
      </c>
      <c r="AF17" s="387" t="s">
        <v>301</v>
      </c>
    </row>
    <row r="18" spans="1:41" ht="39" customHeight="1">
      <c r="A18" s="384"/>
      <c r="B18" s="1076" t="s">
        <v>317</v>
      </c>
      <c r="C18" s="1076"/>
      <c r="D18" s="1076"/>
      <c r="E18" s="1076"/>
      <c r="F18" s="1076"/>
      <c r="G18" s="384"/>
      <c r="H18" s="384"/>
      <c r="I18" s="385"/>
      <c r="J18" s="385"/>
      <c r="K18" s="385"/>
      <c r="L18" s="385"/>
      <c r="M18" s="385"/>
      <c r="N18" s="385"/>
      <c r="O18" s="385"/>
      <c r="P18" s="385"/>
      <c r="Q18" s="385"/>
      <c r="R18" s="385"/>
      <c r="S18" s="385"/>
      <c r="T18" s="385"/>
      <c r="U18" s="385"/>
      <c r="V18" s="385"/>
      <c r="W18" s="385"/>
      <c r="X18" s="385"/>
      <c r="Y18" s="385"/>
      <c r="Z18" s="385"/>
      <c r="AA18" s="385"/>
      <c r="AB18" s="385"/>
      <c r="AC18" s="385"/>
      <c r="AE18" s="387">
        <v>18</v>
      </c>
      <c r="AF18" s="387" t="s">
        <v>301</v>
      </c>
    </row>
    <row r="19" spans="1:41" s="389" customFormat="1" ht="27.75" customHeight="1">
      <c r="A19" s="872">
        <v>2</v>
      </c>
      <c r="B19" s="1071" t="s">
        <v>318</v>
      </c>
      <c r="C19" s="1071"/>
      <c r="D19" s="1071"/>
      <c r="E19" s="1071"/>
      <c r="F19" s="1071"/>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97"/>
      <c r="AE19" s="387">
        <v>19</v>
      </c>
      <c r="AF19" s="387" t="s">
        <v>301</v>
      </c>
      <c r="AG19" s="397"/>
      <c r="AH19" s="397"/>
      <c r="AI19" s="397"/>
      <c r="AJ19" s="397"/>
      <c r="AK19" s="397"/>
      <c r="AL19" s="397"/>
      <c r="AM19" s="397"/>
      <c r="AN19" s="397"/>
      <c r="AO19" s="397"/>
    </row>
    <row r="20" spans="1:41" ht="39.75" customHeight="1">
      <c r="A20" s="871">
        <v>2.1</v>
      </c>
      <c r="B20" s="1069" t="s">
        <v>319</v>
      </c>
      <c r="C20" s="1069"/>
      <c r="D20" s="1069"/>
      <c r="E20" s="1069"/>
      <c r="F20" s="1069"/>
      <c r="G20" s="384"/>
      <c r="H20" s="384"/>
      <c r="I20" s="385"/>
      <c r="J20" s="385"/>
      <c r="K20" s="385"/>
      <c r="L20" s="385"/>
      <c r="M20" s="385"/>
      <c r="N20" s="385"/>
      <c r="O20" s="385"/>
      <c r="P20" s="385"/>
      <c r="Q20" s="385"/>
      <c r="R20" s="385"/>
      <c r="S20" s="385"/>
      <c r="T20" s="385"/>
      <c r="U20" s="385"/>
      <c r="V20" s="385"/>
      <c r="W20" s="385"/>
      <c r="X20" s="385"/>
      <c r="Y20" s="385"/>
      <c r="Z20" s="385"/>
      <c r="AA20" s="385"/>
      <c r="AB20" s="385"/>
      <c r="AC20" s="385"/>
      <c r="AE20" s="387">
        <v>20</v>
      </c>
      <c r="AF20" s="387" t="s">
        <v>301</v>
      </c>
    </row>
    <row r="21" spans="1:41" ht="36.75" customHeight="1">
      <c r="A21" s="384"/>
      <c r="B21" s="1077" t="s">
        <v>320</v>
      </c>
      <c r="C21" s="1078"/>
      <c r="D21" s="1070" t="s">
        <v>321</v>
      </c>
      <c r="E21" s="1069"/>
      <c r="F21" s="1069"/>
      <c r="G21" s="384"/>
      <c r="H21" s="384"/>
      <c r="I21" s="385"/>
      <c r="J21" s="385"/>
      <c r="K21" s="385"/>
      <c r="L21" s="385"/>
      <c r="M21" s="385"/>
      <c r="N21" s="385"/>
      <c r="O21" s="385"/>
      <c r="P21" s="385"/>
      <c r="Q21" s="385"/>
      <c r="R21" s="385"/>
      <c r="S21" s="385"/>
      <c r="T21" s="385"/>
      <c r="U21" s="385"/>
      <c r="V21" s="385"/>
      <c r="W21" s="385"/>
      <c r="X21" s="385"/>
      <c r="Y21" s="385"/>
      <c r="Z21" s="385"/>
      <c r="AA21" s="385"/>
      <c r="AB21" s="385"/>
      <c r="AC21" s="385"/>
      <c r="AE21" s="387">
        <v>21</v>
      </c>
      <c r="AF21" s="387" t="s">
        <v>294</v>
      </c>
    </row>
    <row r="22" spans="1:41" ht="33" hidden="1" customHeight="1">
      <c r="A22" s="384"/>
      <c r="B22" s="1078" t="s">
        <v>322</v>
      </c>
      <c r="C22" s="1078"/>
      <c r="D22" s="677" t="s">
        <v>323</v>
      </c>
      <c r="E22" s="870"/>
      <c r="F22" s="870"/>
      <c r="G22" s="384"/>
      <c r="H22" s="384"/>
      <c r="I22" s="385"/>
      <c r="J22" s="385"/>
      <c r="K22" s="385"/>
      <c r="L22" s="385"/>
      <c r="M22" s="385"/>
      <c r="N22" s="385"/>
      <c r="O22" s="385"/>
      <c r="P22" s="385"/>
      <c r="Q22" s="385"/>
      <c r="R22" s="385"/>
      <c r="S22" s="385"/>
      <c r="T22" s="385"/>
      <c r="U22" s="385"/>
      <c r="V22" s="385"/>
      <c r="W22" s="385"/>
      <c r="X22" s="385"/>
      <c r="Y22" s="385"/>
      <c r="Z22" s="385"/>
      <c r="AA22" s="385"/>
      <c r="AB22" s="385"/>
      <c r="AC22" s="385"/>
      <c r="AE22" s="387">
        <v>22</v>
      </c>
      <c r="AF22" s="387" t="s">
        <v>301</v>
      </c>
    </row>
    <row r="23" spans="1:41" ht="27.95" hidden="1" customHeight="1">
      <c r="A23" s="384"/>
      <c r="B23" s="1077" t="s">
        <v>324</v>
      </c>
      <c r="C23" s="1078"/>
      <c r="D23" s="870" t="s">
        <v>325</v>
      </c>
      <c r="E23" s="870"/>
      <c r="F23" s="870"/>
      <c r="G23" s="384"/>
      <c r="H23" s="384"/>
      <c r="I23" s="385"/>
      <c r="J23" s="385"/>
      <c r="K23" s="385"/>
      <c r="L23" s="385"/>
      <c r="M23" s="385"/>
      <c r="N23" s="385"/>
      <c r="O23" s="385"/>
      <c r="P23" s="385"/>
      <c r="Q23" s="385"/>
      <c r="R23" s="385"/>
      <c r="S23" s="385"/>
      <c r="T23" s="385"/>
      <c r="U23" s="385"/>
      <c r="V23" s="385"/>
      <c r="W23" s="385"/>
      <c r="X23" s="385"/>
      <c r="Y23" s="385"/>
      <c r="Z23" s="385"/>
      <c r="AA23" s="385"/>
      <c r="AB23" s="385"/>
      <c r="AC23" s="385"/>
      <c r="AE23" s="387">
        <v>24</v>
      </c>
      <c r="AF23" s="387" t="s">
        <v>301</v>
      </c>
    </row>
    <row r="24" spans="1:41" ht="27.95" customHeight="1">
      <c r="A24" s="384"/>
      <c r="B24" s="1078" t="s">
        <v>326</v>
      </c>
      <c r="C24" s="1078"/>
      <c r="D24" s="870" t="s">
        <v>327</v>
      </c>
      <c r="E24" s="870"/>
      <c r="F24" s="870"/>
      <c r="G24" s="384"/>
      <c r="H24" s="384"/>
      <c r="I24" s="385"/>
      <c r="J24" s="385"/>
      <c r="K24" s="385"/>
      <c r="L24" s="385"/>
      <c r="M24" s="385"/>
      <c r="N24" s="385"/>
      <c r="O24" s="385"/>
      <c r="P24" s="385"/>
      <c r="Q24" s="385"/>
      <c r="R24" s="385"/>
      <c r="S24" s="385"/>
      <c r="T24" s="385"/>
      <c r="U24" s="385"/>
      <c r="V24" s="385"/>
      <c r="W24" s="385"/>
      <c r="X24" s="385"/>
      <c r="Y24" s="385"/>
      <c r="Z24" s="385"/>
      <c r="AA24" s="385"/>
      <c r="AB24" s="385"/>
      <c r="AC24" s="385"/>
      <c r="AE24" s="387">
        <v>25</v>
      </c>
      <c r="AF24" s="387" t="s">
        <v>301</v>
      </c>
    </row>
    <row r="25" spans="1:41" ht="27.95" customHeight="1">
      <c r="A25" s="384"/>
      <c r="B25" s="1078" t="s">
        <v>328</v>
      </c>
      <c r="C25" s="1078"/>
      <c r="D25" s="870" t="s">
        <v>329</v>
      </c>
      <c r="E25" s="870"/>
      <c r="F25" s="870"/>
      <c r="G25" s="384"/>
      <c r="H25" s="384"/>
      <c r="I25" s="385"/>
      <c r="J25" s="385"/>
      <c r="K25" s="385"/>
      <c r="L25" s="385"/>
      <c r="M25" s="385"/>
      <c r="N25" s="385"/>
      <c r="O25" s="385"/>
      <c r="P25" s="385"/>
      <c r="Q25" s="385"/>
      <c r="R25" s="385"/>
      <c r="S25" s="385"/>
      <c r="T25" s="385"/>
      <c r="U25" s="385"/>
      <c r="V25" s="385"/>
      <c r="W25" s="385"/>
      <c r="X25" s="385"/>
      <c r="Y25" s="385"/>
      <c r="Z25" s="385"/>
      <c r="AA25" s="385"/>
      <c r="AB25" s="385"/>
      <c r="AC25" s="385"/>
      <c r="AE25" s="387">
        <v>26</v>
      </c>
      <c r="AF25" s="387" t="s">
        <v>301</v>
      </c>
    </row>
    <row r="26" spans="1:41" ht="27.95" hidden="1" customHeight="1">
      <c r="A26" s="384"/>
      <c r="B26" s="1078" t="s">
        <v>248</v>
      </c>
      <c r="C26" s="1078"/>
      <c r="D26" s="870" t="s">
        <v>330</v>
      </c>
      <c r="E26" s="870"/>
      <c r="F26" s="870"/>
      <c r="G26" s="384"/>
      <c r="H26" s="384"/>
      <c r="I26" s="385"/>
      <c r="J26" s="385"/>
      <c r="K26" s="385"/>
      <c r="L26" s="385"/>
      <c r="M26" s="385"/>
      <c r="N26" s="385"/>
      <c r="O26" s="385"/>
      <c r="P26" s="385"/>
      <c r="Q26" s="385"/>
      <c r="R26" s="385"/>
      <c r="S26" s="385"/>
      <c r="T26" s="385"/>
      <c r="U26" s="385"/>
      <c r="V26" s="385"/>
      <c r="W26" s="385"/>
      <c r="X26" s="385"/>
      <c r="Y26" s="385"/>
      <c r="Z26" s="385"/>
      <c r="AA26" s="385"/>
      <c r="AB26" s="385"/>
      <c r="AC26" s="385"/>
      <c r="AE26" s="387">
        <v>27</v>
      </c>
      <c r="AF26" s="387" t="s">
        <v>301</v>
      </c>
    </row>
    <row r="27" spans="1:41" ht="87" customHeight="1">
      <c r="A27" s="873">
        <v>2.2000000000000002</v>
      </c>
      <c r="B27" s="1069" t="s">
        <v>331</v>
      </c>
      <c r="C27" s="1069"/>
      <c r="D27" s="1069"/>
      <c r="E27" s="1069"/>
      <c r="F27" s="1069"/>
      <c r="G27" s="384"/>
      <c r="H27" s="384"/>
      <c r="I27" s="385"/>
      <c r="J27" s="385"/>
      <c r="K27" s="385"/>
      <c r="L27" s="385"/>
      <c r="M27" s="385"/>
      <c r="N27" s="385"/>
      <c r="O27" s="385"/>
      <c r="P27" s="385"/>
      <c r="Q27" s="385"/>
      <c r="R27" s="385"/>
      <c r="S27" s="385"/>
      <c r="T27" s="385"/>
      <c r="U27" s="385"/>
      <c r="V27" s="385"/>
      <c r="W27" s="385"/>
      <c r="X27" s="385"/>
      <c r="Y27" s="385"/>
      <c r="Z27" s="385"/>
      <c r="AA27" s="385"/>
      <c r="AB27" s="385"/>
      <c r="AC27" s="385"/>
      <c r="AE27" s="387">
        <v>28</v>
      </c>
      <c r="AF27" s="387" t="s">
        <v>301</v>
      </c>
    </row>
    <row r="28" spans="1:41" ht="52.5" customHeight="1">
      <c r="A28" s="873">
        <v>2.2999999999999998</v>
      </c>
      <c r="B28" s="1070" t="s">
        <v>332</v>
      </c>
      <c r="C28" s="1069"/>
      <c r="D28" s="1069"/>
      <c r="E28" s="1069"/>
      <c r="F28" s="1069"/>
      <c r="G28" s="384"/>
      <c r="H28" s="384"/>
      <c r="I28" s="385"/>
      <c r="J28" s="385"/>
      <c r="K28" s="385"/>
      <c r="L28" s="385"/>
      <c r="M28" s="385"/>
      <c r="N28" s="385"/>
      <c r="O28" s="385"/>
      <c r="P28" s="385"/>
      <c r="Q28" s="385"/>
      <c r="R28" s="385"/>
      <c r="S28" s="385"/>
      <c r="T28" s="385"/>
      <c r="U28" s="385"/>
      <c r="V28" s="385"/>
      <c r="W28" s="385"/>
      <c r="X28" s="385"/>
      <c r="Y28" s="385"/>
      <c r="Z28" s="385"/>
      <c r="AA28" s="385"/>
      <c r="AB28" s="385"/>
      <c r="AC28" s="385"/>
      <c r="AE28" s="387">
        <v>29</v>
      </c>
      <c r="AF28" s="387" t="s">
        <v>301</v>
      </c>
    </row>
    <row r="29" spans="1:41" ht="146.25" customHeight="1">
      <c r="A29" s="873">
        <v>2.4</v>
      </c>
      <c r="B29" s="1069" t="s">
        <v>333</v>
      </c>
      <c r="C29" s="1069"/>
      <c r="D29" s="1069"/>
      <c r="E29" s="1069"/>
      <c r="F29" s="1069"/>
      <c r="G29" s="384"/>
      <c r="H29" s="384"/>
      <c r="I29" s="385"/>
      <c r="J29" s="385"/>
      <c r="K29" s="385"/>
      <c r="L29" s="385"/>
      <c r="M29" s="385"/>
      <c r="N29" s="385"/>
      <c r="O29" s="385"/>
      <c r="P29" s="385"/>
      <c r="Q29" s="385"/>
      <c r="R29" s="385"/>
      <c r="S29" s="385"/>
      <c r="T29" s="385"/>
      <c r="U29" s="385"/>
      <c r="V29" s="385"/>
      <c r="W29" s="385"/>
      <c r="X29" s="385"/>
      <c r="Y29" s="385"/>
      <c r="Z29" s="385"/>
      <c r="AA29" s="385"/>
      <c r="AB29" s="385"/>
      <c r="AC29" s="385"/>
      <c r="AE29" s="387">
        <v>30</v>
      </c>
      <c r="AF29" s="387" t="s">
        <v>301</v>
      </c>
    </row>
    <row r="30" spans="1:41" ht="72.75" customHeight="1">
      <c r="A30" s="873">
        <v>2.5</v>
      </c>
      <c r="B30" s="1069" t="s">
        <v>334</v>
      </c>
      <c r="C30" s="1069"/>
      <c r="D30" s="1069"/>
      <c r="E30" s="1069"/>
      <c r="F30" s="1069"/>
      <c r="G30" s="384"/>
      <c r="H30" s="384"/>
      <c r="I30" s="385"/>
      <c r="J30" s="385"/>
      <c r="K30" s="385"/>
      <c r="L30" s="385"/>
      <c r="M30" s="385"/>
      <c r="N30" s="385"/>
      <c r="O30" s="385"/>
      <c r="P30" s="385"/>
      <c r="Q30" s="385"/>
      <c r="R30" s="385"/>
      <c r="S30" s="385"/>
      <c r="T30" s="385"/>
      <c r="U30" s="385"/>
      <c r="V30" s="385"/>
      <c r="W30" s="385"/>
      <c r="X30" s="385"/>
      <c r="Y30" s="385"/>
      <c r="Z30" s="385"/>
      <c r="AA30" s="385"/>
      <c r="AB30" s="385"/>
      <c r="AC30" s="385"/>
      <c r="AE30" s="387">
        <v>31</v>
      </c>
      <c r="AF30" s="387" t="s">
        <v>294</v>
      </c>
    </row>
    <row r="31" spans="1:41" ht="69.75" customHeight="1">
      <c r="A31" s="871">
        <v>3</v>
      </c>
      <c r="B31" s="1069" t="s">
        <v>335</v>
      </c>
      <c r="C31" s="1069"/>
      <c r="D31" s="1069"/>
      <c r="E31" s="1069"/>
      <c r="F31" s="1069"/>
      <c r="G31" s="384"/>
      <c r="H31" s="384"/>
      <c r="I31" s="385"/>
      <c r="J31" s="385"/>
      <c r="K31" s="385"/>
      <c r="L31" s="385"/>
      <c r="M31" s="385"/>
      <c r="N31" s="385"/>
      <c r="O31" s="385"/>
      <c r="P31" s="385"/>
      <c r="Q31" s="385"/>
      <c r="R31" s="385"/>
      <c r="S31" s="385"/>
      <c r="T31" s="385"/>
      <c r="U31" s="385"/>
      <c r="V31" s="385"/>
      <c r="W31" s="385"/>
      <c r="X31" s="385"/>
      <c r="Y31" s="385"/>
      <c r="Z31" s="385"/>
      <c r="AA31" s="385"/>
      <c r="AB31" s="385"/>
      <c r="AC31" s="385"/>
    </row>
    <row r="32" spans="1:41" ht="70.5" customHeight="1">
      <c r="A32" s="871">
        <v>3.1</v>
      </c>
      <c r="B32" s="1090" t="s">
        <v>336</v>
      </c>
      <c r="C32" s="1090"/>
      <c r="D32" s="1090"/>
      <c r="E32" s="1090"/>
      <c r="F32" s="1090"/>
      <c r="G32" s="384"/>
      <c r="H32" s="384"/>
      <c r="I32" s="385"/>
      <c r="J32" s="385"/>
      <c r="K32" s="385"/>
      <c r="L32" s="385"/>
      <c r="M32" s="385"/>
      <c r="N32" s="385"/>
      <c r="O32" s="385"/>
      <c r="P32" s="385"/>
      <c r="Q32" s="385"/>
      <c r="R32" s="385"/>
      <c r="S32" s="385"/>
      <c r="T32" s="385"/>
      <c r="U32" s="385"/>
      <c r="V32" s="385"/>
      <c r="W32" s="385"/>
      <c r="X32" s="385"/>
      <c r="Y32" s="385"/>
      <c r="Z32" s="385"/>
      <c r="AA32" s="385"/>
      <c r="AB32" s="385"/>
      <c r="AC32" s="385"/>
    </row>
    <row r="33" spans="1:29" ht="75" customHeight="1">
      <c r="A33" s="873">
        <v>3.2</v>
      </c>
      <c r="B33" s="1070" t="s">
        <v>337</v>
      </c>
      <c r="C33" s="1069"/>
      <c r="D33" s="1069"/>
      <c r="E33" s="1069"/>
      <c r="F33" s="1069"/>
      <c r="G33" s="384"/>
      <c r="H33" s="384"/>
      <c r="I33" s="385"/>
      <c r="J33" s="385"/>
      <c r="K33" s="385"/>
      <c r="L33" s="385"/>
      <c r="M33" s="385"/>
      <c r="N33" s="385"/>
      <c r="O33" s="385"/>
      <c r="P33" s="385"/>
      <c r="Q33" s="385"/>
      <c r="R33" s="385"/>
      <c r="S33" s="385"/>
      <c r="T33" s="385"/>
      <c r="U33" s="385"/>
      <c r="V33" s="385"/>
      <c r="W33" s="385"/>
      <c r="X33" s="385"/>
      <c r="Y33" s="385"/>
      <c r="Z33" s="385"/>
      <c r="AA33" s="385"/>
      <c r="AB33" s="385"/>
      <c r="AC33" s="385"/>
    </row>
    <row r="34" spans="1:29" ht="19.5" customHeight="1">
      <c r="A34" s="873"/>
      <c r="B34" s="1069"/>
      <c r="C34" s="1069"/>
      <c r="D34" s="1069"/>
      <c r="E34" s="1069"/>
      <c r="F34" s="1069"/>
      <c r="G34" s="384"/>
      <c r="H34" s="384"/>
      <c r="I34" s="385"/>
      <c r="J34" s="385"/>
      <c r="K34" s="385"/>
      <c r="L34" s="385"/>
      <c r="M34" s="385"/>
      <c r="N34" s="385"/>
      <c r="O34" s="385"/>
      <c r="P34" s="385"/>
      <c r="Q34" s="385"/>
      <c r="R34" s="385"/>
      <c r="S34" s="385"/>
      <c r="T34" s="385"/>
      <c r="U34" s="385"/>
      <c r="V34" s="385"/>
      <c r="W34" s="385"/>
      <c r="X34" s="385"/>
      <c r="Y34" s="385"/>
      <c r="Z34" s="385"/>
      <c r="AA34" s="385"/>
      <c r="AB34" s="385"/>
      <c r="AC34" s="385"/>
    </row>
    <row r="35" spans="1:29" ht="49.5" customHeight="1">
      <c r="A35" s="873">
        <v>3.3</v>
      </c>
      <c r="B35" s="1070" t="s">
        <v>338</v>
      </c>
      <c r="C35" s="1069"/>
      <c r="D35" s="1069"/>
      <c r="E35" s="1069"/>
      <c r="F35" s="1069"/>
      <c r="G35" s="384"/>
      <c r="H35" s="384"/>
      <c r="I35" s="385"/>
      <c r="J35" s="385"/>
      <c r="K35" s="385"/>
      <c r="L35" s="385"/>
      <c r="M35" s="385"/>
      <c r="N35" s="385"/>
      <c r="O35" s="385"/>
      <c r="P35" s="385"/>
      <c r="Q35" s="385"/>
      <c r="R35" s="385"/>
      <c r="S35" s="385"/>
      <c r="T35" s="385"/>
      <c r="U35" s="385"/>
      <c r="V35" s="385"/>
      <c r="W35" s="385"/>
      <c r="X35" s="385"/>
      <c r="Y35" s="385"/>
      <c r="Z35" s="385"/>
      <c r="AA35" s="385"/>
      <c r="AB35" s="385"/>
      <c r="AC35" s="385"/>
    </row>
    <row r="36" spans="1:29" ht="24" customHeight="1">
      <c r="A36" s="873"/>
      <c r="B36" s="1069"/>
      <c r="C36" s="1069"/>
      <c r="D36" s="1069"/>
      <c r="E36" s="1069"/>
      <c r="F36" s="1069"/>
      <c r="G36" s="384"/>
      <c r="H36" s="384"/>
      <c r="I36" s="385"/>
      <c r="J36" s="385"/>
      <c r="K36" s="385"/>
      <c r="L36" s="385"/>
      <c r="M36" s="385"/>
      <c r="N36" s="385"/>
      <c r="O36" s="385"/>
      <c r="P36" s="385"/>
      <c r="Q36" s="385"/>
      <c r="R36" s="385"/>
      <c r="S36" s="385"/>
      <c r="T36" s="385"/>
      <c r="U36" s="385"/>
      <c r="V36" s="385"/>
      <c r="W36" s="385"/>
      <c r="X36" s="385"/>
      <c r="Y36" s="385"/>
      <c r="Z36" s="385"/>
      <c r="AA36" s="385"/>
      <c r="AB36" s="385"/>
      <c r="AC36" s="385"/>
    </row>
    <row r="37" spans="1:29" ht="84" hidden="1" customHeight="1">
      <c r="A37" s="871">
        <v>4</v>
      </c>
      <c r="B37" s="1088" t="s">
        <v>339</v>
      </c>
      <c r="C37" s="1088"/>
      <c r="D37" s="1088"/>
      <c r="E37" s="1088"/>
      <c r="F37" s="1088"/>
      <c r="G37" s="384"/>
      <c r="H37" s="384"/>
      <c r="I37" s="385"/>
      <c r="J37" s="385"/>
      <c r="K37" s="385"/>
      <c r="L37" s="385"/>
      <c r="M37" s="385"/>
      <c r="N37" s="385"/>
      <c r="O37" s="385"/>
      <c r="P37" s="385"/>
      <c r="Q37" s="385"/>
      <c r="R37" s="385"/>
      <c r="S37" s="385"/>
      <c r="T37" s="385"/>
      <c r="U37" s="385"/>
      <c r="V37" s="385"/>
      <c r="W37" s="385"/>
      <c r="X37" s="385"/>
      <c r="Y37" s="385"/>
      <c r="Z37" s="385"/>
      <c r="AA37" s="385"/>
      <c r="AB37" s="385"/>
      <c r="AC37" s="385"/>
    </row>
    <row r="38" spans="1:29" ht="99.75" customHeight="1">
      <c r="A38" s="871">
        <v>5</v>
      </c>
      <c r="B38" s="1069" t="s">
        <v>340</v>
      </c>
      <c r="C38" s="1069"/>
      <c r="D38" s="1069"/>
      <c r="E38" s="1069"/>
      <c r="F38" s="1069"/>
      <c r="G38" s="384"/>
      <c r="H38" s="384"/>
      <c r="I38" s="385"/>
      <c r="J38" s="385"/>
      <c r="K38" s="385"/>
      <c r="L38" s="385"/>
      <c r="M38" s="385"/>
      <c r="N38" s="385"/>
      <c r="O38" s="385"/>
      <c r="P38" s="385"/>
      <c r="Q38" s="385"/>
      <c r="R38" s="385"/>
      <c r="S38" s="385"/>
      <c r="T38" s="385"/>
      <c r="U38" s="385"/>
      <c r="V38" s="385"/>
      <c r="W38" s="385"/>
      <c r="X38" s="385"/>
      <c r="Y38" s="385"/>
      <c r="Z38" s="385"/>
      <c r="AA38" s="385"/>
      <c r="AB38" s="385"/>
      <c r="AC38" s="385"/>
    </row>
    <row r="39" spans="1:29" ht="30" hidden="1" customHeight="1">
      <c r="A39" s="384"/>
      <c r="B39" s="1" t="str">
        <f>IF(ISERROR("Dated this " &amp; AG6 &amp; LOOKUP(AG6,AE1:AE30,AF1:AF30) &amp; " day of " &amp; AG8 &amp; " " &amp;AG9), "", "Dated this " &amp; AG6 &amp; LOOKUP(AG6,AE1:AE30,AF1:AF30) &amp; " day of " &amp; AG8 &amp; " " &amp;AG9)</f>
        <v/>
      </c>
      <c r="C39" s="1"/>
      <c r="D39" s="1"/>
      <c r="E39" s="865"/>
      <c r="F39" s="865"/>
      <c r="G39" s="384"/>
      <c r="H39" s="384"/>
      <c r="I39" s="385"/>
      <c r="J39" s="385"/>
      <c r="K39" s="385"/>
      <c r="L39" s="385"/>
      <c r="M39" s="385"/>
      <c r="N39" s="385"/>
      <c r="O39" s="385"/>
      <c r="P39" s="385"/>
      <c r="Q39" s="385"/>
      <c r="R39" s="385"/>
      <c r="S39" s="385"/>
      <c r="T39" s="385"/>
      <c r="U39" s="385"/>
      <c r="V39" s="385"/>
      <c r="W39" s="385"/>
      <c r="X39" s="385"/>
      <c r="Y39" s="385"/>
      <c r="Z39" s="385"/>
      <c r="AA39" s="385"/>
      <c r="AB39" s="385"/>
      <c r="AC39" s="385"/>
    </row>
    <row r="40" spans="1:29" ht="30" customHeight="1">
      <c r="A40" s="384"/>
      <c r="B40" s="1" t="s">
        <v>341</v>
      </c>
      <c r="C40" s="35"/>
      <c r="D40" s="13"/>
      <c r="E40" s="13"/>
      <c r="F40" s="13"/>
      <c r="G40" s="384"/>
      <c r="H40" s="384"/>
      <c r="I40" s="385"/>
      <c r="J40" s="385"/>
      <c r="K40" s="385"/>
      <c r="L40" s="385"/>
      <c r="M40" s="385"/>
      <c r="N40" s="385"/>
      <c r="O40" s="385"/>
      <c r="P40" s="385"/>
      <c r="Q40" s="385"/>
      <c r="R40" s="385"/>
      <c r="S40" s="385"/>
      <c r="T40" s="385"/>
      <c r="U40" s="385"/>
      <c r="V40" s="385"/>
      <c r="W40" s="385"/>
      <c r="X40" s="385"/>
      <c r="Y40" s="385"/>
      <c r="Z40" s="385"/>
      <c r="AA40" s="385"/>
      <c r="AB40" s="385"/>
      <c r="AC40" s="385"/>
    </row>
    <row r="41" spans="1:29" ht="30" customHeight="1">
      <c r="A41" s="384"/>
      <c r="B41" s="874"/>
      <c r="C41" s="13"/>
      <c r="D41" s="13"/>
      <c r="E41" s="1"/>
      <c r="F41" s="335" t="s">
        <v>342</v>
      </c>
      <c r="G41" s="384"/>
      <c r="H41" s="384"/>
      <c r="I41" s="385"/>
      <c r="J41" s="385"/>
      <c r="K41" s="385"/>
      <c r="L41" s="385"/>
      <c r="M41" s="385"/>
      <c r="N41" s="385"/>
      <c r="O41" s="385"/>
      <c r="P41" s="385"/>
      <c r="Q41" s="385"/>
      <c r="R41" s="385"/>
      <c r="S41" s="385"/>
      <c r="T41" s="385"/>
      <c r="U41" s="385"/>
      <c r="V41" s="385"/>
      <c r="W41" s="385"/>
      <c r="X41" s="385"/>
      <c r="Y41" s="385"/>
      <c r="Z41" s="385"/>
      <c r="AA41" s="385"/>
      <c r="AB41" s="385"/>
      <c r="AC41" s="385"/>
    </row>
    <row r="42" spans="1:29" ht="30" customHeight="1">
      <c r="A42" s="384"/>
      <c r="B42" s="874"/>
      <c r="C42" s="13"/>
      <c r="D42" s="1"/>
      <c r="E42" s="1"/>
      <c r="F42" s="335" t="str">
        <f>"For and on behalf of " &amp; 'Sch-1'!G9</f>
        <v xml:space="preserve">For and on behalf of </v>
      </c>
      <c r="G42" s="384"/>
      <c r="H42" s="384"/>
      <c r="I42" s="385"/>
      <c r="J42" s="385"/>
      <c r="K42" s="385"/>
      <c r="L42" s="385"/>
      <c r="M42" s="385"/>
      <c r="N42" s="385"/>
      <c r="O42" s="385"/>
      <c r="P42" s="385"/>
      <c r="Q42" s="385"/>
      <c r="R42" s="385"/>
      <c r="S42" s="385"/>
      <c r="T42" s="385"/>
      <c r="U42" s="385"/>
      <c r="V42" s="385"/>
      <c r="W42" s="385"/>
      <c r="X42" s="385"/>
      <c r="Y42" s="385"/>
      <c r="Z42" s="385"/>
      <c r="AA42" s="385"/>
      <c r="AB42" s="385"/>
      <c r="AC42" s="385"/>
    </row>
    <row r="43" spans="1:29" ht="30" customHeight="1">
      <c r="A43" s="385"/>
      <c r="B43" s="385"/>
      <c r="C43" s="398"/>
      <c r="D43" s="385"/>
      <c r="E43" s="399" t="s">
        <v>343</v>
      </c>
      <c r="F43" s="400"/>
      <c r="G43" s="384"/>
      <c r="H43" s="384"/>
      <c r="I43" s="385"/>
      <c r="J43" s="385"/>
      <c r="K43" s="385"/>
      <c r="L43" s="385"/>
      <c r="M43" s="385"/>
      <c r="N43" s="385"/>
      <c r="O43" s="385"/>
      <c r="P43" s="385"/>
      <c r="Q43" s="385"/>
      <c r="R43" s="385"/>
      <c r="S43" s="385"/>
      <c r="T43" s="385"/>
      <c r="U43" s="385"/>
      <c r="V43" s="385"/>
      <c r="W43" s="385"/>
      <c r="X43" s="385"/>
      <c r="Y43" s="385"/>
      <c r="Z43" s="385"/>
      <c r="AA43" s="385"/>
      <c r="AB43" s="385"/>
      <c r="AC43" s="385"/>
    </row>
    <row r="44" spans="1:29" ht="30" customHeight="1">
      <c r="A44" s="401" t="s">
        <v>344</v>
      </c>
      <c r="B44" s="1089" t="str">
        <f>'Sch-1'!F28</f>
        <v>--2024</v>
      </c>
      <c r="C44" s="1089"/>
      <c r="D44" s="385"/>
      <c r="E44" s="399" t="s">
        <v>345</v>
      </c>
      <c r="F44" s="402" t="str">
        <f>'Sch-1'!M29</f>
        <v/>
      </c>
      <c r="G44" s="384"/>
      <c r="H44" s="384"/>
      <c r="I44" s="385"/>
      <c r="J44" s="385"/>
      <c r="K44" s="385"/>
      <c r="L44" s="385"/>
      <c r="M44" s="385"/>
      <c r="N44" s="385"/>
      <c r="O44" s="385"/>
      <c r="P44" s="385"/>
      <c r="Q44" s="385"/>
      <c r="R44" s="385"/>
      <c r="S44" s="385"/>
      <c r="T44" s="385"/>
      <c r="U44" s="385"/>
      <c r="V44" s="385"/>
      <c r="W44" s="385"/>
      <c r="X44" s="385"/>
      <c r="Y44" s="385"/>
      <c r="Z44" s="385"/>
      <c r="AA44" s="385"/>
      <c r="AB44" s="385"/>
      <c r="AC44" s="385"/>
    </row>
    <row r="45" spans="1:29" ht="30" customHeight="1">
      <c r="A45" s="401" t="s">
        <v>346</v>
      </c>
      <c r="B45" s="402" t="str">
        <f>'Sch-1'!F29</f>
        <v/>
      </c>
      <c r="C45" s="403"/>
      <c r="D45" s="385"/>
      <c r="E45" s="399" t="s">
        <v>347</v>
      </c>
      <c r="F45" s="402" t="str">
        <f>'Sch-1'!M30</f>
        <v/>
      </c>
      <c r="G45" s="384"/>
      <c r="H45" s="384"/>
      <c r="I45" s="385"/>
      <c r="J45" s="385"/>
      <c r="K45" s="385"/>
      <c r="L45" s="385"/>
      <c r="M45" s="385"/>
      <c r="N45" s="385"/>
      <c r="O45" s="385"/>
      <c r="P45" s="385"/>
      <c r="Q45" s="385"/>
      <c r="R45" s="385"/>
      <c r="S45" s="385"/>
      <c r="T45" s="385"/>
      <c r="U45" s="385"/>
      <c r="V45" s="385"/>
      <c r="W45" s="385"/>
      <c r="X45" s="385"/>
      <c r="Y45" s="385"/>
      <c r="Z45" s="385"/>
      <c r="AA45" s="385"/>
      <c r="AB45" s="385"/>
      <c r="AC45" s="385"/>
    </row>
    <row r="46" spans="1:29" ht="30" customHeight="1">
      <c r="A46" s="384"/>
      <c r="B46" s="384"/>
      <c r="C46" s="384"/>
      <c r="D46" s="385"/>
      <c r="E46" s="399" t="s">
        <v>348</v>
      </c>
      <c r="F46" s="384"/>
      <c r="G46" s="384"/>
      <c r="H46" s="384"/>
      <c r="I46" s="385"/>
      <c r="J46" s="385"/>
      <c r="K46" s="385"/>
      <c r="L46" s="385"/>
      <c r="M46" s="385"/>
      <c r="N46" s="385"/>
      <c r="O46" s="385"/>
      <c r="P46" s="385"/>
      <c r="Q46" s="385"/>
      <c r="R46" s="385"/>
      <c r="S46" s="385"/>
      <c r="T46" s="385"/>
      <c r="U46" s="385"/>
      <c r="V46" s="385"/>
      <c r="W46" s="385"/>
      <c r="X46" s="385"/>
      <c r="Y46" s="385"/>
      <c r="Z46" s="385"/>
      <c r="AA46" s="385"/>
      <c r="AB46" s="385"/>
      <c r="AC46" s="385"/>
    </row>
    <row r="47" spans="1:29" ht="6" customHeight="1">
      <c r="A47" s="1087" t="str">
        <f>IF('Names of Bidder'!D6="Sole Bidder", "", "In case of bid from a Joint Venture, name &amp; designation of representative of JV partner is to be provided and Bid Form is also to be signed by him.")</f>
        <v/>
      </c>
      <c r="B47" s="1087"/>
      <c r="C47" s="1087"/>
      <c r="D47" s="1087"/>
      <c r="E47" s="1087"/>
      <c r="F47" s="1087"/>
      <c r="G47" s="384"/>
      <c r="H47" s="384"/>
      <c r="I47" s="385"/>
      <c r="J47" s="385"/>
      <c r="K47" s="385"/>
      <c r="L47" s="385"/>
      <c r="M47" s="385"/>
      <c r="N47" s="385"/>
      <c r="O47" s="385"/>
      <c r="P47" s="385"/>
      <c r="Q47" s="385"/>
      <c r="R47" s="385"/>
      <c r="S47" s="385"/>
      <c r="T47" s="385"/>
      <c r="U47" s="385"/>
      <c r="V47" s="385"/>
      <c r="W47" s="385"/>
      <c r="X47" s="385"/>
      <c r="Y47" s="385"/>
      <c r="Z47" s="385"/>
      <c r="AA47" s="385"/>
      <c r="AB47" s="385"/>
      <c r="AC47" s="385"/>
    </row>
    <row r="48" spans="1:29" ht="30" hidden="1" customHeight="1">
      <c r="A48" s="875"/>
      <c r="B48" s="875"/>
      <c r="C48" s="1" t="str">
        <f>IF(Z2="2 or More", "Other Partner-2", "")</f>
        <v/>
      </c>
      <c r="D48" s="875"/>
      <c r="E48" s="876"/>
      <c r="F48" s="876" t="str">
        <f>IF(Z2=1,"Other Partner",IF(Z2="2 or More","Other Partner-1",""))</f>
        <v/>
      </c>
      <c r="G48" s="384"/>
      <c r="H48" s="384"/>
      <c r="I48" s="385"/>
      <c r="J48" s="385"/>
      <c r="K48" s="385"/>
      <c r="L48" s="385"/>
      <c r="M48" s="385"/>
      <c r="N48" s="385"/>
      <c r="O48" s="385"/>
      <c r="P48" s="385"/>
      <c r="Q48" s="385"/>
      <c r="R48" s="385"/>
      <c r="S48" s="385"/>
      <c r="T48" s="385"/>
      <c r="U48" s="385"/>
      <c r="V48" s="385"/>
      <c r="W48" s="385"/>
      <c r="X48" s="385"/>
      <c r="Y48" s="385"/>
      <c r="Z48" s="385"/>
      <c r="AA48" s="385"/>
      <c r="AB48" s="385"/>
      <c r="AC48" s="385"/>
    </row>
    <row r="49" spans="1:41" s="389" customFormat="1" ht="30" hidden="1" customHeight="1">
      <c r="A49" s="1"/>
      <c r="B49" s="335" t="str">
        <f>IF(Z2="2 or More", "Printed Name :", "")</f>
        <v/>
      </c>
      <c r="C49" s="877"/>
      <c r="D49" s="1"/>
      <c r="E49" s="335" t="str">
        <f>IF(Z1="Sole Bidder", "", "Printed Name :")</f>
        <v/>
      </c>
      <c r="F49" s="878"/>
      <c r="G49" s="384"/>
      <c r="H49" s="400"/>
      <c r="I49" s="384"/>
      <c r="J49" s="384"/>
      <c r="K49" s="384"/>
      <c r="L49" s="384"/>
      <c r="M49" s="384"/>
      <c r="N49" s="384"/>
      <c r="O49" s="384"/>
      <c r="P49" s="384"/>
      <c r="Q49" s="384"/>
      <c r="R49" s="384"/>
      <c r="S49" s="384"/>
      <c r="T49" s="384"/>
      <c r="U49" s="384"/>
      <c r="V49" s="384"/>
      <c r="W49" s="384"/>
      <c r="X49" s="384"/>
      <c r="Y49" s="384"/>
      <c r="Z49" s="384"/>
      <c r="AA49" s="384"/>
      <c r="AB49" s="384"/>
      <c r="AC49" s="384"/>
      <c r="AD49" s="397"/>
      <c r="AE49" s="387"/>
      <c r="AF49" s="387"/>
      <c r="AG49" s="397"/>
      <c r="AH49" s="397"/>
      <c r="AI49" s="397"/>
      <c r="AJ49" s="397"/>
      <c r="AK49" s="397"/>
      <c r="AL49" s="397"/>
      <c r="AM49" s="397"/>
      <c r="AN49" s="397"/>
      <c r="AO49" s="397"/>
    </row>
    <row r="50" spans="1:41" s="389" customFormat="1" ht="30" hidden="1" customHeight="1">
      <c r="A50" s="1"/>
      <c r="B50" s="335" t="str">
        <f>IF(Z2="2 or More", "Designation :", "")</f>
        <v/>
      </c>
      <c r="C50" s="877"/>
      <c r="D50" s="1"/>
      <c r="E50" s="335" t="str">
        <f>IF(Z1="Sole Bidder", "", "Designation :")</f>
        <v/>
      </c>
      <c r="F50" s="878"/>
      <c r="G50" s="384"/>
      <c r="H50" s="400"/>
      <c r="I50" s="384"/>
      <c r="J50" s="384"/>
      <c r="K50" s="384"/>
      <c r="L50" s="384"/>
      <c r="M50" s="384"/>
      <c r="N50" s="384"/>
      <c r="O50" s="384"/>
      <c r="P50" s="384"/>
      <c r="Q50" s="384"/>
      <c r="R50" s="384"/>
      <c r="S50" s="384"/>
      <c r="T50" s="384"/>
      <c r="U50" s="384"/>
      <c r="V50" s="384"/>
      <c r="W50" s="384"/>
      <c r="X50" s="384"/>
      <c r="Y50" s="384"/>
      <c r="Z50" s="384"/>
      <c r="AA50" s="384"/>
      <c r="AB50" s="384"/>
      <c r="AC50" s="384"/>
      <c r="AD50" s="397"/>
      <c r="AE50" s="387"/>
      <c r="AF50" s="387"/>
      <c r="AG50" s="397"/>
      <c r="AH50" s="397"/>
      <c r="AI50" s="397"/>
      <c r="AJ50" s="397"/>
      <c r="AK50" s="397"/>
      <c r="AL50" s="397"/>
      <c r="AM50" s="397"/>
      <c r="AN50" s="397"/>
      <c r="AO50" s="397"/>
    </row>
    <row r="51" spans="1:41" s="389" customFormat="1" ht="30" hidden="1" customHeight="1">
      <c r="A51" s="1"/>
      <c r="B51" s="335" t="str">
        <f>IF(Z2=2, "Common Seal :", "")</f>
        <v/>
      </c>
      <c r="C51" s="101"/>
      <c r="D51" s="1"/>
      <c r="E51" s="335"/>
      <c r="F51" s="1"/>
      <c r="G51" s="384"/>
      <c r="H51" s="400"/>
      <c r="I51" s="384"/>
      <c r="J51" s="384"/>
      <c r="K51" s="384"/>
      <c r="L51" s="384"/>
      <c r="M51" s="384"/>
      <c r="N51" s="384"/>
      <c r="O51" s="384"/>
      <c r="P51" s="384"/>
      <c r="Q51" s="384"/>
      <c r="R51" s="384"/>
      <c r="S51" s="384"/>
      <c r="T51" s="384"/>
      <c r="U51" s="384"/>
      <c r="V51" s="384"/>
      <c r="W51" s="384"/>
      <c r="X51" s="384"/>
      <c r="Y51" s="384"/>
      <c r="Z51" s="384"/>
      <c r="AA51" s="384"/>
      <c r="AB51" s="384"/>
      <c r="AC51" s="384"/>
      <c r="AD51" s="397"/>
      <c r="AE51" s="387"/>
      <c r="AF51" s="387"/>
      <c r="AG51" s="397"/>
      <c r="AH51" s="397"/>
      <c r="AI51" s="397"/>
      <c r="AJ51" s="397"/>
      <c r="AK51" s="397"/>
      <c r="AL51" s="397"/>
      <c r="AM51" s="397"/>
      <c r="AN51" s="397"/>
      <c r="AO51" s="397"/>
    </row>
    <row r="52" spans="1:41" s="389" customFormat="1" ht="33" hidden="1" customHeight="1">
      <c r="A52" s="879" t="s">
        <v>349</v>
      </c>
      <c r="B52" s="337"/>
      <c r="C52" s="101"/>
      <c r="D52" s="1"/>
      <c r="E52" s="335"/>
      <c r="F52" s="1"/>
      <c r="G52" s="384"/>
      <c r="H52" s="400"/>
      <c r="I52" s="384"/>
      <c r="J52" s="384"/>
      <c r="K52" s="384"/>
      <c r="L52" s="384"/>
      <c r="M52" s="384"/>
      <c r="N52" s="384"/>
      <c r="O52" s="384"/>
      <c r="P52" s="384"/>
      <c r="Q52" s="384"/>
      <c r="R52" s="384"/>
      <c r="S52" s="384"/>
      <c r="T52" s="384"/>
      <c r="U52" s="384"/>
      <c r="V52" s="384"/>
      <c r="W52" s="384"/>
      <c r="X52" s="384"/>
      <c r="Y52" s="384"/>
      <c r="Z52" s="384"/>
      <c r="AA52" s="384"/>
      <c r="AB52" s="384"/>
      <c r="AC52" s="384"/>
      <c r="AD52" s="397"/>
      <c r="AE52" s="387"/>
      <c r="AF52" s="387"/>
      <c r="AG52" s="397"/>
      <c r="AH52" s="397"/>
      <c r="AI52" s="397"/>
      <c r="AJ52" s="397"/>
      <c r="AK52" s="397"/>
      <c r="AL52" s="397"/>
      <c r="AM52" s="397"/>
      <c r="AN52" s="397"/>
      <c r="AO52" s="397"/>
    </row>
    <row r="53" spans="1:41" s="389" customFormat="1" ht="33" customHeight="1">
      <c r="A53" s="1086" t="s">
        <v>350</v>
      </c>
      <c r="B53" s="1086"/>
      <c r="C53" s="1086"/>
      <c r="D53" s="1080"/>
      <c r="E53" s="1081"/>
      <c r="F53" s="1081"/>
      <c r="G53" s="384"/>
      <c r="H53" s="400"/>
      <c r="I53" s="384"/>
      <c r="J53" s="384"/>
      <c r="K53" s="384"/>
      <c r="L53" s="384"/>
      <c r="M53" s="384"/>
      <c r="N53" s="384"/>
      <c r="O53" s="384"/>
      <c r="P53" s="384"/>
      <c r="Q53" s="384"/>
      <c r="R53" s="384"/>
      <c r="S53" s="384"/>
      <c r="T53" s="384"/>
      <c r="U53" s="384"/>
      <c r="V53" s="384"/>
      <c r="W53" s="384"/>
      <c r="X53" s="384"/>
      <c r="Y53" s="384"/>
      <c r="Z53" s="384"/>
      <c r="AA53" s="384"/>
      <c r="AB53" s="384"/>
      <c r="AC53" s="384"/>
      <c r="AD53" s="397"/>
      <c r="AE53" s="387"/>
      <c r="AF53" s="387"/>
      <c r="AG53" s="397"/>
      <c r="AH53" s="397"/>
      <c r="AI53" s="397"/>
      <c r="AJ53" s="397"/>
      <c r="AK53" s="397"/>
      <c r="AL53" s="397"/>
      <c r="AM53" s="397"/>
      <c r="AN53" s="397"/>
      <c r="AO53" s="397"/>
    </row>
    <row r="54" spans="1:41" s="389" customFormat="1" ht="33" customHeight="1">
      <c r="A54" s="1085"/>
      <c r="B54" s="1085"/>
      <c r="C54" s="1085"/>
      <c r="D54" s="880"/>
      <c r="E54" s="880"/>
      <c r="F54" s="880"/>
      <c r="G54" s="384"/>
      <c r="H54" s="400"/>
      <c r="I54" s="384"/>
      <c r="J54" s="384"/>
      <c r="K54" s="384"/>
      <c r="L54" s="384"/>
      <c r="M54" s="384"/>
      <c r="N54" s="384"/>
      <c r="O54" s="384"/>
      <c r="P54" s="384"/>
      <c r="Q54" s="384"/>
      <c r="R54" s="384"/>
      <c r="S54" s="384"/>
      <c r="T54" s="384"/>
      <c r="U54" s="384"/>
      <c r="V54" s="384"/>
      <c r="W54" s="384"/>
      <c r="X54" s="384"/>
      <c r="Y54" s="384"/>
      <c r="Z54" s="384"/>
      <c r="AA54" s="384"/>
      <c r="AB54" s="384"/>
      <c r="AC54" s="384"/>
      <c r="AD54" s="397"/>
      <c r="AE54" s="387"/>
      <c r="AF54" s="387"/>
      <c r="AG54" s="397"/>
      <c r="AH54" s="397"/>
      <c r="AI54" s="397"/>
      <c r="AJ54" s="397"/>
      <c r="AK54" s="397"/>
      <c r="AL54" s="397"/>
      <c r="AM54" s="397"/>
      <c r="AN54" s="397"/>
      <c r="AO54" s="397"/>
    </row>
    <row r="55" spans="1:41" s="389" customFormat="1" ht="33" customHeight="1">
      <c r="A55" s="1084"/>
      <c r="B55" s="1084"/>
      <c r="C55" s="1084"/>
      <c r="D55" s="880"/>
      <c r="E55" s="880"/>
      <c r="F55" s="880"/>
      <c r="G55" s="384"/>
      <c r="H55" s="400"/>
      <c r="I55" s="384"/>
      <c r="J55" s="384"/>
      <c r="K55" s="384"/>
      <c r="L55" s="384"/>
      <c r="M55" s="384"/>
      <c r="N55" s="384"/>
      <c r="O55" s="384"/>
      <c r="P55" s="384"/>
      <c r="Q55" s="384"/>
      <c r="R55" s="384"/>
      <c r="S55" s="384"/>
      <c r="T55" s="384"/>
      <c r="U55" s="384"/>
      <c r="V55" s="384"/>
      <c r="W55" s="384"/>
      <c r="X55" s="384"/>
      <c r="Y55" s="384"/>
      <c r="Z55" s="384"/>
      <c r="AA55" s="384"/>
      <c r="AB55" s="384"/>
      <c r="AC55" s="384"/>
      <c r="AD55" s="397"/>
      <c r="AE55" s="387"/>
      <c r="AF55" s="387"/>
      <c r="AG55" s="397"/>
      <c r="AH55" s="397"/>
      <c r="AI55" s="397"/>
      <c r="AJ55" s="397"/>
      <c r="AK55" s="397"/>
      <c r="AL55" s="397"/>
      <c r="AM55" s="397"/>
      <c r="AN55" s="397"/>
      <c r="AO55" s="397"/>
    </row>
    <row r="56" spans="1:41" s="389" customFormat="1" ht="33" customHeight="1">
      <c r="A56" s="1083" t="s">
        <v>351</v>
      </c>
      <c r="B56" s="1083"/>
      <c r="C56" s="1083"/>
      <c r="D56" s="1080"/>
      <c r="E56" s="1081"/>
      <c r="F56" s="1081"/>
      <c r="G56" s="384"/>
      <c r="H56" s="400"/>
      <c r="I56" s="384"/>
      <c r="J56" s="384"/>
      <c r="K56" s="384"/>
      <c r="L56" s="384"/>
      <c r="M56" s="384"/>
      <c r="N56" s="384"/>
      <c r="O56" s="384"/>
      <c r="P56" s="384"/>
      <c r="Q56" s="384"/>
      <c r="R56" s="384"/>
      <c r="S56" s="384"/>
      <c r="T56" s="384"/>
      <c r="U56" s="384"/>
      <c r="V56" s="384"/>
      <c r="W56" s="384"/>
      <c r="X56" s="384"/>
      <c r="Y56" s="384"/>
      <c r="Z56" s="384"/>
      <c r="AA56" s="384"/>
      <c r="AB56" s="384"/>
      <c r="AC56" s="384"/>
      <c r="AD56" s="397"/>
      <c r="AE56" s="387"/>
      <c r="AF56" s="387"/>
      <c r="AG56" s="397"/>
      <c r="AH56" s="397"/>
      <c r="AI56" s="397"/>
      <c r="AJ56" s="397"/>
      <c r="AK56" s="397"/>
      <c r="AL56" s="397"/>
      <c r="AM56" s="397"/>
      <c r="AN56" s="397"/>
      <c r="AO56" s="397"/>
    </row>
    <row r="57" spans="1:41" s="389" customFormat="1" ht="33" customHeight="1">
      <c r="A57" s="1083" t="s">
        <v>352</v>
      </c>
      <c r="B57" s="1083"/>
      <c r="C57" s="1083"/>
      <c r="D57" s="1080"/>
      <c r="E57" s="1081"/>
      <c r="F57" s="1081"/>
      <c r="G57" s="384"/>
      <c r="H57" s="400"/>
      <c r="I57" s="384"/>
      <c r="J57" s="384"/>
      <c r="K57" s="384"/>
      <c r="L57" s="384"/>
      <c r="M57" s="384"/>
      <c r="N57" s="384"/>
      <c r="O57" s="384"/>
      <c r="P57" s="384"/>
      <c r="Q57" s="384"/>
      <c r="R57" s="384"/>
      <c r="S57" s="384"/>
      <c r="T57" s="384"/>
      <c r="U57" s="384"/>
      <c r="V57" s="384"/>
      <c r="W57" s="384"/>
      <c r="X57" s="384"/>
      <c r="Y57" s="384"/>
      <c r="Z57" s="384"/>
      <c r="AA57" s="384"/>
      <c r="AB57" s="384"/>
      <c r="AC57" s="384"/>
      <c r="AD57" s="397"/>
      <c r="AE57" s="387"/>
      <c r="AF57" s="387"/>
      <c r="AG57" s="397"/>
      <c r="AH57" s="397"/>
      <c r="AI57" s="397"/>
      <c r="AJ57" s="397"/>
      <c r="AK57" s="397"/>
      <c r="AL57" s="397"/>
      <c r="AM57" s="397"/>
      <c r="AN57" s="397"/>
      <c r="AO57" s="397"/>
    </row>
    <row r="58" spans="1:41" s="389" customFormat="1" ht="33" customHeight="1">
      <c r="A58" s="1083" t="s">
        <v>353</v>
      </c>
      <c r="B58" s="1083"/>
      <c r="C58" s="1083"/>
      <c r="D58" s="1080" t="s">
        <v>354</v>
      </c>
      <c r="E58" s="1081"/>
      <c r="F58" s="1081"/>
      <c r="G58" s="384"/>
      <c r="H58" s="400"/>
      <c r="I58" s="384"/>
      <c r="J58" s="384"/>
      <c r="K58" s="384"/>
      <c r="L58" s="384"/>
      <c r="M58" s="384"/>
      <c r="N58" s="384"/>
      <c r="O58" s="384"/>
      <c r="P58" s="384"/>
      <c r="Q58" s="384"/>
      <c r="R58" s="384"/>
      <c r="S58" s="384"/>
      <c r="T58" s="384"/>
      <c r="U58" s="384"/>
      <c r="V58" s="384"/>
      <c r="W58" s="384"/>
      <c r="X58" s="384"/>
      <c r="Y58" s="384"/>
      <c r="Z58" s="384"/>
      <c r="AA58" s="384"/>
      <c r="AB58" s="384"/>
      <c r="AC58" s="384"/>
      <c r="AD58" s="397"/>
      <c r="AE58" s="387"/>
      <c r="AF58" s="387"/>
      <c r="AG58" s="397"/>
      <c r="AH58" s="397"/>
      <c r="AI58" s="397"/>
      <c r="AJ58" s="397"/>
      <c r="AK58" s="397"/>
      <c r="AL58" s="397"/>
      <c r="AM58" s="397"/>
      <c r="AN58" s="397"/>
      <c r="AO58" s="397"/>
    </row>
    <row r="59" spans="1:41" s="389" customFormat="1" ht="33" customHeight="1">
      <c r="A59" s="1086" t="s">
        <v>355</v>
      </c>
      <c r="B59" s="1086"/>
      <c r="C59" s="1086"/>
      <c r="D59" s="1080"/>
      <c r="E59" s="1081"/>
      <c r="F59" s="1081"/>
      <c r="G59" s="384"/>
      <c r="H59" s="400"/>
      <c r="I59" s="384"/>
      <c r="J59" s="384"/>
      <c r="K59" s="384"/>
      <c r="L59" s="384"/>
      <c r="M59" s="384"/>
      <c r="N59" s="384"/>
      <c r="O59" s="384"/>
      <c r="P59" s="384"/>
      <c r="Q59" s="384"/>
      <c r="R59" s="384"/>
      <c r="S59" s="384"/>
      <c r="T59" s="384"/>
      <c r="U59" s="384"/>
      <c r="V59" s="384"/>
      <c r="W59" s="384"/>
      <c r="X59" s="384"/>
      <c r="Y59" s="384"/>
      <c r="Z59" s="384"/>
      <c r="AA59" s="384"/>
      <c r="AB59" s="384"/>
      <c r="AC59" s="384"/>
      <c r="AD59" s="397"/>
      <c r="AE59" s="387"/>
      <c r="AF59" s="387"/>
      <c r="AG59" s="397"/>
      <c r="AH59" s="397"/>
      <c r="AI59" s="397"/>
      <c r="AJ59" s="397"/>
      <c r="AK59" s="397"/>
      <c r="AL59" s="397"/>
      <c r="AM59" s="397"/>
      <c r="AN59" s="397"/>
      <c r="AO59" s="397"/>
    </row>
    <row r="60" spans="1:41" s="389" customFormat="1" ht="33" customHeight="1">
      <c r="A60" s="1085"/>
      <c r="B60" s="1085"/>
      <c r="C60" s="1085"/>
      <c r="D60" s="880"/>
      <c r="E60" s="880"/>
      <c r="F60" s="880"/>
      <c r="G60" s="384"/>
      <c r="H60" s="400"/>
      <c r="I60" s="384"/>
      <c r="J60" s="384"/>
      <c r="K60" s="384"/>
      <c r="L60" s="384"/>
      <c r="M60" s="384"/>
      <c r="N60" s="384"/>
      <c r="O60" s="384"/>
      <c r="P60" s="384"/>
      <c r="Q60" s="384"/>
      <c r="R60" s="384"/>
      <c r="S60" s="384"/>
      <c r="T60" s="384"/>
      <c r="U60" s="384"/>
      <c r="V60" s="384"/>
      <c r="W60" s="384"/>
      <c r="X60" s="384"/>
      <c r="Y60" s="384"/>
      <c r="Z60" s="384"/>
      <c r="AA60" s="384"/>
      <c r="AB60" s="384"/>
      <c r="AC60" s="384"/>
      <c r="AD60" s="397"/>
      <c r="AE60" s="387"/>
      <c r="AF60" s="387"/>
      <c r="AG60" s="397"/>
      <c r="AH60" s="397"/>
      <c r="AI60" s="397"/>
      <c r="AJ60" s="397"/>
      <c r="AK60" s="397"/>
      <c r="AL60" s="397"/>
      <c r="AM60" s="397"/>
      <c r="AN60" s="397"/>
      <c r="AO60" s="397"/>
    </row>
    <row r="61" spans="1:41" s="389" customFormat="1" ht="33" customHeight="1">
      <c r="A61" s="1084"/>
      <c r="B61" s="1084"/>
      <c r="C61" s="1084"/>
      <c r="D61" s="880"/>
      <c r="E61" s="880"/>
      <c r="F61" s="880"/>
      <c r="G61" s="384"/>
      <c r="H61" s="400"/>
      <c r="I61" s="384"/>
      <c r="J61" s="384"/>
      <c r="K61" s="384"/>
      <c r="L61" s="384"/>
      <c r="M61" s="384"/>
      <c r="N61" s="384"/>
      <c r="O61" s="384"/>
      <c r="P61" s="384"/>
      <c r="Q61" s="384"/>
      <c r="R61" s="384"/>
      <c r="S61" s="384"/>
      <c r="T61" s="384"/>
      <c r="U61" s="384"/>
      <c r="V61" s="384"/>
      <c r="W61" s="384"/>
      <c r="X61" s="384"/>
      <c r="Y61" s="384"/>
      <c r="Z61" s="384"/>
      <c r="AA61" s="384"/>
      <c r="AB61" s="384"/>
      <c r="AC61" s="384"/>
      <c r="AD61" s="397"/>
      <c r="AE61" s="387"/>
      <c r="AF61" s="387"/>
      <c r="AG61" s="397"/>
      <c r="AH61" s="397"/>
      <c r="AI61" s="397"/>
      <c r="AJ61" s="397"/>
      <c r="AK61" s="397"/>
      <c r="AL61" s="397"/>
      <c r="AM61" s="397"/>
      <c r="AN61" s="397"/>
      <c r="AO61" s="397"/>
    </row>
    <row r="62" spans="1:41" s="389" customFormat="1" ht="60.75" customHeight="1">
      <c r="A62" s="1082"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082"/>
      <c r="C62" s="1082"/>
      <c r="D62" s="1082"/>
      <c r="E62" s="1082"/>
      <c r="F62" s="1082"/>
      <c r="G62" s="384"/>
      <c r="H62" s="400"/>
      <c r="I62" s="384"/>
      <c r="J62" s="384"/>
      <c r="K62" s="384"/>
      <c r="L62" s="384"/>
      <c r="M62" s="384"/>
      <c r="N62" s="384"/>
      <c r="O62" s="384"/>
      <c r="P62" s="384"/>
      <c r="Q62" s="384"/>
      <c r="R62" s="384"/>
      <c r="S62" s="384"/>
      <c r="T62" s="384"/>
      <c r="U62" s="384"/>
      <c r="V62" s="384"/>
      <c r="W62" s="384"/>
      <c r="X62" s="384"/>
      <c r="Y62" s="384"/>
      <c r="Z62" s="384"/>
      <c r="AA62" s="384"/>
      <c r="AB62" s="384"/>
      <c r="AC62" s="384"/>
      <c r="AD62" s="397"/>
      <c r="AE62" s="387"/>
      <c r="AF62" s="387"/>
      <c r="AG62" s="397"/>
      <c r="AH62" s="397"/>
      <c r="AI62" s="397"/>
      <c r="AJ62" s="397"/>
      <c r="AK62" s="397"/>
      <c r="AL62" s="397"/>
      <c r="AM62" s="397"/>
      <c r="AN62" s="397"/>
      <c r="AO62" s="397"/>
    </row>
    <row r="63" spans="1:41" s="389" customFormat="1" ht="33" customHeight="1">
      <c r="A63" s="1079" t="s">
        <v>61</v>
      </c>
      <c r="B63" s="1079"/>
      <c r="C63" s="1079"/>
      <c r="D63" s="1079"/>
      <c r="E63" s="1079"/>
      <c r="F63" s="1079"/>
      <c r="G63" s="384"/>
      <c r="H63" s="400"/>
      <c r="I63" s="384"/>
      <c r="J63" s="384"/>
      <c r="K63" s="384"/>
      <c r="L63" s="384"/>
      <c r="M63" s="384"/>
      <c r="N63" s="384"/>
      <c r="O63" s="384"/>
      <c r="P63" s="384"/>
      <c r="Q63" s="384"/>
      <c r="R63" s="384"/>
      <c r="S63" s="384"/>
      <c r="T63" s="384"/>
      <c r="U63" s="384"/>
      <c r="V63" s="384"/>
      <c r="W63" s="384"/>
      <c r="X63" s="384"/>
      <c r="Y63" s="384"/>
      <c r="Z63" s="384"/>
      <c r="AA63" s="384"/>
      <c r="AB63" s="384"/>
      <c r="AC63" s="384"/>
      <c r="AD63" s="397"/>
      <c r="AE63" s="387"/>
      <c r="AF63" s="387"/>
      <c r="AG63" s="397"/>
      <c r="AH63" s="397"/>
      <c r="AI63" s="397"/>
      <c r="AJ63" s="397"/>
      <c r="AK63" s="397"/>
      <c r="AL63" s="397"/>
      <c r="AM63" s="397"/>
      <c r="AN63" s="397"/>
      <c r="AO63" s="397"/>
    </row>
    <row r="64" spans="1:41" s="389" customFormat="1" ht="33" customHeight="1">
      <c r="A64" s="400"/>
      <c r="B64" s="400"/>
      <c r="C64" s="384"/>
      <c r="D64" s="384"/>
      <c r="E64" s="384"/>
      <c r="F64" s="384"/>
      <c r="G64" s="384"/>
      <c r="H64" s="400"/>
      <c r="I64" s="384"/>
      <c r="J64" s="384"/>
      <c r="K64" s="384"/>
      <c r="L64" s="384"/>
      <c r="M64" s="384"/>
      <c r="N64" s="384"/>
      <c r="O64" s="384"/>
      <c r="P64" s="384"/>
      <c r="Q64" s="384"/>
      <c r="R64" s="384"/>
      <c r="S64" s="384"/>
      <c r="T64" s="384"/>
      <c r="U64" s="384"/>
      <c r="V64" s="384"/>
      <c r="W64" s="384"/>
      <c r="X64" s="384"/>
      <c r="Y64" s="384"/>
      <c r="Z64" s="384"/>
      <c r="AA64" s="384"/>
      <c r="AB64" s="384"/>
      <c r="AC64" s="384"/>
      <c r="AD64" s="397"/>
      <c r="AE64" s="387"/>
      <c r="AF64" s="387"/>
      <c r="AG64" s="397"/>
      <c r="AH64" s="397"/>
      <c r="AI64" s="397"/>
      <c r="AJ64" s="397"/>
      <c r="AK64" s="397"/>
      <c r="AL64" s="397"/>
      <c r="AM64" s="397"/>
      <c r="AN64" s="397"/>
      <c r="AO64" s="397"/>
    </row>
    <row r="65" spans="1:41" s="389" customFormat="1" ht="33" customHeight="1">
      <c r="A65" s="400"/>
      <c r="B65" s="400"/>
      <c r="C65" s="384"/>
      <c r="D65" s="384"/>
      <c r="E65" s="384"/>
      <c r="F65" s="384"/>
      <c r="G65" s="384"/>
      <c r="H65" s="400"/>
      <c r="I65" s="384"/>
      <c r="J65" s="384"/>
      <c r="K65" s="384"/>
      <c r="L65" s="384"/>
      <c r="M65" s="384"/>
      <c r="N65" s="384"/>
      <c r="O65" s="384"/>
      <c r="P65" s="384"/>
      <c r="Q65" s="384"/>
      <c r="R65" s="384"/>
      <c r="S65" s="384"/>
      <c r="T65" s="384"/>
      <c r="U65" s="384"/>
      <c r="V65" s="384"/>
      <c r="W65" s="384"/>
      <c r="X65" s="384"/>
      <c r="Y65" s="384"/>
      <c r="Z65" s="384"/>
      <c r="AA65" s="384"/>
      <c r="AB65" s="384"/>
      <c r="AC65" s="384"/>
      <c r="AD65" s="397"/>
      <c r="AE65" s="387"/>
      <c r="AF65" s="387"/>
      <c r="AG65" s="397"/>
      <c r="AH65" s="397"/>
      <c r="AI65" s="397"/>
      <c r="AJ65" s="397"/>
      <c r="AK65" s="397"/>
      <c r="AL65" s="397"/>
      <c r="AM65" s="397"/>
      <c r="AN65" s="397"/>
      <c r="AO65" s="397"/>
    </row>
    <row r="66" spans="1:41">
      <c r="A66" s="400"/>
      <c r="B66" s="400"/>
      <c r="C66" s="384"/>
      <c r="D66" s="384"/>
      <c r="E66" s="384"/>
      <c r="F66" s="384"/>
      <c r="G66" s="384"/>
      <c r="H66" s="384"/>
      <c r="I66" s="385"/>
      <c r="J66" s="385"/>
      <c r="K66" s="385"/>
      <c r="L66" s="385"/>
      <c r="M66" s="385"/>
      <c r="N66" s="385"/>
      <c r="O66" s="385"/>
      <c r="P66" s="385"/>
      <c r="Q66" s="385"/>
      <c r="R66" s="385"/>
      <c r="S66" s="385"/>
      <c r="T66" s="385"/>
      <c r="U66" s="385"/>
      <c r="V66" s="385"/>
      <c r="W66" s="385"/>
      <c r="X66" s="385"/>
      <c r="Y66" s="385"/>
      <c r="Z66" s="385"/>
      <c r="AA66" s="385"/>
      <c r="AB66" s="385"/>
      <c r="AC66" s="385"/>
    </row>
    <row r="67" spans="1:41">
      <c r="A67" s="400"/>
      <c r="B67" s="400"/>
      <c r="C67" s="384"/>
      <c r="D67" s="384"/>
      <c r="E67" s="384"/>
      <c r="F67" s="384"/>
      <c r="G67" s="384"/>
      <c r="H67" s="384"/>
      <c r="I67" s="385"/>
      <c r="J67" s="385"/>
      <c r="K67" s="385"/>
      <c r="L67" s="385"/>
      <c r="M67" s="385"/>
      <c r="N67" s="385"/>
      <c r="O67" s="385"/>
      <c r="P67" s="385"/>
      <c r="Q67" s="385"/>
      <c r="R67" s="385"/>
      <c r="S67" s="385"/>
      <c r="T67" s="385"/>
      <c r="U67" s="385"/>
      <c r="V67" s="385"/>
      <c r="W67" s="385"/>
      <c r="X67" s="385"/>
      <c r="Y67" s="385"/>
      <c r="Z67" s="385"/>
      <c r="AA67" s="385"/>
      <c r="AB67" s="385"/>
      <c r="AC67" s="385"/>
    </row>
    <row r="68" spans="1:41">
      <c r="A68" s="400"/>
      <c r="B68" s="400"/>
      <c r="C68" s="384"/>
      <c r="D68" s="384"/>
      <c r="E68" s="384"/>
      <c r="F68" s="384"/>
      <c r="G68" s="384"/>
      <c r="H68" s="384"/>
      <c r="I68" s="385"/>
      <c r="J68" s="385"/>
      <c r="K68" s="385"/>
      <c r="L68" s="385"/>
      <c r="M68" s="385"/>
      <c r="N68" s="385"/>
      <c r="O68" s="385"/>
      <c r="P68" s="385"/>
      <c r="Q68" s="385"/>
      <c r="R68" s="385"/>
      <c r="S68" s="385"/>
      <c r="T68" s="385"/>
      <c r="U68" s="385"/>
      <c r="V68" s="385"/>
      <c r="W68" s="385"/>
      <c r="X68" s="385"/>
      <c r="Y68" s="385"/>
      <c r="Z68" s="385"/>
      <c r="AA68" s="385"/>
      <c r="AB68" s="385"/>
      <c r="AC68" s="385"/>
    </row>
    <row r="69" spans="1:41">
      <c r="A69" s="400"/>
      <c r="B69" s="400"/>
      <c r="C69" s="384"/>
      <c r="D69" s="384"/>
      <c r="E69" s="384"/>
      <c r="F69" s="384"/>
      <c r="G69" s="384"/>
      <c r="H69" s="384"/>
      <c r="I69" s="385"/>
      <c r="J69" s="385"/>
      <c r="K69" s="385"/>
      <c r="L69" s="385"/>
      <c r="M69" s="385"/>
      <c r="N69" s="385"/>
      <c r="O69" s="385"/>
      <c r="P69" s="385"/>
      <c r="Q69" s="385"/>
      <c r="R69" s="385"/>
      <c r="S69" s="385"/>
      <c r="T69" s="385"/>
      <c r="U69" s="385"/>
      <c r="V69" s="385"/>
      <c r="W69" s="385"/>
      <c r="X69" s="385"/>
      <c r="Y69" s="385"/>
      <c r="Z69" s="385"/>
      <c r="AA69" s="385"/>
      <c r="AB69" s="385"/>
      <c r="AC69" s="385"/>
    </row>
    <row r="70" spans="1:41">
      <c r="A70" s="400"/>
      <c r="B70" s="400"/>
      <c r="C70" s="384"/>
      <c r="D70" s="384"/>
      <c r="E70" s="384"/>
      <c r="F70" s="384"/>
      <c r="G70" s="384"/>
      <c r="H70" s="384"/>
      <c r="I70" s="385"/>
      <c r="J70" s="385"/>
      <c r="K70" s="385"/>
      <c r="L70" s="385"/>
      <c r="M70" s="385"/>
      <c r="N70" s="385"/>
      <c r="O70" s="385"/>
      <c r="P70" s="385"/>
      <c r="Q70" s="385"/>
      <c r="R70" s="385"/>
      <c r="S70" s="385"/>
      <c r="T70" s="385"/>
      <c r="U70" s="385"/>
      <c r="V70" s="385"/>
      <c r="W70" s="385"/>
      <c r="X70" s="385"/>
      <c r="Y70" s="385"/>
      <c r="Z70" s="385"/>
      <c r="AA70" s="385"/>
      <c r="AB70" s="385"/>
      <c r="AC70" s="385"/>
    </row>
    <row r="71" spans="1:41">
      <c r="A71" s="400"/>
      <c r="B71" s="400"/>
      <c r="C71" s="384"/>
      <c r="D71" s="384"/>
      <c r="E71" s="384"/>
      <c r="F71" s="384"/>
      <c r="G71" s="384"/>
      <c r="H71" s="384"/>
      <c r="I71" s="385"/>
      <c r="J71" s="385"/>
      <c r="K71" s="385"/>
      <c r="L71" s="385"/>
      <c r="M71" s="385"/>
      <c r="N71" s="385"/>
      <c r="O71" s="385"/>
      <c r="P71" s="385"/>
      <c r="Q71" s="385"/>
      <c r="R71" s="385"/>
      <c r="S71" s="385"/>
      <c r="T71" s="385"/>
      <c r="U71" s="385"/>
      <c r="V71" s="385"/>
      <c r="W71" s="385"/>
      <c r="X71" s="385"/>
      <c r="Y71" s="385"/>
      <c r="Z71" s="385"/>
      <c r="AA71" s="385"/>
      <c r="AB71" s="385"/>
      <c r="AC71" s="385"/>
    </row>
    <row r="72" spans="1:41">
      <c r="A72" s="400"/>
      <c r="B72" s="400"/>
      <c r="C72" s="384"/>
      <c r="D72" s="384"/>
      <c r="E72" s="384"/>
      <c r="F72" s="384"/>
      <c r="G72" s="384"/>
      <c r="H72" s="384"/>
      <c r="I72" s="385"/>
      <c r="J72" s="385"/>
      <c r="K72" s="385"/>
      <c r="L72" s="385"/>
      <c r="M72" s="385"/>
      <c r="N72" s="385"/>
      <c r="O72" s="385"/>
      <c r="P72" s="385"/>
      <c r="Q72" s="385"/>
      <c r="R72" s="385"/>
      <c r="S72" s="385"/>
      <c r="T72" s="385"/>
      <c r="U72" s="385"/>
      <c r="V72" s="385"/>
      <c r="W72" s="385"/>
      <c r="X72" s="385"/>
      <c r="Y72" s="385"/>
      <c r="Z72" s="385"/>
      <c r="AA72" s="385"/>
      <c r="AB72" s="385"/>
      <c r="AC72" s="385"/>
    </row>
    <row r="73" spans="1:41">
      <c r="A73" s="400"/>
      <c r="B73" s="400"/>
      <c r="C73" s="384"/>
      <c r="D73" s="384"/>
      <c r="E73" s="384"/>
      <c r="F73" s="384"/>
      <c r="G73" s="384"/>
      <c r="H73" s="384"/>
      <c r="I73" s="385"/>
      <c r="J73" s="385"/>
      <c r="K73" s="385"/>
      <c r="L73" s="385"/>
      <c r="M73" s="385"/>
      <c r="N73" s="385"/>
      <c r="O73" s="385"/>
      <c r="P73" s="385"/>
      <c r="Q73" s="385"/>
      <c r="R73" s="385"/>
      <c r="S73" s="385"/>
      <c r="T73" s="385"/>
      <c r="U73" s="385"/>
      <c r="V73" s="385"/>
      <c r="W73" s="385"/>
      <c r="X73" s="385"/>
      <c r="Y73" s="385"/>
      <c r="Z73" s="385"/>
      <c r="AA73" s="385"/>
      <c r="AB73" s="385"/>
      <c r="AC73" s="385"/>
    </row>
    <row r="74" spans="1:41">
      <c r="A74" s="400"/>
      <c r="B74" s="400"/>
      <c r="C74" s="384"/>
      <c r="D74" s="384"/>
      <c r="E74" s="384"/>
      <c r="F74" s="384"/>
      <c r="G74" s="384"/>
      <c r="H74" s="384"/>
      <c r="I74" s="385"/>
      <c r="J74" s="385"/>
      <c r="K74" s="385"/>
      <c r="L74" s="385"/>
      <c r="M74" s="385"/>
      <c r="N74" s="385"/>
      <c r="O74" s="385"/>
      <c r="P74" s="385"/>
      <c r="Q74" s="385"/>
      <c r="R74" s="385"/>
      <c r="S74" s="385"/>
      <c r="T74" s="385"/>
      <c r="U74" s="385"/>
      <c r="V74" s="385"/>
      <c r="W74" s="385"/>
      <c r="X74" s="385"/>
      <c r="Y74" s="385"/>
      <c r="Z74" s="385"/>
      <c r="AA74" s="385"/>
      <c r="AB74" s="385"/>
      <c r="AC74" s="385"/>
    </row>
    <row r="75" spans="1:41">
      <c r="A75" s="400"/>
      <c r="B75" s="400"/>
      <c r="C75" s="384"/>
      <c r="D75" s="384"/>
      <c r="E75" s="384"/>
      <c r="F75" s="384"/>
      <c r="G75" s="384"/>
      <c r="H75" s="384"/>
      <c r="I75" s="385"/>
      <c r="J75" s="385"/>
      <c r="K75" s="385"/>
      <c r="L75" s="385"/>
      <c r="M75" s="385"/>
      <c r="N75" s="385"/>
      <c r="O75" s="385"/>
      <c r="P75" s="385"/>
      <c r="Q75" s="385"/>
      <c r="R75" s="385"/>
      <c r="S75" s="385"/>
      <c r="T75" s="385"/>
      <c r="U75" s="385"/>
      <c r="V75" s="385"/>
      <c r="W75" s="385"/>
      <c r="X75" s="385"/>
      <c r="Y75" s="385"/>
      <c r="Z75" s="385"/>
      <c r="AA75" s="385"/>
      <c r="AB75" s="385"/>
      <c r="AC75" s="385"/>
    </row>
    <row r="76" spans="1:41">
      <c r="A76" s="400"/>
      <c r="B76" s="400"/>
      <c r="C76" s="384"/>
      <c r="D76" s="384"/>
      <c r="E76" s="384"/>
      <c r="F76" s="384"/>
      <c r="G76" s="384"/>
      <c r="H76" s="384"/>
      <c r="I76" s="385"/>
      <c r="J76" s="385"/>
      <c r="K76" s="385"/>
      <c r="L76" s="385"/>
      <c r="M76" s="385"/>
      <c r="N76" s="385"/>
      <c r="O76" s="385"/>
      <c r="P76" s="385"/>
      <c r="Q76" s="385"/>
      <c r="R76" s="385"/>
      <c r="S76" s="385"/>
      <c r="T76" s="385"/>
      <c r="U76" s="385"/>
      <c r="V76" s="385"/>
      <c r="W76" s="385"/>
      <c r="X76" s="385"/>
      <c r="Y76" s="385"/>
      <c r="Z76" s="385"/>
      <c r="AA76" s="385"/>
      <c r="AB76" s="385"/>
      <c r="AC76" s="385"/>
    </row>
    <row r="77" spans="1:41">
      <c r="A77" s="400"/>
      <c r="B77" s="400"/>
      <c r="C77" s="384"/>
      <c r="D77" s="384"/>
      <c r="E77" s="384"/>
      <c r="F77" s="384"/>
      <c r="G77" s="384"/>
      <c r="H77" s="384"/>
      <c r="I77" s="385"/>
      <c r="J77" s="385"/>
      <c r="K77" s="385"/>
      <c r="L77" s="385"/>
      <c r="M77" s="385"/>
      <c r="N77" s="385"/>
      <c r="O77" s="385"/>
      <c r="P77" s="385"/>
      <c r="Q77" s="385"/>
      <c r="R77" s="385"/>
      <c r="S77" s="385"/>
      <c r="T77" s="385"/>
      <c r="U77" s="385"/>
      <c r="V77" s="385"/>
      <c r="W77" s="385"/>
      <c r="X77" s="385"/>
      <c r="Y77" s="385"/>
      <c r="Z77" s="385"/>
      <c r="AA77" s="385"/>
      <c r="AB77" s="385"/>
      <c r="AC77" s="385"/>
    </row>
  </sheetData>
  <sheetProtection algorithmName="SHA-512" hashValue="zCb7diK50AaYd6wZCLwqcRQ34KzI7KmxiP9hkU3e2pn4srw8V7BvSOYT71f9hqS8HPK0rEXxtF12p+4XIEmzNQ==" saltValue="6hgT0v4gra2gNgqCDOz70w==" spinCount="100000" sheet="1" objects="1" scenarios="1" formatColumns="0" formatRows="0" selectLockedCells="1"/>
  <customSheetViews>
    <customSheetView guid="{75D87FDD-0292-4E5A-8E8F-63018B009393}"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0"/>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2"/>
      <headerFooter alignWithMargins="0">
        <oddFooter>&amp;R&amp;"Book Antiqua,Bold"&amp;8Bid Form (1st Envelope)  / Page &amp;P of &amp;N</oddFooter>
      </headerFooter>
    </customSheetView>
    <customSheetView guid="{B48B8B4C-A880-453D-8729-90D004BEF0DB}"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2:C22"/>
    <mergeCell ref="B23:C23"/>
    <mergeCell ref="B24:C24"/>
    <mergeCell ref="B33:F33"/>
    <mergeCell ref="B26:C26"/>
    <mergeCell ref="B32:F32"/>
    <mergeCell ref="D56:F56"/>
    <mergeCell ref="D57:F57"/>
    <mergeCell ref="B38:F38"/>
    <mergeCell ref="B27:F27"/>
    <mergeCell ref="B25:C25"/>
    <mergeCell ref="B35:F35"/>
    <mergeCell ref="D53:F53"/>
    <mergeCell ref="B34:F34"/>
    <mergeCell ref="B36:F36"/>
    <mergeCell ref="A47:F47"/>
    <mergeCell ref="A53:C53"/>
    <mergeCell ref="B37:F37"/>
    <mergeCell ref="B44:C44"/>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B20:F20"/>
    <mergeCell ref="D21:F21"/>
    <mergeCell ref="B19:F19"/>
    <mergeCell ref="A3:F3"/>
    <mergeCell ref="C5:F5"/>
    <mergeCell ref="B6:C6"/>
    <mergeCell ref="C15:F15"/>
    <mergeCell ref="B17:F17"/>
    <mergeCell ref="B18:F18"/>
    <mergeCell ref="B21:C21"/>
  </mergeCells>
  <phoneticPr fontId="32"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1" customWidth="1"/>
    <col min="2" max="2" width="46.875" style="471" customWidth="1"/>
    <col min="3" max="3" width="2.25" style="471" customWidth="1"/>
    <col min="4" max="4" width="17.625" style="530" customWidth="1"/>
    <col min="5" max="5" width="4.125" style="530" customWidth="1"/>
    <col min="6" max="6" width="17.625" style="530" customWidth="1"/>
    <col min="7" max="7" width="29.625" style="474" customWidth="1"/>
    <col min="8" max="8" width="15.25" style="474" customWidth="1"/>
    <col min="9" max="9" width="8.875" style="474" bestFit="1" customWidth="1"/>
    <col min="10" max="11" width="8" style="474"/>
    <col min="12" max="12" width="14" style="474" customWidth="1"/>
    <col min="13" max="16384" width="8" style="474"/>
  </cols>
  <sheetData>
    <row r="1" spans="1:8" ht="15.95" customHeight="1">
      <c r="B1" s="1098" t="s">
        <v>356</v>
      </c>
      <c r="C1" s="1099"/>
      <c r="D1" s="1099"/>
      <c r="E1" s="1099"/>
      <c r="F1" s="1099"/>
    </row>
    <row r="2" spans="1:8" ht="15.95" customHeight="1">
      <c r="B2" s="472"/>
      <c r="C2" s="473"/>
      <c r="D2" s="475"/>
      <c r="E2" s="475"/>
      <c r="F2" s="475"/>
    </row>
    <row r="3" spans="1:8" s="476" customFormat="1" ht="15.95" customHeight="1">
      <c r="A3" s="471"/>
      <c r="B3" s="471"/>
      <c r="C3" s="471"/>
      <c r="D3" s="1100" t="s">
        <v>357</v>
      </c>
      <c r="E3" s="1100"/>
      <c r="F3" s="1100"/>
    </row>
    <row r="4" spans="1:8" s="476" customFormat="1" ht="20.25" customHeight="1">
      <c r="A4" s="1101" t="s">
        <v>358</v>
      </c>
      <c r="B4" s="1101"/>
      <c r="C4" s="1101"/>
      <c r="D4" s="1102" t="e">
        <f>'Sch-1'!G9:I9</f>
        <v>#VALUE!</v>
      </c>
      <c r="E4" s="1102"/>
      <c r="F4" s="1102"/>
    </row>
    <row r="5" spans="1:8" s="481" customFormat="1" ht="21" customHeight="1">
      <c r="A5" s="477" t="s">
        <v>216</v>
      </c>
      <c r="B5" s="1094" t="s">
        <v>359</v>
      </c>
      <c r="C5" s="1095"/>
      <c r="D5" s="478" t="s">
        <v>360</v>
      </c>
      <c r="E5" s="1096" t="s">
        <v>361</v>
      </c>
      <c r="F5" s="1097"/>
    </row>
    <row r="6" spans="1:8" s="476" customFormat="1" ht="36" customHeight="1">
      <c r="A6" s="482">
        <v>1</v>
      </c>
      <c r="B6" s="483" t="s">
        <v>362</v>
      </c>
      <c r="C6" s="484"/>
      <c r="D6" s="485">
        <f>'Sch-6'!D14</f>
        <v>0</v>
      </c>
      <c r="E6" s="486" t="s">
        <v>150</v>
      </c>
      <c r="F6" s="487">
        <f>D6</f>
        <v>0</v>
      </c>
      <c r="G6" s="488"/>
    </row>
    <row r="7" spans="1:8" s="476" customFormat="1" ht="34.5" customHeight="1">
      <c r="A7" s="482">
        <v>2</v>
      </c>
      <c r="B7" s="483" t="s">
        <v>363</v>
      </c>
      <c r="C7" s="484"/>
      <c r="D7" s="485">
        <f>'Sch-6'!D16</f>
        <v>0</v>
      </c>
      <c r="E7" s="486"/>
      <c r="F7" s="487">
        <f>D7</f>
        <v>0</v>
      </c>
      <c r="G7" s="488"/>
    </row>
    <row r="8" spans="1:8" s="476" customFormat="1" ht="21" customHeight="1">
      <c r="A8" s="482">
        <v>3</v>
      </c>
      <c r="B8" s="483" t="s">
        <v>364</v>
      </c>
      <c r="C8" s="484"/>
      <c r="D8" s="489" t="e">
        <f>'Sch-6'!#REF!</f>
        <v>#REF!</v>
      </c>
      <c r="E8" s="479"/>
      <c r="F8" s="480" t="e">
        <f>D8</f>
        <v>#REF!</v>
      </c>
      <c r="G8" s="488"/>
    </row>
    <row r="9" spans="1:8" s="476" customFormat="1" ht="21" customHeight="1">
      <c r="A9" s="482">
        <v>4</v>
      </c>
      <c r="B9" s="483" t="s">
        <v>365</v>
      </c>
      <c r="C9" s="484"/>
      <c r="D9" s="489" t="s">
        <v>366</v>
      </c>
      <c r="E9" s="486"/>
      <c r="F9" s="480" t="str">
        <f>D9</f>
        <v>Not Applicable</v>
      </c>
    </row>
    <row r="10" spans="1:8" s="476" customFormat="1" ht="21" customHeight="1">
      <c r="A10" s="482">
        <v>5</v>
      </c>
      <c r="B10" s="483" t="s">
        <v>367</v>
      </c>
      <c r="C10" s="484"/>
      <c r="D10" s="490" t="e">
        <f>SUM(D6,D7,D8)</f>
        <v>#REF!</v>
      </c>
      <c r="E10" s="486"/>
      <c r="F10" s="491" t="e">
        <f>SUM(F6,F7,F8)</f>
        <v>#REF!</v>
      </c>
    </row>
    <row r="11" spans="1:8" s="476" customFormat="1" ht="21" customHeight="1">
      <c r="A11" s="482">
        <v>6</v>
      </c>
      <c r="B11" s="492" t="s">
        <v>368</v>
      </c>
      <c r="C11" s="493" t="s">
        <v>150</v>
      </c>
      <c r="D11" s="485" t="e">
        <f>H11</f>
        <v>#REF!</v>
      </c>
      <c r="E11" s="494" t="s">
        <v>150</v>
      </c>
      <c r="F11" s="487" t="e">
        <f>D11</f>
        <v>#REF!</v>
      </c>
      <c r="H11" s="495" t="e">
        <f>ROUND(('Sch-1'!N23-'Sch-1 dis'!F75)+('Sch-2'!J20-'Sch-2 Dis'!F56)+ (#REF!-'Sch-3 Dis'!F81),0)</f>
        <v>#REF!</v>
      </c>
    </row>
    <row r="12" spans="1:8" s="476" customFormat="1" ht="21.95" customHeight="1">
      <c r="A12" s="482">
        <v>7</v>
      </c>
      <c r="B12" s="492" t="s">
        <v>369</v>
      </c>
      <c r="C12" s="484"/>
      <c r="D12" s="478" t="e">
        <f>D10-D11</f>
        <v>#REF!</v>
      </c>
      <c r="E12" s="486"/>
      <c r="F12" s="491" t="e">
        <f>F10-F11</f>
        <v>#REF!</v>
      </c>
      <c r="G12" s="496"/>
      <c r="H12" s="495"/>
    </row>
    <row r="13" spans="1:8" s="476" customFormat="1" ht="21.95" customHeight="1">
      <c r="A13" s="482">
        <v>8</v>
      </c>
      <c r="B13" s="483" t="s">
        <v>370</v>
      </c>
      <c r="C13" s="484"/>
      <c r="D13" s="485"/>
      <c r="E13" s="486"/>
      <c r="F13" s="487"/>
    </row>
    <row r="14" spans="1:8" s="476" customFormat="1" ht="21.95" customHeight="1">
      <c r="A14" s="482" t="s">
        <v>150</v>
      </c>
      <c r="B14" s="483" t="s">
        <v>371</v>
      </c>
      <c r="C14" s="497"/>
      <c r="D14" s="498" t="e">
        <f>'Sch-5 Dis'!D14:E14</f>
        <v>#REF!</v>
      </c>
      <c r="E14" s="499"/>
      <c r="F14" s="480">
        <f>F32</f>
        <v>0</v>
      </c>
      <c r="G14" s="488"/>
    </row>
    <row r="15" spans="1:8" s="476" customFormat="1" ht="21.95" customHeight="1">
      <c r="A15" s="482"/>
      <c r="B15" s="483" t="s">
        <v>372</v>
      </c>
      <c r="C15" s="484"/>
      <c r="D15" s="498" t="e">
        <f>'Sch-5 Dis'!D16:E16</f>
        <v>#REF!</v>
      </c>
      <c r="E15" s="500"/>
      <c r="F15" s="480">
        <f>F34</f>
        <v>0</v>
      </c>
      <c r="G15" s="488"/>
    </row>
    <row r="16" spans="1:8" s="476" customFormat="1" ht="21.95" customHeight="1">
      <c r="A16" s="482"/>
      <c r="B16" s="483" t="s">
        <v>373</v>
      </c>
      <c r="C16" s="484"/>
      <c r="D16" s="498" t="e">
        <f>'Sch-5 Dis'!#REF!</f>
        <v>#REF!</v>
      </c>
      <c r="E16" s="500"/>
      <c r="F16" s="480">
        <f>F35</f>
        <v>0</v>
      </c>
      <c r="G16" s="488"/>
    </row>
    <row r="17" spans="1:12" s="476" customFormat="1" ht="21.95" customHeight="1">
      <c r="A17" s="482"/>
      <c r="B17" s="483" t="s">
        <v>374</v>
      </c>
      <c r="C17" s="484"/>
      <c r="D17" s="498" t="e">
        <f>SUM('Sch-5 Dis'!#REF!,'Sch-5 Dis'!#REF!)</f>
        <v>#REF!</v>
      </c>
      <c r="E17" s="500"/>
      <c r="F17" s="480">
        <f>F38</f>
        <v>0</v>
      </c>
      <c r="G17" s="488"/>
    </row>
    <row r="18" spans="1:12" s="476" customFormat="1" ht="21.95" customHeight="1">
      <c r="A18" s="482"/>
      <c r="B18" s="483" t="s">
        <v>375</v>
      </c>
      <c r="C18" s="484"/>
      <c r="D18" s="489" t="s">
        <v>9</v>
      </c>
      <c r="E18" s="479"/>
      <c r="F18" s="480" t="str">
        <f>F36</f>
        <v/>
      </c>
    </row>
    <row r="19" spans="1:12" s="476" customFormat="1" ht="27" customHeight="1">
      <c r="A19" s="482"/>
      <c r="B19" s="483" t="s">
        <v>376</v>
      </c>
      <c r="C19" s="501"/>
      <c r="D19" s="502" t="e">
        <f>SUM(D14,D15,D16,D17,D18)</f>
        <v>#REF!</v>
      </c>
      <c r="E19" s="503"/>
      <c r="F19" s="501">
        <f>SUM(F14:F18)</f>
        <v>0</v>
      </c>
      <c r="G19" s="488"/>
    </row>
    <row r="20" spans="1:12" s="476" customFormat="1" ht="33.75" customHeight="1">
      <c r="A20" s="482">
        <v>8</v>
      </c>
      <c r="B20" s="483" t="s">
        <v>377</v>
      </c>
      <c r="C20" s="484"/>
      <c r="D20" s="478" t="e">
        <f>D10+D19</f>
        <v>#REF!</v>
      </c>
      <c r="E20" s="504" t="s">
        <v>150</v>
      </c>
      <c r="F20" s="505" t="e">
        <f>F10+F19</f>
        <v>#REF!</v>
      </c>
      <c r="G20" s="488"/>
    </row>
    <row r="21" spans="1:12" s="476" customFormat="1" ht="51" customHeight="1">
      <c r="A21" s="482">
        <v>9</v>
      </c>
      <c r="B21" s="483" t="s">
        <v>378</v>
      </c>
      <c r="C21" s="484"/>
      <c r="D21" s="485">
        <v>0</v>
      </c>
      <c r="E21" s="486"/>
      <c r="F21" s="487">
        <f>D21</f>
        <v>0</v>
      </c>
    </row>
    <row r="22" spans="1:12" s="476" customFormat="1" ht="23.25" customHeight="1">
      <c r="A22" s="506" t="s">
        <v>150</v>
      </c>
      <c r="B22" s="507" t="s">
        <v>150</v>
      </c>
      <c r="C22" s="507"/>
      <c r="D22" s="508"/>
      <c r="E22" s="509"/>
      <c r="F22" s="510"/>
    </row>
    <row r="23" spans="1:12" s="476" customFormat="1" ht="18.75" customHeight="1">
      <c r="A23" s="511" t="s">
        <v>379</v>
      </c>
      <c r="B23" s="1091" t="s">
        <v>380</v>
      </c>
      <c r="C23" s="1091"/>
      <c r="D23" s="1091"/>
      <c r="E23" s="1091"/>
      <c r="F23" s="1103"/>
    </row>
    <row r="24" spans="1:12" s="476" customFormat="1" ht="18.75" customHeight="1">
      <c r="A24" s="511"/>
      <c r="B24" s="1104" t="e">
        <f>H24&amp;" "&amp;G24&amp;" "&amp;I24&amp;" "&amp;J24&amp;"%"&amp; " as"&amp;" "&amp;K24&amp; " "&amp;L24</f>
        <v>#REF!</v>
      </c>
      <c r="C24" s="1105"/>
      <c r="D24" s="1105"/>
      <c r="E24" s="1105"/>
      <c r="F24" s="1106"/>
      <c r="G24" s="513" t="s">
        <v>9</v>
      </c>
      <c r="H24" s="514" t="s">
        <v>381</v>
      </c>
      <c r="I24" s="514" t="str">
        <f>IF(J24="","","@")</f>
        <v/>
      </c>
      <c r="J24" s="515" t="s">
        <v>9</v>
      </c>
      <c r="K24" s="516" t="e">
        <f>IF(OR(L24=0,L24=""),"","Rs.")</f>
        <v>#REF!</v>
      </c>
      <c r="L24" s="517" t="e">
        <f>IF(D14=0,"",D14)</f>
        <v>#REF!</v>
      </c>
    </row>
    <row r="25" spans="1:12" s="476" customFormat="1" ht="19.5" customHeight="1">
      <c r="B25" s="1104" t="e">
        <f>H25&amp;" "&amp;G25&amp;" "&amp;I25&amp;" "&amp;J25&amp;"%"&amp; " as"&amp;" "&amp;K25&amp; " "&amp;L25</f>
        <v>#REF!</v>
      </c>
      <c r="C25" s="1105"/>
      <c r="D25" s="1105"/>
      <c r="E25" s="1105"/>
      <c r="F25" s="1106"/>
      <c r="G25" s="513" t="s">
        <v>9</v>
      </c>
      <c r="H25" s="514" t="s">
        <v>382</v>
      </c>
      <c r="I25" s="514" t="str">
        <f>IF(J25="","","@")</f>
        <v/>
      </c>
      <c r="J25" s="515" t="s">
        <v>9</v>
      </c>
      <c r="K25" s="516" t="e">
        <f>IF(OR(L25=0,L25=""),"","Rs.")</f>
        <v>#REF!</v>
      </c>
      <c r="L25" s="517" t="e">
        <f>IF(D15=0,"",D15)</f>
        <v>#REF!</v>
      </c>
    </row>
    <row r="26" spans="1:12" s="476" customFormat="1" ht="19.5" customHeight="1">
      <c r="B26" s="1104" t="e">
        <f>H26&amp;" "&amp;G26&amp;" "&amp;I26&amp;" "&amp;J26&amp;"%"&amp; " as"&amp;" "&amp;K26&amp; " "&amp;L26</f>
        <v>#REF!</v>
      </c>
      <c r="C26" s="1105"/>
      <c r="D26" s="1105"/>
      <c r="E26" s="1105"/>
      <c r="F26" s="1106"/>
      <c r="G26" s="513" t="s">
        <v>9</v>
      </c>
      <c r="H26" s="514" t="s">
        <v>383</v>
      </c>
      <c r="I26" s="514" t="str">
        <f>IF(J26="","","@")</f>
        <v/>
      </c>
      <c r="J26" s="515" t="s">
        <v>9</v>
      </c>
      <c r="K26" s="516" t="e">
        <f>IF(OR(L26=0,L26=""),"","Rs.")</f>
        <v>#REF!</v>
      </c>
      <c r="L26" s="517" t="e">
        <f>IF(D16=0,"",D16)</f>
        <v>#REF!</v>
      </c>
    </row>
    <row r="27" spans="1:12" s="476" customFormat="1" ht="19.5" customHeight="1">
      <c r="B27" s="1104" t="e">
        <f>H27&amp;" "&amp;G27&amp;" "&amp;I27&amp;" "&amp;J27&amp; " as"&amp;" "&amp;K27&amp; " "&amp;L27</f>
        <v>#REF!</v>
      </c>
      <c r="C27" s="1105"/>
      <c r="D27" s="1105"/>
      <c r="E27" s="1105"/>
      <c r="F27" s="1106"/>
      <c r="G27" s="513" t="s">
        <v>9</v>
      </c>
      <c r="H27" s="514" t="s">
        <v>384</v>
      </c>
      <c r="I27" s="514"/>
      <c r="J27" s="518"/>
      <c r="K27" s="516" t="e">
        <f>IF(OR(L27=0,L27=""),"","Rs.")</f>
        <v>#REF!</v>
      </c>
      <c r="L27" s="517" t="e">
        <f>IF(D17=0,"",D17)</f>
        <v>#REF!</v>
      </c>
    </row>
    <row r="28" spans="1:12" s="476" customFormat="1" ht="19.5" customHeight="1">
      <c r="B28" s="1104" t="str">
        <f>H28&amp;" "&amp;G28&amp;" "&amp;I28&amp;" "&amp;J28&amp; " as"&amp;" "&amp;K28&amp; " "&amp;L28</f>
        <v xml:space="preserve">Others     as  </v>
      </c>
      <c r="C28" s="1105"/>
      <c r="D28" s="1105"/>
      <c r="E28" s="1105"/>
      <c r="F28" s="1106"/>
      <c r="G28" s="513" t="s">
        <v>9</v>
      </c>
      <c r="H28" s="512" t="s">
        <v>385</v>
      </c>
      <c r="I28" s="512"/>
      <c r="J28" s="512"/>
      <c r="K28" s="512" t="str">
        <f>IF(OR(L28=0,L28=""),"","Rs.")</f>
        <v/>
      </c>
      <c r="L28" s="519" t="str">
        <f>IF(D18=0,"",D18)</f>
        <v/>
      </c>
    </row>
    <row r="29" spans="1:12" s="476" customFormat="1" ht="19.5" customHeight="1">
      <c r="B29" s="1092"/>
      <c r="C29" s="1092"/>
      <c r="D29" s="1092"/>
      <c r="E29" s="1092"/>
      <c r="F29" s="1093"/>
    </row>
    <row r="30" spans="1:12" ht="59.25" customHeight="1">
      <c r="A30" s="520" t="s">
        <v>386</v>
      </c>
      <c r="B30" s="1112" t="s">
        <v>387</v>
      </c>
      <c r="C30" s="1113"/>
      <c r="D30" s="1113"/>
      <c r="E30" s="1113"/>
      <c r="F30" s="1114"/>
    </row>
    <row r="31" spans="1:12" s="476" customFormat="1" ht="19.5" customHeight="1">
      <c r="A31" s="521" t="s">
        <v>388</v>
      </c>
      <c r="B31" s="1091" t="s">
        <v>389</v>
      </c>
      <c r="C31" s="1091"/>
      <c r="D31" s="1091"/>
      <c r="E31" s="512" t="s">
        <v>390</v>
      </c>
      <c r="F31" s="517">
        <v>0</v>
      </c>
    </row>
    <row r="32" spans="1:12" s="476" customFormat="1" ht="19.5" customHeight="1">
      <c r="A32" s="521" t="s">
        <v>391</v>
      </c>
      <c r="B32" s="514" t="s">
        <v>392</v>
      </c>
      <c r="C32" s="522"/>
      <c r="D32" s="523">
        <v>0.1</v>
      </c>
      <c r="E32" s="512" t="s">
        <v>390</v>
      </c>
      <c r="F32" s="517">
        <f>ROUND(D32*F31,0)</f>
        <v>0</v>
      </c>
      <c r="H32" s="1091"/>
      <c r="I32" s="1091"/>
      <c r="J32" s="1091"/>
    </row>
    <row r="33" spans="1:10" s="476" customFormat="1" ht="19.5" customHeight="1">
      <c r="A33" s="524" t="s">
        <v>393</v>
      </c>
      <c r="B33" s="514" t="s">
        <v>394</v>
      </c>
      <c r="C33" s="522"/>
      <c r="D33" s="525">
        <v>0</v>
      </c>
      <c r="E33" s="512"/>
      <c r="F33" s="517">
        <f>D33</f>
        <v>0</v>
      </c>
      <c r="H33" s="512"/>
      <c r="I33" s="512"/>
      <c r="J33" s="512"/>
    </row>
    <row r="34" spans="1:10" s="476" customFormat="1" ht="19.5" customHeight="1">
      <c r="A34" s="524" t="s">
        <v>395</v>
      </c>
      <c r="B34" s="514" t="s">
        <v>396</v>
      </c>
      <c r="D34" s="523">
        <v>0.02</v>
      </c>
      <c r="E34" s="512" t="s">
        <v>390</v>
      </c>
      <c r="F34" s="517">
        <f>ROUND((F33+(F33*D32))*D34,0)</f>
        <v>0</v>
      </c>
    </row>
    <row r="35" spans="1:10" s="476" customFormat="1" ht="19.5" customHeight="1">
      <c r="A35" s="524" t="s">
        <v>397</v>
      </c>
      <c r="B35" s="514" t="s">
        <v>398</v>
      </c>
      <c r="C35" s="512"/>
      <c r="D35" s="523">
        <v>0.01</v>
      </c>
      <c r="E35" s="512"/>
      <c r="F35" s="517">
        <f>ROUND(((F31-F33)+((F31-F33)*D32))*D35,0)</f>
        <v>0</v>
      </c>
    </row>
    <row r="36" spans="1:10" s="476" customFormat="1" ht="19.5" customHeight="1">
      <c r="A36" s="524" t="s">
        <v>399</v>
      </c>
      <c r="B36" s="516" t="s">
        <v>400</v>
      </c>
      <c r="C36" s="512"/>
      <c r="D36" s="512"/>
      <c r="E36" s="512" t="s">
        <v>390</v>
      </c>
      <c r="F36" s="526" t="str">
        <f>L28</f>
        <v/>
      </c>
    </row>
    <row r="37" spans="1:10" s="476" customFormat="1" ht="19.5" customHeight="1">
      <c r="A37" s="524" t="s">
        <v>401</v>
      </c>
      <c r="B37" s="1091" t="s">
        <v>402</v>
      </c>
      <c r="C37" s="1091"/>
      <c r="D37" s="1091"/>
      <c r="E37" s="512" t="s">
        <v>390</v>
      </c>
      <c r="F37" s="527">
        <f>SUM(F31,F32,F34,F35,F36)</f>
        <v>0</v>
      </c>
    </row>
    <row r="38" spans="1:10" s="476" customFormat="1" ht="19.5" customHeight="1">
      <c r="A38" s="524" t="s">
        <v>403</v>
      </c>
      <c r="B38" s="516" t="s">
        <v>404</v>
      </c>
      <c r="C38" s="512"/>
      <c r="D38" s="523"/>
      <c r="E38" s="512" t="s">
        <v>390</v>
      </c>
      <c r="F38" s="526">
        <f>ROUND(D38*F37,0)</f>
        <v>0</v>
      </c>
    </row>
    <row r="39" spans="1:10" s="476" customFormat="1" ht="19.5" customHeight="1">
      <c r="A39" s="521"/>
      <c r="B39" s="512"/>
      <c r="C39" s="512"/>
      <c r="D39" s="512"/>
      <c r="E39" s="512"/>
      <c r="F39" s="528"/>
    </row>
    <row r="40" spans="1:10" s="476" customFormat="1" ht="15" customHeight="1">
      <c r="A40" s="521"/>
      <c r="B40" s="512"/>
      <c r="C40" s="512"/>
      <c r="D40" s="512"/>
      <c r="E40" s="512"/>
      <c r="F40" s="528"/>
    </row>
    <row r="41" spans="1:10" s="476" customFormat="1" ht="15" customHeight="1">
      <c r="A41" s="521"/>
      <c r="B41" s="512"/>
      <c r="C41" s="512"/>
      <c r="D41" s="512"/>
      <c r="E41" s="512"/>
      <c r="F41" s="528"/>
    </row>
    <row r="42" spans="1:10" s="476" customFormat="1" ht="19.5" customHeight="1">
      <c r="A42" s="521"/>
      <c r="B42" s="512"/>
      <c r="C42" s="512"/>
      <c r="D42" s="512"/>
      <c r="E42" s="512"/>
      <c r="F42" s="528"/>
    </row>
    <row r="43" spans="1:10" ht="49.5" customHeight="1">
      <c r="A43" s="1107" t="str">
        <f>Basic!B1</f>
        <v xml:space="preserve">Making Animation Videos on Safety at workplace in line with Accident case studies
</v>
      </c>
      <c r="B43" s="1108"/>
      <c r="C43" s="1109"/>
      <c r="D43" s="1110" t="s">
        <v>405</v>
      </c>
      <c r="E43" s="1111"/>
      <c r="F43" s="536" t="s">
        <v>406</v>
      </c>
    </row>
    <row r="44" spans="1:10">
      <c r="A44" s="531" t="s">
        <v>407</v>
      </c>
      <c r="B44" s="532" t="str">
        <f>Basic!B5</f>
        <v>SR-II/C&amp;M/WC-4143 /2024</v>
      </c>
      <c r="C44" s="533"/>
      <c r="D44" s="534"/>
      <c r="E44" s="535"/>
      <c r="F44" s="537"/>
    </row>
    <row r="46" spans="1:10">
      <c r="A46" s="529"/>
    </row>
  </sheetData>
  <sheetProtection selectLockedCells="1" selectUnlockedCells="1"/>
  <customSheetViews>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19" t="s">
        <v>356</v>
      </c>
      <c r="C1" s="1120"/>
      <c r="D1" s="1120"/>
      <c r="E1" s="1120"/>
      <c r="F1" s="1120"/>
    </row>
    <row r="2" spans="1:16" ht="15.95" customHeight="1">
      <c r="B2" s="107"/>
      <c r="C2" s="108"/>
      <c r="D2" s="110"/>
      <c r="E2" s="110"/>
      <c r="F2" s="110"/>
    </row>
    <row r="3" spans="1:16" s="111" customFormat="1" ht="15.95" customHeight="1">
      <c r="A3" s="106"/>
      <c r="B3" s="106"/>
      <c r="C3" s="106"/>
      <c r="D3" s="1121" t="s">
        <v>357</v>
      </c>
      <c r="E3" s="1121"/>
      <c r="F3" s="1121"/>
      <c r="H3" s="881"/>
      <c r="I3" s="881"/>
      <c r="J3" s="881"/>
      <c r="K3" s="881"/>
      <c r="L3" s="881"/>
      <c r="M3" s="881"/>
      <c r="N3" s="881"/>
      <c r="O3" s="881"/>
      <c r="P3" s="881"/>
    </row>
    <row r="4" spans="1:16" s="111" customFormat="1" ht="20.25" customHeight="1">
      <c r="A4" s="1127" t="s">
        <v>358</v>
      </c>
      <c r="B4" s="1127"/>
      <c r="C4" s="1127"/>
      <c r="D4" s="1122" t="str">
        <f>'Sch-1'!G9</f>
        <v/>
      </c>
      <c r="E4" s="1122"/>
      <c r="F4" s="1122"/>
      <c r="H4" s="881"/>
      <c r="I4" s="881"/>
      <c r="J4" s="881"/>
      <c r="K4" s="881"/>
      <c r="L4" s="881"/>
      <c r="M4" s="881"/>
      <c r="N4" s="881"/>
      <c r="O4" s="881"/>
      <c r="P4" s="881"/>
    </row>
    <row r="5" spans="1:16" s="117" customFormat="1" ht="21" customHeight="1">
      <c r="A5" s="113" t="s">
        <v>216</v>
      </c>
      <c r="B5" s="1125" t="s">
        <v>359</v>
      </c>
      <c r="C5" s="1126"/>
      <c r="D5" s="114" t="s">
        <v>360</v>
      </c>
      <c r="E5" s="1123" t="s">
        <v>361</v>
      </c>
      <c r="F5" s="1124"/>
      <c r="H5" s="882"/>
      <c r="I5" s="882"/>
      <c r="J5" s="882"/>
      <c r="K5" s="882"/>
      <c r="L5" s="882"/>
      <c r="M5" s="882"/>
      <c r="N5" s="882"/>
      <c r="O5" s="882"/>
      <c r="P5" s="882"/>
    </row>
    <row r="6" spans="1:16" s="111" customFormat="1" ht="36" customHeight="1">
      <c r="A6" s="118">
        <v>1</v>
      </c>
      <c r="B6" s="119" t="s">
        <v>362</v>
      </c>
      <c r="C6" s="120"/>
      <c r="D6" s="121">
        <f>'Sch-6'!D14</f>
        <v>0</v>
      </c>
      <c r="E6" s="122" t="s">
        <v>150</v>
      </c>
      <c r="F6" s="123">
        <f>D6</f>
        <v>0</v>
      </c>
      <c r="G6" s="124"/>
      <c r="H6" s="881"/>
      <c r="I6" s="881"/>
      <c r="J6" s="881"/>
      <c r="K6" s="881"/>
      <c r="L6" s="881"/>
      <c r="M6" s="881"/>
      <c r="N6" s="881"/>
      <c r="O6" s="881"/>
      <c r="P6" s="881"/>
    </row>
    <row r="7" spans="1:16" s="111" customFormat="1" ht="34.5" customHeight="1">
      <c r="A7" s="118">
        <v>2</v>
      </c>
      <c r="B7" s="119" t="s">
        <v>363</v>
      </c>
      <c r="C7" s="120"/>
      <c r="D7" s="121">
        <f>'Sch-6'!D16</f>
        <v>0</v>
      </c>
      <c r="E7" s="122"/>
      <c r="F7" s="123">
        <f>D7</f>
        <v>0</v>
      </c>
      <c r="G7" s="124"/>
      <c r="H7" s="881"/>
      <c r="I7" s="881"/>
      <c r="J7" s="881"/>
      <c r="K7" s="881"/>
      <c r="L7" s="881"/>
      <c r="M7" s="881"/>
      <c r="N7" s="881"/>
      <c r="O7" s="881"/>
      <c r="P7" s="881"/>
    </row>
    <row r="8" spans="1:16" s="111" customFormat="1" ht="21" customHeight="1">
      <c r="A8" s="118">
        <v>3</v>
      </c>
      <c r="B8" s="119" t="s">
        <v>364</v>
      </c>
      <c r="C8" s="120"/>
      <c r="D8" s="121" t="e">
        <f>'Sch-6'!#REF!</f>
        <v>#REF!</v>
      </c>
      <c r="E8" s="122"/>
      <c r="F8" s="123" t="e">
        <f>D8</f>
        <v>#REF!</v>
      </c>
      <c r="G8" s="124"/>
      <c r="H8" s="881"/>
      <c r="I8" s="881"/>
      <c r="J8" s="881"/>
      <c r="K8" s="881"/>
      <c r="L8" s="881"/>
      <c r="M8" s="881"/>
      <c r="N8" s="881"/>
      <c r="O8" s="881"/>
      <c r="P8" s="881"/>
    </row>
    <row r="9" spans="1:16" s="111" customFormat="1" ht="21" customHeight="1">
      <c r="A9" s="118">
        <v>4</v>
      </c>
      <c r="B9" s="119" t="s">
        <v>365</v>
      </c>
      <c r="C9" s="120"/>
      <c r="D9" s="125" t="s">
        <v>366</v>
      </c>
      <c r="E9" s="122"/>
      <c r="F9" s="116" t="str">
        <f>D9</f>
        <v>Not Applicable</v>
      </c>
      <c r="H9" s="881"/>
      <c r="I9" s="881"/>
      <c r="J9" s="881"/>
      <c r="K9" s="881"/>
      <c r="L9" s="881"/>
      <c r="M9" s="881"/>
      <c r="N9" s="881"/>
      <c r="O9" s="881"/>
      <c r="P9" s="881"/>
    </row>
    <row r="10" spans="1:16" s="111" customFormat="1" ht="21" customHeight="1">
      <c r="A10" s="118">
        <v>5</v>
      </c>
      <c r="B10" s="119" t="s">
        <v>367</v>
      </c>
      <c r="C10" s="120"/>
      <c r="D10" s="126" t="e">
        <f>SUM(D6,D7,D8)</f>
        <v>#REF!</v>
      </c>
      <c r="E10" s="122"/>
      <c r="F10" s="127" t="e">
        <f>F6+F7+F8</f>
        <v>#REF!</v>
      </c>
      <c r="H10" s="881"/>
      <c r="I10" s="881"/>
      <c r="J10" s="881"/>
      <c r="K10" s="881"/>
      <c r="L10" s="881"/>
      <c r="M10" s="881"/>
      <c r="N10" s="881"/>
      <c r="O10" s="881"/>
      <c r="P10" s="881"/>
    </row>
    <row r="11" spans="1:16" s="111" customFormat="1" ht="21" customHeight="1">
      <c r="A11" s="118">
        <v>6</v>
      </c>
      <c r="B11" s="128" t="s">
        <v>368</v>
      </c>
      <c r="C11" s="129" t="s">
        <v>150</v>
      </c>
      <c r="D11" s="121" t="e">
        <f>'Sch-1'!#REF!+'Sch-2'!#REF!+#REF!+'Sch-7'!#REF!</f>
        <v>#REF!</v>
      </c>
      <c r="E11" s="130" t="s">
        <v>150</v>
      </c>
      <c r="F11" s="123" t="e">
        <f>D11</f>
        <v>#REF!</v>
      </c>
      <c r="H11" s="881"/>
      <c r="I11" s="881"/>
      <c r="J11" s="881"/>
      <c r="K11" s="881"/>
      <c r="L11" s="881"/>
      <c r="M11" s="881"/>
      <c r="N11" s="881"/>
      <c r="O11" s="881"/>
      <c r="P11" s="881"/>
    </row>
    <row r="12" spans="1:16" s="111" customFormat="1" ht="21.95" customHeight="1">
      <c r="A12" s="118">
        <v>7</v>
      </c>
      <c r="B12" s="128" t="s">
        <v>369</v>
      </c>
      <c r="C12" s="120"/>
      <c r="D12" s="114" t="e">
        <f>D10-D11</f>
        <v>#REF!</v>
      </c>
      <c r="E12" s="122"/>
      <c r="F12" s="127" t="e">
        <f>F10-F11</f>
        <v>#REF!</v>
      </c>
      <c r="G12" s="131"/>
      <c r="H12" s="881"/>
      <c r="I12" s="881"/>
      <c r="J12" s="881"/>
      <c r="K12" s="881"/>
      <c r="L12" s="881"/>
      <c r="M12" s="881"/>
      <c r="N12" s="881"/>
      <c r="O12" s="881"/>
      <c r="P12" s="881"/>
    </row>
    <row r="13" spans="1:16" s="111" customFormat="1" ht="21.95" customHeight="1">
      <c r="A13" s="118">
        <v>8</v>
      </c>
      <c r="B13" s="119" t="s">
        <v>370</v>
      </c>
      <c r="C13" s="120"/>
      <c r="D13" s="121"/>
      <c r="E13" s="122"/>
      <c r="F13" s="123"/>
      <c r="H13" s="881"/>
      <c r="I13" s="881"/>
      <c r="J13" s="881"/>
      <c r="K13" s="881"/>
      <c r="L13" s="881"/>
      <c r="M13" s="881"/>
      <c r="N13" s="881"/>
      <c r="O13" s="881"/>
      <c r="P13" s="881"/>
    </row>
    <row r="14" spans="1:16" s="111" customFormat="1" ht="21.95" customHeight="1">
      <c r="A14" s="118" t="s">
        <v>150</v>
      </c>
      <c r="B14" s="119" t="s">
        <v>371</v>
      </c>
      <c r="C14" s="132"/>
      <c r="D14" s="125" t="e">
        <f>'Sch-5'!K14</f>
        <v>#REF!</v>
      </c>
      <c r="E14" s="133"/>
      <c r="F14" s="116" t="e">
        <f>F32</f>
        <v>#REF!</v>
      </c>
      <c r="G14" s="124"/>
      <c r="H14" s="881"/>
      <c r="I14" s="881"/>
      <c r="J14" s="881"/>
      <c r="K14" s="881"/>
      <c r="L14" s="881"/>
      <c r="M14" s="881"/>
      <c r="N14" s="881"/>
      <c r="O14" s="881"/>
      <c r="P14" s="881"/>
    </row>
    <row r="15" spans="1:16" s="111" customFormat="1" ht="21.95" customHeight="1">
      <c r="A15" s="118"/>
      <c r="B15" s="119" t="s">
        <v>408</v>
      </c>
      <c r="C15" s="120"/>
      <c r="D15" s="125" t="e">
        <f>'Sch-5'!#REF!+'Sch-5'!#REF!</f>
        <v>#REF!</v>
      </c>
      <c r="E15" s="134"/>
      <c r="F15" s="116" t="e">
        <f>F33</f>
        <v>#REF!</v>
      </c>
      <c r="G15" s="124"/>
      <c r="H15" s="881"/>
      <c r="I15" s="881"/>
      <c r="J15" s="881"/>
      <c r="K15" s="881"/>
      <c r="L15" s="881"/>
      <c r="M15" s="881"/>
      <c r="N15" s="881"/>
      <c r="O15" s="881"/>
      <c r="P15" s="881"/>
    </row>
    <row r="16" spans="1:16" s="111" customFormat="1" ht="21.95" customHeight="1">
      <c r="A16" s="118"/>
      <c r="B16" s="119" t="s">
        <v>409</v>
      </c>
      <c r="C16" s="120"/>
      <c r="D16" s="125" t="e">
        <f>#REF!+#REF!</f>
        <v>#REF!</v>
      </c>
      <c r="E16" s="134"/>
      <c r="F16" s="116" t="e">
        <f>F36</f>
        <v>#REF!</v>
      </c>
      <c r="G16" s="124"/>
      <c r="H16" s="881"/>
      <c r="I16" s="881"/>
      <c r="J16" s="881"/>
      <c r="K16" s="881"/>
      <c r="L16" s="881"/>
      <c r="M16" s="881"/>
      <c r="N16" s="881"/>
      <c r="O16" s="881"/>
      <c r="P16" s="881"/>
    </row>
    <row r="17" spans="1:16" s="111" customFormat="1" ht="21.95" customHeight="1">
      <c r="A17" s="118"/>
      <c r="B17" s="119" t="s">
        <v>410</v>
      </c>
      <c r="C17" s="120"/>
      <c r="D17" s="125" t="e">
        <f>#REF!</f>
        <v>#REF!</v>
      </c>
      <c r="E17" s="115"/>
      <c r="F17" s="116">
        <f>F34</f>
        <v>0</v>
      </c>
      <c r="H17" s="881"/>
      <c r="I17" s="881"/>
      <c r="J17" s="881"/>
      <c r="K17" s="881"/>
      <c r="L17" s="881"/>
      <c r="M17" s="881"/>
      <c r="N17" s="881"/>
      <c r="O17" s="881"/>
      <c r="P17" s="881"/>
    </row>
    <row r="18" spans="1:16" s="111" customFormat="1" ht="27" customHeight="1">
      <c r="A18" s="118"/>
      <c r="B18" s="119" t="s">
        <v>411</v>
      </c>
      <c r="C18" s="135"/>
      <c r="D18" s="246" t="e">
        <f>D14+D15+D16+D17</f>
        <v>#REF!</v>
      </c>
      <c r="E18" s="136"/>
      <c r="F18" s="135" t="e">
        <f>SUM(F14:F17)</f>
        <v>#REF!</v>
      </c>
      <c r="G18" s="124"/>
      <c r="H18" s="881"/>
      <c r="I18" s="881"/>
      <c r="J18" s="881"/>
      <c r="K18" s="881"/>
      <c r="L18" s="881"/>
      <c r="M18" s="881"/>
      <c r="N18" s="881"/>
      <c r="O18" s="881"/>
      <c r="P18" s="881"/>
    </row>
    <row r="19" spans="1:16" s="111" customFormat="1" ht="33.75" customHeight="1">
      <c r="A19" s="118">
        <v>8</v>
      </c>
      <c r="B19" s="119" t="s">
        <v>377</v>
      </c>
      <c r="C19" s="120"/>
      <c r="D19" s="114" t="e">
        <f>D10+D18</f>
        <v>#REF!</v>
      </c>
      <c r="E19" s="137" t="s">
        <v>150</v>
      </c>
      <c r="F19" s="138" t="e">
        <f>F10+F18</f>
        <v>#REF!</v>
      </c>
      <c r="G19" s="124"/>
      <c r="H19" s="881"/>
      <c r="I19" s="881"/>
      <c r="J19" s="881"/>
      <c r="K19" s="881"/>
      <c r="L19" s="881"/>
      <c r="M19" s="881"/>
      <c r="N19" s="881"/>
      <c r="O19" s="881"/>
      <c r="P19" s="881"/>
    </row>
    <row r="20" spans="1:16" s="111" customFormat="1" ht="51" customHeight="1">
      <c r="A20" s="118">
        <v>9</v>
      </c>
      <c r="B20" s="119" t="s">
        <v>378</v>
      </c>
      <c r="C20" s="120"/>
      <c r="D20" s="121">
        <f>'Sch-1'!N22</f>
        <v>0</v>
      </c>
      <c r="E20" s="122"/>
      <c r="F20" s="123">
        <f>D20</f>
        <v>0</v>
      </c>
      <c r="H20" s="881"/>
      <c r="I20" s="881"/>
      <c r="J20" s="881"/>
      <c r="K20" s="881"/>
      <c r="L20" s="881"/>
      <c r="M20" s="881"/>
      <c r="N20" s="881"/>
      <c r="O20" s="881"/>
      <c r="P20" s="881"/>
    </row>
    <row r="21" spans="1:16" s="111" customFormat="1" ht="23.25" customHeight="1">
      <c r="A21" s="139" t="s">
        <v>379</v>
      </c>
      <c r="B21" s="1128" t="s">
        <v>380</v>
      </c>
      <c r="C21" s="1128"/>
      <c r="D21" s="1128"/>
      <c r="E21" s="1128"/>
      <c r="F21" s="1129"/>
      <c r="H21" s="881"/>
      <c r="I21" s="881"/>
      <c r="J21" s="881"/>
      <c r="K21" s="881"/>
      <c r="L21" s="881"/>
      <c r="M21" s="881"/>
      <c r="N21" s="881"/>
      <c r="O21" s="881"/>
      <c r="P21" s="881"/>
    </row>
    <row r="22" spans="1:16" s="111" customFormat="1" ht="18.75" customHeight="1">
      <c r="A22" s="141" t="s">
        <v>388</v>
      </c>
      <c r="B22" s="1118" t="s">
        <v>223</v>
      </c>
      <c r="C22" s="1118"/>
      <c r="D22" s="1118"/>
      <c r="E22" s="140" t="s">
        <v>390</v>
      </c>
      <c r="F22" s="143" t="e">
        <f>D14</f>
        <v>#REF!</v>
      </c>
      <c r="H22" s="881"/>
      <c r="I22" s="881"/>
      <c r="J22" s="881"/>
      <c r="K22" s="881"/>
      <c r="L22" s="881"/>
      <c r="M22" s="881"/>
      <c r="N22" s="881"/>
      <c r="O22" s="881"/>
      <c r="P22" s="881"/>
    </row>
    <row r="23" spans="1:16" s="111" customFormat="1" ht="19.5" customHeight="1">
      <c r="A23" s="141" t="s">
        <v>391</v>
      </c>
      <c r="B23" s="1118" t="s">
        <v>412</v>
      </c>
      <c r="C23" s="1118"/>
      <c r="D23" s="1118"/>
      <c r="E23" s="140" t="s">
        <v>390</v>
      </c>
      <c r="F23" s="143" t="e">
        <f>D15</f>
        <v>#REF!</v>
      </c>
      <c r="H23" s="881"/>
      <c r="I23" s="881"/>
      <c r="J23" s="881"/>
      <c r="K23" s="881"/>
      <c r="L23" s="881"/>
      <c r="M23" s="881"/>
      <c r="N23" s="881"/>
      <c r="O23" s="881"/>
      <c r="P23" s="881"/>
    </row>
    <row r="24" spans="1:16" s="111" customFormat="1" ht="19.5" customHeight="1">
      <c r="A24" s="141" t="s">
        <v>393</v>
      </c>
      <c r="B24" s="1118" t="s">
        <v>413</v>
      </c>
      <c r="C24" s="1118"/>
      <c r="D24" s="1118"/>
      <c r="E24" s="140" t="s">
        <v>390</v>
      </c>
      <c r="F24" s="143" t="e">
        <f>D16</f>
        <v>#REF!</v>
      </c>
      <c r="H24" s="881"/>
      <c r="I24" s="881"/>
      <c r="J24" s="881"/>
      <c r="K24" s="881"/>
      <c r="L24" s="881"/>
      <c r="M24" s="881"/>
      <c r="N24" s="881"/>
      <c r="O24" s="881"/>
      <c r="P24" s="881"/>
    </row>
    <row r="25" spans="1:16" s="111" customFormat="1" ht="19.5" customHeight="1">
      <c r="A25" s="141" t="s">
        <v>395</v>
      </c>
      <c r="B25" s="1118" t="s">
        <v>385</v>
      </c>
      <c r="C25" s="1118"/>
      <c r="D25" s="1118"/>
      <c r="E25" s="140" t="s">
        <v>390</v>
      </c>
      <c r="F25" s="143" t="e">
        <f>D17</f>
        <v>#REF!</v>
      </c>
      <c r="H25" s="881"/>
      <c r="I25" s="881"/>
      <c r="J25" s="881"/>
      <c r="K25" s="881"/>
      <c r="L25" s="881"/>
      <c r="M25" s="881"/>
      <c r="N25" s="881"/>
      <c r="O25" s="881"/>
      <c r="P25" s="881"/>
    </row>
    <row r="26" spans="1:16" s="111" customFormat="1" ht="19.5" customHeight="1">
      <c r="A26" s="145" t="s">
        <v>386</v>
      </c>
      <c r="B26" s="1128" t="s">
        <v>414</v>
      </c>
      <c r="C26" s="1128"/>
      <c r="D26" s="1128"/>
      <c r="E26" s="1128"/>
      <c r="F26" s="1129"/>
      <c r="H26" s="881"/>
      <c r="I26" s="881"/>
      <c r="J26" s="881"/>
      <c r="K26" s="881"/>
      <c r="L26" s="881"/>
      <c r="M26" s="881"/>
      <c r="N26" s="881"/>
      <c r="O26" s="881"/>
      <c r="P26" s="881"/>
    </row>
    <row r="27" spans="1:16" ht="19.5" customHeight="1">
      <c r="A27" s="247"/>
      <c r="B27" s="109"/>
      <c r="C27" s="109"/>
      <c r="D27" s="109"/>
      <c r="E27" s="109"/>
      <c r="F27" s="248"/>
    </row>
    <row r="28" spans="1:16" s="111" customFormat="1" ht="19.5" customHeight="1">
      <c r="A28" s="249"/>
      <c r="F28" s="250"/>
      <c r="H28" s="881"/>
      <c r="I28" s="881"/>
      <c r="J28" s="881"/>
      <c r="K28" s="881"/>
      <c r="L28" s="881"/>
      <c r="M28" s="881"/>
      <c r="N28" s="881"/>
      <c r="O28" s="881"/>
      <c r="P28" s="881"/>
    </row>
    <row r="29" spans="1:16" s="111" customFormat="1" ht="19.5" customHeight="1">
      <c r="A29" s="249"/>
      <c r="F29" s="250"/>
      <c r="H29" s="881"/>
      <c r="I29" s="881"/>
      <c r="J29" s="881"/>
      <c r="K29" s="881"/>
      <c r="L29" s="881"/>
      <c r="M29" s="881"/>
      <c r="N29" s="881"/>
      <c r="O29" s="881"/>
      <c r="P29" s="881"/>
    </row>
    <row r="30" spans="1:16" s="111" customFormat="1" ht="60" customHeight="1">
      <c r="A30" s="145" t="s">
        <v>415</v>
      </c>
      <c r="B30" s="1130" t="s">
        <v>416</v>
      </c>
      <c r="C30" s="1131"/>
      <c r="D30" s="1131"/>
      <c r="E30" s="1131"/>
      <c r="F30" s="1132"/>
      <c r="H30" s="881" t="s">
        <v>417</v>
      </c>
      <c r="I30" s="881"/>
      <c r="J30" s="881"/>
      <c r="K30" s="881"/>
      <c r="L30" s="881"/>
      <c r="M30" s="881"/>
      <c r="N30" s="881"/>
      <c r="O30" s="881"/>
      <c r="P30" s="881"/>
    </row>
    <row r="31" spans="1:16" s="111" customFormat="1" ht="19.5" customHeight="1">
      <c r="A31" s="141" t="s">
        <v>388</v>
      </c>
      <c r="B31" s="1118" t="s">
        <v>389</v>
      </c>
      <c r="C31" s="1118"/>
      <c r="D31" s="1118"/>
      <c r="E31" s="140" t="s">
        <v>390</v>
      </c>
      <c r="F31" s="142" t="e">
        <f>'Sch-1'!#REF!</f>
        <v>#REF!</v>
      </c>
      <c r="H31" s="882" t="s">
        <v>418</v>
      </c>
      <c r="I31" s="882" t="e">
        <f>#REF!</f>
        <v>#REF!</v>
      </c>
      <c r="J31" s="882" t="e">
        <f>IF(I31=0, "", I31)</f>
        <v>#REF!</v>
      </c>
      <c r="K31" s="883" t="e">
        <f>IF(I31=0, "", "Discount on lum-sum basis on total price quoted by us without Taxes &amp; Duties. In Rs. ")</f>
        <v>#REF!</v>
      </c>
      <c r="L31" s="882" t="s">
        <v>419</v>
      </c>
      <c r="M31" s="884" t="e">
        <f>#REF!</f>
        <v>#REF!</v>
      </c>
      <c r="N31" s="884" t="e">
        <f t="shared" ref="N31:N37" si="0">IF(M31=0, "", M31)</f>
        <v>#REF!</v>
      </c>
      <c r="O31" s="883" t="e">
        <f>IF(M31=0, "", " Discount on lum-sum basis on total price quoted by us without Taxes &amp; Duties. In Percent (%) .")</f>
        <v>#REF!</v>
      </c>
      <c r="P31" s="881"/>
    </row>
    <row r="32" spans="1:16" s="111" customFormat="1" ht="19.5" customHeight="1">
      <c r="A32" s="141" t="s">
        <v>391</v>
      </c>
      <c r="B32" s="1118" t="s">
        <v>420</v>
      </c>
      <c r="C32" s="1118"/>
      <c r="D32" s="1118"/>
      <c r="E32" s="140" t="s">
        <v>390</v>
      </c>
      <c r="F32" s="142" t="e">
        <f>ROUND(0.103*F31,0)</f>
        <v>#REF!</v>
      </c>
      <c r="H32" s="881"/>
      <c r="I32" s="881"/>
      <c r="J32" s="882"/>
      <c r="K32" s="883" t="e">
        <f>IF(SUM(I33:I37)=0, "", "Discount on lum-sum basis on the Schedules as given below , In Rs. :")</f>
        <v>#REF!</v>
      </c>
      <c r="L32" s="881"/>
      <c r="M32" s="881"/>
      <c r="N32" s="884"/>
      <c r="O32" s="883" t="e">
        <f>IF(SUM(M33:M37)=0, "", "Discount on lum-sum basis on the Schedules as given below , In Percent (%) :")</f>
        <v>#REF!</v>
      </c>
      <c r="P32" s="881"/>
    </row>
    <row r="33" spans="1:16" s="111" customFormat="1" ht="19.5" customHeight="1">
      <c r="A33" s="141" t="s">
        <v>393</v>
      </c>
      <c r="B33" s="1118" t="s">
        <v>421</v>
      </c>
      <c r="C33" s="1118"/>
      <c r="D33" s="1118"/>
      <c r="E33" s="140" t="s">
        <v>390</v>
      </c>
      <c r="F33" s="142" t="e">
        <f>'Sch-5'!#REF!+'Sch-5'!#REF!</f>
        <v>#REF!</v>
      </c>
      <c r="H33" s="882" t="s">
        <v>422</v>
      </c>
      <c r="I33" s="882" t="e">
        <f>#REF!</f>
        <v>#REF!</v>
      </c>
      <c r="J33" s="882" t="e">
        <f>IF(I33=0, "", I33)</f>
        <v>#REF!</v>
      </c>
      <c r="K33" s="259" t="e">
        <f>IF(I33=0, "", "Schedule-1 : Ex works prices (Direct Only)")</f>
        <v>#REF!</v>
      </c>
      <c r="L33" s="882" t="s">
        <v>423</v>
      </c>
      <c r="M33" s="884" t="e">
        <f>#REF!</f>
        <v>#REF!</v>
      </c>
      <c r="N33" s="884" t="e">
        <f t="shared" si="0"/>
        <v>#REF!</v>
      </c>
      <c r="O33" s="259" t="e">
        <f>IF(M33=0, "", "Schedule-1 : Ex works prices (Direct Only)")</f>
        <v>#REF!</v>
      </c>
      <c r="P33" s="881"/>
    </row>
    <row r="34" spans="1:16" s="111" customFormat="1" ht="19.5" customHeight="1">
      <c r="A34" s="141" t="s">
        <v>395</v>
      </c>
      <c r="B34" s="1118" t="s">
        <v>385</v>
      </c>
      <c r="C34" s="1118"/>
      <c r="D34" s="1118"/>
      <c r="E34" s="140" t="s">
        <v>390</v>
      </c>
      <c r="F34" s="261"/>
      <c r="H34" s="882" t="s">
        <v>424</v>
      </c>
      <c r="I34" s="882" t="e">
        <f>#REF!</f>
        <v>#REF!</v>
      </c>
      <c r="J34" s="882" t="e">
        <f>IF(I34=0, "", I34)</f>
        <v>#REF!</v>
      </c>
      <c r="K34" s="259" t="e">
        <f>IF(I34=0, "", "Schedule-1 : Ex works prices (Bought Out Only)")</f>
        <v>#REF!</v>
      </c>
      <c r="L34" s="882" t="s">
        <v>425</v>
      </c>
      <c r="M34" s="884" t="e">
        <f>#REF!</f>
        <v>#REF!</v>
      </c>
      <c r="N34" s="884" t="e">
        <f t="shared" si="0"/>
        <v>#REF!</v>
      </c>
      <c r="O34" s="259" t="e">
        <f>IF(M34=0, "", "Schedule-1 : Ex works prices (Bought Out Only)")</f>
        <v>#REF!</v>
      </c>
      <c r="P34" s="881"/>
    </row>
    <row r="35" spans="1:16" s="111" customFormat="1" ht="15" customHeight="1">
      <c r="A35" s="141" t="s">
        <v>397</v>
      </c>
      <c r="B35" s="1118" t="s">
        <v>402</v>
      </c>
      <c r="C35" s="1118"/>
      <c r="D35" s="1118"/>
      <c r="E35" s="140" t="s">
        <v>390</v>
      </c>
      <c r="F35" s="143" t="e">
        <f>D6+D7+F32+F33+F34</f>
        <v>#REF!</v>
      </c>
      <c r="H35" s="882" t="s">
        <v>426</v>
      </c>
      <c r="I35" s="882" t="e">
        <f>#REF!</f>
        <v>#REF!</v>
      </c>
      <c r="J35" s="882" t="e">
        <f>IF(I35=0, "", I35)</f>
        <v>#REF!</v>
      </c>
      <c r="K35" s="259" t="e">
        <f>IF(I35=0, "", "Schedule-2 : Freight &amp; Insurance")</f>
        <v>#REF!</v>
      </c>
      <c r="L35" s="882" t="s">
        <v>427</v>
      </c>
      <c r="M35" s="884" t="e">
        <f>#REF!</f>
        <v>#REF!</v>
      </c>
      <c r="N35" s="884" t="e">
        <f t="shared" si="0"/>
        <v>#REF!</v>
      </c>
      <c r="O35" s="259" t="e">
        <f>IF(M35=0, "", "Schedule-2 : Freight &amp; Insurance")</f>
        <v>#REF!</v>
      </c>
      <c r="P35" s="881"/>
    </row>
    <row r="36" spans="1:16" s="111" customFormat="1" ht="15" customHeight="1">
      <c r="A36" s="141" t="s">
        <v>399</v>
      </c>
      <c r="B36" s="1118" t="s">
        <v>428</v>
      </c>
      <c r="C36" s="1118"/>
      <c r="D36" s="1118"/>
      <c r="E36" s="140" t="s">
        <v>390</v>
      </c>
      <c r="F36" s="143" t="e">
        <f>ROUND(0.01*F35,0)</f>
        <v>#REF!</v>
      </c>
      <c r="H36" s="882" t="s">
        <v>429</v>
      </c>
      <c r="I36" s="882" t="e">
        <f>#REF!</f>
        <v>#REF!</v>
      </c>
      <c r="J36" s="882" t="e">
        <f>IF(I36=0, "", I36)</f>
        <v>#REF!</v>
      </c>
      <c r="K36" s="259" t="e">
        <f>IF(I36=0, "", "Schedule-3 : Erection Charges")</f>
        <v>#REF!</v>
      </c>
      <c r="L36" s="882" t="s">
        <v>430</v>
      </c>
      <c r="M36" s="884" t="e">
        <f>#REF!</f>
        <v>#REF!</v>
      </c>
      <c r="N36" s="884" t="e">
        <f t="shared" si="0"/>
        <v>#REF!</v>
      </c>
      <c r="O36" s="259" t="e">
        <f>IF(M36=0, "", "Schedule-3 : Erection Charges")</f>
        <v>#REF!</v>
      </c>
      <c r="P36" s="881"/>
    </row>
    <row r="37" spans="1:16" s="111" customFormat="1" ht="19.5" customHeight="1">
      <c r="A37" s="251"/>
      <c r="B37" s="252"/>
      <c r="C37" s="252"/>
      <c r="D37" s="252"/>
      <c r="E37" s="252"/>
      <c r="F37" s="253"/>
      <c r="H37" s="882" t="s">
        <v>431</v>
      </c>
      <c r="I37" s="882" t="e">
        <f>#REF!</f>
        <v>#REF!</v>
      </c>
      <c r="J37" s="882" t="e">
        <f>IF(I37=0, "", I37)</f>
        <v>#REF!</v>
      </c>
      <c r="K37" s="259" t="e">
        <f>IF(I37=0, "", "Schedule-7 : Type Test Charges")</f>
        <v>#REF!</v>
      </c>
      <c r="L37" s="882" t="s">
        <v>432</v>
      </c>
      <c r="M37" s="884" t="e">
        <f>#REF!</f>
        <v>#REF!</v>
      </c>
      <c r="N37" s="884" t="e">
        <f t="shared" si="0"/>
        <v>#REF!</v>
      </c>
      <c r="O37" s="259" t="e">
        <f>IF(M37=0, "", "Schedule-7 : Type Test Charges")</f>
        <v>#REF!</v>
      </c>
      <c r="P37" s="881"/>
    </row>
    <row r="38" spans="1:16" ht="49.5" customHeight="1">
      <c r="A38" s="1115" t="str">
        <f>Cover!B2</f>
        <v xml:space="preserve">Making Animation Videos on Safety at workplace in line with Accident case studies
</v>
      </c>
      <c r="B38" s="1115"/>
      <c r="C38" s="1115"/>
      <c r="D38" s="1116" t="s">
        <v>405</v>
      </c>
      <c r="E38" s="1117"/>
      <c r="F38" s="112" t="s">
        <v>406</v>
      </c>
      <c r="H38" s="882" t="s">
        <v>433</v>
      </c>
      <c r="I38" s="882" t="e">
        <f>#REF!</f>
        <v>#REF!</v>
      </c>
      <c r="J38" s="882"/>
      <c r="K38" s="882"/>
      <c r="L38" s="882"/>
      <c r="M38" s="882"/>
      <c r="N38" s="882"/>
    </row>
    <row r="39" spans="1:16">
      <c r="H39" s="258" t="s">
        <v>434</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33">
        <f>'Bid Form '!AB17</f>
        <v>0</v>
      </c>
      <c r="B1" s="1133"/>
    </row>
    <row r="2" spans="1:4" s="104" customFormat="1" ht="30" customHeight="1"/>
    <row r="3" spans="1:4">
      <c r="A3" s="104"/>
    </row>
    <row r="4" spans="1:4">
      <c r="A4" s="310" t="str">
        <f>IF(OR((A1&gt;9999999999),(A1&lt;0)),"Invalid Entry - More than 1000 crore OR -ve value",IF(A1=0, "Rs. Zero Only ",+CONCATENATE("Rs. ", B11,D11,B10,D10,B9,D9,B8,D8,B7,D7,B6," Only")))</f>
        <v xml:space="preserve">Rs. Zero Only </v>
      </c>
      <c r="B4" s="311"/>
    </row>
    <row r="5" spans="1:4">
      <c r="A5" s="312"/>
      <c r="B5" s="311"/>
    </row>
    <row r="6" spans="1:4">
      <c r="A6" s="313">
        <f>-INT(A1/100)*100+ROUND(A1,0)</f>
        <v>0</v>
      </c>
      <c r="B6" s="311" t="str">
        <f t="shared" ref="B6:B11" si="0">IF(A6=0,"",LOOKUP(A6,$A$13:$A$112,$B$13:$B$112))</f>
        <v/>
      </c>
      <c r="D6" s="885"/>
    </row>
    <row r="7" spans="1:4">
      <c r="A7" s="313">
        <f>-INT(A1/1000)*10+INT(A1/100)</f>
        <v>0</v>
      </c>
      <c r="B7" s="311" t="str">
        <f t="shared" si="0"/>
        <v/>
      </c>
      <c r="D7" s="885" t="str">
        <f>+IF(B7="",""," Hundred ")</f>
        <v/>
      </c>
    </row>
    <row r="8" spans="1:4">
      <c r="A8" s="313">
        <f>-INT(A1/100000)*100+INT(A1/1000)</f>
        <v>0</v>
      </c>
      <c r="B8" s="311" t="str">
        <f t="shared" si="0"/>
        <v/>
      </c>
      <c r="D8" s="885" t="str">
        <f>IF((B8=""),IF(C8="",""," Thousand ")," Thousand ")</f>
        <v/>
      </c>
    </row>
    <row r="9" spans="1:4">
      <c r="A9" s="313">
        <f>-INT(A1/10000000)*100+INT(A1/100000)</f>
        <v>0</v>
      </c>
      <c r="B9" s="311" t="str">
        <f t="shared" si="0"/>
        <v/>
      </c>
      <c r="D9" s="885" t="str">
        <f>IF((B9=""),IF(C9="",""," Lac ")," Lac ")</f>
        <v/>
      </c>
    </row>
    <row r="10" spans="1:4">
      <c r="A10" s="313">
        <f>-INT(A1/1000000000)*100+INT(A1/10000000)</f>
        <v>0</v>
      </c>
      <c r="B10" s="314" t="str">
        <f t="shared" si="0"/>
        <v/>
      </c>
      <c r="D10" s="885" t="str">
        <f>IF((B10=""),IF(C10="",""," Crore ")," Crore ")</f>
        <v/>
      </c>
    </row>
    <row r="11" spans="1:4">
      <c r="A11" s="315">
        <f>-INT(A1/10000000000)*1000+INT(A1/1000000000)</f>
        <v>0</v>
      </c>
      <c r="B11" s="314" t="str">
        <f t="shared" si="0"/>
        <v/>
      </c>
      <c r="D11" s="885" t="str">
        <f>IF((B11=""),IF(C11="",""," Hundred ")," Hundred ")</f>
        <v/>
      </c>
    </row>
    <row r="12" spans="1:4">
      <c r="A12" s="311"/>
      <c r="B12" s="311"/>
    </row>
    <row r="13" spans="1:4">
      <c r="A13" s="308">
        <v>1</v>
      </c>
      <c r="B13" s="309" t="s">
        <v>435</v>
      </c>
    </row>
    <row r="14" spans="1:4">
      <c r="A14" s="308">
        <v>2</v>
      </c>
      <c r="B14" s="309" t="s">
        <v>436</v>
      </c>
    </row>
    <row r="15" spans="1:4">
      <c r="A15" s="308">
        <v>3</v>
      </c>
      <c r="B15" s="309" t="s">
        <v>437</v>
      </c>
    </row>
    <row r="16" spans="1:4">
      <c r="A16" s="308">
        <v>4</v>
      </c>
      <c r="B16" s="309" t="s">
        <v>438</v>
      </c>
    </row>
    <row r="17" spans="1:2">
      <c r="A17" s="308">
        <v>5</v>
      </c>
      <c r="B17" s="309" t="s">
        <v>439</v>
      </c>
    </row>
    <row r="18" spans="1:2">
      <c r="A18" s="308">
        <v>6</v>
      </c>
      <c r="B18" s="309" t="s">
        <v>440</v>
      </c>
    </row>
    <row r="19" spans="1:2">
      <c r="A19" s="308">
        <v>7</v>
      </c>
      <c r="B19" s="309" t="s">
        <v>441</v>
      </c>
    </row>
    <row r="20" spans="1:2">
      <c r="A20" s="308">
        <v>8</v>
      </c>
      <c r="B20" s="309" t="s">
        <v>442</v>
      </c>
    </row>
    <row r="21" spans="1:2">
      <c r="A21" s="308">
        <v>9</v>
      </c>
      <c r="B21" s="309" t="s">
        <v>443</v>
      </c>
    </row>
    <row r="22" spans="1:2">
      <c r="A22" s="308">
        <v>10</v>
      </c>
      <c r="B22" s="309" t="s">
        <v>444</v>
      </c>
    </row>
    <row r="23" spans="1:2">
      <c r="A23" s="308">
        <v>11</v>
      </c>
      <c r="B23" s="309" t="s">
        <v>445</v>
      </c>
    </row>
    <row r="24" spans="1:2">
      <c r="A24" s="308">
        <v>12</v>
      </c>
      <c r="B24" s="309" t="s">
        <v>446</v>
      </c>
    </row>
    <row r="25" spans="1:2">
      <c r="A25" s="308">
        <v>13</v>
      </c>
      <c r="B25" s="309" t="s">
        <v>447</v>
      </c>
    </row>
    <row r="26" spans="1:2">
      <c r="A26" s="308">
        <v>14</v>
      </c>
      <c r="B26" s="309" t="s">
        <v>448</v>
      </c>
    </row>
    <row r="27" spans="1:2">
      <c r="A27" s="308">
        <v>15</v>
      </c>
      <c r="B27" s="309" t="s">
        <v>449</v>
      </c>
    </row>
    <row r="28" spans="1:2">
      <c r="A28" s="308">
        <v>16</v>
      </c>
      <c r="B28" s="309" t="s">
        <v>450</v>
      </c>
    </row>
    <row r="29" spans="1:2">
      <c r="A29" s="308">
        <v>17</v>
      </c>
      <c r="B29" s="309" t="s">
        <v>451</v>
      </c>
    </row>
    <row r="30" spans="1:2">
      <c r="A30" s="308">
        <v>18</v>
      </c>
      <c r="B30" s="309" t="s">
        <v>452</v>
      </c>
    </row>
    <row r="31" spans="1:2">
      <c r="A31" s="308">
        <v>19</v>
      </c>
      <c r="B31" s="309" t="s">
        <v>453</v>
      </c>
    </row>
    <row r="32" spans="1:2">
      <c r="A32" s="308">
        <v>20</v>
      </c>
      <c r="B32" s="309" t="s">
        <v>454</v>
      </c>
    </row>
    <row r="33" spans="1:2">
      <c r="A33" s="308">
        <v>21</v>
      </c>
      <c r="B33" s="309" t="s">
        <v>455</v>
      </c>
    </row>
    <row r="34" spans="1:2">
      <c r="A34" s="308">
        <v>22</v>
      </c>
      <c r="B34" s="309" t="s">
        <v>456</v>
      </c>
    </row>
    <row r="35" spans="1:2">
      <c r="A35" s="308">
        <v>23</v>
      </c>
      <c r="B35" s="309" t="s">
        <v>457</v>
      </c>
    </row>
    <row r="36" spans="1:2">
      <c r="A36" s="308">
        <v>24</v>
      </c>
      <c r="B36" s="309" t="s">
        <v>458</v>
      </c>
    </row>
    <row r="37" spans="1:2">
      <c r="A37" s="308">
        <v>25</v>
      </c>
      <c r="B37" s="309" t="s">
        <v>459</v>
      </c>
    </row>
    <row r="38" spans="1:2">
      <c r="A38" s="308">
        <v>26</v>
      </c>
      <c r="B38" s="309" t="s">
        <v>460</v>
      </c>
    </row>
    <row r="39" spans="1:2">
      <c r="A39" s="308">
        <v>27</v>
      </c>
      <c r="B39" s="309" t="s">
        <v>461</v>
      </c>
    </row>
    <row r="40" spans="1:2">
      <c r="A40" s="308">
        <v>28</v>
      </c>
      <c r="B40" s="309" t="s">
        <v>462</v>
      </c>
    </row>
    <row r="41" spans="1:2">
      <c r="A41" s="308">
        <v>29</v>
      </c>
      <c r="B41" s="309" t="s">
        <v>463</v>
      </c>
    </row>
    <row r="42" spans="1:2">
      <c r="A42" s="308">
        <v>30</v>
      </c>
      <c r="B42" s="309" t="s">
        <v>464</v>
      </c>
    </row>
    <row r="43" spans="1:2">
      <c r="A43" s="308">
        <v>31</v>
      </c>
      <c r="B43" s="309" t="s">
        <v>465</v>
      </c>
    </row>
    <row r="44" spans="1:2">
      <c r="A44" s="308">
        <v>32</v>
      </c>
      <c r="B44" s="309" t="s">
        <v>466</v>
      </c>
    </row>
    <row r="45" spans="1:2">
      <c r="A45" s="308">
        <v>33</v>
      </c>
      <c r="B45" s="309" t="s">
        <v>467</v>
      </c>
    </row>
    <row r="46" spans="1:2">
      <c r="A46" s="308">
        <v>34</v>
      </c>
      <c r="B46" s="309" t="s">
        <v>468</v>
      </c>
    </row>
    <row r="47" spans="1:2">
      <c r="A47" s="308">
        <v>35</v>
      </c>
      <c r="B47" s="309" t="s">
        <v>469</v>
      </c>
    </row>
    <row r="48" spans="1:2">
      <c r="A48" s="308">
        <v>36</v>
      </c>
      <c r="B48" s="309" t="s">
        <v>470</v>
      </c>
    </row>
    <row r="49" spans="1:2">
      <c r="A49" s="308">
        <v>37</v>
      </c>
      <c r="B49" s="309" t="s">
        <v>471</v>
      </c>
    </row>
    <row r="50" spans="1:2">
      <c r="A50" s="308">
        <v>38</v>
      </c>
      <c r="B50" s="309" t="s">
        <v>472</v>
      </c>
    </row>
    <row r="51" spans="1:2">
      <c r="A51" s="308">
        <v>39</v>
      </c>
      <c r="B51" s="309" t="s">
        <v>473</v>
      </c>
    </row>
    <row r="52" spans="1:2">
      <c r="A52" s="308">
        <v>40</v>
      </c>
      <c r="B52" s="309" t="s">
        <v>474</v>
      </c>
    </row>
    <row r="53" spans="1:2">
      <c r="A53" s="308">
        <v>41</v>
      </c>
      <c r="B53" s="309" t="s">
        <v>475</v>
      </c>
    </row>
    <row r="54" spans="1:2">
      <c r="A54" s="308">
        <v>42</v>
      </c>
      <c r="B54" s="309" t="s">
        <v>476</v>
      </c>
    </row>
    <row r="55" spans="1:2">
      <c r="A55" s="308">
        <v>43</v>
      </c>
      <c r="B55" s="309" t="s">
        <v>477</v>
      </c>
    </row>
    <row r="56" spans="1:2">
      <c r="A56" s="308">
        <v>44</v>
      </c>
      <c r="B56" s="309" t="s">
        <v>478</v>
      </c>
    </row>
    <row r="57" spans="1:2">
      <c r="A57" s="308">
        <v>45</v>
      </c>
      <c r="B57" s="309" t="s">
        <v>479</v>
      </c>
    </row>
    <row r="58" spans="1:2">
      <c r="A58" s="308">
        <v>46</v>
      </c>
      <c r="B58" s="309" t="s">
        <v>480</v>
      </c>
    </row>
    <row r="59" spans="1:2">
      <c r="A59" s="308">
        <v>47</v>
      </c>
      <c r="B59" s="309" t="s">
        <v>481</v>
      </c>
    </row>
    <row r="60" spans="1:2">
      <c r="A60" s="308">
        <v>48</v>
      </c>
      <c r="B60" s="309" t="s">
        <v>482</v>
      </c>
    </row>
    <row r="61" spans="1:2">
      <c r="A61" s="308">
        <v>49</v>
      </c>
      <c r="B61" s="309" t="s">
        <v>483</v>
      </c>
    </row>
    <row r="62" spans="1:2">
      <c r="A62" s="308">
        <v>50</v>
      </c>
      <c r="B62" s="309" t="s">
        <v>484</v>
      </c>
    </row>
    <row r="63" spans="1:2">
      <c r="A63" s="308">
        <v>51</v>
      </c>
      <c r="B63" s="309" t="s">
        <v>485</v>
      </c>
    </row>
    <row r="64" spans="1:2">
      <c r="A64" s="308">
        <v>52</v>
      </c>
      <c r="B64" s="309" t="s">
        <v>486</v>
      </c>
    </row>
    <row r="65" spans="1:2">
      <c r="A65" s="308">
        <v>53</v>
      </c>
      <c r="B65" s="309" t="s">
        <v>487</v>
      </c>
    </row>
    <row r="66" spans="1:2">
      <c r="A66" s="308">
        <v>54</v>
      </c>
      <c r="B66" s="309" t="s">
        <v>488</v>
      </c>
    </row>
    <row r="67" spans="1:2">
      <c r="A67" s="308">
        <v>55</v>
      </c>
      <c r="B67" s="309" t="s">
        <v>489</v>
      </c>
    </row>
    <row r="68" spans="1:2">
      <c r="A68" s="308">
        <v>56</v>
      </c>
      <c r="B68" s="309" t="s">
        <v>490</v>
      </c>
    </row>
    <row r="69" spans="1:2">
      <c r="A69" s="308">
        <v>57</v>
      </c>
      <c r="B69" s="309" t="s">
        <v>491</v>
      </c>
    </row>
    <row r="70" spans="1:2">
      <c r="A70" s="308">
        <v>58</v>
      </c>
      <c r="B70" s="309" t="s">
        <v>492</v>
      </c>
    </row>
    <row r="71" spans="1:2">
      <c r="A71" s="308">
        <v>59</v>
      </c>
      <c r="B71" s="309" t="s">
        <v>493</v>
      </c>
    </row>
    <row r="72" spans="1:2">
      <c r="A72" s="308">
        <v>60</v>
      </c>
      <c r="B72" s="309" t="s">
        <v>494</v>
      </c>
    </row>
    <row r="73" spans="1:2">
      <c r="A73" s="308">
        <v>61</v>
      </c>
      <c r="B73" s="309" t="s">
        <v>495</v>
      </c>
    </row>
    <row r="74" spans="1:2">
      <c r="A74" s="308">
        <v>62</v>
      </c>
      <c r="B74" s="309" t="s">
        <v>496</v>
      </c>
    </row>
    <row r="75" spans="1:2">
      <c r="A75" s="308">
        <v>63</v>
      </c>
      <c r="B75" s="309" t="s">
        <v>497</v>
      </c>
    </row>
    <row r="76" spans="1:2">
      <c r="A76" s="308">
        <v>64</v>
      </c>
      <c r="B76" s="309" t="s">
        <v>498</v>
      </c>
    </row>
    <row r="77" spans="1:2">
      <c r="A77" s="308">
        <v>65</v>
      </c>
      <c r="B77" s="309" t="s">
        <v>499</v>
      </c>
    </row>
    <row r="78" spans="1:2">
      <c r="A78" s="308">
        <v>66</v>
      </c>
      <c r="B78" s="309" t="s">
        <v>500</v>
      </c>
    </row>
    <row r="79" spans="1:2">
      <c r="A79" s="308">
        <v>67</v>
      </c>
      <c r="B79" s="309" t="s">
        <v>501</v>
      </c>
    </row>
    <row r="80" spans="1:2">
      <c r="A80" s="308">
        <v>68</v>
      </c>
      <c r="B80" s="309" t="s">
        <v>502</v>
      </c>
    </row>
    <row r="81" spans="1:2">
      <c r="A81" s="308">
        <v>69</v>
      </c>
      <c r="B81" s="309" t="s">
        <v>503</v>
      </c>
    </row>
    <row r="82" spans="1:2">
      <c r="A82" s="308">
        <v>70</v>
      </c>
      <c r="B82" s="309" t="s">
        <v>504</v>
      </c>
    </row>
    <row r="83" spans="1:2">
      <c r="A83" s="308">
        <v>71</v>
      </c>
      <c r="B83" s="309" t="s">
        <v>505</v>
      </c>
    </row>
    <row r="84" spans="1:2">
      <c r="A84" s="308">
        <v>72</v>
      </c>
      <c r="B84" s="309" t="s">
        <v>506</v>
      </c>
    </row>
    <row r="85" spans="1:2">
      <c r="A85" s="308">
        <v>73</v>
      </c>
      <c r="B85" s="309" t="s">
        <v>507</v>
      </c>
    </row>
    <row r="86" spans="1:2">
      <c r="A86" s="308">
        <v>74</v>
      </c>
      <c r="B86" s="309" t="s">
        <v>508</v>
      </c>
    </row>
    <row r="87" spans="1:2">
      <c r="A87" s="308">
        <v>75</v>
      </c>
      <c r="B87" s="309" t="s">
        <v>509</v>
      </c>
    </row>
    <row r="88" spans="1:2">
      <c r="A88" s="308">
        <v>76</v>
      </c>
      <c r="B88" s="309" t="s">
        <v>510</v>
      </c>
    </row>
    <row r="89" spans="1:2">
      <c r="A89" s="308">
        <v>77</v>
      </c>
      <c r="B89" s="309" t="s">
        <v>511</v>
      </c>
    </row>
    <row r="90" spans="1:2">
      <c r="A90" s="308">
        <v>78</v>
      </c>
      <c r="B90" s="309" t="s">
        <v>512</v>
      </c>
    </row>
    <row r="91" spans="1:2">
      <c r="A91" s="308">
        <v>79</v>
      </c>
      <c r="B91" s="309" t="s">
        <v>513</v>
      </c>
    </row>
    <row r="92" spans="1:2">
      <c r="A92" s="308">
        <v>80</v>
      </c>
      <c r="B92" s="309" t="s">
        <v>514</v>
      </c>
    </row>
    <row r="93" spans="1:2">
      <c r="A93" s="308">
        <v>81</v>
      </c>
      <c r="B93" s="309" t="s">
        <v>515</v>
      </c>
    </row>
    <row r="94" spans="1:2">
      <c r="A94" s="308">
        <v>82</v>
      </c>
      <c r="B94" s="309" t="s">
        <v>516</v>
      </c>
    </row>
    <row r="95" spans="1:2">
      <c r="A95" s="308">
        <v>83</v>
      </c>
      <c r="B95" s="309" t="s">
        <v>517</v>
      </c>
    </row>
    <row r="96" spans="1:2">
      <c r="A96" s="308">
        <v>84</v>
      </c>
      <c r="B96" s="309" t="s">
        <v>518</v>
      </c>
    </row>
    <row r="97" spans="1:2">
      <c r="A97" s="308">
        <v>85</v>
      </c>
      <c r="B97" s="309" t="s">
        <v>519</v>
      </c>
    </row>
    <row r="98" spans="1:2">
      <c r="A98" s="308">
        <v>86</v>
      </c>
      <c r="B98" s="309" t="s">
        <v>520</v>
      </c>
    </row>
    <row r="99" spans="1:2">
      <c r="A99" s="308">
        <v>87</v>
      </c>
      <c r="B99" s="309" t="s">
        <v>521</v>
      </c>
    </row>
    <row r="100" spans="1:2">
      <c r="A100" s="308">
        <v>88</v>
      </c>
      <c r="B100" s="309" t="s">
        <v>522</v>
      </c>
    </row>
    <row r="101" spans="1:2">
      <c r="A101" s="308">
        <v>89</v>
      </c>
      <c r="B101" s="309" t="s">
        <v>523</v>
      </c>
    </row>
    <row r="102" spans="1:2">
      <c r="A102" s="308">
        <v>90</v>
      </c>
      <c r="B102" s="309" t="s">
        <v>524</v>
      </c>
    </row>
    <row r="103" spans="1:2">
      <c r="A103" s="308">
        <v>91</v>
      </c>
      <c r="B103" s="309" t="s">
        <v>525</v>
      </c>
    </row>
    <row r="104" spans="1:2">
      <c r="A104" s="308">
        <v>92</v>
      </c>
      <c r="B104" s="309" t="s">
        <v>526</v>
      </c>
    </row>
    <row r="105" spans="1:2">
      <c r="A105" s="308">
        <v>93</v>
      </c>
      <c r="B105" s="309" t="s">
        <v>527</v>
      </c>
    </row>
    <row r="106" spans="1:2">
      <c r="A106" s="308">
        <v>94</v>
      </c>
      <c r="B106" s="309" t="s">
        <v>528</v>
      </c>
    </row>
    <row r="107" spans="1:2">
      <c r="A107" s="308">
        <v>95</v>
      </c>
      <c r="B107" s="309" t="s">
        <v>529</v>
      </c>
    </row>
    <row r="108" spans="1:2">
      <c r="A108" s="308">
        <v>96</v>
      </c>
      <c r="B108" s="309" t="s">
        <v>530</v>
      </c>
    </row>
    <row r="109" spans="1:2">
      <c r="A109" s="308">
        <v>97</v>
      </c>
      <c r="B109" s="309" t="s">
        <v>531</v>
      </c>
    </row>
    <row r="110" spans="1:2">
      <c r="A110" s="308">
        <v>98</v>
      </c>
      <c r="B110" s="309" t="s">
        <v>532</v>
      </c>
    </row>
    <row r="111" spans="1:2">
      <c r="A111" s="308">
        <v>99</v>
      </c>
      <c r="B111" s="309" t="s">
        <v>533</v>
      </c>
    </row>
    <row r="112" spans="1:2">
      <c r="A112" s="308">
        <v>100</v>
      </c>
      <c r="B112" s="309" t="s">
        <v>534</v>
      </c>
    </row>
  </sheetData>
  <sheetProtection selectLockedCells="1" selectUnlockedCells="1"/>
  <customSheetViews>
    <customSheetView guid="{75D87FDD-0292-4E5A-8E8F-63018B009393}" state="hidden">
      <selection sqref="A1:F1"/>
      <pageMargins left="0" right="0" top="0" bottom="0" header="0" footer="0"/>
      <pageSetup orientation="portrait" r:id="rId1"/>
      <headerFooter alignWithMargins="0"/>
    </customSheetView>
    <customSheetView guid="{7F1A5DE7-1043-4C11-AB2C-CC6BC6A0F482}" state="hidden">
      <selection sqref="A1:F1"/>
      <pageMargins left="0" right="0" top="0" bottom="0" header="0" footer="0"/>
      <pageSetup orientation="portrait" r:id="rId2"/>
      <headerFooter alignWithMargins="0"/>
    </customSheetView>
    <customSheetView guid="{17F5C48B-526E-48D2-9F97-823D578F9893}" state="hidden">
      <selection sqref="A1:F1"/>
      <pageMargins left="0" right="0" top="0" bottom="0" header="0" footer="0"/>
      <pageSetup orientation="portrait" r:id="rId3"/>
      <headerFooter alignWithMargins="0"/>
    </customSheetView>
    <customSheetView guid="{B835C05C-B615-4DCB-982D-4519616B3CD8}" state="hidden">
      <selection sqref="A1:F1"/>
      <pageMargins left="0" right="0" top="0" bottom="0" header="0" footer="0"/>
      <pageSetup orientation="portrait" r:id="rId4"/>
      <headerFooter alignWithMargins="0"/>
    </customSheetView>
    <customSheetView guid="{E97134B6-5E8D-4951-8DA0-73D065532361}" state="hidden">
      <selection sqref="A1:F1"/>
      <pageMargins left="0" right="0" top="0" bottom="0" header="0" footer="0"/>
      <pageSetup orientation="portrait" r:id="rId5"/>
      <headerFooter alignWithMargins="0"/>
    </customSheetView>
    <customSheetView guid="{EE46BCD1-F715-4FA9-A5FC-1B125AD601E0}" state="hidden">
      <selection sqref="A1:F1"/>
      <pageMargins left="0" right="0" top="0" bottom="0" header="0" footer="0"/>
      <pageSetup orientation="portrait" r:id="rId6"/>
      <headerFooter alignWithMargins="0"/>
    </customSheetView>
    <customSheetView guid="{4AA1107B-A795-4744-B566-827168772C7A}" state="hidden">
      <selection sqref="A1:F1"/>
      <pageMargins left="0" right="0" top="0" bottom="0" header="0" footer="0"/>
      <pageSetup orientation="portrait" r:id="rId7"/>
      <headerFooter alignWithMargins="0"/>
    </customSheetView>
    <customSheetView guid="{B23AD343-29DA-4CE0-BD10-47BF44F3782F}" state="hidden">
      <selection sqref="A1:F1"/>
      <pageMargins left="0" right="0" top="0" bottom="0" header="0" footer="0"/>
      <pageSetup orientation="portrait" r:id="rId8"/>
      <headerFooter alignWithMargins="0"/>
    </customSheetView>
    <customSheetView guid="{ECE9294F-C910-4036-88BC-B1F2176FB06B}" state="hidden">
      <selection sqref="A1:F1"/>
      <pageMargins left="0" right="0" top="0" bottom="0" header="0" footer="0"/>
      <pageSetup orientation="portrait" r:id="rId9"/>
      <headerFooter alignWithMargins="0"/>
    </customSheetView>
    <customSheetView guid="{4F65FF32-EC61-4022-A399-2986D7B6B8B3}" state="hidden" showRuler="0">
      <selection sqref="A1:B1"/>
      <pageMargins left="0" right="0" top="0" bottom="0" header="0" footer="0"/>
      <pageSetup orientation="portrait" r:id="rId10"/>
      <headerFooter alignWithMargins="0"/>
    </customSheetView>
    <customSheetView guid="{01ACF2E1-8E61-4459-ABC1-B6C183DEED61}" state="hidden" showRuler="0">
      <selection sqref="A1:B1"/>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27A45B7A-04F2-4516-B80B-5ED0825D4ED3}" state="hidden" topLeftCell="A2">
      <selection activeCell="C2" sqref="C2"/>
      <pageMargins left="0" right="0" top="0" bottom="0" header="0" footer="0"/>
      <pageSetup orientation="portrait" r:id="rId13"/>
      <headerFooter alignWithMargins="0"/>
    </customSheetView>
    <customSheetView guid="{E9F4E142-7D26-464D-BECA-4F3806DB1FE1}" state="hidden">
      <selection sqref="A1:F1"/>
      <pageMargins left="0" right="0" top="0" bottom="0" header="0" footer="0"/>
      <pageSetup orientation="portrait" r:id="rId14"/>
      <headerFooter alignWithMargins="0"/>
    </customSheetView>
    <customSheetView guid="{A7DBDDEF-9245-44C6-9EBF-032DB6E1C0A2}" state="hidden">
      <selection sqref="A1:F1"/>
      <pageMargins left="0" right="0" top="0" bottom="0" header="0" footer="0"/>
      <pageSetup orientation="portrait" r:id="rId15"/>
      <headerFooter alignWithMargins="0"/>
    </customSheetView>
    <customSheetView guid="{7487ED9F-BBED-4B2A-9631-22F1A430946B}" state="hidden">
      <selection sqref="A1:F1"/>
      <pageMargins left="0" right="0" top="0" bottom="0" header="0" footer="0"/>
      <pageSetup orientation="portrait" r:id="rId16"/>
      <headerFooter alignWithMargins="0"/>
    </customSheetView>
    <customSheetView guid="{B3CE7B10-A914-4559-A6DA-AED8C22AFD6D}" state="hidden">
      <selection sqref="A1:F1"/>
      <pageMargins left="0" right="0" top="0" bottom="0" header="0" footer="0"/>
      <pageSetup orientation="portrait" r:id="rId17"/>
      <headerFooter alignWithMargins="0"/>
    </customSheetView>
    <customSheetView guid="{D53177B2-31EC-4222-B97A-A37DCFD9E45B}" state="hidden">
      <selection sqref="A1:F1"/>
      <pageMargins left="0" right="0" top="0" bottom="0" header="0" footer="0"/>
      <pageSetup orientation="portrait" r:id="rId18"/>
      <headerFooter alignWithMargins="0"/>
    </customSheetView>
    <customSheetView guid="{223BC0FC-814D-40F0-9795-CE82A16FF3A5}" state="hidden">
      <selection sqref="A1:F1"/>
      <pageMargins left="0" right="0" top="0" bottom="0" header="0" footer="0"/>
      <pageSetup orientation="portrait" r:id="rId19"/>
      <headerFooter alignWithMargins="0"/>
    </customSheetView>
    <customSheetView guid="{E81F0721-C35D-4189-B675-E46A21339863}" state="hidden">
      <selection sqref="A1:F1"/>
      <pageMargins left="0" right="0" top="0" bottom="0" header="0" footer="0"/>
      <pageSetup orientation="portrait" r:id="rId20"/>
      <headerFooter alignWithMargins="0"/>
    </customSheetView>
    <customSheetView guid="{D0757F9E-DF41-4B40-A5E5-F4F8FDD8D61D}" state="hidden">
      <selection sqref="A1:F1"/>
      <pageMargins left="0" right="0" top="0" bottom="0" header="0" footer="0"/>
      <pageSetup orientation="portrait" r:id="rId21"/>
      <headerFooter alignWithMargins="0"/>
    </customSheetView>
    <customSheetView guid="{7043F04C-1FA3-449D-BEB8-4AC08DF68A5A}" state="hidden">
      <selection sqref="A1:F1"/>
      <pageMargins left="0" right="0" top="0" bottom="0" header="0" footer="0"/>
      <pageSetup orientation="portrait" r:id="rId22"/>
      <headerFooter alignWithMargins="0"/>
    </customSheetView>
    <customSheetView guid="{B48B8B4C-A880-453D-8729-90D004BEF0DB}"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topLeftCell="A2" zoomScaleNormal="100" zoomScaleSheetLayoutView="100" workbookViewId="0">
      <selection activeCell="C5" sqref="C5"/>
    </sheetView>
  </sheetViews>
  <sheetFormatPr defaultRowHeight="16.5"/>
  <cols>
    <col min="1" max="1" width="9" style="266"/>
    <col min="2" max="2" width="9" style="267"/>
    <col min="3" max="3" width="72.625" style="267" customWidth="1"/>
    <col min="4" max="4" width="66.125" style="279" customWidth="1"/>
    <col min="5" max="16384" width="9" style="265"/>
  </cols>
  <sheetData>
    <row r="1" spans="1:11" ht="45" customHeight="1">
      <c r="A1" s="922" t="s">
        <v>13</v>
      </c>
      <c r="B1" s="922"/>
      <c r="C1" s="922"/>
      <c r="D1" s="264"/>
      <c r="E1" s="859"/>
      <c r="F1" s="859"/>
      <c r="G1" s="859"/>
      <c r="H1" s="859"/>
      <c r="I1" s="859"/>
      <c r="J1" s="859"/>
      <c r="K1" s="859"/>
    </row>
    <row r="2" spans="1:11" ht="18" customHeight="1">
      <c r="D2" s="268"/>
      <c r="E2" s="269"/>
      <c r="F2" s="269"/>
      <c r="G2" s="269"/>
      <c r="H2" s="269"/>
      <c r="I2" s="269"/>
      <c r="J2" s="269"/>
      <c r="K2" s="269"/>
    </row>
    <row r="3" spans="1:11" ht="18" customHeight="1">
      <c r="A3" s="270" t="s">
        <v>14</v>
      </c>
      <c r="B3" s="267" t="s">
        <v>15</v>
      </c>
      <c r="D3" s="271"/>
      <c r="E3" s="272"/>
      <c r="F3" s="272"/>
      <c r="G3" s="272"/>
      <c r="H3" s="272"/>
      <c r="I3" s="272"/>
      <c r="J3" s="272"/>
      <c r="K3" s="272"/>
    </row>
    <row r="4" spans="1:11" ht="18" customHeight="1">
      <c r="B4" s="273" t="s">
        <v>16</v>
      </c>
      <c r="C4" s="274" t="s">
        <v>17</v>
      </c>
      <c r="D4" s="271"/>
      <c r="E4" s="272"/>
      <c r="F4" s="272"/>
      <c r="G4" s="272"/>
      <c r="H4" s="272"/>
      <c r="I4" s="272"/>
      <c r="J4" s="272"/>
      <c r="K4" s="272"/>
    </row>
    <row r="5" spans="1:11" ht="38.1" customHeight="1">
      <c r="B5" s="273" t="s">
        <v>18</v>
      </c>
      <c r="C5" s="274" t="s">
        <v>19</v>
      </c>
      <c r="D5" s="271"/>
      <c r="E5" s="272"/>
      <c r="F5" s="272"/>
      <c r="G5" s="272"/>
      <c r="H5" s="272"/>
      <c r="I5" s="272"/>
      <c r="J5" s="272"/>
      <c r="K5" s="272"/>
    </row>
    <row r="6" spans="1:11" ht="18" customHeight="1">
      <c r="B6" s="273" t="s">
        <v>20</v>
      </c>
      <c r="C6" s="274" t="s">
        <v>21</v>
      </c>
      <c r="D6" s="271"/>
      <c r="E6" s="272"/>
      <c r="F6" s="272"/>
      <c r="G6" s="272"/>
      <c r="H6" s="272"/>
      <c r="I6" s="272"/>
      <c r="J6" s="272"/>
      <c r="K6" s="272"/>
    </row>
    <row r="7" spans="1:11" ht="18" customHeight="1">
      <c r="B7" s="273" t="s">
        <v>22</v>
      </c>
      <c r="C7" s="274" t="s">
        <v>23</v>
      </c>
      <c r="D7" s="271"/>
      <c r="E7" s="272"/>
      <c r="F7" s="272"/>
      <c r="G7" s="272"/>
      <c r="H7" s="272"/>
      <c r="I7" s="272"/>
      <c r="J7" s="272"/>
      <c r="K7" s="272"/>
    </row>
    <row r="8" spans="1:11" ht="18" customHeight="1">
      <c r="B8" s="273" t="s">
        <v>24</v>
      </c>
      <c r="C8" s="274" t="s">
        <v>25</v>
      </c>
      <c r="D8" s="271"/>
      <c r="E8" s="272"/>
      <c r="F8" s="272"/>
      <c r="G8" s="272"/>
      <c r="H8" s="272"/>
      <c r="I8" s="272"/>
      <c r="J8" s="272"/>
      <c r="K8" s="272"/>
    </row>
    <row r="9" spans="1:11" ht="18" customHeight="1">
      <c r="B9" s="273" t="s">
        <v>26</v>
      </c>
      <c r="C9" s="274" t="s">
        <v>27</v>
      </c>
      <c r="D9" s="271"/>
      <c r="E9" s="272"/>
      <c r="F9" s="272"/>
      <c r="G9" s="272"/>
      <c r="H9" s="272"/>
      <c r="I9" s="272"/>
      <c r="J9" s="272"/>
      <c r="K9" s="272"/>
    </row>
    <row r="10" spans="1:11" ht="18" customHeight="1">
      <c r="B10" s="273"/>
      <c r="C10" s="274"/>
      <c r="D10" s="271"/>
      <c r="E10" s="272"/>
      <c r="F10" s="272"/>
      <c r="G10" s="272"/>
      <c r="H10" s="272"/>
      <c r="I10" s="272"/>
      <c r="J10" s="272"/>
      <c r="K10" s="272"/>
    </row>
    <row r="11" spans="1:11" ht="18" customHeight="1">
      <c r="A11" s="270" t="s">
        <v>28</v>
      </c>
      <c r="B11" s="267" t="s">
        <v>29</v>
      </c>
      <c r="D11" s="271"/>
      <c r="E11" s="272"/>
      <c r="F11" s="272"/>
      <c r="G11" s="272"/>
      <c r="H11" s="272"/>
      <c r="I11" s="272"/>
      <c r="J11" s="272"/>
      <c r="K11" s="272"/>
    </row>
    <row r="12" spans="1:11" ht="18" customHeight="1">
      <c r="B12" s="923" t="s">
        <v>30</v>
      </c>
      <c r="C12" s="923"/>
      <c r="D12" s="276"/>
      <c r="E12" s="272"/>
      <c r="F12" s="272"/>
      <c r="G12" s="272"/>
      <c r="H12" s="272"/>
      <c r="I12" s="272"/>
      <c r="J12" s="272"/>
      <c r="K12" s="272"/>
    </row>
    <row r="13" spans="1:11" ht="18" customHeight="1">
      <c r="B13" s="277"/>
      <c r="C13" s="274" t="s">
        <v>31</v>
      </c>
      <c r="D13" s="271"/>
      <c r="E13" s="272"/>
      <c r="F13" s="272"/>
      <c r="G13" s="272"/>
      <c r="H13" s="272"/>
      <c r="I13" s="272"/>
      <c r="J13" s="272"/>
      <c r="K13" s="272"/>
    </row>
    <row r="14" spans="1:11" ht="18" customHeight="1">
      <c r="B14" s="923" t="s">
        <v>32</v>
      </c>
      <c r="C14" s="923"/>
      <c r="D14" s="276"/>
      <c r="E14" s="272"/>
      <c r="F14" s="272"/>
      <c r="G14" s="272"/>
      <c r="H14" s="272"/>
      <c r="I14" s="272"/>
      <c r="J14" s="272"/>
      <c r="K14" s="272"/>
    </row>
    <row r="15" spans="1:11" ht="38.1" hidden="1" customHeight="1">
      <c r="B15" s="278" t="s">
        <v>33</v>
      </c>
      <c r="C15" s="274" t="s">
        <v>34</v>
      </c>
      <c r="D15" s="271"/>
      <c r="E15" s="272"/>
      <c r="F15" s="272"/>
      <c r="G15" s="272"/>
      <c r="H15" s="272"/>
      <c r="I15" s="272"/>
      <c r="J15" s="272"/>
      <c r="K15" s="272"/>
    </row>
    <row r="16" spans="1:11" ht="24.75" hidden="1" customHeight="1">
      <c r="B16" s="278" t="s">
        <v>33</v>
      </c>
      <c r="C16" s="274" t="s">
        <v>35</v>
      </c>
      <c r="D16" s="271"/>
      <c r="E16" s="272"/>
      <c r="F16" s="272"/>
      <c r="G16" s="272"/>
      <c r="H16" s="272"/>
      <c r="I16" s="272"/>
      <c r="J16" s="272"/>
      <c r="K16" s="272"/>
    </row>
    <row r="17" spans="2:11" ht="37.5" hidden="1">
      <c r="B17" s="278" t="s">
        <v>33</v>
      </c>
      <c r="C17" s="274" t="s">
        <v>36</v>
      </c>
      <c r="D17" s="271"/>
      <c r="E17" s="272"/>
      <c r="F17" s="272"/>
      <c r="G17" s="272"/>
      <c r="H17" s="272"/>
      <c r="I17" s="272"/>
      <c r="J17" s="272"/>
      <c r="K17" s="272"/>
    </row>
    <row r="18" spans="2:11" ht="18" customHeight="1">
      <c r="B18" s="278" t="s">
        <v>33</v>
      </c>
      <c r="C18" s="274" t="s">
        <v>37</v>
      </c>
      <c r="D18" s="271"/>
      <c r="E18" s="272"/>
      <c r="F18" s="272"/>
      <c r="G18" s="272"/>
      <c r="H18" s="272"/>
      <c r="I18" s="272"/>
      <c r="J18" s="272"/>
      <c r="K18" s="272"/>
    </row>
    <row r="19" spans="2:11" ht="18" customHeight="1">
      <c r="B19" s="278" t="s">
        <v>33</v>
      </c>
      <c r="C19" s="274" t="s">
        <v>38</v>
      </c>
      <c r="D19" s="271"/>
      <c r="E19" s="272"/>
      <c r="F19" s="272"/>
      <c r="G19" s="272"/>
      <c r="H19" s="272"/>
      <c r="I19" s="272"/>
      <c r="J19" s="272"/>
      <c r="K19" s="272"/>
    </row>
    <row r="20" spans="2:11" ht="18" customHeight="1">
      <c r="B20" s="278" t="s">
        <v>33</v>
      </c>
      <c r="C20" s="274" t="s">
        <v>39</v>
      </c>
      <c r="D20" s="271"/>
      <c r="E20" s="272"/>
      <c r="F20" s="272"/>
      <c r="G20" s="272"/>
      <c r="H20" s="272"/>
      <c r="I20" s="272"/>
      <c r="J20" s="272"/>
      <c r="K20" s="272"/>
    </row>
    <row r="21" spans="2:11" ht="18" hidden="1" customHeight="1">
      <c r="B21" s="923" t="s">
        <v>40</v>
      </c>
      <c r="C21" s="923"/>
      <c r="D21" s="276"/>
      <c r="E21" s="272"/>
      <c r="F21" s="272"/>
      <c r="G21" s="272"/>
      <c r="H21" s="272"/>
      <c r="I21" s="272"/>
      <c r="J21" s="272"/>
      <c r="K21" s="272"/>
    </row>
    <row r="22" spans="2:11" ht="54" hidden="1" customHeight="1">
      <c r="B22" s="278" t="s">
        <v>33</v>
      </c>
      <c r="C22" s="274" t="s">
        <v>41</v>
      </c>
      <c r="D22" s="271"/>
      <c r="E22" s="272"/>
      <c r="F22" s="272"/>
      <c r="G22" s="272"/>
      <c r="H22" s="272"/>
      <c r="I22" s="272"/>
      <c r="J22" s="272"/>
      <c r="K22" s="272"/>
    </row>
    <row r="23" spans="2:11" ht="54" hidden="1" customHeight="1">
      <c r="B23" s="278" t="s">
        <v>33</v>
      </c>
      <c r="C23" s="274" t="s">
        <v>42</v>
      </c>
      <c r="D23" s="271"/>
      <c r="E23" s="272"/>
      <c r="F23" s="272"/>
      <c r="G23" s="272"/>
      <c r="H23" s="272"/>
      <c r="I23" s="272"/>
      <c r="J23" s="272"/>
      <c r="K23" s="272"/>
    </row>
    <row r="24" spans="2:11" ht="38.1" hidden="1" customHeight="1">
      <c r="B24" s="278" t="s">
        <v>33</v>
      </c>
      <c r="C24" s="274"/>
      <c r="D24" s="271"/>
      <c r="E24" s="272"/>
      <c r="F24" s="272"/>
      <c r="G24" s="272"/>
      <c r="H24" s="272"/>
      <c r="I24" s="272"/>
      <c r="J24" s="272"/>
      <c r="K24" s="272"/>
    </row>
    <row r="25" spans="2:11" ht="18" hidden="1" customHeight="1">
      <c r="B25" s="278" t="s">
        <v>33</v>
      </c>
      <c r="C25" s="274" t="s">
        <v>43</v>
      </c>
      <c r="D25" s="271"/>
      <c r="E25" s="272"/>
      <c r="F25" s="272"/>
      <c r="G25" s="272"/>
      <c r="H25" s="272"/>
      <c r="I25" s="272"/>
      <c r="J25" s="272"/>
      <c r="K25" s="272"/>
    </row>
    <row r="26" spans="2:11" ht="38.1" hidden="1" customHeight="1">
      <c r="B26" s="278" t="s">
        <v>33</v>
      </c>
      <c r="C26" s="274" t="s">
        <v>44</v>
      </c>
      <c r="D26" s="271"/>
      <c r="E26" s="272"/>
      <c r="F26" s="272"/>
      <c r="G26" s="272"/>
      <c r="H26" s="272"/>
      <c r="I26" s="272"/>
      <c r="J26" s="272"/>
      <c r="K26" s="272"/>
    </row>
    <row r="27" spans="2:11" hidden="1">
      <c r="B27" s="923" t="s">
        <v>45</v>
      </c>
      <c r="C27" s="923"/>
      <c r="D27" s="276"/>
      <c r="E27" s="272"/>
      <c r="F27" s="272"/>
      <c r="G27" s="272"/>
      <c r="H27" s="272"/>
      <c r="I27" s="272"/>
      <c r="J27" s="272"/>
      <c r="K27" s="272"/>
    </row>
    <row r="28" spans="2:11" ht="47.25" hidden="1">
      <c r="B28" s="278" t="s">
        <v>33</v>
      </c>
      <c r="C28" s="274" t="s">
        <v>41</v>
      </c>
      <c r="D28" s="271"/>
      <c r="E28" s="272"/>
      <c r="F28" s="272"/>
      <c r="G28" s="272"/>
      <c r="H28" s="272"/>
      <c r="I28" s="272"/>
      <c r="J28" s="272"/>
      <c r="K28" s="272"/>
    </row>
    <row r="29" spans="2:11" hidden="1">
      <c r="B29" s="278" t="s">
        <v>33</v>
      </c>
      <c r="C29" s="274" t="s">
        <v>43</v>
      </c>
      <c r="D29" s="271"/>
      <c r="E29" s="272"/>
      <c r="F29" s="272"/>
      <c r="G29" s="272"/>
      <c r="H29" s="272"/>
      <c r="I29" s="272"/>
      <c r="J29" s="272"/>
      <c r="K29" s="272"/>
    </row>
    <row r="30" spans="2:11">
      <c r="B30" s="923" t="s">
        <v>46</v>
      </c>
      <c r="C30" s="923"/>
      <c r="D30" s="276"/>
    </row>
    <row r="31" spans="2:11" ht="47.25">
      <c r="B31" s="278" t="s">
        <v>33</v>
      </c>
      <c r="C31" s="274" t="s">
        <v>41</v>
      </c>
      <c r="D31" s="271"/>
      <c r="E31" s="272"/>
      <c r="F31" s="272"/>
      <c r="G31" s="272"/>
      <c r="H31" s="272"/>
      <c r="I31" s="272"/>
      <c r="J31" s="272"/>
      <c r="K31" s="272"/>
    </row>
    <row r="32" spans="2:11">
      <c r="B32" s="278" t="s">
        <v>33</v>
      </c>
      <c r="C32" s="274" t="s">
        <v>43</v>
      </c>
      <c r="D32" s="271"/>
    </row>
    <row r="33" spans="1:11" hidden="1">
      <c r="B33" s="923" t="s">
        <v>47</v>
      </c>
      <c r="C33" s="923"/>
      <c r="D33" s="276"/>
    </row>
    <row r="34" spans="1:11" hidden="1">
      <c r="B34" s="278" t="s">
        <v>33</v>
      </c>
      <c r="C34" s="274" t="s">
        <v>48</v>
      </c>
      <c r="D34" s="271"/>
    </row>
    <row r="35" spans="1:11" ht="18" customHeight="1">
      <c r="B35" s="923" t="s">
        <v>49</v>
      </c>
      <c r="C35" s="923"/>
      <c r="D35" s="276"/>
    </row>
    <row r="36" spans="1:11" ht="37.5" customHeight="1">
      <c r="B36" s="278" t="s">
        <v>33</v>
      </c>
      <c r="C36" s="274" t="s">
        <v>50</v>
      </c>
      <c r="D36" s="271"/>
      <c r="E36" s="272"/>
      <c r="F36" s="272"/>
      <c r="G36" s="272"/>
      <c r="H36" s="272"/>
      <c r="I36" s="272"/>
      <c r="J36" s="272"/>
      <c r="K36" s="272"/>
    </row>
    <row r="37" spans="1:11" ht="18" customHeight="1">
      <c r="B37" s="923" t="s">
        <v>51</v>
      </c>
      <c r="C37" s="923"/>
    </row>
    <row r="38" spans="1:11" ht="38.1" customHeight="1">
      <c r="B38" s="278" t="s">
        <v>33</v>
      </c>
      <c r="C38" s="274" t="s">
        <v>52</v>
      </c>
    </row>
    <row r="39" spans="1:11" ht="38.1" customHeight="1">
      <c r="B39" s="278" t="s">
        <v>33</v>
      </c>
      <c r="C39" s="274" t="s">
        <v>50</v>
      </c>
    </row>
    <row r="40" spans="1:11" ht="18" hidden="1" customHeight="1">
      <c r="B40" s="923" t="s">
        <v>53</v>
      </c>
      <c r="C40" s="923"/>
    </row>
    <row r="41" spans="1:11" ht="18" hidden="1" customHeight="1">
      <c r="B41" s="278" t="s">
        <v>33</v>
      </c>
      <c r="C41" s="280" t="s">
        <v>54</v>
      </c>
    </row>
    <row r="42" spans="1:11" ht="18" hidden="1" customHeight="1">
      <c r="B42" s="278" t="s">
        <v>33</v>
      </c>
      <c r="C42" s="280" t="s">
        <v>55</v>
      </c>
    </row>
    <row r="43" spans="1:11" ht="18" customHeight="1">
      <c r="B43" s="923" t="s">
        <v>56</v>
      </c>
      <c r="C43" s="923"/>
    </row>
    <row r="44" spans="1:11" ht="18" customHeight="1">
      <c r="B44" s="278" t="s">
        <v>33</v>
      </c>
      <c r="C44" s="274" t="s">
        <v>57</v>
      </c>
      <c r="D44" s="271"/>
      <c r="E44" s="272"/>
      <c r="F44" s="272"/>
      <c r="G44" s="272"/>
      <c r="H44" s="272"/>
      <c r="I44" s="272"/>
      <c r="J44" s="272"/>
      <c r="K44" s="272"/>
    </row>
    <row r="45" spans="1:11" ht="18" customHeight="1">
      <c r="B45" s="278" t="s">
        <v>33</v>
      </c>
      <c r="C45" s="274" t="s">
        <v>58</v>
      </c>
      <c r="D45" s="271"/>
      <c r="E45" s="272"/>
      <c r="F45" s="272"/>
      <c r="G45" s="272"/>
      <c r="H45" s="272"/>
      <c r="I45" s="272"/>
      <c r="J45" s="272"/>
      <c r="K45" s="272"/>
    </row>
    <row r="46" spans="1:11" ht="36" customHeight="1">
      <c r="B46" s="278" t="s">
        <v>33</v>
      </c>
      <c r="C46" s="274" t="s">
        <v>59</v>
      </c>
      <c r="D46" s="271"/>
      <c r="E46" s="272"/>
      <c r="F46" s="272"/>
      <c r="G46" s="272"/>
      <c r="H46" s="272"/>
      <c r="I46" s="272"/>
      <c r="J46" s="272"/>
      <c r="K46" s="272"/>
    </row>
    <row r="47" spans="1:11" ht="18" customHeight="1">
      <c r="B47" s="278" t="s">
        <v>33</v>
      </c>
      <c r="C47" s="274" t="s">
        <v>60</v>
      </c>
      <c r="D47" s="271"/>
      <c r="E47" s="272"/>
      <c r="F47" s="272"/>
      <c r="G47" s="272"/>
      <c r="H47" s="272"/>
      <c r="I47" s="272"/>
      <c r="J47" s="272"/>
      <c r="K47" s="272"/>
    </row>
    <row r="48" spans="1:11" ht="18" customHeight="1">
      <c r="A48" s="267"/>
      <c r="C48" s="281"/>
    </row>
    <row r="49" spans="1:4" ht="18" customHeight="1">
      <c r="A49" s="926"/>
      <c r="B49" s="926"/>
      <c r="C49" s="926"/>
      <c r="D49" s="275"/>
    </row>
    <row r="50" spans="1:4" ht="18" customHeight="1">
      <c r="A50" s="925" t="s">
        <v>61</v>
      </c>
      <c r="B50" s="925"/>
      <c r="C50" s="925"/>
      <c r="D50" s="275"/>
    </row>
    <row r="51" spans="1:4" ht="36" customHeight="1">
      <c r="A51" s="924" t="s">
        <v>62</v>
      </c>
      <c r="B51" s="924"/>
      <c r="C51" s="924"/>
    </row>
    <row r="52" spans="1:4" ht="18" customHeight="1">
      <c r="B52" s="282"/>
      <c r="C52" s="282"/>
    </row>
    <row r="53" spans="1:4" ht="18" customHeight="1">
      <c r="C53" s="280"/>
    </row>
    <row r="54" spans="1:4" ht="18" customHeight="1">
      <c r="C54" s="281"/>
    </row>
    <row r="55" spans="1:4" ht="18" customHeight="1">
      <c r="C55" s="280"/>
    </row>
    <row r="56" spans="1:4" ht="18" customHeight="1">
      <c r="B56" s="281"/>
      <c r="C56" s="281"/>
    </row>
    <row r="57" spans="1:4" ht="18" customHeight="1">
      <c r="B57" s="281"/>
      <c r="C57" s="281"/>
    </row>
    <row r="58" spans="1:4" ht="18" customHeight="1">
      <c r="B58" s="281"/>
      <c r="C58" s="281"/>
    </row>
    <row r="59" spans="1:4" ht="18" customHeight="1">
      <c r="B59" s="281"/>
      <c r="C59" s="281"/>
    </row>
    <row r="60" spans="1:4" ht="18" customHeight="1">
      <c r="B60" s="281"/>
      <c r="C60" s="281"/>
    </row>
    <row r="61" spans="1:4" ht="18" customHeight="1">
      <c r="B61" s="281"/>
      <c r="C61" s="281"/>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9"/>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2"/>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1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18"/>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D7" sqref="D7:G7"/>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50.25" customHeight="1">
      <c r="B1" s="927" t="str">
        <f>Cover!$B$2</f>
        <v xml:space="preserve">Making Animation Videos on Safety at workplace in line with Accident case studies
</v>
      </c>
      <c r="C1" s="927"/>
      <c r="D1" s="927"/>
      <c r="E1" s="927"/>
      <c r="F1" s="927"/>
      <c r="G1" s="927"/>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28" t="str">
        <f>Cover!B3</f>
        <v>SR-II/C&amp;M/WC-4143 /2024</v>
      </c>
      <c r="C2" s="928"/>
      <c r="D2" s="928"/>
      <c r="E2" s="928"/>
      <c r="F2" s="928"/>
      <c r="G2" s="928"/>
      <c r="H2" s="149"/>
      <c r="I2" s="149"/>
      <c r="J2" s="149"/>
      <c r="K2" s="149"/>
      <c r="L2" s="149"/>
      <c r="M2" s="149"/>
      <c r="N2" s="149"/>
      <c r="O2" s="149"/>
      <c r="P2" s="149"/>
      <c r="Q2" s="149"/>
      <c r="R2" s="149"/>
      <c r="S2" s="149"/>
      <c r="T2" s="149"/>
      <c r="U2" s="149"/>
      <c r="V2" s="149"/>
      <c r="W2" s="149"/>
      <c r="X2" s="149"/>
      <c r="Y2" s="149"/>
      <c r="AA2" s="147" t="s">
        <v>63</v>
      </c>
      <c r="AB2" s="319">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64</v>
      </c>
      <c r="AB3" s="319" t="s">
        <v>65</v>
      </c>
      <c r="AC3" s="170"/>
    </row>
    <row r="4" spans="2:29" ht="20.100000000000001" customHeight="1">
      <c r="B4" s="929" t="s">
        <v>66</v>
      </c>
      <c r="C4" s="929"/>
      <c r="D4" s="929"/>
      <c r="E4" s="929"/>
      <c r="F4" s="929"/>
      <c r="G4" s="929"/>
      <c r="H4" s="149"/>
      <c r="I4" s="149"/>
      <c r="J4" s="149"/>
      <c r="K4" s="149"/>
      <c r="L4" s="149"/>
      <c r="M4" s="149"/>
      <c r="N4" s="149"/>
      <c r="O4" s="149"/>
      <c r="P4" s="149"/>
      <c r="Q4" s="149"/>
      <c r="R4" s="149"/>
      <c r="S4" s="149"/>
      <c r="T4" s="149"/>
      <c r="U4" s="149"/>
      <c r="V4" s="149"/>
      <c r="W4" s="149"/>
      <c r="X4" s="149"/>
      <c r="Y4" s="149"/>
      <c r="AB4" s="319"/>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7" t="s">
        <v>67</v>
      </c>
      <c r="C6" s="579"/>
      <c r="D6" s="930" t="s">
        <v>63</v>
      </c>
      <c r="E6" s="930"/>
      <c r="F6" s="930"/>
      <c r="G6" s="930"/>
      <c r="H6" s="153"/>
      <c r="I6" s="153"/>
      <c r="J6" s="153"/>
      <c r="K6" s="153"/>
      <c r="L6" s="153"/>
      <c r="M6" s="153"/>
      <c r="N6" s="153"/>
      <c r="O6" s="153"/>
      <c r="P6" s="153"/>
      <c r="Q6" s="153"/>
      <c r="R6" s="153"/>
      <c r="S6" s="153"/>
      <c r="U6" s="153"/>
      <c r="V6" s="153"/>
      <c r="W6" s="153"/>
      <c r="X6" s="153"/>
      <c r="Y6" s="153"/>
      <c r="AA6" s="860">
        <f>IF(D6= "Sole Bidder", 0, D7)</f>
        <v>0</v>
      </c>
      <c r="AB6" s="169"/>
      <c r="AC6" s="169"/>
    </row>
    <row r="7" spans="2:29" ht="7.5" customHeight="1">
      <c r="B7" s="576" t="str">
        <f>IF(D6= "JV (Joint Venture)", "Total Nos. of  Partners in the JV [excluding the Lead Partner]", "")</f>
        <v/>
      </c>
      <c r="C7" s="578"/>
      <c r="D7" s="931" t="s">
        <v>65</v>
      </c>
      <c r="E7" s="932"/>
      <c r="F7" s="932"/>
      <c r="G7" s="933"/>
      <c r="AA7" s="170"/>
      <c r="AB7" s="170"/>
      <c r="AC7" s="170"/>
    </row>
    <row r="8" spans="2:29" ht="19.5" customHeight="1">
      <c r="B8" s="155"/>
      <c r="C8" s="155"/>
      <c r="D8" s="153"/>
    </row>
    <row r="9" spans="2:29" ht="20.100000000000001" customHeight="1">
      <c r="B9" s="758" t="s">
        <v>68</v>
      </c>
      <c r="C9" s="157"/>
      <c r="D9" s="937"/>
      <c r="E9" s="938"/>
      <c r="F9" s="938"/>
      <c r="G9" s="939"/>
    </row>
    <row r="10" spans="2:29" ht="20.100000000000001" customHeight="1">
      <c r="B10" s="759" t="s">
        <v>69</v>
      </c>
      <c r="C10" s="159"/>
      <c r="D10" s="937"/>
      <c r="E10" s="938"/>
      <c r="F10" s="938"/>
      <c r="G10" s="939"/>
    </row>
    <row r="11" spans="2:29" ht="20.100000000000001" customHeight="1">
      <c r="B11" s="160"/>
      <c r="C11" s="161"/>
      <c r="D11" s="937"/>
      <c r="E11" s="938"/>
      <c r="F11" s="938"/>
      <c r="G11" s="939"/>
    </row>
    <row r="12" spans="2:29" ht="20.100000000000001" customHeight="1">
      <c r="B12" s="162"/>
      <c r="C12" s="163"/>
      <c r="D12" s="937"/>
      <c r="E12" s="938"/>
      <c r="F12" s="938"/>
      <c r="G12" s="939"/>
    </row>
    <row r="13" spans="2:29" ht="20.100000000000001" customHeight="1"/>
    <row r="14" spans="2:29" ht="20.100000000000001" customHeight="1">
      <c r="B14" s="156" t="str">
        <f>IF(D7=1, "Name of other Partner","Name of other Partner - 1")</f>
        <v>Name of other Partner - 1</v>
      </c>
      <c r="C14" s="157"/>
      <c r="D14" s="937"/>
      <c r="E14" s="938"/>
      <c r="F14" s="938"/>
      <c r="G14" s="939"/>
    </row>
    <row r="15" spans="2:29" ht="20.100000000000001" customHeight="1">
      <c r="B15" s="158" t="str">
        <f>IF(D7=1, "Address of other Partner","Address of other Partner - 1")</f>
        <v>Address of other Partner - 1</v>
      </c>
      <c r="C15" s="159"/>
      <c r="D15" s="942"/>
      <c r="E15" s="943"/>
      <c r="F15" s="943"/>
      <c r="G15" s="944"/>
    </row>
    <row r="16" spans="2:29" ht="9" customHeight="1">
      <c r="B16" s="160"/>
      <c r="C16" s="161"/>
      <c r="D16" s="942" t="s">
        <v>70</v>
      </c>
      <c r="E16" s="943"/>
      <c r="F16" s="943"/>
      <c r="G16" s="944"/>
    </row>
    <row r="17" spans="2:7" ht="19.5" hidden="1" customHeight="1">
      <c r="B17" s="162"/>
      <c r="C17" s="163"/>
      <c r="D17" s="942" t="s">
        <v>70</v>
      </c>
      <c r="E17" s="943"/>
      <c r="F17" s="943"/>
      <c r="G17" s="944"/>
    </row>
    <row r="18" spans="2:7" ht="19.5" hidden="1" customHeight="1"/>
    <row r="19" spans="2:7" ht="19.5" hidden="1" customHeight="1">
      <c r="B19" s="156" t="s">
        <v>71</v>
      </c>
      <c r="C19" s="157"/>
      <c r="D19" s="934" t="s">
        <v>70</v>
      </c>
      <c r="E19" s="935"/>
      <c r="F19" s="935"/>
      <c r="G19" s="936"/>
    </row>
    <row r="20" spans="2:7" ht="19.5" hidden="1" customHeight="1">
      <c r="B20" s="158" t="s">
        <v>72</v>
      </c>
      <c r="C20" s="159"/>
      <c r="D20" s="934" t="s">
        <v>70</v>
      </c>
      <c r="E20" s="935"/>
      <c r="F20" s="935"/>
      <c r="G20" s="936"/>
    </row>
    <row r="21" spans="2:7" ht="19.5" hidden="1" customHeight="1">
      <c r="B21" s="160"/>
      <c r="C21" s="161"/>
      <c r="D21" s="934" t="s">
        <v>70</v>
      </c>
      <c r="E21" s="935"/>
      <c r="F21" s="935"/>
      <c r="G21" s="936"/>
    </row>
    <row r="22" spans="2:7" ht="19.5" hidden="1" customHeight="1">
      <c r="B22" s="162"/>
      <c r="C22" s="163"/>
      <c r="D22" s="937" t="s">
        <v>70</v>
      </c>
      <c r="E22" s="940"/>
      <c r="F22" s="940"/>
      <c r="G22" s="941"/>
    </row>
    <row r="23" spans="2:7" ht="19.5" hidden="1" customHeight="1"/>
    <row r="24" spans="2:7" ht="19.5" hidden="1" customHeight="1"/>
    <row r="25" spans="2:7" ht="19.5" hidden="1" customHeight="1"/>
    <row r="26" spans="2:7" ht="21" customHeight="1">
      <c r="B26" s="164" t="s">
        <v>73</v>
      </c>
      <c r="C26" s="165"/>
      <c r="D26" s="937"/>
      <c r="E26" s="938"/>
      <c r="F26" s="938"/>
      <c r="G26" s="939"/>
    </row>
    <row r="27" spans="2:7" ht="21" customHeight="1">
      <c r="B27" s="164" t="s">
        <v>74</v>
      </c>
      <c r="C27" s="165"/>
      <c r="D27" s="937"/>
      <c r="E27" s="938"/>
      <c r="F27" s="938"/>
      <c r="G27" s="939"/>
    </row>
    <row r="28" spans="2:7" ht="21" customHeight="1">
      <c r="B28" s="164" t="s">
        <v>75</v>
      </c>
      <c r="C28" s="165"/>
      <c r="D28" s="945"/>
      <c r="E28" s="946"/>
      <c r="F28" s="946"/>
      <c r="G28" s="946"/>
    </row>
    <row r="29" spans="2:7" ht="21" customHeight="1">
      <c r="B29" s="164" t="s">
        <v>76</v>
      </c>
      <c r="C29" s="165"/>
      <c r="D29" s="947"/>
      <c r="E29" s="948"/>
      <c r="F29" s="948"/>
      <c r="G29" s="948"/>
    </row>
    <row r="30" spans="2:7" ht="21" customHeight="1">
      <c r="B30" s="164" t="s">
        <v>77</v>
      </c>
      <c r="C30" s="165"/>
      <c r="D30" s="947"/>
      <c r="E30" s="948"/>
      <c r="F30" s="948"/>
      <c r="G30" s="948"/>
    </row>
    <row r="31" spans="2:7" ht="21" customHeight="1">
      <c r="B31" s="164" t="s">
        <v>78</v>
      </c>
      <c r="C31" s="165"/>
      <c r="D31" s="947"/>
      <c r="E31" s="948"/>
      <c r="F31" s="948"/>
      <c r="G31" s="948"/>
    </row>
    <row r="32" spans="2:7">
      <c r="B32" s="166"/>
      <c r="C32" s="166"/>
      <c r="D32" s="166"/>
    </row>
    <row r="33" spans="2:25" s="152" customFormat="1" ht="24.75" customHeight="1">
      <c r="B33" s="164" t="s">
        <v>79</v>
      </c>
      <c r="C33" s="165"/>
      <c r="D33" s="316"/>
      <c r="E33" s="467"/>
      <c r="F33" s="316">
        <v>2024</v>
      </c>
      <c r="G33" s="317" t="str">
        <f>IF(D33&gt;H33, "Invalid Date !", "")</f>
        <v/>
      </c>
      <c r="H33" s="318">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80</v>
      </c>
      <c r="C34" s="165"/>
      <c r="D34" s="937"/>
      <c r="E34" s="938"/>
      <c r="F34" s="938"/>
      <c r="G34" s="939"/>
    </row>
    <row r="35" spans="2:25">
      <c r="E35" s="154"/>
    </row>
  </sheetData>
  <sheetProtection algorithmName="SHA-512" hashValue="4uEw+LWCSmuTnlGv5g7TlbOAD13plcs9SQRv1b5I36kFdZvd7nJo+GribdX62N16kfHTVqnZLNhn2wXvtpv/lA==" saltValue="EZfJv96FgbJiyYiS5u/VXg==" spinCount="100000" sheet="1" objects="1" scenarios="1" formatColumns="0" formatRows="0" selectLockedCells="1"/>
  <dataConsolidate/>
  <customSheetViews>
    <customSheetView guid="{75D87FDD-0292-4E5A-8E8F-63018B009393}" showGridLines="0" printArea="1" hiddenRows="1" view="pageBreakPreview" topLeftCell="A10">
      <selection activeCell="D12" sqref="D12:G12"/>
      <pageMargins left="0" right="0" top="0" bottom="0" header="0" footer="0"/>
      <pageSetup orientation="portrait" r:id="rId1"/>
      <headerFooter alignWithMargins="0"/>
    </customSheetView>
    <customSheetView guid="{7F1A5DE7-1043-4C11-AB2C-CC6BC6A0F482}" showGridLines="0" printArea="1" view="pageBreakPreview">
      <selection activeCell="D34" sqref="D34:G34"/>
      <pageMargins left="0" right="0" top="0" bottom="0" header="0" footer="0"/>
      <pageSetup orientation="portrait" r:id="rId2"/>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3"/>
      <headerFooter alignWithMargins="0"/>
    </customSheetView>
    <customSheetView guid="{B835C05C-B615-4DCB-982D-4519616B3CD8}" showGridLines="0" printArea="1" view="pageBreakPreview">
      <selection activeCell="D10" sqref="D10:G10"/>
      <pageMargins left="0" right="0" top="0" bottom="0" header="0" footer="0"/>
      <pageSetup orientation="portrait" r:id="rId4"/>
      <headerFooter alignWithMargins="0"/>
    </customSheetView>
    <customSheetView guid="{E97134B6-5E8D-4951-8DA0-73D065532361}" showGridLines="0" printArea="1" view="pageBreakPreview">
      <selection activeCell="D6" sqref="D6:G6"/>
      <pageMargins left="0" right="0" top="0" bottom="0" header="0" footer="0"/>
      <pageSetup orientation="portrait" r:id="rId5"/>
      <headerFooter alignWithMargins="0"/>
    </customSheetView>
    <customSheetView guid="{EE46BCD1-F715-4FA9-A5FC-1B125AD601E0}" showGridLines="0" printArea="1" view="pageBreakPreview">
      <selection activeCell="D7" sqref="D7:G7"/>
      <pageMargins left="0" right="0" top="0" bottom="0" header="0" footer="0"/>
      <pageSetup orientation="portrait" r:id="rId6"/>
      <headerFooter alignWithMargins="0"/>
    </customSheetView>
    <customSheetView guid="{4AA1107B-A795-4744-B566-827168772C7A}" showGridLines="0" printArea="1" view="pageBreakPreview">
      <selection activeCell="D6" sqref="D6:G6"/>
      <pageMargins left="0" right="0" top="0" bottom="0" header="0" footer="0"/>
      <pageSetup orientation="portrait" r:id="rId7"/>
      <headerFooter alignWithMargins="0"/>
    </customSheetView>
    <customSheetView guid="{B23AD343-29DA-4CE0-BD10-47BF44F3782F}" showGridLines="0">
      <selection activeCell="G8" sqref="G8"/>
      <pageMargins left="0" right="0" top="0" bottom="0" header="0" footer="0"/>
      <pageSetup orientation="portrait" r:id="rId8"/>
      <headerFooter alignWithMargins="0"/>
    </customSheetView>
    <customSheetView guid="{ECE9294F-C910-4036-88BC-B1F2176FB06B}" showGridLines="0">
      <selection activeCell="D14" sqref="D14:G14"/>
      <pageMargins left="0" right="0" top="0" bottom="0" header="0" footer="0"/>
      <pageSetup orientation="portrait" r:id="rId9"/>
      <headerFooter alignWithMargins="0"/>
    </customSheetView>
    <customSheetView guid="{4F65FF32-EC61-4022-A399-2986D7B6B8B3}" showGridLines="0" showRuler="0">
      <selection activeCell="D6" sqref="D6"/>
      <pageMargins left="0" right="0" top="0" bottom="0" header="0" footer="0"/>
      <pageSetup orientation="portrait" r:id="rId10"/>
      <headerFooter alignWithMargins="0"/>
    </customSheetView>
    <customSheetView guid="{01ACF2E1-8E61-4459-ABC1-B6C183DEED61}" showGridLines="0" showRuler="0">
      <selection activeCell="D28" sqref="D28"/>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27A45B7A-04F2-4516-B80B-5ED0825D4ED3}" showGridLines="0">
      <selection activeCell="D6" sqref="D6:G6"/>
      <pageMargins left="0" right="0" top="0" bottom="0" header="0" footer="0"/>
      <pageSetup orientation="portrait" r:id="rId13"/>
      <headerFooter alignWithMargins="0"/>
    </customSheetView>
    <customSheetView guid="{E9F4E142-7D26-464D-BECA-4F3806DB1FE1}" showGridLines="0">
      <selection activeCell="G8" sqref="G8"/>
      <pageMargins left="0" right="0" top="0" bottom="0" header="0" footer="0"/>
      <pageSetup orientation="portrait" r:id="rId14"/>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5"/>
      <headerFooter alignWithMargins="0"/>
    </customSheetView>
    <customSheetView guid="{7487ED9F-BBED-4B2A-9631-22F1A430946B}" showGridLines="0" printArea="1" view="pageBreakPreview">
      <selection activeCell="D6" sqref="D6:G6"/>
      <pageMargins left="0" right="0" top="0" bottom="0" header="0" footer="0"/>
      <pageSetup orientation="portrait" r:id="rId16"/>
      <headerFooter alignWithMargins="0"/>
    </customSheetView>
    <customSheetView guid="{B3CE7B10-A914-4559-A6DA-AED8C22AFD6D}" showGridLines="0" printArea="1" view="pageBreakPreview">
      <selection activeCell="D9" sqref="D9:G9"/>
      <pageMargins left="0" right="0" top="0" bottom="0" header="0" footer="0"/>
      <pageSetup orientation="portrait" r:id="rId17"/>
      <headerFooter alignWithMargins="0"/>
    </customSheetView>
    <customSheetView guid="{D53177B2-31EC-4222-B97A-A37DCFD9E45B}" showGridLines="0" printArea="1" view="pageBreakPreview">
      <selection activeCell="D6" sqref="D6:G6"/>
      <pageMargins left="0" right="0" top="0" bottom="0" header="0" footer="0"/>
      <pageSetup orientation="portrait" r:id="rId18"/>
      <headerFooter alignWithMargins="0"/>
    </customSheetView>
    <customSheetView guid="{223BC0FC-814D-40F0-9795-CE82A16FF3A5}" showGridLines="0" printArea="1" view="pageBreakPreview">
      <selection activeCell="D6" sqref="D6:G6"/>
      <pageMargins left="0" right="0" top="0" bottom="0" header="0" footer="0"/>
      <pageSetup orientation="portrait" r:id="rId19"/>
      <headerFooter alignWithMargins="0"/>
    </customSheetView>
    <customSheetView guid="{E81F0721-C35D-4189-B675-E46A21339863}" showGridLines="0" printArea="1" view="pageBreakPreview">
      <selection activeCell="D10" sqref="D10:G10"/>
      <pageMargins left="0" right="0" top="0" bottom="0" header="0" footer="0"/>
      <pageSetup orientation="portrait" r:id="rId20"/>
      <headerFooter alignWithMargins="0"/>
    </customSheetView>
    <customSheetView guid="{D0757F9E-DF41-4B40-A5E5-F4F8FDD8D61D}" showGridLines="0" printArea="1" view="pageBreakPreview">
      <selection activeCell="F33" sqref="F33"/>
      <pageMargins left="0" right="0" top="0" bottom="0" header="0" footer="0"/>
      <pageSetup orientation="portrait" r:id="rId2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2"/>
      <headerFooter alignWithMargins="0"/>
    </customSheetView>
    <customSheetView guid="{B48B8B4C-A880-453D-8729-90D004BEF0DB}"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D28:G28"/>
    <mergeCell ref="D29:G29"/>
    <mergeCell ref="D30:G30"/>
    <mergeCell ref="D31:G31"/>
    <mergeCell ref="D34:G34"/>
    <mergeCell ref="D9:G9"/>
    <mergeCell ref="D10:G10"/>
    <mergeCell ref="D11:G11"/>
    <mergeCell ref="D12:G12"/>
    <mergeCell ref="D17:G17"/>
    <mergeCell ref="D16:G16"/>
    <mergeCell ref="D14:G14"/>
    <mergeCell ref="D15:G15"/>
    <mergeCell ref="D20:G20"/>
    <mergeCell ref="D19:G19"/>
    <mergeCell ref="D26:G26"/>
    <mergeCell ref="D27:G27"/>
    <mergeCell ref="D22:G22"/>
    <mergeCell ref="D21:G21"/>
    <mergeCell ref="B1:G1"/>
    <mergeCell ref="B2:G2"/>
    <mergeCell ref="B4:G4"/>
    <mergeCell ref="D6:G6"/>
    <mergeCell ref="D7:G7"/>
  </mergeCells>
  <phoneticPr fontId="32" type="noConversion"/>
  <conditionalFormatting sqref="B14:C17">
    <cfRule type="expression" dxfId="26" priority="8" stopIfTrue="1">
      <formula>$AA$6&lt;1</formula>
    </cfRule>
  </conditionalFormatting>
  <conditionalFormatting sqref="B19:C22">
    <cfRule type="expression" dxfId="25" priority="7" stopIfTrue="1">
      <formula>$AA$6&lt;2</formula>
    </cfRule>
  </conditionalFormatting>
  <conditionalFormatting sqref="B7:G7">
    <cfRule type="expression" dxfId="24" priority="10" stopIfTrue="1">
      <formula>$D$6="Sole Bidder"</formula>
    </cfRule>
  </conditionalFormatting>
  <conditionalFormatting sqref="D14:G17">
    <cfRule type="expression" dxfId="23" priority="2" stopIfTrue="1">
      <formula>$AA$6&lt;1</formula>
    </cfRule>
  </conditionalFormatting>
  <conditionalFormatting sqref="D19:G22">
    <cfRule type="expression" dxfId="22"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RowHeight="19.5"/>
  <cols>
    <col min="1" max="1" width="9" style="601" customWidth="1"/>
    <col min="2" max="2" width="15.25" style="601" hidden="1" customWidth="1"/>
    <col min="3" max="3" width="9.625" style="601" hidden="1" customWidth="1"/>
    <col min="4" max="4" width="45" style="601" hidden="1" customWidth="1"/>
    <col min="5" max="5" width="15.75" style="601" hidden="1" customWidth="1"/>
    <col min="6" max="6" width="14.625" style="601" customWidth="1"/>
    <col min="7" max="7" width="17.25" style="602" customWidth="1"/>
    <col min="8" max="8" width="11" style="601" customWidth="1"/>
    <col min="9" max="9" width="15.375" style="601" customWidth="1"/>
    <col min="10" max="10" width="62.625" style="599" customWidth="1"/>
    <col min="11" max="11" width="11.625" style="601" customWidth="1"/>
    <col min="12" max="12" width="10.5" style="602" customWidth="1"/>
    <col min="13" max="13" width="17.75" style="599" customWidth="1"/>
    <col min="14" max="14" width="25.25" style="599" customWidth="1"/>
    <col min="15" max="15" width="26" style="713" customWidth="1"/>
    <col min="16" max="16" width="19.75" style="596" customWidth="1"/>
    <col min="17" max="17" width="14.25" style="596" customWidth="1"/>
    <col min="18" max="18" width="11.375" style="597" customWidth="1"/>
    <col min="19" max="19" width="13.625" style="597" customWidth="1"/>
    <col min="20" max="20" width="9" style="598" customWidth="1"/>
    <col min="21" max="21" width="19.875" style="598" customWidth="1"/>
    <col min="22" max="26" width="9" style="598" customWidth="1"/>
    <col min="27" max="27" width="9" style="599" customWidth="1"/>
    <col min="28" max="16384" width="9" style="599"/>
  </cols>
  <sheetData>
    <row r="1" spans="1:19" ht="18" customHeight="1">
      <c r="A1" s="590" t="str">
        <f>Cover!B3</f>
        <v>SR-II/C&amp;M/WC-4143 /2024</v>
      </c>
      <c r="B1" s="590"/>
      <c r="C1" s="590"/>
      <c r="D1" s="590"/>
      <c r="E1" s="590"/>
      <c r="F1" s="590"/>
      <c r="G1" s="593"/>
      <c r="H1" s="590"/>
      <c r="I1" s="592"/>
      <c r="J1" s="591"/>
      <c r="K1" s="592"/>
      <c r="L1" s="593"/>
      <c r="M1" s="594"/>
      <c r="N1" s="595" t="s">
        <v>81</v>
      </c>
    </row>
    <row r="2" spans="1:19" ht="14.1" customHeight="1">
      <c r="A2" s="600"/>
      <c r="B2" s="600"/>
      <c r="C2" s="600"/>
      <c r="D2" s="600"/>
      <c r="E2" s="600"/>
      <c r="F2" s="600"/>
      <c r="H2" s="600"/>
    </row>
    <row r="3" spans="1:19" ht="37.5" customHeight="1">
      <c r="A3" s="949" t="str">
        <f>Basic!B1</f>
        <v xml:space="preserve">Making Animation Videos on Safety at workplace in line with Accident case studies
</v>
      </c>
      <c r="B3" s="949"/>
      <c r="C3" s="949"/>
      <c r="D3" s="949"/>
      <c r="E3" s="949"/>
      <c r="F3" s="949"/>
      <c r="G3" s="949"/>
      <c r="H3" s="949"/>
      <c r="I3" s="949"/>
      <c r="J3" s="949"/>
      <c r="K3" s="949"/>
      <c r="L3" s="949"/>
      <c r="M3" s="949"/>
      <c r="N3" s="949"/>
      <c r="O3" s="714"/>
    </row>
    <row r="4" spans="1:19">
      <c r="A4" s="664"/>
      <c r="B4" s="664"/>
      <c r="C4" s="664"/>
      <c r="D4" s="664"/>
      <c r="E4" s="664"/>
      <c r="F4" s="664"/>
      <c r="G4" s="669"/>
      <c r="H4" s="664"/>
      <c r="I4" s="664"/>
      <c r="J4" s="664"/>
      <c r="K4" s="664"/>
      <c r="L4" s="664"/>
      <c r="M4" s="664"/>
      <c r="N4" s="664"/>
      <c r="O4" s="715"/>
    </row>
    <row r="5" spans="1:19" ht="21.95" customHeight="1">
      <c r="A5" s="959" t="s">
        <v>82</v>
      </c>
      <c r="B5" s="959"/>
      <c r="C5" s="959"/>
      <c r="D5" s="959"/>
      <c r="E5" s="959"/>
      <c r="F5" s="959"/>
      <c r="G5" s="959"/>
      <c r="H5" s="959"/>
      <c r="I5" s="959"/>
      <c r="J5" s="959"/>
      <c r="K5" s="959"/>
      <c r="L5" s="959"/>
      <c r="M5" s="959"/>
      <c r="N5" s="959"/>
      <c r="O5" s="959"/>
    </row>
    <row r="6" spans="1:19" ht="14.1" customHeight="1"/>
    <row r="7" spans="1:19" ht="18" customHeight="1">
      <c r="A7" s="603" t="str">
        <f>"Bidder’s Name and Address (" &amp; MID('Names of Bidder'!B9,9, 20) &amp; ") :"</f>
        <v>Bidder’s Name and Address (Bidder) :</v>
      </c>
      <c r="B7" s="603"/>
      <c r="C7" s="603"/>
      <c r="D7" s="603"/>
      <c r="E7" s="603"/>
      <c r="F7" s="603"/>
      <c r="G7" s="606"/>
      <c r="H7" s="603"/>
      <c r="I7" s="605"/>
      <c r="J7" s="604"/>
      <c r="K7" s="605"/>
      <c r="L7" s="606"/>
      <c r="M7" s="607" t="s">
        <v>83</v>
      </c>
      <c r="O7" s="716"/>
    </row>
    <row r="8" spans="1:19">
      <c r="A8" s="960" t="str">
        <f>IF('Names of Bidder'!D9="", "", IF('Names of Bidder'!D6= "JV (Joint Venture)", "JV of " &amp;#REF!, ""))</f>
        <v/>
      </c>
      <c r="B8" s="960"/>
      <c r="C8" s="960"/>
      <c r="D8" s="960"/>
      <c r="E8" s="960"/>
      <c r="F8" s="960"/>
      <c r="G8" s="960"/>
      <c r="H8" s="960"/>
      <c r="I8" s="960"/>
      <c r="J8" s="960"/>
      <c r="K8" s="960"/>
      <c r="L8" s="960"/>
      <c r="M8" s="608" t="s">
        <v>84</v>
      </c>
      <c r="O8" s="716"/>
    </row>
    <row r="9" spans="1:19">
      <c r="A9" s="603" t="s">
        <v>85</v>
      </c>
      <c r="B9" s="603"/>
      <c r="C9" s="603"/>
      <c r="D9" s="603"/>
      <c r="E9" s="603"/>
      <c r="F9" s="603"/>
      <c r="G9" s="961" t="str">
        <f>IF('Names of Bidder'!D9=0, "", 'Names of Bidder'!D9)</f>
        <v/>
      </c>
      <c r="H9" s="961"/>
      <c r="I9" s="961"/>
      <c r="M9" s="950" t="s">
        <v>86</v>
      </c>
      <c r="N9" s="950"/>
      <c r="O9" s="716"/>
    </row>
    <row r="10" spans="1:19" ht="18" customHeight="1">
      <c r="A10" s="603" t="s">
        <v>87</v>
      </c>
      <c r="B10" s="603"/>
      <c r="C10" s="603"/>
      <c r="D10" s="603"/>
      <c r="E10" s="603"/>
      <c r="F10" s="603"/>
      <c r="G10" s="961" t="str">
        <f>IF('Names of Bidder'!D10=0, "", 'Names of Bidder'!D10)</f>
        <v/>
      </c>
      <c r="H10" s="961"/>
      <c r="I10" s="961"/>
      <c r="M10" s="961" t="s">
        <v>88</v>
      </c>
      <c r="N10" s="961"/>
      <c r="O10" s="716"/>
    </row>
    <row r="11" spans="1:19" ht="18" customHeight="1">
      <c r="A11" s="604"/>
      <c r="B11" s="604"/>
      <c r="C11" s="604"/>
      <c r="D11" s="604"/>
      <c r="E11" s="604"/>
      <c r="F11" s="604"/>
      <c r="G11" s="961" t="str">
        <f>IF('Names of Bidder'!D11=0, "", 'Names of Bidder'!D11)</f>
        <v/>
      </c>
      <c r="H11" s="961"/>
      <c r="I11" s="961"/>
      <c r="M11" s="961" t="s">
        <v>89</v>
      </c>
      <c r="N11" s="961"/>
      <c r="O11" s="716"/>
    </row>
    <row r="12" spans="1:19" ht="18" customHeight="1">
      <c r="A12" s="604"/>
      <c r="B12" s="604"/>
      <c r="C12" s="604"/>
      <c r="D12" s="604"/>
      <c r="E12" s="604"/>
      <c r="F12" s="604"/>
      <c r="G12" s="961" t="str">
        <f>IF('Names of Bidder'!D12=0, "", 'Names of Bidder'!D12)</f>
        <v/>
      </c>
      <c r="H12" s="961"/>
      <c r="I12" s="961"/>
      <c r="M12" s="608" t="s">
        <v>90</v>
      </c>
      <c r="O12" s="716"/>
    </row>
    <row r="13" spans="1:19" ht="14.1" customHeight="1">
      <c r="A13" s="604"/>
      <c r="B13" s="604"/>
      <c r="C13" s="604"/>
      <c r="D13" s="604"/>
      <c r="E13" s="604"/>
      <c r="F13" s="604"/>
      <c r="G13" s="610"/>
      <c r="H13" s="604"/>
      <c r="I13" s="609"/>
      <c r="J13" s="604"/>
      <c r="K13" s="609"/>
      <c r="L13" s="610"/>
      <c r="M13" s="603"/>
      <c r="N13" s="267"/>
      <c r="O13" s="717"/>
    </row>
    <row r="14" spans="1:19" s="699" customFormat="1" ht="25.5" hidden="1" customHeight="1">
      <c r="A14" s="958" t="s">
        <v>91</v>
      </c>
      <c r="B14" s="958"/>
      <c r="C14" s="958"/>
      <c r="D14" s="958"/>
      <c r="E14" s="958"/>
      <c r="F14" s="958"/>
      <c r="G14" s="958"/>
      <c r="H14" s="958"/>
      <c r="I14" s="958"/>
      <c r="J14" s="958"/>
      <c r="K14" s="958"/>
      <c r="L14" s="958"/>
      <c r="M14" s="958"/>
      <c r="N14" s="958"/>
      <c r="O14" s="958"/>
      <c r="P14" s="697"/>
      <c r="Q14" s="697"/>
      <c r="R14" s="698"/>
      <c r="S14" s="698"/>
    </row>
    <row r="15" spans="1:19" ht="19.5" customHeight="1" thickBot="1">
      <c r="M15" s="742"/>
      <c r="N15" s="743" t="s">
        <v>92</v>
      </c>
      <c r="S15" s="601"/>
    </row>
    <row r="16" spans="1:19" ht="129.75" customHeight="1">
      <c r="A16" s="781" t="s">
        <v>93</v>
      </c>
      <c r="B16" s="782" t="s">
        <v>94</v>
      </c>
      <c r="C16" s="782" t="s">
        <v>95</v>
      </c>
      <c r="D16" s="782" t="s">
        <v>96</v>
      </c>
      <c r="E16" s="782" t="s">
        <v>97</v>
      </c>
      <c r="F16" s="781" t="s">
        <v>98</v>
      </c>
      <c r="G16" s="783" t="s">
        <v>99</v>
      </c>
      <c r="H16" s="781" t="s">
        <v>100</v>
      </c>
      <c r="I16" s="781" t="s">
        <v>101</v>
      </c>
      <c r="J16" s="784" t="s">
        <v>102</v>
      </c>
      <c r="K16" s="785" t="s">
        <v>103</v>
      </c>
      <c r="L16" s="786" t="s">
        <v>104</v>
      </c>
      <c r="M16" s="781" t="s">
        <v>105</v>
      </c>
      <c r="N16" s="781" t="s">
        <v>106</v>
      </c>
      <c r="O16" s="787" t="s">
        <v>107</v>
      </c>
      <c r="S16" s="601"/>
    </row>
    <row r="17" spans="1:26" ht="18" customHeight="1">
      <c r="A17" s="613">
        <v>1</v>
      </c>
      <c r="B17" s="613">
        <v>2</v>
      </c>
      <c r="C17" s="613">
        <v>3</v>
      </c>
      <c r="D17" s="613">
        <v>4</v>
      </c>
      <c r="E17" s="613">
        <v>5</v>
      </c>
      <c r="F17" s="613">
        <v>6</v>
      </c>
      <c r="G17" s="614">
        <v>7</v>
      </c>
      <c r="H17" s="613">
        <v>8</v>
      </c>
      <c r="I17" s="613">
        <v>9</v>
      </c>
      <c r="J17" s="613">
        <v>10</v>
      </c>
      <c r="K17" s="613">
        <v>11</v>
      </c>
      <c r="L17" s="614">
        <v>12</v>
      </c>
      <c r="M17" s="613">
        <v>13</v>
      </c>
      <c r="N17" s="613" t="s">
        <v>108</v>
      </c>
      <c r="O17" s="718">
        <v>11</v>
      </c>
    </row>
    <row r="18" spans="1:26" s="710" customFormat="1" ht="90" customHeight="1">
      <c r="A18" s="744">
        <v>1</v>
      </c>
      <c r="B18" s="708">
        <v>7000005840</v>
      </c>
      <c r="C18" s="708">
        <v>20</v>
      </c>
      <c r="D18" s="708" t="s">
        <v>109</v>
      </c>
      <c r="E18" s="708"/>
      <c r="F18" s="760">
        <v>76169990</v>
      </c>
      <c r="G18" s="760"/>
      <c r="H18" s="761">
        <v>0.18</v>
      </c>
      <c r="I18" s="762"/>
      <c r="J18" s="763" t="s">
        <v>110</v>
      </c>
      <c r="K18" s="764" t="s">
        <v>111</v>
      </c>
      <c r="L18" s="765">
        <v>1300</v>
      </c>
      <c r="M18" s="766"/>
      <c r="N18" s="767" t="str">
        <f>IF(M18=0, "Included",IF(ISERROR(L18*M18), M18, L18*M18))</f>
        <v>Included</v>
      </c>
      <c r="O18" s="768">
        <f t="shared" ref="O18:O20" si="0">R18</f>
        <v>0</v>
      </c>
      <c r="P18" s="709"/>
      <c r="Q18" s="710">
        <f t="shared" ref="Q18:Q20" si="1">IF(N18="Included",0,N18)</f>
        <v>0</v>
      </c>
      <c r="R18" s="711">
        <f>IF(I18="", Q18*H18,I18*Q18)</f>
        <v>0</v>
      </c>
      <c r="S18" s="711"/>
    </row>
    <row r="19" spans="1:26" s="710" customFormat="1" ht="129.75" customHeight="1">
      <c r="A19" s="744">
        <v>2</v>
      </c>
      <c r="B19" s="708"/>
      <c r="C19" s="708"/>
      <c r="D19" s="708"/>
      <c r="E19" s="708"/>
      <c r="F19" s="760">
        <v>76169990</v>
      </c>
      <c r="G19" s="760"/>
      <c r="H19" s="761">
        <v>0.18</v>
      </c>
      <c r="I19" s="762"/>
      <c r="J19" s="763" t="s">
        <v>112</v>
      </c>
      <c r="K19" s="764" t="s">
        <v>111</v>
      </c>
      <c r="L19" s="765">
        <v>1300</v>
      </c>
      <c r="M19" s="766"/>
      <c r="N19" s="767" t="str">
        <f t="shared" ref="N19:N20" si="2">IF(M19=0, "Included",IF(ISERROR(L19*M19), M19, L19*M19))</f>
        <v>Included</v>
      </c>
      <c r="O19" s="768">
        <f t="shared" si="0"/>
        <v>0</v>
      </c>
      <c r="P19" s="709"/>
      <c r="Q19" s="710">
        <f t="shared" si="1"/>
        <v>0</v>
      </c>
      <c r="R19" s="711">
        <f t="shared" ref="R19:R20" si="3">IF(I19="", Q19*H19,I19*Q19)</f>
        <v>0</v>
      </c>
      <c r="S19" s="711"/>
    </row>
    <row r="20" spans="1:26" s="710" customFormat="1" ht="114.75" customHeight="1">
      <c r="A20" s="744">
        <v>3</v>
      </c>
      <c r="B20" s="708"/>
      <c r="C20" s="708"/>
      <c r="D20" s="708"/>
      <c r="E20" s="708"/>
      <c r="F20" s="760">
        <v>76169990</v>
      </c>
      <c r="G20" s="760"/>
      <c r="H20" s="761">
        <v>0.18</v>
      </c>
      <c r="I20" s="762"/>
      <c r="J20" s="763" t="s">
        <v>113</v>
      </c>
      <c r="K20" s="764" t="s">
        <v>111</v>
      </c>
      <c r="L20" s="765">
        <v>23400</v>
      </c>
      <c r="M20" s="766"/>
      <c r="N20" s="767" t="str">
        <f t="shared" si="2"/>
        <v>Included</v>
      </c>
      <c r="O20" s="768">
        <f t="shared" si="0"/>
        <v>0</v>
      </c>
      <c r="P20" s="709"/>
      <c r="Q20" s="710">
        <f t="shared" si="1"/>
        <v>0</v>
      </c>
      <c r="R20" s="711">
        <f t="shared" si="3"/>
        <v>0</v>
      </c>
      <c r="S20" s="711"/>
    </row>
    <row r="21" spans="1:26" ht="47.25" customHeight="1">
      <c r="A21" s="689"/>
      <c r="B21" s="690"/>
      <c r="C21" s="690"/>
      <c r="D21" s="690"/>
      <c r="E21" s="690"/>
      <c r="F21" s="690"/>
      <c r="G21" s="691"/>
      <c r="H21" s="690"/>
      <c r="I21" s="690"/>
      <c r="J21" s="700" t="s">
        <v>114</v>
      </c>
      <c r="K21" s="701"/>
      <c r="L21" s="702"/>
      <c r="M21" s="703"/>
      <c r="N21" s="741">
        <f>SUM(N18:N20)</f>
        <v>0</v>
      </c>
      <c r="O21" s="773">
        <f>SUM(O18:O20)</f>
        <v>0</v>
      </c>
      <c r="R21" s="616"/>
      <c r="S21" s="596"/>
      <c r="T21" s="599"/>
      <c r="U21" s="599"/>
      <c r="V21" s="599"/>
      <c r="W21" s="599"/>
      <c r="X21" s="599"/>
      <c r="Y21" s="599"/>
      <c r="Z21" s="599"/>
    </row>
    <row r="22" spans="1:26" ht="35.25" hidden="1" customHeight="1">
      <c r="A22" s="692"/>
      <c r="B22" s="693"/>
      <c r="C22" s="693"/>
      <c r="D22" s="693"/>
      <c r="E22" s="693"/>
      <c r="F22" s="693"/>
      <c r="G22" s="694"/>
      <c r="H22" s="693"/>
      <c r="I22" s="693"/>
      <c r="J22" s="952" t="s">
        <v>115</v>
      </c>
      <c r="K22" s="953"/>
      <c r="L22" s="954"/>
      <c r="M22" s="704"/>
      <c r="N22" s="705">
        <f>'Sch-7'!F20</f>
        <v>0</v>
      </c>
      <c r="O22" s="719"/>
      <c r="T22" s="599"/>
      <c r="U22" s="599"/>
      <c r="V22" s="599"/>
      <c r="W22" s="599"/>
      <c r="X22" s="599"/>
      <c r="Y22" s="599"/>
      <c r="Z22" s="599"/>
    </row>
    <row r="23" spans="1:26" ht="45.75" hidden="1" customHeight="1">
      <c r="A23" s="695"/>
      <c r="B23" s="695"/>
      <c r="C23" s="695"/>
      <c r="D23" s="695"/>
      <c r="E23" s="695"/>
      <c r="F23" s="695"/>
      <c r="G23" s="696"/>
      <c r="H23" s="695"/>
      <c r="I23" s="695"/>
      <c r="J23" s="956" t="s">
        <v>116</v>
      </c>
      <c r="K23" s="956"/>
      <c r="L23" s="956"/>
      <c r="M23" s="706"/>
      <c r="N23" s="707">
        <f>N21+N22</f>
        <v>0</v>
      </c>
      <c r="O23" s="720">
        <f>+O21</f>
        <v>0</v>
      </c>
      <c r="T23" s="599"/>
      <c r="U23" s="673" t="s">
        <v>117</v>
      </c>
      <c r="V23" s="599"/>
      <c r="W23" s="599"/>
      <c r="X23" s="599"/>
      <c r="Y23" s="599"/>
      <c r="Z23" s="599"/>
    </row>
    <row r="24" spans="1:26" ht="25.5" hidden="1" customHeight="1">
      <c r="A24" s="681"/>
      <c r="B24" s="681"/>
      <c r="C24" s="681"/>
      <c r="D24" s="681"/>
      <c r="E24" s="681"/>
      <c r="F24" s="681"/>
      <c r="G24" s="682"/>
      <c r="H24" s="681"/>
      <c r="I24" s="681"/>
      <c r="K24" s="683"/>
      <c r="L24" s="683"/>
      <c r="M24" s="684"/>
      <c r="N24" s="675"/>
      <c r="O24" s="721"/>
      <c r="T24" s="599"/>
      <c r="V24" s="599"/>
      <c r="W24" s="599"/>
      <c r="X24" s="599"/>
      <c r="Y24" s="599"/>
      <c r="Z24" s="599"/>
    </row>
    <row r="25" spans="1:26" ht="16.5" hidden="1" customHeight="1">
      <c r="A25" s="957"/>
      <c r="B25" s="957"/>
      <c r="C25" s="957"/>
      <c r="D25" s="957"/>
      <c r="E25" s="957"/>
      <c r="F25" s="957"/>
      <c r="G25" s="957"/>
      <c r="H25" s="957"/>
      <c r="I25" s="957"/>
      <c r="J25" s="957"/>
      <c r="K25" s="957"/>
      <c r="L25" s="957"/>
      <c r="M25" s="957"/>
      <c r="N25" s="957"/>
      <c r="O25" s="957"/>
      <c r="T25" s="599"/>
      <c r="U25" s="599"/>
      <c r="V25" s="599"/>
      <c r="W25" s="599"/>
      <c r="X25" s="599"/>
      <c r="Y25" s="599"/>
      <c r="Z25" s="599"/>
    </row>
    <row r="26" spans="1:26" ht="27" hidden="1" customHeight="1">
      <c r="A26" s="616" t="s">
        <v>118</v>
      </c>
      <c r="B26" s="616"/>
      <c r="C26" s="616" t="s">
        <v>119</v>
      </c>
      <c r="D26" s="616"/>
      <c r="E26" s="616"/>
      <c r="F26" s="688"/>
      <c r="G26" s="688"/>
      <c r="H26" s="688"/>
      <c r="I26" s="688"/>
      <c r="J26" s="688"/>
      <c r="K26" s="688"/>
      <c r="L26" s="688"/>
      <c r="M26" s="688"/>
      <c r="N26" s="688"/>
      <c r="O26" s="722"/>
      <c r="P26" s="674"/>
      <c r="Q26" s="668"/>
      <c r="T26" s="599"/>
      <c r="U26" s="599"/>
      <c r="V26" s="599"/>
      <c r="W26" s="599"/>
      <c r="X26" s="599"/>
      <c r="Y26" s="599"/>
      <c r="Z26" s="599"/>
    </row>
    <row r="27" spans="1:26" ht="52.5" customHeight="1">
      <c r="A27" s="679" t="s">
        <v>120</v>
      </c>
      <c r="B27" s="679"/>
      <c r="C27" s="951" t="s">
        <v>121</v>
      </c>
      <c r="D27" s="951"/>
      <c r="E27" s="951"/>
      <c r="F27" s="951"/>
      <c r="G27" s="951"/>
      <c r="H27" s="951"/>
      <c r="I27" s="951"/>
      <c r="J27" s="951"/>
      <c r="K27" s="951"/>
      <c r="L27" s="951"/>
      <c r="M27" s="951"/>
      <c r="N27" s="951"/>
      <c r="O27" s="722"/>
      <c r="P27" s="674"/>
      <c r="Q27" s="668"/>
      <c r="T27" s="599"/>
      <c r="U27" s="599"/>
      <c r="V27" s="599"/>
      <c r="W27" s="599"/>
      <c r="X27" s="599"/>
      <c r="Y27" s="599"/>
      <c r="Z27" s="599"/>
    </row>
    <row r="28" spans="1:26" ht="21.75" customHeight="1">
      <c r="A28" s="617" t="s">
        <v>122</v>
      </c>
      <c r="B28" s="617"/>
      <c r="C28" s="617"/>
      <c r="D28" s="617"/>
      <c r="E28" s="617"/>
      <c r="F28" s="618" t="str">
        <f>'Names of Bidder'!D33&amp;"-"&amp; 'Names of Bidder'!E33&amp;"-" &amp;'Names of Bidder'!F33</f>
        <v>--2024</v>
      </c>
      <c r="H28" s="617"/>
      <c r="I28" s="615"/>
      <c r="K28" s="619"/>
      <c r="L28" s="620"/>
      <c r="O28" s="723"/>
      <c r="T28" s="599"/>
      <c r="U28" s="599"/>
      <c r="V28" s="599"/>
      <c r="W28" s="599"/>
      <c r="X28" s="599"/>
      <c r="Y28" s="599"/>
      <c r="Z28" s="599"/>
    </row>
    <row r="29" spans="1:26" ht="33">
      <c r="A29" s="617" t="s">
        <v>123</v>
      </c>
      <c r="B29" s="617"/>
      <c r="C29" s="617"/>
      <c r="D29" s="617"/>
      <c r="E29" s="617"/>
      <c r="F29" s="618" t="str">
        <f>IF('Names of Bidder'!D34=0, "", 'Names of Bidder'!D34)</f>
        <v/>
      </c>
      <c r="H29" s="617"/>
      <c r="I29" s="615"/>
      <c r="J29" s="712"/>
      <c r="K29" s="962" t="s">
        <v>124</v>
      </c>
      <c r="L29" s="962"/>
      <c r="M29" s="621" t="str">
        <f>IF('Names of Bidder'!D26=0, "", 'Names of Bidder'!D26)</f>
        <v/>
      </c>
      <c r="O29" s="723"/>
      <c r="T29" s="599"/>
      <c r="U29" s="599"/>
      <c r="V29" s="599"/>
      <c r="W29" s="599"/>
      <c r="X29" s="599"/>
      <c r="Y29" s="599"/>
      <c r="Z29" s="599"/>
    </row>
    <row r="30" spans="1:26" ht="22.5" customHeight="1">
      <c r="A30" s="597"/>
      <c r="B30" s="597"/>
      <c r="C30" s="597"/>
      <c r="D30" s="597"/>
      <c r="E30" s="597"/>
      <c r="F30" s="597"/>
      <c r="G30" s="670"/>
      <c r="H30" s="597"/>
      <c r="I30" s="597"/>
      <c r="J30" s="598"/>
      <c r="K30" s="962" t="s">
        <v>125</v>
      </c>
      <c r="L30" s="962"/>
      <c r="M30" s="621" t="str">
        <f>IF('Names of Bidder'!D27=0, "", 'Names of Bidder'!D27)</f>
        <v/>
      </c>
      <c r="N30" s="598"/>
      <c r="O30" s="724"/>
      <c r="T30" s="599"/>
      <c r="U30" s="599"/>
      <c r="V30" s="599"/>
      <c r="W30" s="599"/>
      <c r="X30" s="599"/>
      <c r="Y30" s="599"/>
      <c r="Z30" s="599"/>
    </row>
    <row r="31" spans="1:26" ht="33.6" customHeight="1">
      <c r="A31" s="622"/>
      <c r="B31" s="622"/>
      <c r="C31" s="622"/>
      <c r="D31" s="622"/>
      <c r="E31" s="622"/>
      <c r="F31" s="622"/>
      <c r="G31" s="625"/>
      <c r="H31" s="622"/>
      <c r="I31" s="622"/>
      <c r="J31" s="623"/>
      <c r="K31" s="622"/>
      <c r="L31" s="620"/>
      <c r="M31" s="624"/>
      <c r="N31" s="623"/>
      <c r="O31" s="725"/>
      <c r="T31" s="599"/>
      <c r="U31" s="599"/>
      <c r="V31" s="599"/>
      <c r="W31" s="599"/>
      <c r="X31" s="599"/>
      <c r="Y31" s="599"/>
      <c r="Z31" s="599"/>
    </row>
    <row r="32" spans="1:26">
      <c r="A32" s="622"/>
      <c r="B32" s="622"/>
      <c r="C32" s="622"/>
      <c r="D32" s="622"/>
      <c r="E32" s="622"/>
      <c r="F32" s="622"/>
      <c r="G32" s="625"/>
      <c r="H32" s="622"/>
      <c r="I32" s="622"/>
      <c r="J32" s="623"/>
      <c r="K32" s="622"/>
      <c r="L32" s="625"/>
      <c r="M32" s="623"/>
      <c r="N32" s="623"/>
      <c r="O32" s="725"/>
      <c r="T32" s="599"/>
      <c r="U32" s="599"/>
      <c r="V32" s="599"/>
      <c r="W32" s="599"/>
      <c r="X32" s="599"/>
      <c r="Y32" s="599"/>
      <c r="Z32" s="599"/>
    </row>
    <row r="33" spans="1:26">
      <c r="A33" s="622"/>
      <c r="B33" s="622"/>
      <c r="C33" s="622"/>
      <c r="D33" s="622"/>
      <c r="E33" s="622"/>
      <c r="F33" s="622"/>
      <c r="G33" s="625"/>
      <c r="H33" s="622"/>
      <c r="I33" s="622"/>
      <c r="J33" s="623"/>
      <c r="K33" s="622"/>
      <c r="L33" s="625"/>
      <c r="M33" s="623"/>
      <c r="N33" s="623"/>
      <c r="O33" s="725"/>
      <c r="T33" s="599"/>
      <c r="U33" s="599"/>
      <c r="V33" s="599"/>
      <c r="W33" s="599"/>
      <c r="X33" s="599"/>
      <c r="Y33" s="599"/>
      <c r="Z33" s="599"/>
    </row>
    <row r="34" spans="1:26">
      <c r="A34" s="622"/>
      <c r="B34" s="622"/>
      <c r="C34" s="622"/>
      <c r="D34" s="622"/>
      <c r="E34" s="622"/>
      <c r="F34" s="622"/>
      <c r="G34" s="625"/>
      <c r="H34" s="622"/>
      <c r="I34" s="622"/>
      <c r="J34" s="623"/>
      <c r="K34" s="622"/>
      <c r="L34" s="625"/>
      <c r="M34" s="623"/>
      <c r="N34" s="623"/>
      <c r="O34" s="725"/>
      <c r="T34" s="599"/>
      <c r="U34" s="599"/>
      <c r="V34" s="599"/>
      <c r="W34" s="599"/>
      <c r="X34" s="599"/>
      <c r="Y34" s="599"/>
      <c r="Z34" s="599"/>
    </row>
    <row r="35" spans="1:26">
      <c r="A35" s="622"/>
      <c r="B35" s="622"/>
      <c r="C35" s="622"/>
      <c r="D35" s="622"/>
      <c r="E35" s="622"/>
      <c r="F35" s="622"/>
      <c r="G35" s="625"/>
      <c r="H35" s="622"/>
      <c r="I35" s="622"/>
      <c r="J35" s="623"/>
      <c r="K35" s="622"/>
      <c r="L35" s="625"/>
      <c r="M35" s="623"/>
      <c r="N35" s="623"/>
      <c r="O35" s="725"/>
      <c r="P35" s="599"/>
      <c r="Q35" s="599"/>
      <c r="R35" s="599"/>
      <c r="S35" s="599"/>
      <c r="T35" s="599"/>
      <c r="U35" s="599"/>
      <c r="V35" s="599"/>
      <c r="W35" s="599"/>
      <c r="X35" s="599"/>
      <c r="Y35" s="599"/>
      <c r="Z35" s="599"/>
    </row>
    <row r="36" spans="1:26">
      <c r="A36" s="622"/>
      <c r="B36" s="622"/>
      <c r="C36" s="622"/>
      <c r="D36" s="622"/>
      <c r="E36" s="622"/>
      <c r="F36" s="622"/>
      <c r="G36" s="625"/>
      <c r="H36" s="622"/>
      <c r="I36" s="622"/>
      <c r="J36" s="623"/>
      <c r="K36" s="622"/>
      <c r="L36" s="625"/>
      <c r="M36" s="623"/>
      <c r="N36" s="623"/>
      <c r="O36" s="725"/>
      <c r="P36" s="599"/>
      <c r="Q36" s="599"/>
      <c r="R36" s="599"/>
      <c r="S36" s="599"/>
      <c r="T36" s="599"/>
      <c r="U36" s="599"/>
      <c r="V36" s="599"/>
      <c r="W36" s="599"/>
      <c r="X36" s="599"/>
      <c r="Y36" s="599"/>
      <c r="Z36" s="599"/>
    </row>
    <row r="37" spans="1:26">
      <c r="A37" s="622"/>
      <c r="B37" s="622"/>
      <c r="C37" s="622"/>
      <c r="D37" s="622"/>
      <c r="E37" s="622"/>
      <c r="F37" s="622"/>
      <c r="G37" s="625"/>
      <c r="H37" s="622"/>
      <c r="I37" s="622"/>
      <c r="J37" s="623"/>
      <c r="K37" s="622"/>
      <c r="L37" s="625"/>
      <c r="M37" s="623"/>
      <c r="N37" s="623"/>
      <c r="O37" s="725"/>
      <c r="P37" s="599"/>
      <c r="Q37" s="599"/>
      <c r="R37" s="599"/>
      <c r="S37" s="599"/>
      <c r="T37" s="599"/>
      <c r="U37" s="599"/>
      <c r="V37" s="599"/>
      <c r="W37" s="599"/>
      <c r="X37" s="599"/>
      <c r="Y37" s="599"/>
      <c r="Z37" s="599"/>
    </row>
    <row r="38" spans="1:26">
      <c r="A38" s="622"/>
      <c r="B38" s="622"/>
      <c r="C38" s="622"/>
      <c r="D38" s="622"/>
      <c r="E38" s="622"/>
      <c r="F38" s="622"/>
      <c r="G38" s="625"/>
      <c r="H38" s="622"/>
      <c r="I38" s="622"/>
      <c r="J38" s="623"/>
      <c r="K38" s="622"/>
      <c r="L38" s="625"/>
      <c r="M38" s="623"/>
      <c r="N38" s="623"/>
      <c r="O38" s="725"/>
      <c r="P38" s="599"/>
      <c r="Q38" s="599"/>
      <c r="R38" s="599"/>
      <c r="S38" s="599"/>
      <c r="T38" s="599"/>
      <c r="U38" s="599"/>
      <c r="V38" s="599"/>
      <c r="W38" s="599"/>
      <c r="X38" s="599"/>
      <c r="Y38" s="599"/>
      <c r="Z38" s="599"/>
    </row>
    <row r="39" spans="1:26">
      <c r="A39" s="622"/>
      <c r="B39" s="622"/>
      <c r="C39" s="622"/>
      <c r="D39" s="622"/>
      <c r="E39" s="622"/>
      <c r="F39" s="622"/>
      <c r="G39" s="625"/>
      <c r="H39" s="622"/>
      <c r="I39" s="622"/>
      <c r="J39" s="623"/>
      <c r="K39" s="622"/>
      <c r="L39" s="625"/>
      <c r="M39" s="623"/>
      <c r="N39" s="623"/>
      <c r="O39" s="725"/>
      <c r="P39" s="599"/>
      <c r="Q39" s="599"/>
      <c r="R39" s="599"/>
      <c r="S39" s="599"/>
      <c r="T39" s="599"/>
      <c r="U39" s="599"/>
      <c r="V39" s="599"/>
      <c r="W39" s="599"/>
      <c r="X39" s="599"/>
      <c r="Y39" s="599"/>
      <c r="Z39" s="599"/>
    </row>
    <row r="40" spans="1:26">
      <c r="A40" s="622"/>
      <c r="B40" s="622"/>
      <c r="C40" s="622"/>
      <c r="D40" s="622"/>
      <c r="E40" s="622"/>
      <c r="F40" s="622"/>
      <c r="G40" s="625"/>
      <c r="H40" s="622"/>
      <c r="I40" s="622"/>
      <c r="J40" s="623"/>
      <c r="K40" s="622"/>
      <c r="L40" s="625"/>
      <c r="M40" s="623"/>
      <c r="N40" s="623"/>
      <c r="O40" s="725"/>
      <c r="P40" s="599"/>
      <c r="Q40" s="599"/>
      <c r="R40" s="599"/>
      <c r="S40" s="599"/>
      <c r="T40" s="599"/>
      <c r="U40" s="599"/>
      <c r="V40" s="599"/>
      <c r="W40" s="599"/>
      <c r="X40" s="599"/>
      <c r="Y40" s="599"/>
      <c r="Z40" s="599"/>
    </row>
    <row r="41" spans="1:26">
      <c r="A41" s="622"/>
      <c r="B41" s="622"/>
      <c r="C41" s="622"/>
      <c r="D41" s="622"/>
      <c r="E41" s="622"/>
      <c r="F41" s="622"/>
      <c r="G41" s="625"/>
      <c r="H41" s="622"/>
      <c r="I41" s="622"/>
      <c r="J41" s="623"/>
      <c r="K41" s="622"/>
      <c r="L41" s="625"/>
      <c r="M41" s="623"/>
      <c r="N41" s="623"/>
      <c r="O41" s="725"/>
      <c r="P41" s="599"/>
      <c r="Q41" s="599"/>
      <c r="R41" s="599"/>
      <c r="S41" s="599"/>
      <c r="T41" s="599"/>
      <c r="U41" s="599"/>
      <c r="V41" s="599"/>
      <c r="W41" s="599"/>
      <c r="X41" s="599"/>
      <c r="Y41" s="599"/>
      <c r="Z41" s="599"/>
    </row>
    <row r="42" spans="1:26">
      <c r="A42" s="622"/>
      <c r="B42" s="622"/>
      <c r="C42" s="622"/>
      <c r="D42" s="622"/>
      <c r="E42" s="622"/>
      <c r="F42" s="622"/>
      <c r="G42" s="625"/>
      <c r="H42" s="622"/>
      <c r="I42" s="622"/>
      <c r="J42" s="623"/>
      <c r="K42" s="622"/>
      <c r="L42" s="625"/>
      <c r="M42" s="623"/>
      <c r="N42" s="623"/>
      <c r="O42" s="725"/>
      <c r="P42" s="599"/>
      <c r="Q42" s="599"/>
      <c r="R42" s="599"/>
      <c r="S42" s="599"/>
      <c r="T42" s="599"/>
      <c r="U42" s="599"/>
      <c r="V42" s="599"/>
      <c r="W42" s="599"/>
      <c r="X42" s="599"/>
      <c r="Y42" s="599"/>
      <c r="Z42" s="599"/>
    </row>
    <row r="43" spans="1:26">
      <c r="A43" s="622"/>
      <c r="B43" s="622"/>
      <c r="C43" s="622"/>
      <c r="D43" s="622"/>
      <c r="E43" s="622"/>
      <c r="F43" s="622"/>
      <c r="G43" s="625"/>
      <c r="H43" s="622"/>
      <c r="I43" s="622"/>
      <c r="J43" s="623"/>
      <c r="K43" s="622"/>
      <c r="L43" s="625"/>
      <c r="M43" s="623"/>
      <c r="N43" s="623"/>
      <c r="O43" s="725"/>
      <c r="P43" s="599"/>
      <c r="Q43" s="599"/>
      <c r="R43" s="599"/>
      <c r="S43" s="599"/>
      <c r="T43" s="599"/>
      <c r="U43" s="599"/>
      <c r="V43" s="599"/>
      <c r="W43" s="599"/>
      <c r="X43" s="599"/>
      <c r="Y43" s="599"/>
      <c r="Z43" s="599"/>
    </row>
    <row r="44" spans="1:26">
      <c r="A44" s="622"/>
      <c r="B44" s="622"/>
      <c r="C44" s="622"/>
      <c r="D44" s="622"/>
      <c r="E44" s="622"/>
      <c r="F44" s="622"/>
      <c r="G44" s="625"/>
      <c r="H44" s="622"/>
      <c r="I44" s="622"/>
      <c r="J44" s="623"/>
      <c r="K44" s="622"/>
      <c r="L44" s="625"/>
      <c r="M44" s="623"/>
      <c r="N44" s="623"/>
      <c r="O44" s="725"/>
      <c r="P44" s="599"/>
      <c r="Q44" s="599"/>
      <c r="R44" s="599"/>
      <c r="S44" s="599"/>
      <c r="T44" s="599"/>
      <c r="U44" s="599"/>
      <c r="V44" s="599"/>
      <c r="W44" s="599"/>
      <c r="X44" s="599"/>
      <c r="Y44" s="599"/>
      <c r="Z44" s="599"/>
    </row>
    <row r="45" spans="1:26">
      <c r="A45" s="622"/>
      <c r="B45" s="622"/>
      <c r="C45" s="622"/>
      <c r="D45" s="622"/>
      <c r="E45" s="622"/>
      <c r="F45" s="622"/>
      <c r="G45" s="625"/>
      <c r="H45" s="622"/>
      <c r="I45" s="622"/>
      <c r="J45" s="623"/>
      <c r="K45" s="622"/>
      <c r="L45" s="625"/>
      <c r="M45" s="623"/>
      <c r="N45" s="623"/>
      <c r="O45" s="725"/>
      <c r="P45" s="599"/>
      <c r="Q45" s="599"/>
      <c r="R45" s="599"/>
      <c r="S45" s="599"/>
      <c r="T45" s="599"/>
      <c r="U45" s="599"/>
      <c r="V45" s="599"/>
      <c r="W45" s="599"/>
      <c r="X45" s="599"/>
      <c r="Y45" s="599"/>
      <c r="Z45" s="599"/>
    </row>
    <row r="46" spans="1:26">
      <c r="A46" s="622"/>
      <c r="B46" s="622"/>
      <c r="C46" s="622"/>
      <c r="D46" s="622"/>
      <c r="E46" s="622"/>
      <c r="F46" s="622"/>
      <c r="G46" s="625"/>
      <c r="H46" s="622"/>
      <c r="I46" s="622"/>
      <c r="J46" s="623"/>
      <c r="K46" s="622"/>
      <c r="L46" s="625"/>
      <c r="M46" s="623"/>
      <c r="N46" s="623"/>
      <c r="O46" s="725"/>
      <c r="P46" s="599"/>
      <c r="Q46" s="599"/>
      <c r="R46" s="599"/>
      <c r="S46" s="599"/>
      <c r="T46" s="599"/>
      <c r="U46" s="599"/>
      <c r="V46" s="599"/>
      <c r="W46" s="599"/>
      <c r="X46" s="599"/>
      <c r="Y46" s="599"/>
      <c r="Z46" s="599"/>
    </row>
    <row r="47" spans="1:26">
      <c r="A47" s="622"/>
      <c r="B47" s="622"/>
      <c r="C47" s="622"/>
      <c r="D47" s="622"/>
      <c r="E47" s="622"/>
      <c r="F47" s="622"/>
      <c r="G47" s="625"/>
      <c r="H47" s="622"/>
      <c r="I47" s="622"/>
      <c r="J47" s="623"/>
      <c r="K47" s="622"/>
      <c r="L47" s="625"/>
      <c r="M47" s="623"/>
      <c r="N47" s="623"/>
      <c r="O47" s="725"/>
      <c r="P47" s="599"/>
      <c r="Q47" s="599"/>
      <c r="R47" s="599"/>
      <c r="S47" s="599"/>
      <c r="T47" s="599"/>
      <c r="U47" s="599"/>
      <c r="V47" s="599"/>
      <c r="W47" s="599"/>
      <c r="X47" s="599"/>
      <c r="Y47" s="599"/>
      <c r="Z47" s="599"/>
    </row>
    <row r="48" spans="1:26">
      <c r="A48" s="622"/>
      <c r="B48" s="622"/>
      <c r="C48" s="622"/>
      <c r="D48" s="622"/>
      <c r="E48" s="622"/>
      <c r="F48" s="622"/>
      <c r="G48" s="625"/>
      <c r="H48" s="622"/>
      <c r="I48" s="622"/>
      <c r="J48" s="623"/>
      <c r="K48" s="622"/>
      <c r="L48" s="625"/>
      <c r="M48" s="623"/>
      <c r="N48" s="623"/>
      <c r="O48" s="725"/>
      <c r="P48" s="599"/>
      <c r="Q48" s="599"/>
      <c r="R48" s="599"/>
      <c r="S48" s="599"/>
      <c r="T48" s="599"/>
      <c r="U48" s="599"/>
      <c r="V48" s="599"/>
      <c r="W48" s="599"/>
      <c r="X48" s="599"/>
      <c r="Y48" s="599"/>
      <c r="Z48" s="599"/>
    </row>
    <row r="49" spans="1:26">
      <c r="A49" s="622"/>
      <c r="B49" s="622"/>
      <c r="C49" s="622"/>
      <c r="D49" s="622"/>
      <c r="E49" s="622"/>
      <c r="F49" s="622"/>
      <c r="G49" s="625"/>
      <c r="H49" s="622"/>
      <c r="I49" s="622"/>
      <c r="J49" s="623"/>
      <c r="K49" s="622"/>
      <c r="L49" s="625"/>
      <c r="M49" s="623"/>
      <c r="N49" s="623"/>
      <c r="O49" s="725"/>
      <c r="P49" s="599"/>
      <c r="Q49" s="599"/>
      <c r="R49" s="599"/>
      <c r="S49" s="599"/>
      <c r="T49" s="599"/>
      <c r="U49" s="599"/>
      <c r="V49" s="599"/>
      <c r="W49" s="599"/>
      <c r="X49" s="599"/>
      <c r="Y49" s="599"/>
      <c r="Z49" s="599"/>
    </row>
    <row r="50" spans="1:26">
      <c r="A50" s="622"/>
      <c r="B50" s="622"/>
      <c r="C50" s="622"/>
      <c r="D50" s="622"/>
      <c r="E50" s="622"/>
      <c r="F50" s="622"/>
      <c r="G50" s="625"/>
      <c r="H50" s="622"/>
      <c r="I50" s="622"/>
      <c r="J50" s="623"/>
      <c r="K50" s="622"/>
      <c r="L50" s="625"/>
      <c r="M50" s="623"/>
      <c r="N50" s="623"/>
      <c r="O50" s="725"/>
      <c r="P50" s="599"/>
      <c r="Q50" s="599"/>
      <c r="R50" s="599"/>
      <c r="S50" s="599"/>
      <c r="T50" s="599"/>
      <c r="U50" s="599"/>
      <c r="V50" s="599"/>
      <c r="W50" s="599"/>
      <c r="X50" s="599"/>
      <c r="Y50" s="599"/>
      <c r="Z50" s="599"/>
    </row>
    <row r="51" spans="1:26">
      <c r="A51" s="622"/>
      <c r="B51" s="622"/>
      <c r="C51" s="622"/>
      <c r="D51" s="622"/>
      <c r="E51" s="622"/>
      <c r="F51" s="622"/>
      <c r="G51" s="625"/>
      <c r="H51" s="622"/>
      <c r="I51" s="622"/>
      <c r="J51" s="623"/>
      <c r="K51" s="622"/>
      <c r="L51" s="625"/>
      <c r="M51" s="623"/>
      <c r="N51" s="623"/>
      <c r="O51" s="725"/>
      <c r="T51" s="599"/>
      <c r="U51" s="599"/>
      <c r="V51" s="599"/>
      <c r="W51" s="599"/>
      <c r="X51" s="599"/>
      <c r="Y51" s="599"/>
      <c r="Z51" s="599"/>
    </row>
    <row r="52" spans="1:26">
      <c r="A52" s="622"/>
      <c r="B52" s="622"/>
      <c r="C52" s="622"/>
      <c r="D52" s="622"/>
      <c r="E52" s="622"/>
      <c r="F52" s="622"/>
      <c r="G52" s="625"/>
      <c r="H52" s="622"/>
      <c r="I52" s="622"/>
      <c r="J52" s="623"/>
      <c r="K52" s="622"/>
      <c r="L52" s="625"/>
      <c r="M52" s="623"/>
      <c r="N52" s="623"/>
      <c r="O52" s="725"/>
      <c r="T52" s="599"/>
      <c r="U52" s="599"/>
      <c r="V52" s="599"/>
      <c r="W52" s="599"/>
      <c r="X52" s="599"/>
      <c r="Y52" s="599"/>
      <c r="Z52" s="599"/>
    </row>
    <row r="53" spans="1:26">
      <c r="A53" s="622"/>
      <c r="B53" s="622"/>
      <c r="C53" s="622"/>
      <c r="D53" s="622"/>
      <c r="E53" s="622"/>
      <c r="F53" s="622"/>
      <c r="G53" s="625"/>
      <c r="H53" s="622"/>
      <c r="I53" s="622"/>
      <c r="J53" s="623"/>
      <c r="K53" s="622"/>
      <c r="L53" s="625"/>
      <c r="M53" s="623"/>
      <c r="N53" s="623"/>
      <c r="O53" s="725"/>
      <c r="T53" s="599"/>
      <c r="U53" s="599"/>
      <c r="V53" s="599"/>
      <c r="W53" s="599"/>
      <c r="X53" s="599"/>
      <c r="Y53" s="599"/>
      <c r="Z53" s="599"/>
    </row>
    <row r="54" spans="1:26">
      <c r="A54" s="622"/>
      <c r="B54" s="622"/>
      <c r="C54" s="622"/>
      <c r="D54" s="622"/>
      <c r="E54" s="622"/>
      <c r="F54" s="622"/>
      <c r="G54" s="625"/>
      <c r="H54" s="622"/>
      <c r="I54" s="622"/>
      <c r="J54" s="623"/>
      <c r="K54" s="622"/>
      <c r="L54" s="625"/>
      <c r="M54" s="623"/>
      <c r="N54" s="623"/>
      <c r="O54" s="725"/>
      <c r="T54" s="599"/>
      <c r="U54" s="599"/>
      <c r="V54" s="599"/>
      <c r="W54" s="599"/>
      <c r="X54" s="599"/>
      <c r="Y54" s="599"/>
      <c r="Z54" s="599"/>
    </row>
    <row r="55" spans="1:26">
      <c r="A55" s="622"/>
      <c r="B55" s="622"/>
      <c r="C55" s="622"/>
      <c r="D55" s="622"/>
      <c r="E55" s="622"/>
      <c r="F55" s="622"/>
      <c r="G55" s="625"/>
      <c r="H55" s="622"/>
      <c r="I55" s="622"/>
      <c r="J55" s="623"/>
      <c r="K55" s="622"/>
      <c r="L55" s="625"/>
      <c r="M55" s="623"/>
      <c r="N55" s="623"/>
      <c r="O55" s="725"/>
      <c r="T55" s="599"/>
      <c r="U55" s="599"/>
      <c r="V55" s="599"/>
      <c r="W55" s="599"/>
      <c r="X55" s="599"/>
      <c r="Y55" s="599"/>
      <c r="Z55" s="599"/>
    </row>
    <row r="56" spans="1:26" ht="18" customHeight="1">
      <c r="A56" s="626"/>
      <c r="B56" s="626"/>
      <c r="C56" s="626"/>
      <c r="D56" s="626"/>
      <c r="E56" s="626"/>
      <c r="F56" s="626"/>
      <c r="G56" s="628"/>
      <c r="H56" s="626"/>
      <c r="I56" s="627"/>
      <c r="J56" s="623"/>
      <c r="K56" s="627"/>
      <c r="L56" s="628"/>
      <c r="M56" s="629"/>
      <c r="N56" s="629"/>
      <c r="O56" s="726"/>
      <c r="T56" s="599"/>
      <c r="U56" s="599"/>
      <c r="V56" s="599"/>
      <c r="W56" s="599"/>
      <c r="X56" s="599"/>
      <c r="Y56" s="599"/>
      <c r="Z56" s="599"/>
    </row>
    <row r="57" spans="1:26" ht="18" customHeight="1">
      <c r="A57" s="630"/>
      <c r="B57" s="630"/>
      <c r="C57" s="630"/>
      <c r="D57" s="630"/>
      <c r="E57" s="630"/>
      <c r="F57" s="630"/>
      <c r="G57" s="625"/>
      <c r="H57" s="630"/>
      <c r="I57" s="622"/>
      <c r="J57" s="623"/>
      <c r="K57" s="622"/>
      <c r="L57" s="625"/>
      <c r="M57" s="623"/>
      <c r="N57" s="623"/>
      <c r="O57" s="725"/>
      <c r="T57" s="599"/>
      <c r="U57" s="599"/>
      <c r="V57" s="599"/>
      <c r="W57" s="599"/>
      <c r="X57" s="599"/>
      <c r="Y57" s="599"/>
      <c r="Z57" s="599"/>
    </row>
    <row r="58" spans="1:26" ht="39.950000000000003" customHeight="1">
      <c r="A58" s="955"/>
      <c r="B58" s="955"/>
      <c r="C58" s="955"/>
      <c r="D58" s="955"/>
      <c r="E58" s="955"/>
      <c r="F58" s="955"/>
      <c r="G58" s="955"/>
      <c r="H58" s="955"/>
      <c r="I58" s="955"/>
      <c r="J58" s="955"/>
      <c r="K58" s="955"/>
      <c r="L58" s="955"/>
      <c r="M58" s="955"/>
      <c r="N58" s="955"/>
      <c r="O58" s="955"/>
      <c r="T58" s="599"/>
      <c r="U58" s="599"/>
      <c r="V58" s="599"/>
      <c r="W58" s="599"/>
      <c r="X58" s="599"/>
      <c r="Y58" s="599"/>
      <c r="Z58" s="599"/>
    </row>
    <row r="59" spans="1:26" ht="21.95" customHeight="1">
      <c r="A59" s="963"/>
      <c r="B59" s="963"/>
      <c r="C59" s="963"/>
      <c r="D59" s="963"/>
      <c r="E59" s="963"/>
      <c r="F59" s="963"/>
      <c r="G59" s="963"/>
      <c r="H59" s="963"/>
      <c r="I59" s="963"/>
      <c r="J59" s="963"/>
      <c r="K59" s="963"/>
      <c r="L59" s="963"/>
      <c r="M59" s="963"/>
      <c r="N59" s="963"/>
      <c r="O59" s="963"/>
      <c r="T59" s="599"/>
      <c r="U59" s="599"/>
      <c r="V59" s="599"/>
      <c r="W59" s="599"/>
      <c r="X59" s="599"/>
      <c r="Y59" s="599"/>
      <c r="Z59" s="599"/>
    </row>
    <row r="60" spans="1:26" ht="18" customHeight="1">
      <c r="A60" s="622"/>
      <c r="B60" s="622"/>
      <c r="C60" s="622"/>
      <c r="D60" s="622"/>
      <c r="E60" s="622"/>
      <c r="F60" s="622"/>
      <c r="G60" s="625"/>
      <c r="H60" s="622"/>
      <c r="I60" s="622"/>
      <c r="J60" s="623"/>
      <c r="K60" s="622"/>
      <c r="L60" s="625"/>
      <c r="M60" s="623"/>
      <c r="N60" s="623"/>
      <c r="O60" s="725"/>
      <c r="T60" s="599"/>
      <c r="U60" s="599"/>
      <c r="V60" s="599"/>
      <c r="W60" s="599"/>
      <c r="X60" s="599"/>
      <c r="Y60" s="599"/>
      <c r="Z60" s="599"/>
    </row>
    <row r="61" spans="1:26" ht="18" customHeight="1">
      <c r="A61" s="632"/>
      <c r="B61" s="632"/>
      <c r="C61" s="632"/>
      <c r="D61" s="632"/>
      <c r="E61" s="632"/>
      <c r="F61" s="632"/>
      <c r="G61" s="635"/>
      <c r="H61" s="632"/>
      <c r="I61" s="634"/>
      <c r="J61" s="633"/>
      <c r="K61" s="634"/>
      <c r="L61" s="635"/>
      <c r="M61" s="630"/>
      <c r="N61" s="623"/>
      <c r="O61" s="727"/>
      <c r="T61" s="599"/>
      <c r="U61" s="599"/>
      <c r="V61" s="599"/>
      <c r="W61" s="599"/>
      <c r="X61" s="599"/>
      <c r="Y61" s="599"/>
      <c r="Z61" s="599"/>
    </row>
    <row r="62" spans="1:26" ht="35.25" customHeight="1">
      <c r="A62" s="964"/>
      <c r="B62" s="964"/>
      <c r="C62" s="964"/>
      <c r="D62" s="964"/>
      <c r="E62" s="964"/>
      <c r="F62" s="964"/>
      <c r="G62" s="964"/>
      <c r="H62" s="964"/>
      <c r="I62" s="964"/>
      <c r="J62" s="964"/>
      <c r="K62" s="964"/>
      <c r="L62" s="964"/>
      <c r="M62" s="636"/>
      <c r="N62" s="623"/>
      <c r="O62" s="727"/>
      <c r="T62" s="599"/>
      <c r="U62" s="599"/>
      <c r="V62" s="599"/>
      <c r="W62" s="599"/>
      <c r="X62" s="599"/>
      <c r="Y62" s="599"/>
      <c r="Z62" s="599"/>
    </row>
    <row r="63" spans="1:26" ht="18" customHeight="1">
      <c r="A63" s="632"/>
      <c r="B63" s="632"/>
      <c r="C63" s="632"/>
      <c r="D63" s="632"/>
      <c r="E63" s="632"/>
      <c r="F63" s="632"/>
      <c r="G63" s="635"/>
      <c r="H63" s="632"/>
      <c r="I63" s="634"/>
      <c r="J63" s="967"/>
      <c r="K63" s="967"/>
      <c r="L63" s="967"/>
      <c r="M63" s="636"/>
      <c r="N63" s="623"/>
      <c r="O63" s="727"/>
      <c r="T63" s="599"/>
      <c r="U63" s="599"/>
      <c r="V63" s="599"/>
      <c r="W63" s="599"/>
      <c r="X63" s="599"/>
      <c r="Y63" s="599"/>
      <c r="Z63" s="599"/>
    </row>
    <row r="64" spans="1:26" ht="18" customHeight="1">
      <c r="A64" s="632"/>
      <c r="B64" s="632"/>
      <c r="C64" s="632"/>
      <c r="D64" s="632"/>
      <c r="E64" s="632"/>
      <c r="F64" s="632"/>
      <c r="G64" s="635"/>
      <c r="H64" s="632"/>
      <c r="I64" s="634"/>
      <c r="J64" s="967"/>
      <c r="K64" s="967"/>
      <c r="L64" s="967"/>
      <c r="M64" s="636"/>
      <c r="N64" s="623"/>
      <c r="O64" s="727"/>
      <c r="T64" s="599"/>
      <c r="U64" s="599"/>
      <c r="V64" s="599"/>
      <c r="W64" s="599"/>
      <c r="X64" s="599"/>
      <c r="Y64" s="599"/>
      <c r="Z64" s="599"/>
    </row>
    <row r="65" spans="1:26" ht="18" customHeight="1">
      <c r="A65" s="633"/>
      <c r="B65" s="633"/>
      <c r="C65" s="633"/>
      <c r="D65" s="633"/>
      <c r="E65" s="633"/>
      <c r="F65" s="633"/>
      <c r="G65" s="638"/>
      <c r="H65" s="633"/>
      <c r="I65" s="637"/>
      <c r="J65" s="967"/>
      <c r="K65" s="967"/>
      <c r="L65" s="967"/>
      <c r="M65" s="636"/>
      <c r="N65" s="623"/>
      <c r="O65" s="727"/>
      <c r="T65" s="599"/>
      <c r="U65" s="599"/>
      <c r="V65" s="599"/>
      <c r="W65" s="599"/>
      <c r="X65" s="599"/>
      <c r="Y65" s="599"/>
      <c r="Z65" s="599"/>
    </row>
    <row r="66" spans="1:26" ht="18" customHeight="1">
      <c r="A66" s="633"/>
      <c r="B66" s="633"/>
      <c r="C66" s="633"/>
      <c r="D66" s="633"/>
      <c r="E66" s="633"/>
      <c r="F66" s="633"/>
      <c r="G66" s="638"/>
      <c r="H66" s="633"/>
      <c r="I66" s="637"/>
      <c r="J66" s="967"/>
      <c r="K66" s="967"/>
      <c r="L66" s="967"/>
      <c r="M66" s="636"/>
      <c r="N66" s="623"/>
      <c r="O66" s="727"/>
      <c r="T66" s="599"/>
      <c r="U66" s="599"/>
      <c r="V66" s="599"/>
      <c r="W66" s="599"/>
      <c r="X66" s="599"/>
      <c r="Y66" s="599"/>
      <c r="Z66" s="599"/>
    </row>
    <row r="67" spans="1:26" ht="18" customHeight="1">
      <c r="A67" s="633"/>
      <c r="B67" s="633"/>
      <c r="C67" s="633"/>
      <c r="D67" s="633"/>
      <c r="E67" s="633"/>
      <c r="F67" s="633"/>
      <c r="G67" s="638"/>
      <c r="H67" s="633"/>
      <c r="I67" s="637"/>
      <c r="J67" s="633"/>
      <c r="K67" s="637"/>
      <c r="L67" s="638"/>
      <c r="M67" s="632"/>
      <c r="N67" s="623"/>
      <c r="O67" s="725"/>
      <c r="T67" s="599"/>
      <c r="U67" s="599"/>
      <c r="V67" s="599"/>
      <c r="W67" s="599"/>
      <c r="X67" s="599"/>
      <c r="Y67" s="599"/>
      <c r="Z67" s="599"/>
    </row>
    <row r="68" spans="1:26" ht="40.5" customHeight="1">
      <c r="A68" s="969"/>
      <c r="B68" s="969"/>
      <c r="C68" s="969"/>
      <c r="D68" s="969"/>
      <c r="E68" s="969"/>
      <c r="F68" s="969"/>
      <c r="G68" s="969"/>
      <c r="H68" s="969"/>
      <c r="I68" s="969"/>
      <c r="J68" s="969"/>
      <c r="K68" s="969"/>
      <c r="L68" s="969"/>
      <c r="M68" s="969"/>
      <c r="N68" s="969"/>
      <c r="O68" s="969"/>
      <c r="P68" s="611"/>
      <c r="Q68" s="611"/>
      <c r="R68" s="612"/>
      <c r="S68" s="612"/>
      <c r="T68" s="599"/>
      <c r="U68" s="599"/>
      <c r="V68" s="599"/>
      <c r="W68" s="599"/>
      <c r="X68" s="599"/>
      <c r="Y68" s="599"/>
      <c r="Z68" s="599"/>
    </row>
    <row r="69" spans="1:26" ht="18" customHeight="1">
      <c r="A69" s="622"/>
      <c r="B69" s="622"/>
      <c r="C69" s="622"/>
      <c r="D69" s="622"/>
      <c r="E69" s="622"/>
      <c r="F69" s="622"/>
      <c r="G69" s="625"/>
      <c r="H69" s="622"/>
      <c r="I69" s="622"/>
      <c r="J69" s="623"/>
      <c r="K69" s="622"/>
      <c r="L69" s="625"/>
      <c r="M69" s="629"/>
      <c r="N69" s="629"/>
      <c r="O69" s="726"/>
      <c r="T69" s="599"/>
      <c r="U69" s="599"/>
      <c r="V69" s="599"/>
      <c r="W69" s="599"/>
      <c r="X69" s="599"/>
      <c r="Y69" s="599"/>
      <c r="Z69" s="599"/>
    </row>
    <row r="70" spans="1:26" ht="66" customHeight="1">
      <c r="A70" s="631"/>
      <c r="B70" s="631"/>
      <c r="C70" s="631"/>
      <c r="D70" s="631"/>
      <c r="E70" s="631"/>
      <c r="F70" s="631"/>
      <c r="G70" s="671"/>
      <c r="H70" s="631"/>
      <c r="I70" s="631"/>
      <c r="J70" s="639"/>
      <c r="K70" s="627"/>
      <c r="L70" s="628"/>
      <c r="M70" s="631"/>
      <c r="N70" s="631"/>
      <c r="O70" s="728"/>
      <c r="T70" s="599"/>
      <c r="U70" s="599"/>
      <c r="V70" s="599"/>
      <c r="W70" s="599"/>
      <c r="X70" s="599"/>
      <c r="Y70" s="599"/>
      <c r="Z70" s="599"/>
    </row>
    <row r="71" spans="1:26" ht="18" customHeight="1">
      <c r="A71" s="627"/>
      <c r="B71" s="627"/>
      <c r="C71" s="627"/>
      <c r="D71" s="627"/>
      <c r="E71" s="627"/>
      <c r="F71" s="627"/>
      <c r="G71" s="628"/>
      <c r="H71" s="627"/>
      <c r="I71" s="627"/>
      <c r="J71" s="629"/>
      <c r="K71" s="627"/>
      <c r="L71" s="628"/>
      <c r="M71" s="627"/>
      <c r="N71" s="627"/>
      <c r="O71" s="726"/>
      <c r="T71" s="599"/>
      <c r="U71" s="599"/>
      <c r="V71" s="599"/>
      <c r="W71" s="599"/>
      <c r="X71" s="599"/>
      <c r="Y71" s="599"/>
      <c r="Z71" s="599"/>
    </row>
    <row r="72" spans="1:26" ht="18" customHeight="1">
      <c r="A72" s="640"/>
      <c r="B72" s="640"/>
      <c r="C72" s="640"/>
      <c r="D72" s="640"/>
      <c r="E72" s="640"/>
      <c r="F72" s="640"/>
      <c r="G72" s="672"/>
      <c r="H72" s="640"/>
      <c r="I72" s="640"/>
      <c r="J72" s="641"/>
      <c r="K72" s="642"/>
      <c r="L72" s="643"/>
      <c r="M72" s="644"/>
      <c r="N72" s="645"/>
      <c r="O72" s="725"/>
      <c r="T72" s="599"/>
      <c r="U72" s="599"/>
      <c r="V72" s="599"/>
      <c r="W72" s="599"/>
      <c r="X72" s="599"/>
      <c r="Y72" s="599"/>
      <c r="Z72" s="599"/>
    </row>
    <row r="73" spans="1:26" ht="111" customHeight="1">
      <c r="A73" s="646"/>
      <c r="B73" s="646"/>
      <c r="C73" s="646"/>
      <c r="D73" s="646"/>
      <c r="E73" s="646"/>
      <c r="F73" s="646"/>
      <c r="G73" s="643"/>
      <c r="H73" s="646"/>
      <c r="I73" s="646"/>
      <c r="J73" s="647"/>
      <c r="K73" s="642"/>
      <c r="L73" s="643"/>
      <c r="M73" s="648"/>
      <c r="N73" s="649"/>
      <c r="O73" s="729"/>
      <c r="T73" s="599"/>
      <c r="U73" s="599"/>
      <c r="V73" s="599"/>
      <c r="W73" s="599"/>
      <c r="X73" s="599"/>
      <c r="Y73" s="599"/>
      <c r="Z73" s="599"/>
    </row>
    <row r="74" spans="1:26" ht="21.95" customHeight="1">
      <c r="A74" s="646"/>
      <c r="B74" s="646"/>
      <c r="C74" s="646"/>
      <c r="D74" s="646"/>
      <c r="E74" s="646"/>
      <c r="F74" s="646"/>
      <c r="G74" s="643"/>
      <c r="H74" s="646"/>
      <c r="I74" s="646"/>
      <c r="J74" s="650"/>
      <c r="K74" s="642"/>
      <c r="L74" s="643"/>
      <c r="M74" s="651"/>
      <c r="N74" s="652"/>
      <c r="O74" s="725"/>
      <c r="T74" s="599"/>
      <c r="U74" s="599"/>
      <c r="V74" s="599"/>
      <c r="W74" s="599"/>
      <c r="X74" s="599"/>
      <c r="Y74" s="599"/>
      <c r="Z74" s="599"/>
    </row>
    <row r="75" spans="1:26" ht="21.95" customHeight="1">
      <c r="A75" s="653"/>
      <c r="B75" s="653"/>
      <c r="C75" s="653"/>
      <c r="D75" s="653"/>
      <c r="E75" s="653"/>
      <c r="F75" s="653"/>
      <c r="G75" s="643"/>
      <c r="H75" s="653"/>
      <c r="I75" s="653"/>
      <c r="J75" s="647"/>
      <c r="K75" s="642"/>
      <c r="L75" s="643"/>
      <c r="M75" s="644"/>
      <c r="N75" s="645"/>
      <c r="O75" s="725"/>
      <c r="T75" s="599"/>
      <c r="U75" s="599"/>
      <c r="V75" s="599"/>
      <c r="W75" s="599"/>
      <c r="X75" s="599"/>
      <c r="Y75" s="599"/>
      <c r="Z75" s="599"/>
    </row>
    <row r="76" spans="1:26" ht="21.95" customHeight="1">
      <c r="A76" s="653"/>
      <c r="B76" s="653"/>
      <c r="C76" s="653"/>
      <c r="D76" s="653"/>
      <c r="E76" s="653"/>
      <c r="F76" s="653"/>
      <c r="G76" s="643"/>
      <c r="H76" s="653"/>
      <c r="I76" s="653"/>
      <c r="J76" s="647"/>
      <c r="K76" s="642"/>
      <c r="L76" s="643"/>
      <c r="M76" s="644"/>
      <c r="N76" s="645"/>
      <c r="O76" s="725"/>
      <c r="T76" s="599"/>
      <c r="U76" s="599"/>
      <c r="V76" s="599"/>
      <c r="W76" s="599"/>
      <c r="X76" s="599"/>
      <c r="Y76" s="599"/>
      <c r="Z76" s="599"/>
    </row>
    <row r="77" spans="1:26">
      <c r="A77" s="646"/>
      <c r="B77" s="646"/>
      <c r="C77" s="646"/>
      <c r="D77" s="646"/>
      <c r="E77" s="646"/>
      <c r="F77" s="646"/>
      <c r="G77" s="643"/>
      <c r="H77" s="646"/>
      <c r="I77" s="646"/>
      <c r="J77" s="647"/>
      <c r="K77" s="642"/>
      <c r="L77" s="643"/>
      <c r="M77" s="644"/>
      <c r="N77" s="645"/>
      <c r="O77" s="725"/>
      <c r="T77" s="599"/>
      <c r="U77" s="599"/>
      <c r="V77" s="599"/>
      <c r="W77" s="599"/>
      <c r="X77" s="599"/>
      <c r="Y77" s="599"/>
      <c r="Z77" s="599"/>
    </row>
    <row r="78" spans="1:26" ht="21.95" customHeight="1">
      <c r="A78" s="646"/>
      <c r="B78" s="646"/>
      <c r="C78" s="646"/>
      <c r="D78" s="646"/>
      <c r="E78" s="646"/>
      <c r="F78" s="646"/>
      <c r="G78" s="643"/>
      <c r="H78" s="646"/>
      <c r="I78" s="646"/>
      <c r="J78" s="650"/>
      <c r="K78" s="642"/>
      <c r="L78" s="643"/>
      <c r="M78" s="644"/>
      <c r="N78" s="645"/>
      <c r="O78" s="729"/>
      <c r="T78" s="599"/>
      <c r="U78" s="599"/>
      <c r="V78" s="599"/>
      <c r="W78" s="599"/>
      <c r="X78" s="599"/>
      <c r="Y78" s="599"/>
      <c r="Z78" s="599"/>
    </row>
    <row r="79" spans="1:26" ht="21.95" customHeight="1">
      <c r="A79" s="646"/>
      <c r="B79" s="646"/>
      <c r="C79" s="646"/>
      <c r="D79" s="646"/>
      <c r="E79" s="646"/>
      <c r="F79" s="646"/>
      <c r="G79" s="643"/>
      <c r="H79" s="646"/>
      <c r="I79" s="646"/>
      <c r="J79" s="647"/>
      <c r="K79" s="642"/>
      <c r="L79" s="643"/>
      <c r="M79" s="644"/>
      <c r="N79" s="645"/>
      <c r="O79" s="725"/>
      <c r="T79" s="599"/>
      <c r="U79" s="599"/>
      <c r="V79" s="599"/>
      <c r="W79" s="599"/>
      <c r="X79" s="599"/>
      <c r="Y79" s="599"/>
      <c r="Z79" s="599"/>
    </row>
    <row r="80" spans="1:26" ht="21.95" customHeight="1">
      <c r="A80" s="646"/>
      <c r="B80" s="646"/>
      <c r="C80" s="646"/>
      <c r="D80" s="646"/>
      <c r="E80" s="646"/>
      <c r="F80" s="646"/>
      <c r="G80" s="643"/>
      <c r="H80" s="646"/>
      <c r="I80" s="646"/>
      <c r="J80" s="647"/>
      <c r="K80" s="642"/>
      <c r="L80" s="643"/>
      <c r="M80" s="644"/>
      <c r="N80" s="645"/>
      <c r="O80" s="725"/>
      <c r="T80" s="599"/>
      <c r="U80" s="599"/>
      <c r="V80" s="599"/>
      <c r="W80" s="599"/>
      <c r="X80" s="599"/>
      <c r="Y80" s="599"/>
      <c r="Z80" s="599"/>
    </row>
    <row r="81" spans="1:26">
      <c r="A81" s="646"/>
      <c r="B81" s="646"/>
      <c r="C81" s="646"/>
      <c r="D81" s="646"/>
      <c r="E81" s="646"/>
      <c r="F81" s="646"/>
      <c r="G81" s="643"/>
      <c r="H81" s="646"/>
      <c r="I81" s="646"/>
      <c r="J81" s="647"/>
      <c r="K81" s="642"/>
      <c r="L81" s="643"/>
      <c r="M81" s="644"/>
      <c r="N81" s="645"/>
      <c r="O81" s="729"/>
      <c r="T81" s="599"/>
      <c r="U81" s="599"/>
      <c r="V81" s="599"/>
      <c r="W81" s="599"/>
      <c r="X81" s="599"/>
      <c r="Y81" s="599"/>
      <c r="Z81" s="599"/>
    </row>
    <row r="82" spans="1:26" ht="21.95" customHeight="1">
      <c r="A82" s="646"/>
      <c r="B82" s="646"/>
      <c r="C82" s="646"/>
      <c r="D82" s="646"/>
      <c r="E82" s="646"/>
      <c r="F82" s="646"/>
      <c r="G82" s="643"/>
      <c r="H82" s="646"/>
      <c r="I82" s="646"/>
      <c r="J82" s="650"/>
      <c r="K82" s="642"/>
      <c r="L82" s="643"/>
      <c r="M82" s="654"/>
      <c r="N82" s="645"/>
      <c r="O82" s="730"/>
      <c r="T82" s="599"/>
      <c r="U82" s="599"/>
      <c r="V82" s="599"/>
      <c r="W82" s="599"/>
      <c r="X82" s="599"/>
      <c r="Y82" s="599"/>
      <c r="Z82" s="599"/>
    </row>
    <row r="83" spans="1:26" ht="35.1" customHeight="1">
      <c r="A83" s="653"/>
      <c r="B83" s="653"/>
      <c r="C83" s="653"/>
      <c r="D83" s="653"/>
      <c r="E83" s="653"/>
      <c r="F83" s="653"/>
      <c r="G83" s="643"/>
      <c r="H83" s="653"/>
      <c r="I83" s="653"/>
      <c r="J83" s="655"/>
      <c r="K83" s="642"/>
      <c r="L83" s="643"/>
      <c r="M83" s="644"/>
      <c r="N83" s="645"/>
      <c r="O83" s="725"/>
      <c r="T83" s="599"/>
      <c r="U83" s="599"/>
      <c r="V83" s="599"/>
      <c r="W83" s="599"/>
      <c r="X83" s="599"/>
      <c r="Y83" s="599"/>
      <c r="Z83" s="599"/>
    </row>
    <row r="84" spans="1:26" ht="21.95" customHeight="1">
      <c r="A84" s="653"/>
      <c r="B84" s="653"/>
      <c r="C84" s="653"/>
      <c r="D84" s="653"/>
      <c r="E84" s="653"/>
      <c r="F84" s="653"/>
      <c r="G84" s="643"/>
      <c r="H84" s="653"/>
      <c r="I84" s="653"/>
      <c r="J84" s="656"/>
      <c r="K84" s="642"/>
      <c r="L84" s="643"/>
      <c r="M84" s="654"/>
      <c r="N84" s="645"/>
      <c r="O84" s="725"/>
      <c r="T84" s="599"/>
      <c r="U84" s="599"/>
      <c r="V84" s="599"/>
      <c r="W84" s="599"/>
      <c r="X84" s="599"/>
      <c r="Y84" s="599"/>
      <c r="Z84" s="599"/>
    </row>
    <row r="85" spans="1:26" ht="21.95" customHeight="1">
      <c r="A85" s="653"/>
      <c r="B85" s="653"/>
      <c r="C85" s="653"/>
      <c r="D85" s="653"/>
      <c r="E85" s="653"/>
      <c r="F85" s="653"/>
      <c r="G85" s="643"/>
      <c r="H85" s="653"/>
      <c r="I85" s="653"/>
      <c r="J85" s="656"/>
      <c r="K85" s="642"/>
      <c r="L85" s="643"/>
      <c r="M85" s="654"/>
      <c r="N85" s="645"/>
      <c r="O85" s="725"/>
      <c r="T85" s="599"/>
      <c r="U85" s="599"/>
      <c r="V85" s="599"/>
      <c r="W85" s="599"/>
      <c r="X85" s="599"/>
      <c r="Y85" s="599"/>
      <c r="Z85" s="599"/>
    </row>
    <row r="86" spans="1:26" ht="24" customHeight="1">
      <c r="A86" s="640"/>
      <c r="B86" s="640"/>
      <c r="C86" s="640"/>
      <c r="D86" s="640"/>
      <c r="E86" s="640"/>
      <c r="F86" s="640"/>
      <c r="G86" s="672"/>
      <c r="H86" s="640"/>
      <c r="I86" s="640"/>
      <c r="J86" s="657"/>
      <c r="K86" s="642"/>
      <c r="L86" s="643"/>
      <c r="M86" s="644"/>
      <c r="N86" s="645"/>
      <c r="O86" s="725"/>
      <c r="T86" s="599"/>
      <c r="U86" s="599"/>
      <c r="V86" s="599"/>
      <c r="W86" s="599"/>
      <c r="X86" s="599"/>
      <c r="Y86" s="599"/>
      <c r="Z86" s="599"/>
    </row>
    <row r="87" spans="1:26" ht="24" customHeight="1">
      <c r="A87" s="653"/>
      <c r="B87" s="653"/>
      <c r="C87" s="653"/>
      <c r="D87" s="653"/>
      <c r="E87" s="653"/>
      <c r="F87" s="653"/>
      <c r="G87" s="643"/>
      <c r="H87" s="653"/>
      <c r="I87" s="653"/>
      <c r="J87" s="658"/>
      <c r="K87" s="642"/>
      <c r="L87" s="643"/>
      <c r="M87" s="644"/>
      <c r="N87" s="645"/>
      <c r="O87" s="725"/>
      <c r="T87" s="599"/>
      <c r="U87" s="599"/>
      <c r="V87" s="599"/>
      <c r="W87" s="599"/>
      <c r="X87" s="599"/>
      <c r="Y87" s="599"/>
      <c r="Z87" s="599"/>
    </row>
    <row r="88" spans="1:26" ht="24" customHeight="1">
      <c r="A88" s="646"/>
      <c r="B88" s="646"/>
      <c r="C88" s="646"/>
      <c r="D88" s="646"/>
      <c r="E88" s="646"/>
      <c r="F88" s="646"/>
      <c r="G88" s="643"/>
      <c r="H88" s="646"/>
      <c r="I88" s="646"/>
      <c r="J88" s="647"/>
      <c r="K88" s="642"/>
      <c r="L88" s="643"/>
      <c r="M88" s="644"/>
      <c r="N88" s="645"/>
      <c r="O88" s="725"/>
      <c r="T88" s="599"/>
      <c r="U88" s="599"/>
      <c r="V88" s="599"/>
      <c r="W88" s="599"/>
      <c r="X88" s="599"/>
      <c r="Y88" s="599"/>
      <c r="Z88" s="599"/>
    </row>
    <row r="89" spans="1:26" ht="24" customHeight="1">
      <c r="A89" s="653"/>
      <c r="B89" s="653"/>
      <c r="C89" s="653"/>
      <c r="D89" s="653"/>
      <c r="E89" s="653"/>
      <c r="F89" s="653"/>
      <c r="G89" s="643"/>
      <c r="H89" s="653"/>
      <c r="I89" s="653"/>
      <c r="J89" s="656"/>
      <c r="K89" s="642"/>
      <c r="L89" s="643"/>
      <c r="M89" s="654"/>
      <c r="N89" s="645"/>
      <c r="O89" s="725"/>
      <c r="T89" s="599"/>
      <c r="U89" s="599"/>
      <c r="V89" s="599"/>
      <c r="W89" s="599"/>
      <c r="X89" s="599"/>
      <c r="Y89" s="599"/>
      <c r="Z89" s="599"/>
    </row>
    <row r="90" spans="1:26" ht="24" customHeight="1">
      <c r="A90" s="640"/>
      <c r="B90" s="640"/>
      <c r="C90" s="640"/>
      <c r="D90" s="640"/>
      <c r="E90" s="640"/>
      <c r="F90" s="640"/>
      <c r="G90" s="672"/>
      <c r="H90" s="640"/>
      <c r="I90" s="640"/>
      <c r="J90" s="641"/>
      <c r="K90" s="642"/>
      <c r="L90" s="643"/>
      <c r="M90" s="644"/>
      <c r="N90" s="645"/>
      <c r="O90" s="725"/>
      <c r="T90" s="599"/>
      <c r="U90" s="599"/>
      <c r="V90" s="599"/>
      <c r="W90" s="599"/>
      <c r="X90" s="599"/>
      <c r="Y90" s="599"/>
      <c r="Z90" s="599"/>
    </row>
    <row r="91" spans="1:26" ht="35.1" customHeight="1">
      <c r="A91" s="646"/>
      <c r="B91" s="646"/>
      <c r="C91" s="646"/>
      <c r="D91" s="646"/>
      <c r="E91" s="646"/>
      <c r="F91" s="646"/>
      <c r="G91" s="643"/>
      <c r="H91" s="646"/>
      <c r="I91" s="646"/>
      <c r="J91" s="647"/>
      <c r="K91" s="642"/>
      <c r="L91" s="643"/>
      <c r="M91" s="654"/>
      <c r="N91" s="645"/>
      <c r="O91" s="730"/>
      <c r="T91" s="599"/>
      <c r="U91" s="599"/>
      <c r="V91" s="599"/>
      <c r="W91" s="599"/>
      <c r="X91" s="599"/>
      <c r="Y91" s="599"/>
      <c r="Z91" s="599"/>
    </row>
    <row r="92" spans="1:26" ht="24" customHeight="1">
      <c r="A92" s="646"/>
      <c r="B92" s="646"/>
      <c r="C92" s="646"/>
      <c r="D92" s="646"/>
      <c r="E92" s="646"/>
      <c r="F92" s="646"/>
      <c r="G92" s="643"/>
      <c r="H92" s="646"/>
      <c r="I92" s="646"/>
      <c r="J92" s="647"/>
      <c r="K92" s="653"/>
      <c r="L92" s="643"/>
      <c r="M92" s="654"/>
      <c r="N92" s="645"/>
      <c r="O92" s="725"/>
      <c r="T92" s="599"/>
      <c r="U92" s="599"/>
      <c r="V92" s="599"/>
      <c r="W92" s="599"/>
      <c r="X92" s="599"/>
      <c r="Y92" s="599"/>
      <c r="Z92" s="599"/>
    </row>
    <row r="93" spans="1:26" ht="24" customHeight="1">
      <c r="A93" s="653"/>
      <c r="B93" s="653"/>
      <c r="C93" s="653"/>
      <c r="D93" s="653"/>
      <c r="E93" s="653"/>
      <c r="F93" s="653"/>
      <c r="G93" s="643"/>
      <c r="H93" s="653"/>
      <c r="I93" s="653"/>
      <c r="J93" s="647"/>
      <c r="K93" s="653"/>
      <c r="L93" s="643"/>
      <c r="M93" s="654"/>
      <c r="N93" s="645"/>
      <c r="O93" s="725"/>
      <c r="T93" s="599"/>
      <c r="U93" s="599"/>
      <c r="V93" s="599"/>
      <c r="W93" s="599"/>
      <c r="X93" s="599"/>
      <c r="Y93" s="599"/>
      <c r="Z93" s="599"/>
    </row>
    <row r="94" spans="1:26" ht="24" customHeight="1">
      <c r="A94" s="653"/>
      <c r="B94" s="653"/>
      <c r="C94" s="653"/>
      <c r="D94" s="653"/>
      <c r="E94" s="653"/>
      <c r="F94" s="653"/>
      <c r="G94" s="643"/>
      <c r="H94" s="653"/>
      <c r="I94" s="653"/>
      <c r="J94" s="647"/>
      <c r="K94" s="653"/>
      <c r="L94" s="643"/>
      <c r="M94" s="654"/>
      <c r="N94" s="645"/>
      <c r="O94" s="725"/>
      <c r="T94" s="599"/>
      <c r="U94" s="599"/>
      <c r="V94" s="599"/>
      <c r="W94" s="599"/>
      <c r="X94" s="599"/>
      <c r="Y94" s="599"/>
      <c r="Z94" s="599"/>
    </row>
    <row r="95" spans="1:26" ht="24" customHeight="1">
      <c r="A95" s="653"/>
      <c r="B95" s="653"/>
      <c r="C95" s="653"/>
      <c r="D95" s="653"/>
      <c r="E95" s="653"/>
      <c r="F95" s="653"/>
      <c r="G95" s="643"/>
      <c r="H95" s="653"/>
      <c r="I95" s="653"/>
      <c r="J95" s="647"/>
      <c r="K95" s="653"/>
      <c r="L95" s="643"/>
      <c r="M95" s="654"/>
      <c r="N95" s="645"/>
      <c r="O95" s="725"/>
      <c r="T95" s="599"/>
      <c r="U95" s="599"/>
      <c r="V95" s="599"/>
      <c r="W95" s="599"/>
      <c r="X95" s="599"/>
      <c r="Y95" s="599"/>
      <c r="Z95" s="599"/>
    </row>
    <row r="96" spans="1:26" ht="24" customHeight="1">
      <c r="A96" s="653"/>
      <c r="B96" s="653"/>
      <c r="C96" s="653"/>
      <c r="D96" s="653"/>
      <c r="E96" s="653"/>
      <c r="F96" s="653"/>
      <c r="G96" s="643"/>
      <c r="H96" s="653"/>
      <c r="I96" s="653"/>
      <c r="J96" s="647"/>
      <c r="K96" s="653"/>
      <c r="L96" s="643"/>
      <c r="M96" s="654"/>
      <c r="N96" s="645"/>
      <c r="O96" s="725"/>
      <c r="T96" s="599"/>
      <c r="U96" s="599"/>
      <c r="V96" s="599"/>
      <c r="W96" s="599"/>
      <c r="X96" s="599"/>
      <c r="Y96" s="599"/>
      <c r="Z96" s="599"/>
    </row>
    <row r="97" spans="1:26" ht="24" customHeight="1">
      <c r="A97" s="653"/>
      <c r="B97" s="653"/>
      <c r="C97" s="653"/>
      <c r="D97" s="653"/>
      <c r="E97" s="653"/>
      <c r="F97" s="653"/>
      <c r="G97" s="643"/>
      <c r="H97" s="653"/>
      <c r="I97" s="653"/>
      <c r="J97" s="647"/>
      <c r="K97" s="653"/>
      <c r="L97" s="643"/>
      <c r="M97" s="654"/>
      <c r="N97" s="645"/>
      <c r="O97" s="725"/>
      <c r="T97" s="599"/>
      <c r="U97" s="599"/>
      <c r="V97" s="599"/>
      <c r="W97" s="599"/>
      <c r="X97" s="599"/>
      <c r="Y97" s="599"/>
      <c r="Z97" s="599"/>
    </row>
    <row r="98" spans="1:26" ht="24" customHeight="1">
      <c r="A98" s="653"/>
      <c r="B98" s="653"/>
      <c r="C98" s="653"/>
      <c r="D98" s="653"/>
      <c r="E98" s="653"/>
      <c r="F98" s="653"/>
      <c r="G98" s="643"/>
      <c r="H98" s="653"/>
      <c r="I98" s="653"/>
      <c r="J98" s="647"/>
      <c r="K98" s="653"/>
      <c r="L98" s="643"/>
      <c r="M98" s="654"/>
      <c r="N98" s="645"/>
      <c r="O98" s="725"/>
      <c r="T98" s="599"/>
      <c r="U98" s="599"/>
      <c r="V98" s="599"/>
      <c r="W98" s="599"/>
      <c r="X98" s="599"/>
      <c r="Y98" s="599"/>
      <c r="Z98" s="599"/>
    </row>
    <row r="99" spans="1:26" ht="35.1" customHeight="1">
      <c r="A99" s="640"/>
      <c r="B99" s="640"/>
      <c r="C99" s="640"/>
      <c r="D99" s="640"/>
      <c r="E99" s="640"/>
      <c r="F99" s="640"/>
      <c r="G99" s="672"/>
      <c r="H99" s="640"/>
      <c r="I99" s="640"/>
      <c r="J99" s="641"/>
      <c r="K99" s="642"/>
      <c r="L99" s="643"/>
      <c r="M99" s="644"/>
      <c r="N99" s="645"/>
      <c r="O99" s="725"/>
      <c r="T99" s="599"/>
      <c r="U99" s="599"/>
      <c r="V99" s="599"/>
      <c r="W99" s="599"/>
      <c r="X99" s="599"/>
      <c r="Y99" s="599"/>
      <c r="Z99" s="599"/>
    </row>
    <row r="100" spans="1:26" ht="24" customHeight="1">
      <c r="A100" s="646"/>
      <c r="B100" s="646"/>
      <c r="C100" s="646"/>
      <c r="D100" s="646"/>
      <c r="E100" s="646"/>
      <c r="F100" s="646"/>
      <c r="G100" s="643"/>
      <c r="H100" s="646"/>
      <c r="I100" s="646"/>
      <c r="J100" s="659"/>
      <c r="K100" s="642"/>
      <c r="L100" s="643"/>
      <c r="M100" s="654"/>
      <c r="N100" s="645"/>
      <c r="O100" s="730"/>
      <c r="T100" s="599"/>
      <c r="U100" s="599"/>
      <c r="V100" s="599"/>
      <c r="W100" s="599"/>
      <c r="X100" s="599"/>
      <c r="Y100" s="599"/>
      <c r="Z100" s="599"/>
    </row>
    <row r="101" spans="1:26" ht="24" customHeight="1">
      <c r="A101" s="646"/>
      <c r="B101" s="646"/>
      <c r="C101" s="646"/>
      <c r="D101" s="646"/>
      <c r="E101" s="646"/>
      <c r="F101" s="646"/>
      <c r="G101" s="643"/>
      <c r="H101" s="646"/>
      <c r="I101" s="646"/>
      <c r="J101" s="647"/>
      <c r="K101" s="653"/>
      <c r="L101" s="643"/>
      <c r="M101" s="654"/>
      <c r="N101" s="645"/>
      <c r="O101" s="725"/>
      <c r="T101" s="599"/>
      <c r="U101" s="599"/>
      <c r="V101" s="599"/>
      <c r="W101" s="599"/>
      <c r="X101" s="599"/>
      <c r="Y101" s="599"/>
      <c r="Z101" s="599"/>
    </row>
    <row r="102" spans="1:26" ht="35.1" customHeight="1">
      <c r="A102" s="646"/>
      <c r="B102" s="646"/>
      <c r="C102" s="646"/>
      <c r="D102" s="646"/>
      <c r="E102" s="646"/>
      <c r="F102" s="646"/>
      <c r="G102" s="643"/>
      <c r="H102" s="646"/>
      <c r="I102" s="646"/>
      <c r="J102" s="641"/>
      <c r="K102" s="642"/>
      <c r="L102" s="643"/>
      <c r="M102" s="644"/>
      <c r="N102" s="645"/>
      <c r="O102" s="725"/>
      <c r="T102" s="599"/>
      <c r="U102" s="599"/>
      <c r="V102" s="599"/>
      <c r="W102" s="599"/>
      <c r="X102" s="599"/>
      <c r="Y102" s="599"/>
      <c r="Z102" s="599"/>
    </row>
    <row r="103" spans="1:26" ht="24" customHeight="1">
      <c r="A103" s="640"/>
      <c r="B103" s="640"/>
      <c r="C103" s="640"/>
      <c r="D103" s="640"/>
      <c r="E103" s="640"/>
      <c r="F103" s="640"/>
      <c r="G103" s="672"/>
      <c r="H103" s="640"/>
      <c r="I103" s="640"/>
      <c r="J103" s="660"/>
      <c r="K103" s="653"/>
      <c r="L103" s="643"/>
      <c r="M103" s="645"/>
      <c r="N103" s="645"/>
      <c r="O103" s="725"/>
      <c r="T103" s="599"/>
      <c r="U103" s="599"/>
      <c r="V103" s="599"/>
      <c r="W103" s="599"/>
      <c r="X103" s="599"/>
      <c r="Y103" s="599"/>
      <c r="Z103" s="599"/>
    </row>
    <row r="104" spans="1:26" ht="24" customHeight="1">
      <c r="A104" s="640"/>
      <c r="B104" s="640"/>
      <c r="C104" s="640"/>
      <c r="D104" s="640"/>
      <c r="E104" s="640"/>
      <c r="F104" s="640"/>
      <c r="G104" s="672"/>
      <c r="H104" s="640"/>
      <c r="I104" s="640"/>
      <c r="J104" s="660"/>
      <c r="K104" s="653"/>
      <c r="L104" s="643"/>
      <c r="M104" s="644"/>
      <c r="N104" s="645"/>
      <c r="O104" s="725"/>
      <c r="T104" s="599"/>
      <c r="U104" s="599"/>
      <c r="V104" s="599"/>
      <c r="W104" s="599"/>
      <c r="X104" s="599"/>
      <c r="Y104" s="599"/>
      <c r="Z104" s="599"/>
    </row>
    <row r="105" spans="1:26" ht="24" customHeight="1">
      <c r="A105" s="640"/>
      <c r="B105" s="640"/>
      <c r="C105" s="640"/>
      <c r="D105" s="640"/>
      <c r="E105" s="640"/>
      <c r="F105" s="640"/>
      <c r="G105" s="672"/>
      <c r="H105" s="640"/>
      <c r="I105" s="640"/>
      <c r="J105" s="660"/>
      <c r="K105" s="653"/>
      <c r="L105" s="643"/>
      <c r="M105" s="645"/>
      <c r="N105" s="645"/>
      <c r="O105" s="725"/>
      <c r="T105" s="599"/>
      <c r="U105" s="599"/>
      <c r="V105" s="599"/>
      <c r="W105" s="599"/>
      <c r="X105" s="599"/>
      <c r="Y105" s="599"/>
      <c r="Z105" s="599"/>
    </row>
    <row r="106" spans="1:26" ht="24" customHeight="1">
      <c r="A106" s="640"/>
      <c r="B106" s="640"/>
      <c r="C106" s="640"/>
      <c r="D106" s="640"/>
      <c r="E106" s="640"/>
      <c r="F106" s="640"/>
      <c r="G106" s="672"/>
      <c r="H106" s="640"/>
      <c r="I106" s="640"/>
      <c r="J106" s="660"/>
      <c r="K106" s="653"/>
      <c r="L106" s="643"/>
      <c r="M106" s="645"/>
      <c r="N106" s="645"/>
      <c r="O106" s="725"/>
      <c r="T106" s="599"/>
      <c r="U106" s="599"/>
      <c r="V106" s="599"/>
      <c r="W106" s="599"/>
      <c r="X106" s="599"/>
      <c r="Y106" s="599"/>
      <c r="Z106" s="599"/>
    </row>
    <row r="107" spans="1:26" ht="35.1" customHeight="1">
      <c r="A107" s="640"/>
      <c r="B107" s="640"/>
      <c r="C107" s="640"/>
      <c r="D107" s="640"/>
      <c r="E107" s="640"/>
      <c r="F107" s="640"/>
      <c r="G107" s="672"/>
      <c r="H107" s="640"/>
      <c r="I107" s="640"/>
      <c r="J107" s="647"/>
      <c r="K107" s="653"/>
      <c r="L107" s="643"/>
      <c r="M107" s="645"/>
      <c r="N107" s="645"/>
      <c r="O107" s="725"/>
      <c r="T107" s="599"/>
      <c r="U107" s="599"/>
      <c r="V107" s="599"/>
      <c r="W107" s="599"/>
      <c r="X107" s="599"/>
      <c r="Y107" s="599"/>
      <c r="Z107" s="599"/>
    </row>
    <row r="108" spans="1:26" ht="30" customHeight="1">
      <c r="A108" s="640"/>
      <c r="B108" s="640"/>
      <c r="C108" s="640"/>
      <c r="D108" s="640"/>
      <c r="E108" s="640"/>
      <c r="F108" s="640"/>
      <c r="G108" s="672"/>
      <c r="H108" s="640"/>
      <c r="I108" s="640"/>
      <c r="J108" s="647"/>
      <c r="K108" s="653"/>
      <c r="L108" s="643"/>
      <c r="M108" s="645"/>
      <c r="N108" s="645"/>
      <c r="O108" s="725"/>
      <c r="T108" s="599"/>
      <c r="U108" s="599"/>
      <c r="V108" s="599"/>
      <c r="W108" s="599"/>
      <c r="X108" s="599"/>
      <c r="Y108" s="599"/>
      <c r="Z108" s="599"/>
    </row>
    <row r="109" spans="1:26" ht="26.1" customHeight="1">
      <c r="A109" s="640"/>
      <c r="B109" s="640"/>
      <c r="C109" s="640"/>
      <c r="D109" s="640"/>
      <c r="E109" s="640"/>
      <c r="F109" s="640"/>
      <c r="G109" s="672"/>
      <c r="H109" s="640"/>
      <c r="I109" s="640"/>
      <c r="J109" s="641"/>
      <c r="K109" s="642"/>
      <c r="L109" s="643"/>
      <c r="M109" s="644"/>
      <c r="N109" s="645"/>
      <c r="O109" s="725"/>
      <c r="T109" s="599"/>
      <c r="U109" s="599"/>
      <c r="V109" s="599"/>
      <c r="W109" s="599"/>
      <c r="X109" s="599"/>
      <c r="Y109" s="599"/>
      <c r="Z109" s="599"/>
    </row>
    <row r="110" spans="1:26" ht="30" customHeight="1">
      <c r="A110" s="646"/>
      <c r="B110" s="646"/>
      <c r="C110" s="646"/>
      <c r="D110" s="646"/>
      <c r="E110" s="646"/>
      <c r="F110" s="646"/>
      <c r="G110" s="643"/>
      <c r="H110" s="646"/>
      <c r="I110" s="646"/>
      <c r="J110" s="660"/>
      <c r="K110" s="653"/>
      <c r="L110" s="643"/>
      <c r="M110" s="645"/>
      <c r="N110" s="645"/>
      <c r="O110" s="725"/>
      <c r="T110" s="599"/>
      <c r="U110" s="599"/>
      <c r="V110" s="599"/>
      <c r="W110" s="599"/>
      <c r="X110" s="599"/>
      <c r="Y110" s="599"/>
      <c r="Z110" s="599"/>
    </row>
    <row r="111" spans="1:26" ht="30" customHeight="1">
      <c r="A111" s="646"/>
      <c r="B111" s="646"/>
      <c r="C111" s="646"/>
      <c r="D111" s="646"/>
      <c r="E111" s="646"/>
      <c r="F111" s="646"/>
      <c r="G111" s="643"/>
      <c r="H111" s="646"/>
      <c r="I111" s="646"/>
      <c r="J111" s="660"/>
      <c r="K111" s="653"/>
      <c r="L111" s="643"/>
      <c r="M111" s="645"/>
      <c r="N111" s="645"/>
      <c r="O111" s="725"/>
      <c r="T111" s="599"/>
      <c r="U111" s="599"/>
      <c r="V111" s="599"/>
      <c r="W111" s="599"/>
      <c r="X111" s="599"/>
      <c r="Y111" s="599"/>
      <c r="Z111" s="599"/>
    </row>
    <row r="112" spans="1:26" ht="30" customHeight="1">
      <c r="A112" s="646"/>
      <c r="B112" s="646"/>
      <c r="C112" s="646"/>
      <c r="D112" s="646"/>
      <c r="E112" s="646"/>
      <c r="F112" s="646"/>
      <c r="G112" s="643"/>
      <c r="H112" s="646"/>
      <c r="I112" s="646"/>
      <c r="J112" s="660"/>
      <c r="K112" s="653"/>
      <c r="L112" s="643"/>
      <c r="M112" s="645"/>
      <c r="N112" s="645"/>
      <c r="O112" s="725"/>
      <c r="T112" s="599"/>
      <c r="U112" s="599"/>
      <c r="V112" s="599"/>
      <c r="W112" s="599"/>
      <c r="X112" s="599"/>
      <c r="Y112" s="599"/>
      <c r="Z112" s="599"/>
    </row>
    <row r="113" spans="1:26" ht="30" customHeight="1">
      <c r="A113" s="646"/>
      <c r="B113" s="646"/>
      <c r="C113" s="646"/>
      <c r="D113" s="646"/>
      <c r="E113" s="646"/>
      <c r="F113" s="646"/>
      <c r="G113" s="643"/>
      <c r="H113" s="646"/>
      <c r="I113" s="646"/>
      <c r="J113" s="660"/>
      <c r="K113" s="653"/>
      <c r="L113" s="643"/>
      <c r="M113" s="645"/>
      <c r="N113" s="645"/>
      <c r="O113" s="725"/>
      <c r="T113" s="599"/>
      <c r="U113" s="599"/>
      <c r="V113" s="599"/>
      <c r="W113" s="599"/>
      <c r="X113" s="599"/>
      <c r="Y113" s="599"/>
      <c r="Z113" s="599"/>
    </row>
    <row r="114" spans="1:26" ht="33" customHeight="1">
      <c r="A114" s="661"/>
      <c r="B114" s="661"/>
      <c r="C114" s="661"/>
      <c r="D114" s="661"/>
      <c r="E114" s="661"/>
      <c r="F114" s="661"/>
      <c r="G114" s="672"/>
      <c r="H114" s="661"/>
      <c r="I114" s="661"/>
      <c r="J114" s="641"/>
      <c r="K114" s="642"/>
      <c r="L114" s="643"/>
      <c r="M114" s="644"/>
      <c r="N114" s="645"/>
      <c r="O114" s="725"/>
      <c r="T114" s="599"/>
      <c r="U114" s="599"/>
      <c r="V114" s="599"/>
      <c r="W114" s="599"/>
      <c r="X114" s="599"/>
      <c r="Y114" s="599"/>
      <c r="Z114" s="599"/>
    </row>
    <row r="115" spans="1:26" ht="24" customHeight="1">
      <c r="A115" s="662"/>
      <c r="B115" s="662"/>
      <c r="C115" s="662"/>
      <c r="D115" s="662"/>
      <c r="E115" s="662"/>
      <c r="F115" s="662"/>
      <c r="G115" s="663"/>
      <c r="H115" s="662"/>
      <c r="I115" s="662"/>
      <c r="J115" s="660"/>
      <c r="K115" s="662"/>
      <c r="L115" s="663"/>
      <c r="M115" s="645"/>
      <c r="N115" s="645"/>
      <c r="O115" s="725"/>
      <c r="T115" s="599"/>
      <c r="U115" s="599"/>
      <c r="V115" s="599"/>
      <c r="W115" s="599"/>
      <c r="X115" s="599"/>
      <c r="Y115" s="599"/>
      <c r="Z115" s="599"/>
    </row>
    <row r="116" spans="1:26" ht="24" customHeight="1">
      <c r="A116" s="662"/>
      <c r="B116" s="662"/>
      <c r="C116" s="662"/>
      <c r="D116" s="662"/>
      <c r="E116" s="662"/>
      <c r="F116" s="662"/>
      <c r="G116" s="663"/>
      <c r="H116" s="662"/>
      <c r="I116" s="662"/>
      <c r="J116" s="660"/>
      <c r="K116" s="662"/>
      <c r="L116" s="663"/>
      <c r="M116" s="645"/>
      <c r="N116" s="645"/>
      <c r="O116" s="725"/>
      <c r="T116" s="599"/>
      <c r="U116" s="599"/>
      <c r="V116" s="599"/>
      <c r="W116" s="599"/>
      <c r="X116" s="599"/>
      <c r="Y116" s="599"/>
      <c r="Z116" s="599"/>
    </row>
    <row r="117" spans="1:26" ht="24" customHeight="1">
      <c r="A117" s="662"/>
      <c r="B117" s="662"/>
      <c r="C117" s="662"/>
      <c r="D117" s="662"/>
      <c r="E117" s="662"/>
      <c r="F117" s="662"/>
      <c r="G117" s="663"/>
      <c r="H117" s="662"/>
      <c r="I117" s="662"/>
      <c r="J117" s="660"/>
      <c r="K117" s="662"/>
      <c r="L117" s="663"/>
      <c r="M117" s="645"/>
      <c r="N117" s="645"/>
      <c r="O117" s="725"/>
      <c r="T117" s="599"/>
      <c r="U117" s="599"/>
      <c r="V117" s="599"/>
      <c r="W117" s="599"/>
      <c r="X117" s="599"/>
      <c r="Y117" s="599"/>
      <c r="Z117" s="599"/>
    </row>
    <row r="118" spans="1:26" ht="24" customHeight="1">
      <c r="A118" s="662"/>
      <c r="B118" s="662"/>
      <c r="C118" s="662"/>
      <c r="D118" s="662"/>
      <c r="E118" s="662"/>
      <c r="F118" s="662"/>
      <c r="G118" s="663"/>
      <c r="H118" s="662"/>
      <c r="I118" s="662"/>
      <c r="J118" s="660"/>
      <c r="K118" s="662"/>
      <c r="L118" s="663"/>
      <c r="M118" s="645"/>
      <c r="N118" s="645"/>
      <c r="O118" s="725"/>
      <c r="T118" s="599"/>
      <c r="U118" s="599"/>
      <c r="V118" s="599"/>
      <c r="W118" s="599"/>
      <c r="X118" s="599"/>
      <c r="Y118" s="599"/>
      <c r="Z118" s="599"/>
    </row>
    <row r="119" spans="1:26" ht="24" customHeight="1">
      <c r="A119" s="662"/>
      <c r="B119" s="662"/>
      <c r="C119" s="662"/>
      <c r="D119" s="662"/>
      <c r="E119" s="662"/>
      <c r="F119" s="662"/>
      <c r="G119" s="663"/>
      <c r="H119" s="662"/>
      <c r="I119" s="662"/>
      <c r="J119" s="660"/>
      <c r="K119" s="662"/>
      <c r="L119" s="663"/>
      <c r="M119" s="645"/>
      <c r="N119" s="645"/>
      <c r="O119" s="725"/>
      <c r="T119" s="599"/>
      <c r="U119" s="599"/>
      <c r="V119" s="599"/>
      <c r="W119" s="599"/>
      <c r="X119" s="599"/>
      <c r="Y119" s="599"/>
      <c r="Z119" s="599"/>
    </row>
    <row r="120" spans="1:26" ht="26.1" customHeight="1">
      <c r="A120" s="653"/>
      <c r="B120" s="653"/>
      <c r="C120" s="653"/>
      <c r="D120" s="653"/>
      <c r="E120" s="653"/>
      <c r="F120" s="653"/>
      <c r="G120" s="643"/>
      <c r="H120" s="653"/>
      <c r="I120" s="653"/>
      <c r="J120" s="968"/>
      <c r="K120" s="968"/>
      <c r="L120" s="968"/>
      <c r="M120" s="645"/>
      <c r="N120" s="645"/>
      <c r="O120" s="725"/>
      <c r="T120" s="599"/>
      <c r="U120" s="599"/>
      <c r="V120" s="599"/>
      <c r="W120" s="599"/>
      <c r="X120" s="599"/>
      <c r="Y120" s="599"/>
      <c r="Z120" s="599"/>
    </row>
    <row r="121" spans="1:26" ht="26.1" customHeight="1">
      <c r="A121" s="662"/>
      <c r="B121" s="662"/>
      <c r="C121" s="662"/>
      <c r="D121" s="662"/>
      <c r="E121" s="662"/>
      <c r="F121" s="662"/>
      <c r="G121" s="663"/>
      <c r="H121" s="662"/>
      <c r="I121" s="662"/>
      <c r="J121" s="965"/>
      <c r="K121" s="965"/>
      <c r="L121" s="965"/>
      <c r="M121" s="645"/>
      <c r="N121" s="645"/>
      <c r="O121" s="725"/>
      <c r="T121" s="599"/>
      <c r="U121" s="599"/>
      <c r="V121" s="599"/>
      <c r="W121" s="599"/>
      <c r="X121" s="599"/>
      <c r="Y121" s="599"/>
      <c r="Z121" s="599"/>
    </row>
    <row r="122" spans="1:26" ht="26.1" customHeight="1">
      <c r="A122" s="662"/>
      <c r="B122" s="662"/>
      <c r="C122" s="662"/>
      <c r="D122" s="662"/>
      <c r="E122" s="662"/>
      <c r="F122" s="662"/>
      <c r="G122" s="663"/>
      <c r="H122" s="662"/>
      <c r="I122" s="662"/>
      <c r="J122" s="966"/>
      <c r="K122" s="966"/>
      <c r="L122" s="966"/>
      <c r="M122" s="645"/>
      <c r="N122" s="645"/>
      <c r="O122" s="725"/>
      <c r="T122" s="599"/>
      <c r="U122" s="599"/>
      <c r="V122" s="599"/>
      <c r="W122" s="599"/>
      <c r="X122" s="599"/>
      <c r="Y122" s="599"/>
      <c r="Z122" s="599"/>
    </row>
    <row r="123" spans="1:26">
      <c r="A123" s="622"/>
      <c r="B123" s="622"/>
      <c r="C123" s="622"/>
      <c r="D123" s="622"/>
      <c r="E123" s="622"/>
      <c r="F123" s="622"/>
      <c r="G123" s="625"/>
      <c r="H123" s="622"/>
      <c r="I123" s="622"/>
      <c r="J123" s="623"/>
      <c r="K123" s="622"/>
      <c r="L123" s="625"/>
      <c r="M123" s="623"/>
      <c r="N123" s="623"/>
      <c r="O123" s="725"/>
      <c r="T123" s="599"/>
      <c r="U123" s="599"/>
      <c r="V123" s="599"/>
      <c r="W123" s="599"/>
      <c r="X123" s="599"/>
      <c r="Y123" s="599"/>
      <c r="Z123" s="599"/>
    </row>
    <row r="124" spans="1:26">
      <c r="A124" s="622"/>
      <c r="B124" s="622"/>
      <c r="C124" s="622"/>
      <c r="D124" s="622"/>
      <c r="E124" s="622"/>
      <c r="F124" s="622"/>
      <c r="G124" s="625"/>
      <c r="H124" s="622"/>
      <c r="I124" s="622"/>
      <c r="J124" s="623"/>
      <c r="K124" s="622"/>
      <c r="L124" s="625"/>
      <c r="M124" s="623"/>
      <c r="N124" s="623"/>
      <c r="O124" s="725"/>
      <c r="T124" s="599"/>
      <c r="U124" s="599"/>
      <c r="V124" s="599"/>
      <c r="W124" s="599"/>
      <c r="X124" s="599"/>
      <c r="Y124" s="599"/>
      <c r="Z124" s="599"/>
    </row>
    <row r="125" spans="1:26">
      <c r="A125" s="622"/>
      <c r="B125" s="622"/>
      <c r="C125" s="622"/>
      <c r="D125" s="622"/>
      <c r="E125" s="622"/>
      <c r="F125" s="622"/>
      <c r="G125" s="625"/>
      <c r="H125" s="622"/>
      <c r="I125" s="622"/>
      <c r="J125" s="623"/>
      <c r="K125" s="622"/>
      <c r="L125" s="625"/>
      <c r="M125" s="623"/>
      <c r="N125" s="623"/>
      <c r="O125" s="725"/>
      <c r="T125" s="599"/>
      <c r="U125" s="599"/>
      <c r="V125" s="599"/>
      <c r="W125" s="599"/>
      <c r="X125" s="599"/>
      <c r="Y125" s="599"/>
      <c r="Z125" s="599"/>
    </row>
    <row r="126" spans="1:26">
      <c r="A126" s="622"/>
      <c r="B126" s="622"/>
      <c r="C126" s="622"/>
      <c r="D126" s="622"/>
      <c r="E126" s="622"/>
      <c r="F126" s="622"/>
      <c r="G126" s="625"/>
      <c r="H126" s="622"/>
      <c r="I126" s="622"/>
      <c r="J126" s="623"/>
      <c r="K126" s="622"/>
      <c r="L126" s="625"/>
      <c r="M126" s="623"/>
      <c r="N126" s="623"/>
      <c r="O126" s="725"/>
      <c r="T126" s="599"/>
      <c r="U126" s="599"/>
      <c r="V126" s="599"/>
      <c r="W126" s="599"/>
      <c r="X126" s="599"/>
      <c r="Y126" s="599"/>
      <c r="Z126" s="599"/>
    </row>
    <row r="127" spans="1:26">
      <c r="A127" s="622"/>
      <c r="B127" s="622"/>
      <c r="C127" s="622"/>
      <c r="D127" s="622"/>
      <c r="E127" s="622"/>
      <c r="F127" s="622"/>
      <c r="G127" s="625"/>
      <c r="H127" s="622"/>
      <c r="I127" s="622"/>
      <c r="J127" s="623"/>
      <c r="K127" s="622"/>
      <c r="L127" s="625"/>
      <c r="M127" s="623"/>
      <c r="N127" s="623"/>
      <c r="O127" s="725"/>
      <c r="T127" s="599"/>
      <c r="U127" s="599"/>
      <c r="V127" s="599"/>
      <c r="W127" s="599"/>
      <c r="X127" s="599"/>
      <c r="Y127" s="599"/>
      <c r="Z127" s="599"/>
    </row>
    <row r="128" spans="1:26">
      <c r="A128" s="622"/>
      <c r="B128" s="622"/>
      <c r="C128" s="622"/>
      <c r="D128" s="622"/>
      <c r="E128" s="622"/>
      <c r="F128" s="622"/>
      <c r="G128" s="625"/>
      <c r="H128" s="622"/>
      <c r="I128" s="622"/>
      <c r="J128" s="623"/>
      <c r="K128" s="622"/>
      <c r="L128" s="625"/>
      <c r="M128" s="623"/>
      <c r="N128" s="623"/>
      <c r="O128" s="725"/>
      <c r="T128" s="599"/>
      <c r="U128" s="599"/>
      <c r="V128" s="599"/>
      <c r="W128" s="599"/>
      <c r="X128" s="599"/>
      <c r="Y128" s="599"/>
      <c r="Z128" s="599"/>
    </row>
    <row r="129" spans="1:26">
      <c r="A129" s="622"/>
      <c r="B129" s="622"/>
      <c r="C129" s="622"/>
      <c r="D129" s="622"/>
      <c r="E129" s="622"/>
      <c r="F129" s="622"/>
      <c r="G129" s="625"/>
      <c r="H129" s="622"/>
      <c r="I129" s="622"/>
      <c r="J129" s="623"/>
      <c r="K129" s="622"/>
      <c r="L129" s="625"/>
      <c r="M129" s="623"/>
      <c r="N129" s="623"/>
      <c r="O129" s="725"/>
      <c r="T129" s="599"/>
      <c r="U129" s="599"/>
      <c r="V129" s="599"/>
      <c r="W129" s="599"/>
      <c r="X129" s="599"/>
      <c r="Y129" s="599"/>
      <c r="Z129" s="599"/>
    </row>
    <row r="130" spans="1:26">
      <c r="A130" s="622"/>
      <c r="B130" s="622"/>
      <c r="C130" s="622"/>
      <c r="D130" s="622"/>
      <c r="E130" s="622"/>
      <c r="F130" s="622"/>
      <c r="G130" s="625"/>
      <c r="H130" s="622"/>
      <c r="I130" s="622"/>
      <c r="J130" s="623"/>
      <c r="K130" s="622"/>
      <c r="L130" s="625"/>
      <c r="M130" s="623"/>
      <c r="N130" s="623"/>
      <c r="O130" s="725"/>
      <c r="T130" s="599"/>
      <c r="U130" s="599"/>
      <c r="V130" s="599"/>
      <c r="W130" s="599"/>
      <c r="X130" s="599"/>
      <c r="Y130" s="599"/>
      <c r="Z130" s="599"/>
    </row>
  </sheetData>
  <sheetProtection formatColumns="0" formatRows="0" selectLockedCells="1"/>
  <protectedRanges>
    <protectedRange sqref="L18:L20" name="Range1_15_1_1_1_1_1_1_2_1"/>
  </protectedRanges>
  <dataConsolidate/>
  <customSheetViews>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
      <headerFooter alignWithMargins="0">
        <oddHeader>&amp;R&amp;"Book Antiqua,Bold"Schedule-1
 Page &amp;P of &amp;N</oddHead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8"/>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9"/>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3"/>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4"/>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5"/>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2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2"/>
      <headerFooter alignWithMargins="0">
        <oddHeader>&amp;R&amp;"Book Antiqua,Bold"Schedule-1
 Page &amp;P of &amp;N</oddHeader>
      </headerFooter>
    </customSheetView>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J122:L122"/>
    <mergeCell ref="J63:L63"/>
    <mergeCell ref="J64:L64"/>
    <mergeCell ref="J65:L65"/>
    <mergeCell ref="J66:L66"/>
    <mergeCell ref="J120:L120"/>
    <mergeCell ref="A68:O68"/>
    <mergeCell ref="M10:N10"/>
    <mergeCell ref="M11:N11"/>
    <mergeCell ref="A59:O59"/>
    <mergeCell ref="A62:L62"/>
    <mergeCell ref="J121:L121"/>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s>
  <phoneticPr fontId="4" type="noConversion"/>
  <conditionalFormatting sqref="F18:G20 I18:I20">
    <cfRule type="expression" dxfId="21" priority="1" stopIfTrue="1">
      <formula>E18&gt;0</formula>
    </cfRule>
  </conditionalFormatting>
  <conditionalFormatting sqref="M18:M20">
    <cfRule type="expression" dxfId="20" priority="59" stopIfTrue="1">
      <formula>L18&gt;0</formula>
    </cfRule>
  </conditionalFormatting>
  <conditionalFormatting sqref="M82 O82 M89 O91 M91:M98 O100 M100:M101">
    <cfRule type="cellIs" dxfId="19" priority="3268" stopIfTrue="1" operator="equal">
      <formula>"a"</formula>
    </cfRule>
  </conditionalFormatting>
  <conditionalFormatting sqref="O75:O76 O79:O80 O83:O85 O88:O89 O92:O98 O101 O103:O108 O110:O113 O115:O119">
    <cfRule type="expression" dxfId="18"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6" customWidth="1"/>
    <col min="2" max="2" width="32.75" style="306" customWidth="1"/>
    <col min="3" max="3" width="7.625" style="306" customWidth="1"/>
    <col min="4" max="4" width="9.625" style="306" customWidth="1"/>
    <col min="5" max="5" width="11.625" style="305" customWidth="1"/>
    <col min="6" max="6" width="20" style="305" customWidth="1"/>
    <col min="7" max="7" width="11.625" style="305" customWidth="1"/>
    <col min="8" max="8" width="19.75" style="337"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0"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4"/>
  </cols>
  <sheetData>
    <row r="1" spans="1:27" ht="18" customHeight="1">
      <c r="A1" s="56" t="str">
        <f>Cover!B3</f>
        <v>SR-II/C&amp;M/WC-4143 /2024</v>
      </c>
      <c r="B1" s="63"/>
      <c r="C1" s="56"/>
      <c r="D1" s="56"/>
      <c r="E1" s="7"/>
      <c r="F1" s="7"/>
      <c r="G1" s="8" t="s">
        <v>81</v>
      </c>
      <c r="T1" s="351" t="s">
        <v>126</v>
      </c>
      <c r="U1" s="340">
        <f>SUMIF(G17:G70, "Direct",F17:F70)</f>
        <v>0</v>
      </c>
      <c r="Z1" s="340" t="str">
        <f>'Names of Bidder'!D6</f>
        <v>Sole Bidder</v>
      </c>
      <c r="AA1" s="35" t="s">
        <v>127</v>
      </c>
    </row>
    <row r="2" spans="1:27" ht="14.1" customHeight="1">
      <c r="A2" s="4"/>
      <c r="B2" s="4"/>
      <c r="C2" s="4"/>
      <c r="D2" s="4"/>
      <c r="E2" s="1"/>
      <c r="F2" s="1"/>
      <c r="G2" s="1"/>
      <c r="Q2" s="6"/>
      <c r="T2" s="351" t="s">
        <v>128</v>
      </c>
      <c r="U2" s="352" t="e">
        <f>#REF!-U1</f>
        <v>#REF!</v>
      </c>
      <c r="V2" s="322"/>
      <c r="Z2" s="340">
        <f>'Names of Bidder'!AA6</f>
        <v>0</v>
      </c>
    </row>
    <row r="3" spans="1:27" ht="49.5" customHeight="1">
      <c r="A3" s="973" t="str">
        <f>Cover!$B$2</f>
        <v xml:space="preserve">Making Animation Videos on Safety at workplace in line with Accident case studies
</v>
      </c>
      <c r="B3" s="973"/>
      <c r="C3" s="973"/>
      <c r="D3" s="973"/>
      <c r="E3" s="973"/>
      <c r="F3" s="973"/>
      <c r="G3" s="973"/>
      <c r="O3" s="4"/>
      <c r="P3" s="287"/>
      <c r="Q3" s="287"/>
      <c r="R3" s="287"/>
      <c r="T3" s="4"/>
      <c r="U3" s="1"/>
      <c r="W3" s="972"/>
      <c r="X3" s="972"/>
    </row>
    <row r="4" spans="1:27" ht="21.95" customHeight="1">
      <c r="A4" s="974" t="s">
        <v>129</v>
      </c>
      <c r="B4" s="974"/>
      <c r="C4" s="974"/>
      <c r="D4" s="974"/>
      <c r="E4" s="974"/>
      <c r="F4" s="974"/>
      <c r="G4" s="974"/>
      <c r="O4" s="4"/>
      <c r="P4" s="287"/>
      <c r="Q4" s="287"/>
      <c r="R4" s="287"/>
      <c r="T4" s="4"/>
      <c r="U4" s="323"/>
      <c r="V4" s="322"/>
    </row>
    <row r="5" spans="1:27" ht="14.1" customHeight="1">
      <c r="A5" s="6"/>
      <c r="B5" s="6"/>
      <c r="C5" s="6"/>
      <c r="D5" s="6"/>
      <c r="E5" s="1"/>
      <c r="F5" s="1"/>
      <c r="G5" s="1"/>
      <c r="O5" s="4"/>
      <c r="P5" s="287"/>
      <c r="Q5" s="287"/>
      <c r="R5" s="287"/>
      <c r="T5" s="4"/>
    </row>
    <row r="6" spans="1:27" ht="18" customHeight="1">
      <c r="A6" s="29" t="str">
        <f>"Bidder’s Name and Address (" &amp; MID('Names of Bidder'!B9,9, 20) &amp; ") :"</f>
        <v>Bidder’s Name and Address (Bidder) :</v>
      </c>
      <c r="B6" s="30"/>
      <c r="C6" s="29"/>
      <c r="D6" s="29"/>
      <c r="E6" s="60" t="s">
        <v>83</v>
      </c>
      <c r="F6" s="1"/>
      <c r="G6" s="30"/>
      <c r="O6" s="4"/>
      <c r="P6" s="287"/>
      <c r="Q6" s="287"/>
      <c r="R6" s="287"/>
      <c r="T6" s="4"/>
      <c r="U6" s="321"/>
    </row>
    <row r="7" spans="1:27" ht="35.25" customHeight="1">
      <c r="A7" s="975" t="str">
        <f>IF('Names of Bidder'!D9="", "", IF('Names of Bidder'!D6= "JV (Joint Venture)", "JV of " &amp; Z8, ""))</f>
        <v/>
      </c>
      <c r="B7" s="975"/>
      <c r="C7" s="975"/>
      <c r="D7" s="975"/>
      <c r="E7" s="59" t="s">
        <v>130</v>
      </c>
      <c r="F7" s="1"/>
      <c r="G7" s="30"/>
      <c r="O7" s="337"/>
      <c r="P7" s="324"/>
      <c r="Q7" s="324"/>
      <c r="R7" s="324"/>
      <c r="W7" s="972"/>
      <c r="X7" s="972"/>
    </row>
    <row r="8" spans="1:27" ht="18" customHeight="1">
      <c r="A8" s="29" t="s">
        <v>85</v>
      </c>
      <c r="B8" s="976" t="str">
        <f>IF('Names of Bidder'!D9=0, "", 'Names of Bidder'!D9)</f>
        <v/>
      </c>
      <c r="C8" s="976"/>
      <c r="D8" s="976"/>
      <c r="E8" s="59" t="s">
        <v>86</v>
      </c>
      <c r="F8" s="1"/>
      <c r="G8" s="30"/>
      <c r="O8" s="4"/>
      <c r="P8" s="325"/>
      <c r="Q8" s="325"/>
      <c r="R8" s="325"/>
      <c r="Z8" s="340" t="str">
        <f>IF('Names of Bidder'!D7=1,'Names of Bidder'!D9&amp;" &amp; "&amp;'Names of Bidder'!D14,IF('Names of Bidder'!D7="2 or More",'Names of Bidder'!D9&amp;" , "&amp;'Names of Bidder'!D14&amp;" &amp; "&amp;'Names of Bidder'!D19,""))</f>
        <v xml:space="preserve"> ,  &amp; …….. …….. …….. …….. …….. …….. </v>
      </c>
    </row>
    <row r="9" spans="1:27" ht="18" customHeight="1">
      <c r="A9" s="29" t="s">
        <v>87</v>
      </c>
      <c r="B9" s="976" t="str">
        <f>IF('Names of Bidder'!D10=0, "", 'Names of Bidder'!D10)</f>
        <v/>
      </c>
      <c r="C9" s="976"/>
      <c r="D9" s="976"/>
      <c r="E9" s="59" t="s">
        <v>131</v>
      </c>
      <c r="F9" s="1"/>
      <c r="G9" s="30"/>
      <c r="O9" s="4"/>
      <c r="P9" s="325"/>
      <c r="Q9" s="325"/>
      <c r="R9" s="325"/>
    </row>
    <row r="10" spans="1:27" ht="18" customHeight="1">
      <c r="A10" s="30"/>
      <c r="B10" s="976" t="str">
        <f>IF('Names of Bidder'!D11=0, "", 'Names of Bidder'!D11)</f>
        <v/>
      </c>
      <c r="C10" s="976"/>
      <c r="D10" s="976"/>
      <c r="E10" s="59" t="s">
        <v>132</v>
      </c>
      <c r="F10" s="1"/>
      <c r="G10" s="30"/>
      <c r="O10" s="337"/>
      <c r="P10" s="338"/>
      <c r="Q10" s="287"/>
      <c r="R10" s="326"/>
    </row>
    <row r="11" spans="1:27" ht="18" customHeight="1">
      <c r="A11" s="30"/>
      <c r="B11" s="976" t="str">
        <f>IF('Names of Bidder'!D12=0, "", 'Names of Bidder'!D12)</f>
        <v/>
      </c>
      <c r="C11" s="976"/>
      <c r="D11" s="976"/>
      <c r="E11" s="59" t="s">
        <v>133</v>
      </c>
      <c r="F11" s="1"/>
      <c r="G11" s="30"/>
      <c r="W11" s="972"/>
      <c r="X11" s="972"/>
    </row>
    <row r="12" spans="1:27" ht="14.1" customHeight="1">
      <c r="A12" s="30"/>
      <c r="B12" s="30"/>
      <c r="C12" s="30"/>
      <c r="D12" s="30"/>
      <c r="E12" s="29"/>
      <c r="F12" s="32"/>
      <c r="G12" s="32"/>
      <c r="Y12" s="327"/>
    </row>
    <row r="13" spans="1:27" ht="40.5" customHeight="1">
      <c r="A13" s="977" t="s">
        <v>134</v>
      </c>
      <c r="B13" s="977"/>
      <c r="C13" s="977"/>
      <c r="D13" s="977"/>
      <c r="E13" s="977"/>
      <c r="F13" s="977"/>
      <c r="G13" s="977"/>
      <c r="H13" s="355"/>
      <c r="I13" s="239"/>
      <c r="J13" s="240"/>
      <c r="K13" s="240"/>
      <c r="L13" s="240"/>
      <c r="M13" s="240"/>
      <c r="Q13" s="6"/>
      <c r="U13" t="s">
        <v>135</v>
      </c>
      <c r="Y13" s="327"/>
    </row>
    <row r="14" spans="1:27" ht="14.1" customHeight="1">
      <c r="A14" s="6"/>
      <c r="B14" s="6"/>
      <c r="C14" s="6"/>
      <c r="D14" s="6"/>
      <c r="E14" s="7"/>
      <c r="F14" s="7"/>
      <c r="G14" s="8" t="s">
        <v>92</v>
      </c>
      <c r="P14" s="970"/>
      <c r="Q14" s="970"/>
      <c r="S14" s="971"/>
      <c r="T14" s="971"/>
      <c r="U14" t="s">
        <v>136</v>
      </c>
      <c r="W14" s="972"/>
      <c r="X14" s="972"/>
    </row>
    <row r="15" spans="1:27" ht="66" customHeight="1">
      <c r="A15" s="5" t="s">
        <v>93</v>
      </c>
      <c r="B15" s="5" t="s">
        <v>102</v>
      </c>
      <c r="C15" s="9" t="s">
        <v>103</v>
      </c>
      <c r="D15" s="9" t="s">
        <v>104</v>
      </c>
      <c r="E15" s="5" t="s">
        <v>137</v>
      </c>
      <c r="F15" s="5" t="s">
        <v>138</v>
      </c>
      <c r="G15" s="5" t="s">
        <v>139</v>
      </c>
      <c r="P15" s="288"/>
      <c r="Q15" s="288"/>
      <c r="S15" s="288"/>
      <c r="T15" s="288"/>
    </row>
    <row r="16" spans="1:27" ht="18" customHeight="1">
      <c r="A16" s="9">
        <v>1</v>
      </c>
      <c r="B16" s="9">
        <v>2</v>
      </c>
      <c r="C16" s="9">
        <v>3</v>
      </c>
      <c r="D16" s="9">
        <v>4</v>
      </c>
      <c r="E16" s="9">
        <v>5</v>
      </c>
      <c r="F16" s="9" t="s">
        <v>140</v>
      </c>
      <c r="G16" s="9">
        <v>7</v>
      </c>
      <c r="P16" s="175"/>
      <c r="Q16" s="175"/>
      <c r="S16" s="175"/>
      <c r="T16" s="175"/>
    </row>
    <row r="17" spans="1:10" s="408" customFormat="1" ht="66.75" customHeight="1">
      <c r="A17" s="407" t="e">
        <f>'Sch-1'!#REF!</f>
        <v>#REF!</v>
      </c>
      <c r="B17" s="407" t="e">
        <f>'Sch-1'!#REF!</f>
        <v>#REF!</v>
      </c>
      <c r="C17" s="407"/>
      <c r="D17" s="407"/>
      <c r="E17" s="464"/>
      <c r="F17" s="93"/>
      <c r="G17" s="465"/>
    </row>
    <row r="18" spans="1:10" s="408" customFormat="1" ht="18.75" customHeight="1">
      <c r="A18" s="407" t="e">
        <f>'Sch-1'!#REF!</f>
        <v>#REF!</v>
      </c>
      <c r="B18" s="407" t="e">
        <f>'Sch-1'!#REF!</f>
        <v>#REF!</v>
      </c>
      <c r="C18" s="407"/>
      <c r="D18" s="407"/>
      <c r="E18" s="464"/>
      <c r="F18" s="93"/>
      <c r="G18" s="465"/>
    </row>
    <row r="19" spans="1:10" s="408" customFormat="1" ht="15.75" customHeight="1">
      <c r="A19" s="407" t="e">
        <f>'Sch-1'!#REF!</f>
        <v>#REF!</v>
      </c>
      <c r="B19" s="407" t="e">
        <f>'Sch-1'!#REF!</f>
        <v>#REF!</v>
      </c>
      <c r="C19" s="407"/>
      <c r="D19" s="407"/>
      <c r="E19" s="464"/>
      <c r="F19" s="93"/>
      <c r="G19" s="465"/>
      <c r="J19" s="444"/>
    </row>
    <row r="20" spans="1:10" s="408" customFormat="1" ht="15.75" customHeight="1">
      <c r="A20" s="407" t="e">
        <f>'Sch-1'!#REF!</f>
        <v>#REF!</v>
      </c>
      <c r="B20" s="407" t="e">
        <f>'Sch-1'!#REF!</f>
        <v>#REF!</v>
      </c>
      <c r="C20" s="407" t="e">
        <f>'Sch-1'!#REF!</f>
        <v>#REF!</v>
      </c>
      <c r="D20" s="407" t="e">
        <f>'Sch-1'!#REF!</f>
        <v>#REF!</v>
      </c>
      <c r="E20" s="464" t="e">
        <f>'Sch-1'!#REF!</f>
        <v>#REF!</v>
      </c>
      <c r="F20" s="93" t="e">
        <f>IF(E20=0, "Included",IF(ISERROR(D20*E20), E20, D20*E20))</f>
        <v>#REF!</v>
      </c>
      <c r="G20" s="465" t="e">
        <f>'Sch-1'!#REF!</f>
        <v>#REF!</v>
      </c>
    </row>
    <row r="21" spans="1:10" s="408" customFormat="1" ht="15.75" customHeight="1">
      <c r="A21" s="407" t="e">
        <f>'Sch-1'!#REF!</f>
        <v>#REF!</v>
      </c>
      <c r="B21" s="407" t="e">
        <f>'Sch-1'!#REF!</f>
        <v>#REF!</v>
      </c>
      <c r="C21" s="407" t="e">
        <f>'Sch-1'!#REF!</f>
        <v>#REF!</v>
      </c>
      <c r="D21" s="407" t="e">
        <f>'Sch-1'!#REF!</f>
        <v>#REF!</v>
      </c>
      <c r="E21" s="464" t="e">
        <f>'Sch-1'!#REF!</f>
        <v>#REF!</v>
      </c>
      <c r="F21" s="93" t="e">
        <f>IF(E21=0, "Included",IF(ISERROR(D21*E21), E21, D21*E21))</f>
        <v>#REF!</v>
      </c>
      <c r="G21" s="465" t="e">
        <f>'Sch-1'!#REF!</f>
        <v>#REF!</v>
      </c>
    </row>
    <row r="22" spans="1:10" s="408" customFormat="1" ht="15.75" customHeight="1">
      <c r="A22" s="407"/>
      <c r="B22" s="407"/>
      <c r="C22" s="407"/>
      <c r="D22" s="407"/>
      <c r="E22" s="464"/>
      <c r="F22" s="93"/>
      <c r="G22" s="465"/>
    </row>
    <row r="23" spans="1:10" s="408" customFormat="1" ht="15.75" customHeight="1">
      <c r="A23" s="407" t="e">
        <f>'Sch-1'!#REF!</f>
        <v>#REF!</v>
      </c>
      <c r="B23" s="407" t="e">
        <f>'Sch-1'!#REF!</f>
        <v>#REF!</v>
      </c>
      <c r="C23" s="407"/>
      <c r="D23" s="407"/>
      <c r="E23" s="464"/>
      <c r="F23" s="93"/>
      <c r="G23" s="465"/>
    </row>
    <row r="24" spans="1:10" s="408" customFormat="1" ht="15.75" customHeight="1">
      <c r="A24" s="407" t="e">
        <f>'Sch-1'!#REF!</f>
        <v>#REF!</v>
      </c>
      <c r="B24" s="407" t="e">
        <f>'Sch-1'!#REF!</f>
        <v>#REF!</v>
      </c>
      <c r="C24" s="407" t="e">
        <f>'Sch-1'!#REF!</f>
        <v>#REF!</v>
      </c>
      <c r="D24" s="407" t="e">
        <f>'Sch-1'!#REF!</f>
        <v>#REF!</v>
      </c>
      <c r="E24" s="464" t="e">
        <f>'Sch-1'!#REF!</f>
        <v>#REF!</v>
      </c>
      <c r="F24" s="93" t="e">
        <f>IF(E24=0, "Included",IF(ISERROR(D24*E24), E24, D24*E24))</f>
        <v>#REF!</v>
      </c>
      <c r="G24" s="465" t="e">
        <f>'Sch-1'!#REF!</f>
        <v>#REF!</v>
      </c>
    </row>
    <row r="25" spans="1:10" s="408" customFormat="1" ht="15.75" customHeight="1">
      <c r="A25" s="407" t="e">
        <f>'Sch-1'!#REF!</f>
        <v>#REF!</v>
      </c>
      <c r="B25" s="407" t="e">
        <f>'Sch-1'!#REF!</f>
        <v>#REF!</v>
      </c>
      <c r="C25" s="407" t="e">
        <f>'Sch-1'!#REF!</f>
        <v>#REF!</v>
      </c>
      <c r="D25" s="407" t="e">
        <f>'Sch-1'!#REF!</f>
        <v>#REF!</v>
      </c>
      <c r="E25" s="464" t="e">
        <f>'Sch-1'!#REF!</f>
        <v>#REF!</v>
      </c>
      <c r="F25" s="93" t="e">
        <f>IF(E25=0, "Included",IF(ISERROR(D25*E25), E25, D25*E25))</f>
        <v>#REF!</v>
      </c>
      <c r="G25" s="465" t="e">
        <f>'Sch-1'!#REF!</f>
        <v>#REF!</v>
      </c>
    </row>
    <row r="26" spans="1:10" s="408" customFormat="1" ht="15.75" customHeight="1">
      <c r="A26" s="407"/>
      <c r="B26" s="407"/>
      <c r="C26" s="407"/>
      <c r="D26" s="407"/>
      <c r="E26" s="464"/>
      <c r="F26" s="93"/>
      <c r="G26" s="465"/>
    </row>
    <row r="27" spans="1:10" s="408" customFormat="1" ht="15.75" customHeight="1">
      <c r="A27" s="407" t="e">
        <f>'Sch-1'!#REF!</f>
        <v>#REF!</v>
      </c>
      <c r="B27" s="407" t="e">
        <f>'Sch-1'!#REF!</f>
        <v>#REF!</v>
      </c>
      <c r="C27" s="407"/>
      <c r="D27" s="407"/>
      <c r="E27" s="464"/>
      <c r="F27" s="93"/>
      <c r="G27" s="465"/>
    </row>
    <row r="28" spans="1:10" s="408" customFormat="1" ht="15.75" customHeight="1">
      <c r="A28" s="407" t="e">
        <f>'Sch-1'!#REF!</f>
        <v>#REF!</v>
      </c>
      <c r="B28" s="407" t="e">
        <f>'Sch-1'!#REF!</f>
        <v>#REF!</v>
      </c>
      <c r="C28" s="407" t="e">
        <f>'Sch-1'!#REF!</f>
        <v>#REF!</v>
      </c>
      <c r="D28" s="407" t="e">
        <f>'Sch-1'!#REF!</f>
        <v>#REF!</v>
      </c>
      <c r="E28" s="464" t="e">
        <f>'Sch-1'!#REF!</f>
        <v>#REF!</v>
      </c>
      <c r="F28" s="93" t="e">
        <f>IF(E28=0, "Included",IF(ISERROR(D28*E28), E28, D28*E28))</f>
        <v>#REF!</v>
      </c>
      <c r="G28" s="465" t="e">
        <f>'Sch-1'!#REF!</f>
        <v>#REF!</v>
      </c>
    </row>
    <row r="29" spans="1:10" s="408" customFormat="1" ht="15.75" customHeight="1">
      <c r="A29" s="407" t="e">
        <f>'Sch-1'!#REF!</f>
        <v>#REF!</v>
      </c>
      <c r="B29" s="407" t="e">
        <f>'Sch-1'!#REF!</f>
        <v>#REF!</v>
      </c>
      <c r="C29" s="407" t="e">
        <f>'Sch-1'!#REF!</f>
        <v>#REF!</v>
      </c>
      <c r="D29" s="407" t="e">
        <f>'Sch-1'!#REF!</f>
        <v>#REF!</v>
      </c>
      <c r="E29" s="464" t="e">
        <f>'Sch-1'!#REF!</f>
        <v>#REF!</v>
      </c>
      <c r="F29" s="93" t="e">
        <f>IF(E29=0, "Included",IF(ISERROR(D29*E29), E29, D29*E29))</f>
        <v>#REF!</v>
      </c>
      <c r="G29" s="465" t="e">
        <f>'Sch-1'!#REF!</f>
        <v>#REF!</v>
      </c>
    </row>
    <row r="30" spans="1:10" s="408" customFormat="1" ht="15.75" customHeight="1">
      <c r="A30" s="407"/>
      <c r="B30" s="407"/>
      <c r="C30" s="407"/>
      <c r="D30" s="407"/>
      <c r="E30" s="464"/>
      <c r="F30" s="93"/>
      <c r="G30" s="465"/>
    </row>
    <row r="31" spans="1:10" s="408" customFormat="1" ht="15.75" customHeight="1">
      <c r="A31" s="407" t="e">
        <f>'Sch-1'!#REF!</f>
        <v>#REF!</v>
      </c>
      <c r="B31" s="407" t="e">
        <f>'Sch-1'!#REF!</f>
        <v>#REF!</v>
      </c>
      <c r="C31" s="407"/>
      <c r="D31" s="407"/>
      <c r="E31" s="464"/>
      <c r="F31" s="93"/>
      <c r="G31" s="465"/>
    </row>
    <row r="32" spans="1:10" s="408" customFormat="1" ht="15.75" customHeight="1">
      <c r="A32" s="407" t="e">
        <f>'Sch-1'!#REF!</f>
        <v>#REF!</v>
      </c>
      <c r="B32" s="407" t="e">
        <f>'Sch-1'!#REF!</f>
        <v>#REF!</v>
      </c>
      <c r="C32" s="407"/>
      <c r="D32" s="407"/>
      <c r="E32" s="464"/>
      <c r="F32" s="93"/>
      <c r="G32" s="465"/>
    </row>
    <row r="33" spans="1:7" s="408" customFormat="1" ht="15.75" customHeight="1">
      <c r="A33" s="407" t="e">
        <f>'Sch-1'!#REF!</f>
        <v>#REF!</v>
      </c>
      <c r="B33" s="407" t="e">
        <f>'Sch-1'!#REF!</f>
        <v>#REF!</v>
      </c>
      <c r="C33" s="407" t="e">
        <f>'Sch-1'!#REF!</f>
        <v>#REF!</v>
      </c>
      <c r="D33" s="407" t="e">
        <f>'Sch-1'!#REF!</f>
        <v>#REF!</v>
      </c>
      <c r="E33" s="464" t="e">
        <f>'Sch-1'!#REF!</f>
        <v>#REF!</v>
      </c>
      <c r="F33" s="93" t="e">
        <f t="shared" ref="F33:F68" si="0">IF(E33=0, "Included",IF(ISERROR(D33*E33), E33, D33*E33))</f>
        <v>#REF!</v>
      </c>
      <c r="G33" s="465" t="e">
        <f>'Sch-1'!#REF!</f>
        <v>#REF!</v>
      </c>
    </row>
    <row r="34" spans="1:7" s="408" customFormat="1" ht="15.75" customHeight="1">
      <c r="A34" s="407" t="e">
        <f>'Sch-1'!#REF!</f>
        <v>#REF!</v>
      </c>
      <c r="B34" s="407" t="e">
        <f>'Sch-1'!#REF!</f>
        <v>#REF!</v>
      </c>
      <c r="C34" s="407" t="e">
        <f>'Sch-1'!#REF!</f>
        <v>#REF!</v>
      </c>
      <c r="D34" s="407" t="e">
        <f>'Sch-1'!#REF!</f>
        <v>#REF!</v>
      </c>
      <c r="E34" s="464" t="e">
        <f>'Sch-1'!#REF!</f>
        <v>#REF!</v>
      </c>
      <c r="F34" s="93" t="e">
        <f t="shared" si="0"/>
        <v>#REF!</v>
      </c>
      <c r="G34" s="465" t="e">
        <f>'Sch-1'!#REF!</f>
        <v>#REF!</v>
      </c>
    </row>
    <row r="35" spans="1:7" s="408" customFormat="1" ht="15.75" customHeight="1">
      <c r="A35" s="407"/>
      <c r="B35" s="407"/>
      <c r="C35" s="407"/>
      <c r="D35" s="407"/>
      <c r="E35" s="464"/>
      <c r="F35" s="93"/>
      <c r="G35" s="465"/>
    </row>
    <row r="36" spans="1:7" s="408" customFormat="1" ht="15.75" customHeight="1">
      <c r="A36" s="407" t="e">
        <f>'Sch-1'!#REF!</f>
        <v>#REF!</v>
      </c>
      <c r="B36" s="407" t="e">
        <f>'Sch-1'!#REF!</f>
        <v>#REF!</v>
      </c>
      <c r="C36" s="407"/>
      <c r="D36" s="407"/>
      <c r="E36" s="464"/>
      <c r="F36" s="93"/>
      <c r="G36" s="465"/>
    </row>
    <row r="37" spans="1:7" s="408" customFormat="1" ht="51" customHeight="1">
      <c r="A37" s="407" t="e">
        <f>'Sch-1'!#REF!</f>
        <v>#REF!</v>
      </c>
      <c r="B37" s="407" t="e">
        <f>'Sch-1'!#REF!</f>
        <v>#REF!</v>
      </c>
      <c r="C37" s="407" t="e">
        <f>'Sch-1'!#REF!</f>
        <v>#REF!</v>
      </c>
      <c r="D37" s="407" t="e">
        <f>'Sch-1'!#REF!</f>
        <v>#REF!</v>
      </c>
      <c r="E37" s="464" t="e">
        <f>'Sch-1'!#REF!</f>
        <v>#REF!</v>
      </c>
      <c r="F37" s="93" t="e">
        <f t="shared" si="0"/>
        <v>#REF!</v>
      </c>
      <c r="G37" s="465" t="e">
        <f>'Sch-1'!#REF!</f>
        <v>#REF!</v>
      </c>
    </row>
    <row r="38" spans="1:7" s="408" customFormat="1" ht="17.25" customHeight="1">
      <c r="A38" s="407" t="e">
        <f>'Sch-1'!#REF!</f>
        <v>#REF!</v>
      </c>
      <c r="B38" s="407" t="e">
        <f>'Sch-1'!#REF!</f>
        <v>#REF!</v>
      </c>
      <c r="C38" s="407" t="e">
        <f>'Sch-1'!#REF!</f>
        <v>#REF!</v>
      </c>
      <c r="D38" s="407" t="e">
        <f>'Sch-1'!#REF!</f>
        <v>#REF!</v>
      </c>
      <c r="E38" s="464" t="e">
        <f>'Sch-1'!#REF!</f>
        <v>#REF!</v>
      </c>
      <c r="F38" s="93" t="e">
        <f t="shared" si="0"/>
        <v>#REF!</v>
      </c>
      <c r="G38" s="465" t="e">
        <f>'Sch-1'!#REF!</f>
        <v>#REF!</v>
      </c>
    </row>
    <row r="39" spans="1:7" s="408" customFormat="1" ht="15.75" customHeight="1">
      <c r="A39" s="407" t="e">
        <f>'Sch-1'!#REF!</f>
        <v>#REF!</v>
      </c>
      <c r="B39" s="407" t="e">
        <f>'Sch-1'!#REF!</f>
        <v>#REF!</v>
      </c>
      <c r="C39" s="407" t="e">
        <f>'Sch-1'!#REF!</f>
        <v>#REF!</v>
      </c>
      <c r="D39" s="407" t="e">
        <f>'Sch-1'!#REF!</f>
        <v>#REF!</v>
      </c>
      <c r="E39" s="464" t="e">
        <f>'Sch-1'!#REF!</f>
        <v>#REF!</v>
      </c>
      <c r="F39" s="93" t="e">
        <f t="shared" si="0"/>
        <v>#REF!</v>
      </c>
      <c r="G39" s="465" t="e">
        <f>'Sch-1'!#REF!</f>
        <v>#REF!</v>
      </c>
    </row>
    <row r="40" spans="1:7" s="408" customFormat="1" ht="15.75" customHeight="1">
      <c r="A40" s="407" t="e">
        <f>'Sch-1'!#REF!</f>
        <v>#REF!</v>
      </c>
      <c r="B40" s="407" t="e">
        <f>'Sch-1'!#REF!</f>
        <v>#REF!</v>
      </c>
      <c r="C40" s="407" t="e">
        <f>'Sch-1'!#REF!</f>
        <v>#REF!</v>
      </c>
      <c r="D40" s="407" t="e">
        <f>'Sch-1'!#REF!</f>
        <v>#REF!</v>
      </c>
      <c r="E40" s="464" t="e">
        <f>'Sch-1'!#REF!</f>
        <v>#REF!</v>
      </c>
      <c r="F40" s="93" t="e">
        <f t="shared" si="0"/>
        <v>#REF!</v>
      </c>
      <c r="G40" s="465" t="e">
        <f>'Sch-1'!#REF!</f>
        <v>#REF!</v>
      </c>
    </row>
    <row r="41" spans="1:7" s="408" customFormat="1" ht="15.75" customHeight="1">
      <c r="A41" s="407" t="e">
        <f>'Sch-1'!#REF!</f>
        <v>#REF!</v>
      </c>
      <c r="B41" s="407" t="e">
        <f>'Sch-1'!#REF!</f>
        <v>#REF!</v>
      </c>
      <c r="C41" s="407" t="e">
        <f>'Sch-1'!#REF!</f>
        <v>#REF!</v>
      </c>
      <c r="D41" s="407" t="e">
        <f>'Sch-1'!#REF!</f>
        <v>#REF!</v>
      </c>
      <c r="E41" s="464" t="e">
        <f>'Sch-1'!#REF!</f>
        <v>#REF!</v>
      </c>
      <c r="F41" s="93" t="e">
        <f t="shared" si="0"/>
        <v>#REF!</v>
      </c>
      <c r="G41" s="465" t="e">
        <f>'Sch-1'!#REF!</f>
        <v>#REF!</v>
      </c>
    </row>
    <row r="42" spans="1:7" s="408" customFormat="1" ht="18.75" customHeight="1">
      <c r="A42" s="407" t="e">
        <f>'Sch-1'!#REF!</f>
        <v>#REF!</v>
      </c>
      <c r="B42" s="407" t="e">
        <f>'Sch-1'!#REF!</f>
        <v>#REF!</v>
      </c>
      <c r="C42" s="407" t="e">
        <f>'Sch-1'!#REF!</f>
        <v>#REF!</v>
      </c>
      <c r="D42" s="407" t="e">
        <f>'Sch-1'!#REF!</f>
        <v>#REF!</v>
      </c>
      <c r="E42" s="464" t="e">
        <f>'Sch-1'!#REF!</f>
        <v>#REF!</v>
      </c>
      <c r="F42" s="93" t="e">
        <f t="shared" si="0"/>
        <v>#REF!</v>
      </c>
      <c r="G42" s="465" t="e">
        <f>'Sch-1'!#REF!</f>
        <v>#REF!</v>
      </c>
    </row>
    <row r="43" spans="1:7" s="408" customFormat="1">
      <c r="A43" s="407"/>
      <c r="B43" s="407"/>
      <c r="C43" s="407"/>
      <c r="D43" s="407"/>
      <c r="E43" s="464"/>
      <c r="F43" s="93"/>
      <c r="G43" s="465"/>
    </row>
    <row r="44" spans="1:7" s="408" customFormat="1" ht="17.25" customHeight="1">
      <c r="A44" s="407" t="e">
        <f>'Sch-1'!#REF!</f>
        <v>#REF!</v>
      </c>
      <c r="B44" s="407" t="e">
        <f>'Sch-1'!#REF!</f>
        <v>#REF!</v>
      </c>
      <c r="C44" s="407"/>
      <c r="D44" s="407"/>
      <c r="E44" s="464"/>
      <c r="F44" s="93"/>
      <c r="G44" s="465"/>
    </row>
    <row r="45" spans="1:7" s="408" customFormat="1" ht="17.25" customHeight="1">
      <c r="A45" s="407" t="e">
        <f>'Sch-1'!#REF!</f>
        <v>#REF!</v>
      </c>
      <c r="B45" s="407" t="e">
        <f>'Sch-1'!#REF!</f>
        <v>#REF!</v>
      </c>
      <c r="C45" s="407" t="e">
        <f>'Sch-1'!#REF!</f>
        <v>#REF!</v>
      </c>
      <c r="D45" s="407" t="e">
        <f>'Sch-1'!#REF!</f>
        <v>#REF!</v>
      </c>
      <c r="E45" s="464" t="e">
        <f>'Sch-1'!#REF!</f>
        <v>#REF!</v>
      </c>
      <c r="F45" s="93" t="e">
        <f t="shared" si="0"/>
        <v>#REF!</v>
      </c>
      <c r="G45" s="465" t="e">
        <f>'Sch-1'!#REF!</f>
        <v>#REF!</v>
      </c>
    </row>
    <row r="46" spans="1:7" s="408" customFormat="1" ht="17.25" customHeight="1">
      <c r="A46" s="407"/>
      <c r="B46" s="407"/>
      <c r="C46" s="407"/>
      <c r="D46" s="407"/>
      <c r="E46" s="464"/>
      <c r="F46" s="93"/>
      <c r="G46" s="465"/>
    </row>
    <row r="47" spans="1:7" s="411" customFormat="1">
      <c r="A47" s="407" t="e">
        <f>'Sch-1'!#REF!</f>
        <v>#REF!</v>
      </c>
      <c r="B47" s="407" t="e">
        <f>'Sch-1'!#REF!</f>
        <v>#REF!</v>
      </c>
      <c r="C47" s="407"/>
      <c r="D47" s="407"/>
      <c r="E47" s="464"/>
      <c r="F47" s="93"/>
      <c r="G47" s="465"/>
    </row>
    <row r="48" spans="1:7" s="411" customFormat="1">
      <c r="A48" s="407" t="e">
        <f>'Sch-1'!#REF!</f>
        <v>#REF!</v>
      </c>
      <c r="B48" s="407" t="e">
        <f>'Sch-1'!#REF!</f>
        <v>#REF!</v>
      </c>
      <c r="C48" s="407" t="e">
        <f>'Sch-1'!#REF!</f>
        <v>#REF!</v>
      </c>
      <c r="D48" s="407" t="e">
        <f>'Sch-1'!#REF!</f>
        <v>#REF!</v>
      </c>
      <c r="E48" s="464" t="e">
        <f>'Sch-1'!#REF!</f>
        <v>#REF!</v>
      </c>
      <c r="F48" s="93" t="e">
        <f t="shared" si="0"/>
        <v>#REF!</v>
      </c>
      <c r="G48" s="465" t="e">
        <f>'Sch-1'!#REF!</f>
        <v>#REF!</v>
      </c>
    </row>
    <row r="49" spans="1:7" s="411" customFormat="1" ht="15" customHeight="1">
      <c r="A49" s="407" t="e">
        <f>'Sch-1'!#REF!</f>
        <v>#REF!</v>
      </c>
      <c r="B49" s="407" t="e">
        <f>'Sch-1'!#REF!</f>
        <v>#REF!</v>
      </c>
      <c r="C49" s="407" t="e">
        <f>'Sch-1'!#REF!</f>
        <v>#REF!</v>
      </c>
      <c r="D49" s="407" t="e">
        <f>'Sch-1'!#REF!</f>
        <v>#REF!</v>
      </c>
      <c r="E49" s="464" t="e">
        <f>'Sch-1'!#REF!</f>
        <v>#REF!</v>
      </c>
      <c r="F49" s="93" t="e">
        <f t="shared" si="0"/>
        <v>#REF!</v>
      </c>
      <c r="G49" s="465" t="e">
        <f>'Sch-1'!#REF!</f>
        <v>#REF!</v>
      </c>
    </row>
    <row r="50" spans="1:7" s="411" customFormat="1" ht="15" customHeight="1">
      <c r="A50" s="407" t="e">
        <f>'Sch-1'!#REF!</f>
        <v>#REF!</v>
      </c>
      <c r="B50" s="407" t="e">
        <f>'Sch-1'!#REF!</f>
        <v>#REF!</v>
      </c>
      <c r="C50" s="407" t="e">
        <f>'Sch-1'!#REF!</f>
        <v>#REF!</v>
      </c>
      <c r="D50" s="407" t="e">
        <f>'Sch-1'!#REF!</f>
        <v>#REF!</v>
      </c>
      <c r="E50" s="464" t="e">
        <f>'Sch-1'!#REF!</f>
        <v>#REF!</v>
      </c>
      <c r="F50" s="93" t="e">
        <f t="shared" si="0"/>
        <v>#REF!</v>
      </c>
      <c r="G50" s="465" t="e">
        <f>'Sch-1'!#REF!</f>
        <v>#REF!</v>
      </c>
    </row>
    <row r="51" spans="1:7" s="411" customFormat="1">
      <c r="A51" s="407" t="e">
        <f>'Sch-1'!#REF!</f>
        <v>#REF!</v>
      </c>
      <c r="B51" s="407" t="e">
        <f>'Sch-1'!#REF!</f>
        <v>#REF!</v>
      </c>
      <c r="C51" s="407" t="e">
        <f>'Sch-1'!#REF!</f>
        <v>#REF!</v>
      </c>
      <c r="D51" s="407" t="e">
        <f>'Sch-1'!#REF!</f>
        <v>#REF!</v>
      </c>
      <c r="E51" s="464" t="e">
        <f>'Sch-1'!#REF!</f>
        <v>#REF!</v>
      </c>
      <c r="F51" s="93" t="e">
        <f t="shared" si="0"/>
        <v>#REF!</v>
      </c>
      <c r="G51" s="465" t="e">
        <f>'Sch-1'!#REF!</f>
        <v>#REF!</v>
      </c>
    </row>
    <row r="52" spans="1:7" s="411" customFormat="1">
      <c r="A52" s="407"/>
      <c r="B52" s="407"/>
      <c r="C52" s="407"/>
      <c r="D52" s="407"/>
      <c r="E52" s="464"/>
      <c r="F52" s="93"/>
      <c r="G52" s="465"/>
    </row>
    <row r="53" spans="1:7" s="408" customFormat="1" ht="17.25" customHeight="1">
      <c r="A53" s="407" t="e">
        <f>'Sch-1'!#REF!</f>
        <v>#REF!</v>
      </c>
      <c r="B53" s="407" t="e">
        <f>'Sch-1'!#REF!</f>
        <v>#REF!</v>
      </c>
      <c r="C53" s="407"/>
      <c r="D53" s="407"/>
      <c r="E53" s="464"/>
      <c r="F53" s="93"/>
      <c r="G53" s="465"/>
    </row>
    <row r="54" spans="1:7" s="412" customFormat="1" ht="18">
      <c r="A54" s="407" t="e">
        <f>'Sch-1'!#REF!</f>
        <v>#REF!</v>
      </c>
      <c r="B54" s="407" t="e">
        <f>'Sch-1'!#REF!</f>
        <v>#REF!</v>
      </c>
      <c r="C54" s="407" t="e">
        <f>'Sch-1'!#REF!</f>
        <v>#REF!</v>
      </c>
      <c r="D54" s="407" t="e">
        <f>'Sch-1'!#REF!</f>
        <v>#REF!</v>
      </c>
      <c r="E54" s="464" t="e">
        <f>'Sch-1'!#REF!</f>
        <v>#REF!</v>
      </c>
      <c r="F54" s="93" t="e">
        <f t="shared" si="0"/>
        <v>#REF!</v>
      </c>
      <c r="G54" s="465" t="e">
        <f>'Sch-1'!#REF!</f>
        <v>#REF!</v>
      </c>
    </row>
    <row r="55" spans="1:7" s="408" customFormat="1">
      <c r="A55" s="407" t="e">
        <f>'Sch-1'!#REF!</f>
        <v>#REF!</v>
      </c>
      <c r="B55" s="407" t="e">
        <f>'Sch-1'!#REF!</f>
        <v>#REF!</v>
      </c>
      <c r="C55" s="407" t="e">
        <f>'Sch-1'!#REF!</f>
        <v>#REF!</v>
      </c>
      <c r="D55" s="407" t="e">
        <f>'Sch-1'!#REF!</f>
        <v>#REF!</v>
      </c>
      <c r="E55" s="464" t="e">
        <f>'Sch-1'!#REF!</f>
        <v>#REF!</v>
      </c>
      <c r="F55" s="93" t="e">
        <f t="shared" si="0"/>
        <v>#REF!</v>
      </c>
      <c r="G55" s="465" t="e">
        <f>'Sch-1'!#REF!</f>
        <v>#REF!</v>
      </c>
    </row>
    <row r="56" spans="1:7" s="408" customFormat="1" ht="18" customHeight="1">
      <c r="A56" s="407" t="e">
        <f>'Sch-1'!#REF!</f>
        <v>#REF!</v>
      </c>
      <c r="B56" s="407" t="e">
        <f>'Sch-1'!#REF!</f>
        <v>#REF!</v>
      </c>
      <c r="C56" s="407" t="e">
        <f>'Sch-1'!#REF!</f>
        <v>#REF!</v>
      </c>
      <c r="D56" s="407" t="e">
        <f>'Sch-1'!#REF!</f>
        <v>#REF!</v>
      </c>
      <c r="E56" s="464" t="e">
        <f>'Sch-1'!#REF!</f>
        <v>#REF!</v>
      </c>
      <c r="F56" s="93" t="e">
        <f t="shared" si="0"/>
        <v>#REF!</v>
      </c>
      <c r="G56" s="465" t="e">
        <f>'Sch-1'!#REF!</f>
        <v>#REF!</v>
      </c>
    </row>
    <row r="57" spans="1:7" s="408" customFormat="1" ht="18.75" customHeight="1">
      <c r="A57" s="407" t="e">
        <f>'Sch-1'!#REF!</f>
        <v>#REF!</v>
      </c>
      <c r="B57" s="407" t="e">
        <f>'Sch-1'!#REF!</f>
        <v>#REF!</v>
      </c>
      <c r="C57" s="407"/>
      <c r="D57" s="407"/>
      <c r="E57" s="464"/>
      <c r="F57" s="93"/>
      <c r="G57" s="465"/>
    </row>
    <row r="58" spans="1:7" s="408" customFormat="1" ht="18.75" customHeight="1">
      <c r="A58" s="407" t="e">
        <f>'Sch-1'!#REF!</f>
        <v>#REF!</v>
      </c>
      <c r="B58" s="407" t="e">
        <f>'Sch-1'!#REF!</f>
        <v>#REF!</v>
      </c>
      <c r="C58" s="407" t="e">
        <f>'Sch-1'!#REF!</f>
        <v>#REF!</v>
      </c>
      <c r="D58" s="407" t="e">
        <f>'Sch-1'!#REF!</f>
        <v>#REF!</v>
      </c>
      <c r="E58" s="464" t="e">
        <f>'Sch-1'!#REF!</f>
        <v>#REF!</v>
      </c>
      <c r="F58" s="93" t="e">
        <f t="shared" si="0"/>
        <v>#REF!</v>
      </c>
      <c r="G58" s="465" t="e">
        <f>'Sch-1'!#REF!</f>
        <v>#REF!</v>
      </c>
    </row>
    <row r="59" spans="1:7" s="412" customFormat="1" ht="18.75" customHeight="1">
      <c r="A59" s="407" t="e">
        <f>'Sch-1'!#REF!</f>
        <v>#REF!</v>
      </c>
      <c r="B59" s="407" t="e">
        <f>'Sch-1'!#REF!</f>
        <v>#REF!</v>
      </c>
      <c r="C59" s="407" t="e">
        <f>'Sch-1'!#REF!</f>
        <v>#REF!</v>
      </c>
      <c r="D59" s="407" t="e">
        <f>'Sch-1'!#REF!</f>
        <v>#REF!</v>
      </c>
      <c r="E59" s="464" t="e">
        <f>'Sch-1'!#REF!</f>
        <v>#REF!</v>
      </c>
      <c r="F59" s="93" t="e">
        <f t="shared" si="0"/>
        <v>#REF!</v>
      </c>
      <c r="G59" s="465" t="e">
        <f>'Sch-1'!#REF!</f>
        <v>#REF!</v>
      </c>
    </row>
    <row r="60" spans="1:7" s="408" customFormat="1" ht="18.75" customHeight="1">
      <c r="A60" s="407" t="e">
        <f>'Sch-1'!#REF!</f>
        <v>#REF!</v>
      </c>
      <c r="B60" s="407" t="e">
        <f>'Sch-1'!#REF!</f>
        <v>#REF!</v>
      </c>
      <c r="C60" s="407" t="e">
        <f>'Sch-1'!#REF!</f>
        <v>#REF!</v>
      </c>
      <c r="D60" s="407" t="e">
        <f>'Sch-1'!#REF!</f>
        <v>#REF!</v>
      </c>
      <c r="E60" s="464" t="e">
        <f>'Sch-1'!#REF!</f>
        <v>#REF!</v>
      </c>
      <c r="F60" s="93" t="e">
        <f t="shared" si="0"/>
        <v>#REF!</v>
      </c>
      <c r="G60" s="465" t="e">
        <f>'Sch-1'!#REF!</f>
        <v>#REF!</v>
      </c>
    </row>
    <row r="61" spans="1:7" s="408" customFormat="1" ht="17.25" customHeight="1">
      <c r="A61" s="407" t="e">
        <f>'Sch-1'!#REF!</f>
        <v>#REF!</v>
      </c>
      <c r="B61" s="407" t="e">
        <f>'Sch-1'!#REF!</f>
        <v>#REF!</v>
      </c>
      <c r="C61" s="407" t="e">
        <f>'Sch-1'!#REF!</f>
        <v>#REF!</v>
      </c>
      <c r="D61" s="407" t="e">
        <f>'Sch-1'!#REF!</f>
        <v>#REF!</v>
      </c>
      <c r="E61" s="464" t="e">
        <f>'Sch-1'!#REF!</f>
        <v>#REF!</v>
      </c>
      <c r="F61" s="93" t="e">
        <f t="shared" si="0"/>
        <v>#REF!</v>
      </c>
      <c r="G61" s="465" t="e">
        <f>'Sch-1'!#REF!</f>
        <v>#REF!</v>
      </c>
    </row>
    <row r="62" spans="1:7" s="408" customFormat="1" ht="17.25" customHeight="1">
      <c r="A62" s="407" t="e">
        <f>'Sch-1'!#REF!</f>
        <v>#REF!</v>
      </c>
      <c r="B62" s="407" t="e">
        <f>'Sch-1'!#REF!</f>
        <v>#REF!</v>
      </c>
      <c r="C62" s="407" t="e">
        <f>'Sch-1'!#REF!</f>
        <v>#REF!</v>
      </c>
      <c r="D62" s="407" t="e">
        <f>'Sch-1'!#REF!</f>
        <v>#REF!</v>
      </c>
      <c r="E62" s="464" t="e">
        <f>'Sch-1'!#REF!</f>
        <v>#REF!</v>
      </c>
      <c r="F62" s="93" t="e">
        <f t="shared" si="0"/>
        <v>#REF!</v>
      </c>
      <c r="G62" s="465" t="e">
        <f>'Sch-1'!#REF!</f>
        <v>#REF!</v>
      </c>
    </row>
    <row r="63" spans="1:7" s="408" customFormat="1" ht="17.25" customHeight="1">
      <c r="A63" s="407"/>
      <c r="B63" s="407"/>
      <c r="C63" s="407"/>
      <c r="D63" s="407"/>
      <c r="E63" s="464"/>
      <c r="F63" s="93"/>
      <c r="G63" s="465"/>
    </row>
    <row r="64" spans="1:7" s="408" customFormat="1" ht="17.25" customHeight="1">
      <c r="A64" s="407"/>
      <c r="B64" s="407"/>
      <c r="C64" s="407"/>
      <c r="D64" s="407"/>
      <c r="E64" s="464"/>
      <c r="F64" s="93"/>
      <c r="G64" s="465"/>
    </row>
    <row r="65" spans="1:22" s="408" customFormat="1" ht="17.25" customHeight="1">
      <c r="A65" s="407" t="e">
        <f>'Sch-1'!#REF!</f>
        <v>#REF!</v>
      </c>
      <c r="B65" s="407" t="e">
        <f>'Sch-1'!#REF!</f>
        <v>#REF!</v>
      </c>
      <c r="C65" s="407"/>
      <c r="D65" s="407"/>
      <c r="E65" s="464"/>
      <c r="F65" s="93"/>
      <c r="G65" s="465"/>
    </row>
    <row r="66" spans="1:22" s="408" customFormat="1" ht="17.25" customHeight="1">
      <c r="A66" s="407"/>
      <c r="B66" s="407" t="e">
        <f>'Sch-1'!#REF!</f>
        <v>#REF!</v>
      </c>
      <c r="C66" s="407" t="e">
        <f>'Sch-1'!#REF!</f>
        <v>#REF!</v>
      </c>
      <c r="D66" s="407" t="e">
        <f>'Sch-1'!#REF!</f>
        <v>#REF!</v>
      </c>
      <c r="E66" s="464" t="e">
        <f>'Sch-1'!#REF!</f>
        <v>#REF!</v>
      </c>
      <c r="F66" s="93" t="e">
        <f t="shared" si="0"/>
        <v>#REF!</v>
      </c>
      <c r="G66" s="465" t="e">
        <f>'Sch-1'!#REF!</f>
        <v>#REF!</v>
      </c>
    </row>
    <row r="67" spans="1:22" s="408" customFormat="1" ht="17.25" customHeight="1">
      <c r="A67" s="407"/>
      <c r="B67" s="407" t="e">
        <f>'Sch-1'!#REF!</f>
        <v>#REF!</v>
      </c>
      <c r="C67" s="407"/>
      <c r="D67" s="407"/>
      <c r="E67" s="464"/>
      <c r="F67" s="93"/>
      <c r="G67" s="465"/>
    </row>
    <row r="68" spans="1:22" s="408" customFormat="1" ht="17.25" customHeight="1">
      <c r="A68" s="407"/>
      <c r="B68" s="407" t="e">
        <f>'Sch-1'!#REF!</f>
        <v>#REF!</v>
      </c>
      <c r="C68" s="407" t="e">
        <f>'Sch-1'!#REF!</f>
        <v>#REF!</v>
      </c>
      <c r="D68" s="407" t="e">
        <f>'Sch-1'!#REF!</f>
        <v>#REF!</v>
      </c>
      <c r="E68" s="464" t="e">
        <f>'Sch-1'!#REF!</f>
        <v>#REF!</v>
      </c>
      <c r="F68" s="93" t="e">
        <f t="shared" si="0"/>
        <v>#REF!</v>
      </c>
      <c r="G68" s="465" t="e">
        <f>'Sch-1'!#REF!</f>
        <v>#REF!</v>
      </c>
    </row>
    <row r="69" spans="1:22" s="408" customFormat="1" ht="17.25" customHeight="1">
      <c r="A69" s="407"/>
      <c r="B69" s="407" t="e">
        <f>'Sch-1'!#REF!</f>
        <v>#REF!</v>
      </c>
      <c r="C69" s="407" t="e">
        <f>'Sch-1'!#REF!</f>
        <v>#REF!</v>
      </c>
      <c r="D69" s="407" t="e">
        <f>'Sch-1'!#REF!</f>
        <v>#REF!</v>
      </c>
      <c r="E69" s="464" t="e">
        <f>'Sch-1'!#REF!</f>
        <v>#REF!</v>
      </c>
      <c r="F69" s="93" t="e">
        <f>IF(E69=0, "Included",IF(ISERROR(D69*E69), E69, D69*E69))</f>
        <v>#REF!</v>
      </c>
      <c r="G69" s="465" t="e">
        <f>'Sch-1'!#REF!</f>
        <v>#REF!</v>
      </c>
    </row>
    <row r="70" spans="1:22" s="408" customFormat="1" ht="18" customHeight="1">
      <c r="A70" s="407"/>
      <c r="B70" s="407"/>
      <c r="C70" s="407"/>
      <c r="D70" s="407"/>
      <c r="E70" s="464"/>
      <c r="F70" s="93"/>
      <c r="G70" s="465"/>
    </row>
    <row r="71" spans="1:22" s="408" customFormat="1" ht="18" customHeight="1">
      <c r="A71" s="413"/>
      <c r="B71" s="363" t="s">
        <v>141</v>
      </c>
      <c r="C71" s="414"/>
      <c r="D71" s="415"/>
      <c r="E71" s="409"/>
      <c r="F71" s="93">
        <f>SUMIF(G18:G70,"Direct",F18:F70)</f>
        <v>0</v>
      </c>
      <c r="G71" s="416" t="s">
        <v>135</v>
      </c>
    </row>
    <row r="72" spans="1:22" s="408" customFormat="1" ht="18" customHeight="1">
      <c r="A72" s="413"/>
      <c r="B72" s="363" t="s">
        <v>142</v>
      </c>
      <c r="C72" s="414"/>
      <c r="D72" s="415"/>
      <c r="E72" s="409"/>
      <c r="F72" s="93">
        <f>SUMIF(G18:G70,"Bought-Out",F18:F70)</f>
        <v>0</v>
      </c>
      <c r="G72" s="416"/>
    </row>
    <row r="73" spans="1:22" ht="44.1" customHeight="1">
      <c r="A73" s="362"/>
      <c r="B73" s="363" t="s">
        <v>114</v>
      </c>
      <c r="C73" s="364"/>
      <c r="D73" s="365"/>
      <c r="E73" s="361"/>
      <c r="F73" s="361">
        <f>F71+F72</f>
        <v>0</v>
      </c>
      <c r="G73" s="861"/>
      <c r="I73" s="337"/>
      <c r="P73" s="332"/>
      <c r="Q73" s="331"/>
      <c r="S73" s="332"/>
      <c r="T73" s="331"/>
      <c r="V73" s="320"/>
    </row>
    <row r="74" spans="1:22" ht="26.1" customHeight="1">
      <c r="A74" s="862"/>
      <c r="B74" s="979" t="s">
        <v>143</v>
      </c>
      <c r="C74" s="979"/>
      <c r="D74" s="979"/>
      <c r="E74" s="93"/>
      <c r="F74" s="93" t="e">
        <f>'Sch-7 Dis'!F19</f>
        <v>#REF!</v>
      </c>
      <c r="G74" s="10"/>
      <c r="I74" s="238"/>
      <c r="J74" s="172"/>
      <c r="K74" s="172"/>
      <c r="L74" s="172"/>
      <c r="M74" s="172"/>
      <c r="N74" s="1"/>
      <c r="O74" s="1"/>
      <c r="P74" s="83"/>
      <c r="Q74" s="331" t="e">
        <f>'Sch-7'!#REF!</f>
        <v>#REF!</v>
      </c>
      <c r="R74" s="6"/>
      <c r="S74" s="83"/>
      <c r="T74" s="331" t="e">
        <f>'Sch-7'!#REF!</f>
        <v>#REF!</v>
      </c>
      <c r="U74" s="1"/>
      <c r="V74" s="1"/>
    </row>
    <row r="75" spans="1:22" ht="26.1" customHeight="1">
      <c r="A75" s="863"/>
      <c r="B75" s="980" t="s">
        <v>116</v>
      </c>
      <c r="C75" s="980"/>
      <c r="D75" s="980"/>
      <c r="E75" s="366"/>
      <c r="F75" s="366" t="e">
        <f>F73+F74</f>
        <v>#REF!</v>
      </c>
      <c r="G75" s="367"/>
      <c r="I75" s="238"/>
      <c r="J75" s="172"/>
      <c r="K75" s="172"/>
      <c r="L75" s="172"/>
      <c r="M75" s="172"/>
      <c r="N75" s="1"/>
      <c r="O75" s="1"/>
      <c r="P75" s="83"/>
      <c r="Q75" s="334" t="e">
        <f>SUM(#REF!,Q74)</f>
        <v>#REF!</v>
      </c>
      <c r="R75" s="11"/>
      <c r="S75" s="175"/>
      <c r="T75" s="334" t="e">
        <f>#REF!+T74</f>
        <v>#REF!</v>
      </c>
      <c r="U75" s="1"/>
      <c r="V75" s="335"/>
    </row>
    <row r="76" spans="1:22" ht="16.5" customHeight="1">
      <c r="A76" s="981"/>
      <c r="B76" s="981"/>
      <c r="C76" s="981"/>
      <c r="D76" s="981"/>
      <c r="E76" s="981"/>
      <c r="F76" s="981"/>
      <c r="G76" s="981"/>
      <c r="P76" s="335" t="s">
        <v>144</v>
      </c>
      <c r="Q76" s="332" t="e">
        <f>F75-Q75</f>
        <v>#REF!</v>
      </c>
      <c r="S76" s="335" t="s">
        <v>145</v>
      </c>
      <c r="T76" s="332" t="e">
        <f>Q75-T75</f>
        <v>#REF!</v>
      </c>
    </row>
    <row r="77" spans="1:22" ht="16.5" customHeight="1">
      <c r="A77" s="6"/>
      <c r="B77" s="982" t="str">
        <f>IF((18-COUNTA(G17:G70))&gt;0,"Do not leave Mode of Transaction Blank for any item. "&amp;(18-COUNTA(G17:G70))&amp;" item(s) is(are) left blank, if you leave it blank, the same shall be deemed to be 'Bought-out'", " ")</f>
        <v xml:space="preserve"> </v>
      </c>
      <c r="C77" s="982"/>
      <c r="D77" s="982"/>
      <c r="E77" s="982"/>
      <c r="F77" s="982"/>
      <c r="G77" s="982"/>
      <c r="P77" s="1" t="s">
        <v>146</v>
      </c>
      <c r="Q77" s="1" t="e">
        <f>IF(#REF!&gt;0,#REF! &amp; " item(s) in Sch-1", "")</f>
        <v>#REF!</v>
      </c>
    </row>
    <row r="78" spans="1:22" ht="24" customHeight="1">
      <c r="A78" s="68"/>
      <c r="B78" s="982"/>
      <c r="C78" s="982"/>
      <c r="D78" s="982"/>
      <c r="E78" s="982"/>
      <c r="F78" s="982"/>
      <c r="G78" s="982"/>
    </row>
    <row r="79" spans="1:22" ht="117.75" customHeight="1">
      <c r="A79" s="69" t="s">
        <v>118</v>
      </c>
      <c r="B79" s="983" t="s">
        <v>147</v>
      </c>
      <c r="C79" s="983"/>
      <c r="D79" s="983"/>
      <c r="E79" s="983"/>
      <c r="F79" s="983"/>
      <c r="G79" s="983"/>
    </row>
    <row r="80" spans="1:22" ht="33.6" customHeight="1">
      <c r="A80" s="11"/>
      <c r="B80" s="2"/>
      <c r="C80" s="2"/>
      <c r="D80" s="6"/>
      <c r="E80" s="1"/>
      <c r="F80" s="1"/>
      <c r="G80" s="1"/>
    </row>
    <row r="81" spans="1:7" ht="33.6" customHeight="1">
      <c r="A81" s="33" t="s">
        <v>122</v>
      </c>
      <c r="B81" s="102" t="str">
        <f>'Names of Bidder'!D33&amp;"-"&amp; 'Names of Bidder'!E33&amp;"-" &amp;'Names of Bidder'!F33</f>
        <v>--2024</v>
      </c>
      <c r="C81" s="12"/>
      <c r="D81" s="34"/>
      <c r="E81" s="1"/>
      <c r="F81" s="1"/>
      <c r="G81" s="174"/>
    </row>
    <row r="82" spans="1:7" ht="33.6" customHeight="1">
      <c r="A82" s="33" t="s">
        <v>123</v>
      </c>
      <c r="B82" s="102" t="str">
        <f>IF('Names of Bidder'!D34=0, "", 'Names of Bidder'!D34)</f>
        <v/>
      </c>
      <c r="C82" s="1"/>
      <c r="D82" s="34" t="s">
        <v>124</v>
      </c>
      <c r="E82" s="174" t="str">
        <f>IF('Names of Bidder'!D26=0, "", 'Names of Bidder'!D26)</f>
        <v/>
      </c>
      <c r="F82" s="1"/>
      <c r="G82" s="174"/>
    </row>
    <row r="83" spans="1:7" ht="33.6" customHeight="1">
      <c r="A83" s="187"/>
      <c r="B83" s="186"/>
      <c r="C83" s="180"/>
      <c r="D83" s="34" t="s">
        <v>125</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984"/>
      <c r="B111" s="984"/>
      <c r="C111" s="984"/>
      <c r="D111" s="984"/>
      <c r="E111" s="984"/>
      <c r="F111" s="984"/>
      <c r="G111" s="984"/>
      <c r="O111" s="4"/>
      <c r="P111" s="287"/>
      <c r="Q111" s="287"/>
      <c r="R111" s="287"/>
      <c r="T111" s="4"/>
      <c r="U111" s="1"/>
      <c r="W111" s="972"/>
      <c r="X111" s="972"/>
    </row>
    <row r="112" spans="1:24" ht="21.95" customHeight="1">
      <c r="A112" s="985"/>
      <c r="B112" s="985"/>
      <c r="C112" s="985"/>
      <c r="D112" s="985"/>
      <c r="E112" s="985"/>
      <c r="F112" s="985"/>
      <c r="G112" s="985"/>
      <c r="O112" s="4"/>
      <c r="P112" s="287"/>
      <c r="Q112" s="287"/>
      <c r="R112" s="287"/>
      <c r="T112" s="4"/>
      <c r="U112" s="1"/>
    </row>
    <row r="113" spans="1:41" ht="18" customHeight="1">
      <c r="A113" s="187"/>
      <c r="B113" s="187"/>
      <c r="C113" s="187"/>
      <c r="D113" s="187"/>
      <c r="E113" s="180"/>
      <c r="F113" s="180"/>
      <c r="G113" s="180"/>
      <c r="O113" s="4"/>
      <c r="P113" s="287"/>
      <c r="Q113" s="287"/>
      <c r="R113" s="287"/>
    </row>
    <row r="114" spans="1:41" ht="18" customHeight="1">
      <c r="A114" s="192"/>
      <c r="B114" s="179"/>
      <c r="C114" s="192"/>
      <c r="D114" s="192"/>
      <c r="E114" s="189"/>
      <c r="F114" s="180"/>
      <c r="G114" s="179"/>
      <c r="O114" s="4"/>
      <c r="P114" s="287"/>
      <c r="Q114" s="287"/>
      <c r="R114" s="287"/>
    </row>
    <row r="115" spans="1:41" ht="35.25" customHeight="1">
      <c r="A115" s="986"/>
      <c r="B115" s="986"/>
      <c r="C115" s="986"/>
      <c r="D115" s="986"/>
      <c r="E115" s="190"/>
      <c r="F115" s="180"/>
      <c r="G115" s="179"/>
      <c r="O115" s="337"/>
      <c r="P115" s="324"/>
      <c r="Q115" s="324"/>
      <c r="R115" s="324"/>
      <c r="W115" s="972"/>
      <c r="X115" s="972"/>
    </row>
    <row r="116" spans="1:41" ht="18" customHeight="1">
      <c r="A116" s="192"/>
      <c r="B116" s="978"/>
      <c r="C116" s="978"/>
      <c r="D116" s="978"/>
      <c r="E116" s="190"/>
      <c r="F116" s="180"/>
      <c r="G116" s="179"/>
      <c r="O116" s="4"/>
      <c r="P116" s="325"/>
      <c r="Q116" s="325"/>
      <c r="R116" s="325"/>
    </row>
    <row r="117" spans="1:41" ht="18" customHeight="1">
      <c r="A117" s="192"/>
      <c r="B117" s="978"/>
      <c r="C117" s="978"/>
      <c r="D117" s="978"/>
      <c r="E117" s="190"/>
      <c r="F117" s="180"/>
      <c r="G117" s="179"/>
      <c r="O117" s="4"/>
      <c r="P117" s="325"/>
      <c r="Q117" s="325"/>
      <c r="R117" s="325"/>
    </row>
    <row r="118" spans="1:41" ht="18" customHeight="1">
      <c r="A118" s="179"/>
      <c r="B118" s="978"/>
      <c r="C118" s="978"/>
      <c r="D118" s="978"/>
      <c r="E118" s="190"/>
      <c r="F118" s="180"/>
      <c r="G118" s="179"/>
      <c r="O118" s="337"/>
      <c r="P118" s="339"/>
      <c r="Q118" s="336"/>
      <c r="R118" s="326"/>
    </row>
    <row r="119" spans="1:41" ht="18" customHeight="1">
      <c r="A119" s="179"/>
      <c r="B119" s="978"/>
      <c r="C119" s="978"/>
      <c r="D119" s="978"/>
      <c r="E119" s="190"/>
      <c r="F119" s="180"/>
      <c r="G119" s="179"/>
      <c r="W119" s="972"/>
      <c r="X119" s="972"/>
    </row>
    <row r="120" spans="1:41" ht="18" customHeight="1">
      <c r="A120" s="179"/>
      <c r="B120" s="179"/>
      <c r="C120" s="179"/>
      <c r="D120" s="179"/>
      <c r="E120" s="192"/>
      <c r="F120" s="180"/>
      <c r="G120" s="180"/>
      <c r="Y120" s="327"/>
    </row>
    <row r="121" spans="1:41" ht="40.5" customHeight="1">
      <c r="A121" s="988"/>
      <c r="B121" s="988"/>
      <c r="C121" s="988"/>
      <c r="D121" s="988"/>
      <c r="E121" s="988"/>
      <c r="F121" s="988"/>
      <c r="G121" s="988"/>
      <c r="H121" s="355"/>
      <c r="I121" s="239"/>
      <c r="J121" s="240"/>
      <c r="K121" s="240"/>
      <c r="L121" s="240"/>
      <c r="M121" s="240"/>
      <c r="Q121" s="6"/>
      <c r="Y121" s="327"/>
    </row>
    <row r="122" spans="1:41" ht="18" customHeight="1">
      <c r="A122" s="187"/>
      <c r="B122" s="187"/>
      <c r="C122" s="187"/>
      <c r="D122" s="187"/>
      <c r="E122" s="194"/>
      <c r="F122" s="194"/>
      <c r="G122" s="195"/>
      <c r="P122" s="970"/>
      <c r="Q122" s="970"/>
      <c r="S122" s="971"/>
      <c r="T122" s="971"/>
      <c r="W122" s="972"/>
      <c r="X122" s="972"/>
    </row>
    <row r="123" spans="1:41" ht="66" customHeight="1">
      <c r="A123" s="209"/>
      <c r="B123" s="209"/>
      <c r="C123" s="183"/>
      <c r="D123" s="183"/>
      <c r="E123" s="209"/>
      <c r="F123" s="209"/>
      <c r="G123" s="209"/>
      <c r="P123" s="288"/>
      <c r="Q123" s="288"/>
      <c r="S123" s="288"/>
      <c r="T123" s="288"/>
    </row>
    <row r="124" spans="1:41" ht="18" customHeight="1">
      <c r="A124" s="183"/>
      <c r="B124" s="183"/>
      <c r="C124" s="183"/>
      <c r="D124" s="183"/>
      <c r="E124" s="183"/>
      <c r="F124" s="183"/>
      <c r="G124" s="183"/>
      <c r="P124" s="175"/>
      <c r="Q124" s="175"/>
      <c r="S124" s="175"/>
      <c r="T124" s="175"/>
    </row>
    <row r="125" spans="1:41" s="305" customFormat="1" ht="18" customHeight="1">
      <c r="A125" s="201"/>
      <c r="B125" s="217"/>
      <c r="C125" s="198"/>
      <c r="D125" s="218"/>
      <c r="E125" s="219"/>
      <c r="F125" s="220"/>
      <c r="G125" s="180"/>
      <c r="H125" s="337"/>
      <c r="I125" s="238"/>
      <c r="J125" s="172"/>
      <c r="K125" s="172"/>
      <c r="L125" s="172"/>
      <c r="M125" s="172"/>
      <c r="N125" s="1"/>
      <c r="O125" s="1"/>
      <c r="P125" s="175"/>
      <c r="Q125" s="328"/>
      <c r="R125" s="6"/>
      <c r="S125" s="175"/>
      <c r="T125" s="328"/>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0"/>
      <c r="Q126" s="329"/>
      <c r="S126" s="330"/>
      <c r="T126" s="329"/>
      <c r="W126" s="972"/>
      <c r="X126" s="972"/>
    </row>
    <row r="127" spans="1:41" ht="21.95" customHeight="1">
      <c r="A127" s="202"/>
      <c r="B127" s="225"/>
      <c r="C127" s="198"/>
      <c r="D127" s="198"/>
      <c r="E127" s="226"/>
      <c r="F127" s="227"/>
      <c r="G127" s="180"/>
      <c r="P127" s="332"/>
      <c r="Q127" s="331"/>
      <c r="S127" s="332"/>
      <c r="T127" s="331"/>
    </row>
    <row r="128" spans="1:41" ht="21.95" customHeight="1">
      <c r="A128" s="200"/>
      <c r="B128" s="204"/>
      <c r="C128" s="198"/>
      <c r="D128" s="218"/>
      <c r="E128" s="219"/>
      <c r="F128" s="220"/>
      <c r="G128" s="180"/>
      <c r="P128" s="332"/>
      <c r="Q128" s="331"/>
      <c r="S128" s="332"/>
      <c r="T128" s="331"/>
      <c r="V128" s="320"/>
    </row>
    <row r="129" spans="1:24" ht="21.95" customHeight="1">
      <c r="A129" s="200"/>
      <c r="B129" s="204"/>
      <c r="C129" s="198"/>
      <c r="D129" s="218"/>
      <c r="E129" s="219"/>
      <c r="F129" s="220"/>
      <c r="G129" s="180"/>
      <c r="P129" s="332"/>
      <c r="Q129" s="331"/>
      <c r="S129" s="332"/>
      <c r="T129" s="331"/>
      <c r="V129" s="320"/>
    </row>
    <row r="130" spans="1:24">
      <c r="A130" s="202"/>
      <c r="B130" s="221"/>
      <c r="C130" s="198"/>
      <c r="D130" s="218"/>
      <c r="E130" s="219"/>
      <c r="F130" s="220"/>
      <c r="G130" s="180"/>
      <c r="P130" s="332"/>
      <c r="Q130" s="331"/>
      <c r="S130" s="332"/>
      <c r="T130" s="331"/>
      <c r="V130" s="320"/>
      <c r="W130" s="972"/>
      <c r="X130" s="972"/>
    </row>
    <row r="131" spans="1:24" ht="21.95" customHeight="1">
      <c r="A131" s="202"/>
      <c r="B131" s="225"/>
      <c r="C131" s="198"/>
      <c r="D131" s="218"/>
      <c r="E131" s="219"/>
      <c r="F131" s="220"/>
      <c r="G131" s="224"/>
      <c r="P131" s="332"/>
      <c r="Q131" s="331"/>
      <c r="S131" s="332"/>
      <c r="T131" s="331"/>
      <c r="V131" s="320"/>
    </row>
    <row r="132" spans="1:24" ht="21.95" customHeight="1">
      <c r="A132" s="202"/>
      <c r="B132" s="204"/>
      <c r="C132" s="198"/>
      <c r="D132" s="218"/>
      <c r="E132" s="219"/>
      <c r="F132" s="220"/>
      <c r="G132" s="180"/>
      <c r="P132" s="332"/>
      <c r="Q132" s="331"/>
      <c r="S132" s="332"/>
      <c r="T132" s="331"/>
      <c r="V132" s="320"/>
    </row>
    <row r="133" spans="1:24" ht="21.95" customHeight="1">
      <c r="A133" s="202"/>
      <c r="B133" s="204"/>
      <c r="C133" s="198"/>
      <c r="D133" s="218"/>
      <c r="E133" s="219"/>
      <c r="F133" s="220"/>
      <c r="G133" s="180"/>
      <c r="P133" s="332"/>
      <c r="Q133" s="331"/>
      <c r="S133" s="332"/>
      <c r="T133" s="331"/>
      <c r="V133" s="320"/>
    </row>
    <row r="134" spans="1:24">
      <c r="A134" s="202"/>
      <c r="B134" s="221"/>
      <c r="C134" s="198"/>
      <c r="D134" s="198"/>
      <c r="E134" s="219"/>
      <c r="F134" s="220"/>
      <c r="G134" s="224"/>
      <c r="P134" s="332"/>
      <c r="Q134" s="331"/>
      <c r="S134" s="332"/>
      <c r="T134" s="331"/>
      <c r="V134" s="320"/>
    </row>
    <row r="135" spans="1:24" ht="21.95" customHeight="1">
      <c r="A135" s="202"/>
      <c r="B135" s="225"/>
      <c r="C135" s="198"/>
      <c r="D135" s="198"/>
      <c r="E135" s="228"/>
      <c r="F135" s="220"/>
      <c r="G135" s="229"/>
      <c r="P135" s="332"/>
      <c r="Q135" s="331"/>
      <c r="S135" s="332"/>
      <c r="T135" s="331"/>
      <c r="V135" s="320"/>
    </row>
    <row r="136" spans="1:24" ht="35.1" customHeight="1">
      <c r="A136" s="200"/>
      <c r="B136" s="230"/>
      <c r="C136" s="198"/>
      <c r="D136" s="218"/>
      <c r="E136" s="219"/>
      <c r="F136" s="220"/>
      <c r="G136" s="180"/>
      <c r="N136" s="4"/>
      <c r="P136" s="332"/>
      <c r="Q136" s="331"/>
      <c r="S136" s="332"/>
      <c r="T136" s="331"/>
      <c r="V136" s="320"/>
    </row>
    <row r="137" spans="1:24" ht="21.95" customHeight="1">
      <c r="A137" s="200"/>
      <c r="B137" s="231"/>
      <c r="C137" s="198"/>
      <c r="D137" s="218"/>
      <c r="E137" s="228"/>
      <c r="F137" s="220"/>
      <c r="G137" s="180"/>
      <c r="N137" s="4"/>
      <c r="P137" s="332"/>
      <c r="Q137" s="331"/>
      <c r="S137" s="332"/>
      <c r="T137" s="331"/>
      <c r="V137" s="320"/>
    </row>
    <row r="138" spans="1:24" ht="21.95" customHeight="1">
      <c r="A138" s="200"/>
      <c r="B138" s="231"/>
      <c r="C138" s="198"/>
      <c r="D138" s="218"/>
      <c r="E138" s="228"/>
      <c r="F138" s="220"/>
      <c r="G138" s="180"/>
      <c r="N138" s="4"/>
      <c r="P138" s="332"/>
      <c r="Q138" s="331"/>
      <c r="S138" s="332"/>
      <c r="T138" s="331"/>
      <c r="V138" s="320"/>
    </row>
    <row r="139" spans="1:24" ht="24" customHeight="1">
      <c r="A139" s="201"/>
      <c r="B139" s="205"/>
      <c r="C139" s="198"/>
      <c r="D139" s="218"/>
      <c r="E139" s="219"/>
      <c r="F139" s="220"/>
      <c r="G139" s="180"/>
      <c r="J139" s="172"/>
      <c r="K139" s="172"/>
      <c r="L139" s="172"/>
      <c r="M139" s="172"/>
      <c r="N139" s="1"/>
      <c r="O139" s="1"/>
      <c r="P139" s="332"/>
      <c r="Q139" s="331"/>
      <c r="R139" s="6"/>
      <c r="S139" s="332"/>
      <c r="T139" s="331"/>
      <c r="U139" s="1"/>
      <c r="V139" s="6"/>
    </row>
    <row r="140" spans="1:24" ht="24" customHeight="1">
      <c r="A140" s="200"/>
      <c r="B140" s="232"/>
      <c r="C140" s="198"/>
      <c r="D140" s="218"/>
      <c r="E140" s="219"/>
      <c r="F140" s="220"/>
      <c r="G140" s="180"/>
      <c r="P140" s="332"/>
      <c r="Q140" s="331"/>
      <c r="S140" s="332"/>
      <c r="T140" s="331"/>
      <c r="V140" s="320"/>
    </row>
    <row r="141" spans="1:24" ht="24" customHeight="1">
      <c r="A141" s="202"/>
      <c r="B141" s="197"/>
      <c r="C141" s="198"/>
      <c r="D141" s="218"/>
      <c r="E141" s="219"/>
      <c r="F141" s="220"/>
      <c r="G141" s="180"/>
      <c r="P141" s="332"/>
      <c r="Q141" s="331"/>
      <c r="S141" s="332"/>
      <c r="T141" s="331"/>
      <c r="V141" s="320"/>
    </row>
    <row r="142" spans="1:24" ht="24" customHeight="1">
      <c r="A142" s="200"/>
      <c r="B142" s="231"/>
      <c r="C142" s="198"/>
      <c r="D142" s="218"/>
      <c r="E142" s="228"/>
      <c r="F142" s="220"/>
      <c r="G142" s="180"/>
      <c r="P142" s="332"/>
      <c r="Q142" s="331"/>
      <c r="S142" s="332"/>
      <c r="T142" s="331"/>
      <c r="V142" s="320"/>
    </row>
    <row r="143" spans="1:24" ht="24" customHeight="1">
      <c r="A143" s="201"/>
      <c r="B143" s="217"/>
      <c r="C143" s="198"/>
      <c r="D143" s="218"/>
      <c r="E143" s="219"/>
      <c r="F143" s="220"/>
      <c r="G143" s="180"/>
      <c r="J143" s="172"/>
      <c r="K143" s="172"/>
      <c r="L143" s="172"/>
      <c r="M143" s="172"/>
      <c r="N143" s="1"/>
      <c r="O143" s="1"/>
      <c r="P143" s="332"/>
      <c r="Q143" s="333"/>
      <c r="R143" s="6"/>
      <c r="S143" s="332"/>
      <c r="T143" s="333"/>
      <c r="U143" s="1"/>
      <c r="V143" s="6"/>
    </row>
    <row r="144" spans="1:24" ht="35.1" customHeight="1">
      <c r="A144" s="202"/>
      <c r="B144" s="197"/>
      <c r="C144" s="198"/>
      <c r="D144" s="198"/>
      <c r="E144" s="228"/>
      <c r="F144" s="220"/>
      <c r="G144" s="229"/>
      <c r="P144" s="332"/>
      <c r="Q144" s="333"/>
      <c r="S144" s="332"/>
      <c r="T144" s="333"/>
      <c r="V144" s="320"/>
    </row>
    <row r="145" spans="1:22" ht="24" customHeight="1">
      <c r="A145" s="202"/>
      <c r="B145" s="197"/>
      <c r="C145" s="200"/>
      <c r="D145" s="218"/>
      <c r="E145" s="228"/>
      <c r="F145" s="220"/>
      <c r="G145" s="180"/>
      <c r="P145" s="332"/>
      <c r="Q145" s="331"/>
      <c r="S145" s="332"/>
      <c r="T145" s="331"/>
      <c r="V145" s="320"/>
    </row>
    <row r="146" spans="1:22" ht="24" customHeight="1">
      <c r="A146" s="200"/>
      <c r="B146" s="197"/>
      <c r="C146" s="200"/>
      <c r="D146" s="218"/>
      <c r="E146" s="228"/>
      <c r="F146" s="220"/>
      <c r="G146" s="180"/>
      <c r="P146" s="332"/>
      <c r="Q146" s="331"/>
      <c r="S146" s="332"/>
      <c r="T146" s="331"/>
      <c r="V146" s="320"/>
    </row>
    <row r="147" spans="1:22" ht="24" customHeight="1">
      <c r="A147" s="200"/>
      <c r="B147" s="197"/>
      <c r="C147" s="200"/>
      <c r="D147" s="218"/>
      <c r="E147" s="228"/>
      <c r="F147" s="220"/>
      <c r="G147" s="180"/>
      <c r="P147" s="332"/>
      <c r="Q147" s="331"/>
      <c r="S147" s="332"/>
      <c r="T147" s="331"/>
      <c r="V147" s="320"/>
    </row>
    <row r="148" spans="1:22" ht="24" customHeight="1">
      <c r="A148" s="200"/>
      <c r="B148" s="197"/>
      <c r="C148" s="200"/>
      <c r="D148" s="218"/>
      <c r="E148" s="228"/>
      <c r="F148" s="220"/>
      <c r="G148" s="180"/>
      <c r="P148" s="332"/>
      <c r="Q148" s="331"/>
      <c r="S148" s="332"/>
      <c r="T148" s="331"/>
      <c r="V148" s="320"/>
    </row>
    <row r="149" spans="1:22" ht="24" customHeight="1">
      <c r="A149" s="200"/>
      <c r="B149" s="197"/>
      <c r="C149" s="200"/>
      <c r="D149" s="218"/>
      <c r="E149" s="228"/>
      <c r="F149" s="220"/>
      <c r="G149" s="180"/>
      <c r="P149" s="332"/>
      <c r="Q149" s="331"/>
      <c r="S149" s="332"/>
      <c r="T149" s="331"/>
      <c r="V149" s="320"/>
    </row>
    <row r="150" spans="1:22" ht="24" customHeight="1">
      <c r="A150" s="200"/>
      <c r="B150" s="197"/>
      <c r="C150" s="200"/>
      <c r="D150" s="218"/>
      <c r="E150" s="228"/>
      <c r="F150" s="220"/>
      <c r="G150" s="180"/>
      <c r="P150" s="332"/>
      <c r="Q150" s="331"/>
      <c r="S150" s="332"/>
      <c r="T150" s="331"/>
      <c r="V150" s="320"/>
    </row>
    <row r="151" spans="1:22" ht="24" customHeight="1">
      <c r="A151" s="200"/>
      <c r="B151" s="197"/>
      <c r="C151" s="200"/>
      <c r="D151" s="218"/>
      <c r="E151" s="228"/>
      <c r="F151" s="220"/>
      <c r="G151" s="180"/>
      <c r="P151" s="332"/>
      <c r="Q151" s="331"/>
      <c r="S151" s="332"/>
      <c r="T151" s="331"/>
      <c r="V151" s="320"/>
    </row>
    <row r="152" spans="1:22" ht="35.1" customHeight="1">
      <c r="A152" s="201"/>
      <c r="B152" s="217"/>
      <c r="C152" s="198"/>
      <c r="D152" s="218"/>
      <c r="E152" s="219"/>
      <c r="F152" s="220"/>
      <c r="G152" s="180"/>
      <c r="P152" s="332"/>
      <c r="Q152" s="333"/>
      <c r="S152" s="332"/>
      <c r="T152" s="333"/>
      <c r="V152" s="320"/>
    </row>
    <row r="153" spans="1:22" ht="24" customHeight="1">
      <c r="A153" s="202"/>
      <c r="B153" s="203"/>
      <c r="C153" s="198"/>
      <c r="D153" s="218"/>
      <c r="E153" s="228"/>
      <c r="F153" s="220"/>
      <c r="G153" s="229"/>
      <c r="P153" s="332"/>
      <c r="Q153" s="333"/>
      <c r="S153" s="332"/>
      <c r="T153" s="333"/>
      <c r="V153" s="320"/>
    </row>
    <row r="154" spans="1:22" ht="24" customHeight="1">
      <c r="A154" s="202"/>
      <c r="B154" s="197"/>
      <c r="C154" s="200"/>
      <c r="D154" s="203"/>
      <c r="E154" s="228"/>
      <c r="F154" s="220"/>
      <c r="G154" s="180"/>
      <c r="P154" s="332"/>
      <c r="Q154" s="331"/>
      <c r="S154" s="332"/>
      <c r="T154" s="331"/>
      <c r="V154" s="320"/>
    </row>
    <row r="155" spans="1:22" ht="35.1" customHeight="1">
      <c r="A155" s="202"/>
      <c r="B155" s="217"/>
      <c r="C155" s="198"/>
      <c r="D155" s="218"/>
      <c r="E155" s="219"/>
      <c r="F155" s="220"/>
      <c r="G155" s="180"/>
      <c r="P155" s="332"/>
      <c r="Q155" s="331"/>
      <c r="S155" s="332"/>
      <c r="T155" s="331"/>
      <c r="V155" s="320"/>
    </row>
    <row r="156" spans="1:22" ht="24" customHeight="1">
      <c r="A156" s="201"/>
      <c r="B156" s="199"/>
      <c r="C156" s="200"/>
      <c r="D156" s="218"/>
      <c r="E156" s="220"/>
      <c r="F156" s="220"/>
      <c r="G156" s="180"/>
      <c r="P156" s="332"/>
      <c r="Q156" s="331"/>
      <c r="S156" s="332"/>
      <c r="T156" s="331"/>
      <c r="V156" s="320"/>
    </row>
    <row r="157" spans="1:22" ht="24" customHeight="1">
      <c r="A157" s="201"/>
      <c r="B157" s="199"/>
      <c r="C157" s="200"/>
      <c r="D157" s="218"/>
      <c r="E157" s="219"/>
      <c r="F157" s="220"/>
      <c r="G157" s="180"/>
      <c r="P157" s="332"/>
      <c r="Q157" s="331"/>
      <c r="S157" s="332"/>
      <c r="T157" s="331"/>
      <c r="V157" s="320"/>
    </row>
    <row r="158" spans="1:22" ht="24" customHeight="1">
      <c r="A158" s="201"/>
      <c r="B158" s="199"/>
      <c r="C158" s="200"/>
      <c r="D158" s="218"/>
      <c r="E158" s="220"/>
      <c r="F158" s="220"/>
      <c r="G158" s="180"/>
      <c r="P158" s="332"/>
      <c r="Q158" s="331"/>
      <c r="S158" s="332"/>
      <c r="T158" s="331"/>
      <c r="V158" s="320"/>
    </row>
    <row r="159" spans="1:22" ht="24" customHeight="1">
      <c r="A159" s="201"/>
      <c r="B159" s="199"/>
      <c r="C159" s="200"/>
      <c r="D159" s="218"/>
      <c r="E159" s="220"/>
      <c r="F159" s="220"/>
      <c r="G159" s="180"/>
      <c r="P159" s="332"/>
      <c r="Q159" s="331"/>
      <c r="S159" s="332"/>
      <c r="T159" s="331"/>
      <c r="V159" s="320"/>
    </row>
    <row r="160" spans="1:22" ht="35.1" customHeight="1">
      <c r="A160" s="201"/>
      <c r="B160" s="204"/>
      <c r="C160" s="200"/>
      <c r="D160" s="218"/>
      <c r="E160" s="220"/>
      <c r="F160" s="220"/>
      <c r="G160" s="180"/>
      <c r="P160" s="332"/>
      <c r="Q160" s="331"/>
      <c r="S160" s="332"/>
      <c r="T160" s="331"/>
      <c r="V160" s="320"/>
    </row>
    <row r="161" spans="1:22" ht="30" customHeight="1">
      <c r="A161" s="201"/>
      <c r="B161" s="197"/>
      <c r="C161" s="200"/>
      <c r="D161" s="218"/>
      <c r="E161" s="220"/>
      <c r="F161" s="220"/>
      <c r="G161" s="180"/>
      <c r="P161" s="332"/>
      <c r="Q161" s="331"/>
      <c r="S161" s="332"/>
      <c r="T161" s="331"/>
      <c r="V161" s="320"/>
    </row>
    <row r="162" spans="1:22" ht="26.1" customHeight="1">
      <c r="A162" s="201"/>
      <c r="B162" s="217"/>
      <c r="C162" s="198"/>
      <c r="D162" s="218"/>
      <c r="E162" s="219"/>
      <c r="F162" s="220"/>
      <c r="G162" s="180"/>
      <c r="J162" s="172"/>
      <c r="K162" s="172"/>
      <c r="L162" s="172"/>
      <c r="M162" s="172"/>
      <c r="N162" s="1"/>
      <c r="O162" s="1"/>
      <c r="P162" s="332"/>
      <c r="Q162" s="331"/>
      <c r="R162" s="6"/>
      <c r="S162" s="332"/>
      <c r="T162" s="331"/>
      <c r="U162" s="1"/>
      <c r="V162" s="6"/>
    </row>
    <row r="163" spans="1:22" ht="30" customHeight="1">
      <c r="A163" s="202"/>
      <c r="B163" s="199"/>
      <c r="C163" s="200"/>
      <c r="D163" s="233"/>
      <c r="E163" s="220"/>
      <c r="F163" s="220"/>
      <c r="G163" s="180"/>
      <c r="P163" s="332"/>
      <c r="Q163" s="331"/>
      <c r="S163" s="332"/>
      <c r="T163" s="331"/>
      <c r="V163" s="320"/>
    </row>
    <row r="164" spans="1:22" ht="30" customHeight="1">
      <c r="A164" s="202"/>
      <c r="B164" s="199"/>
      <c r="C164" s="200"/>
      <c r="D164" s="233"/>
      <c r="E164" s="220"/>
      <c r="F164" s="220"/>
      <c r="G164" s="180"/>
      <c r="P164" s="332"/>
      <c r="Q164" s="331"/>
      <c r="S164" s="332"/>
      <c r="T164" s="331"/>
      <c r="V164" s="320"/>
    </row>
    <row r="165" spans="1:22" ht="30" customHeight="1">
      <c r="A165" s="202"/>
      <c r="B165" s="199"/>
      <c r="C165" s="200"/>
      <c r="D165" s="233"/>
      <c r="E165" s="220"/>
      <c r="F165" s="220"/>
      <c r="G165" s="180"/>
      <c r="P165" s="332"/>
      <c r="Q165" s="331"/>
      <c r="S165" s="332"/>
      <c r="T165" s="331"/>
      <c r="V165" s="320"/>
    </row>
    <row r="166" spans="1:22" ht="30" customHeight="1">
      <c r="A166" s="202"/>
      <c r="B166" s="199"/>
      <c r="C166" s="200"/>
      <c r="D166" s="233"/>
      <c r="E166" s="220"/>
      <c r="F166" s="220"/>
      <c r="G166" s="180"/>
      <c r="P166" s="332"/>
      <c r="Q166" s="331"/>
      <c r="S166" s="332"/>
      <c r="T166" s="331"/>
      <c r="V166" s="320"/>
    </row>
    <row r="167" spans="1:22" ht="33" customHeight="1">
      <c r="A167" s="234"/>
      <c r="B167" s="217"/>
      <c r="C167" s="198"/>
      <c r="D167" s="218"/>
      <c r="E167" s="219"/>
      <c r="F167" s="220"/>
      <c r="G167" s="180"/>
      <c r="P167" s="332"/>
      <c r="Q167" s="331"/>
      <c r="S167" s="332"/>
      <c r="T167" s="331"/>
      <c r="V167" s="320"/>
    </row>
    <row r="168" spans="1:22" ht="24" customHeight="1">
      <c r="A168" s="235"/>
      <c r="B168" s="199"/>
      <c r="C168" s="235"/>
      <c r="D168" s="236"/>
      <c r="E168" s="220"/>
      <c r="F168" s="220"/>
      <c r="G168" s="180"/>
      <c r="P168" s="332"/>
      <c r="Q168" s="331"/>
      <c r="S168" s="332"/>
      <c r="T168" s="331"/>
      <c r="V168" s="320"/>
    </row>
    <row r="169" spans="1:22" ht="24" customHeight="1">
      <c r="A169" s="235"/>
      <c r="B169" s="199"/>
      <c r="C169" s="235"/>
      <c r="D169" s="236"/>
      <c r="E169" s="220"/>
      <c r="F169" s="220"/>
      <c r="G169" s="180"/>
      <c r="P169" s="332"/>
      <c r="Q169" s="331"/>
      <c r="S169" s="332"/>
      <c r="T169" s="331"/>
      <c r="V169" s="320"/>
    </row>
    <row r="170" spans="1:22" ht="24" customHeight="1">
      <c r="A170" s="235"/>
      <c r="B170" s="199"/>
      <c r="C170" s="235"/>
      <c r="D170" s="236"/>
      <c r="E170" s="220"/>
      <c r="F170" s="220"/>
      <c r="G170" s="180"/>
      <c r="P170" s="332"/>
      <c r="Q170" s="331"/>
      <c r="S170" s="332"/>
      <c r="T170" s="331"/>
      <c r="V170" s="320"/>
    </row>
    <row r="171" spans="1:22" ht="24" customHeight="1">
      <c r="A171" s="235"/>
      <c r="B171" s="199"/>
      <c r="C171" s="235"/>
      <c r="D171" s="236"/>
      <c r="E171" s="220"/>
      <c r="F171" s="220"/>
      <c r="G171" s="180"/>
      <c r="P171" s="332"/>
      <c r="Q171" s="331"/>
      <c r="S171" s="332"/>
      <c r="T171" s="331"/>
      <c r="V171" s="320"/>
    </row>
    <row r="172" spans="1:22" ht="24" customHeight="1">
      <c r="A172" s="235"/>
      <c r="B172" s="199"/>
      <c r="C172" s="235"/>
      <c r="D172" s="236"/>
      <c r="E172" s="220"/>
      <c r="F172" s="220"/>
      <c r="G172" s="180"/>
      <c r="P172" s="332"/>
      <c r="Q172" s="331"/>
      <c r="S172" s="332"/>
      <c r="T172" s="331"/>
      <c r="V172" s="320"/>
    </row>
    <row r="173" spans="1:22" ht="26.1" customHeight="1">
      <c r="A173" s="200"/>
      <c r="B173" s="989"/>
      <c r="C173" s="989"/>
      <c r="D173" s="989"/>
      <c r="E173" s="220"/>
      <c r="F173" s="220"/>
      <c r="G173" s="180"/>
      <c r="I173" s="238"/>
      <c r="J173" s="172"/>
      <c r="K173" s="172"/>
      <c r="L173" s="172"/>
      <c r="M173" s="172"/>
      <c r="N173" s="1"/>
      <c r="O173" s="1"/>
      <c r="P173" s="83"/>
      <c r="Q173" s="331"/>
      <c r="R173" s="6"/>
      <c r="S173" s="83"/>
      <c r="T173" s="331"/>
      <c r="U173" s="1"/>
      <c r="V173" s="6"/>
    </row>
    <row r="174" spans="1:22" ht="26.1" customHeight="1">
      <c r="A174" s="235"/>
      <c r="B174" s="990"/>
      <c r="C174" s="990"/>
      <c r="D174" s="990"/>
      <c r="E174" s="220"/>
      <c r="F174" s="220"/>
      <c r="G174" s="180"/>
      <c r="I174" s="238"/>
      <c r="J174" s="172"/>
      <c r="K174" s="172"/>
      <c r="L174" s="172"/>
      <c r="M174" s="172"/>
      <c r="N174" s="1"/>
      <c r="O174" s="1"/>
      <c r="P174" s="83"/>
      <c r="Q174" s="331"/>
      <c r="R174" s="6"/>
      <c r="S174" s="83"/>
      <c r="T174" s="331"/>
      <c r="U174" s="1"/>
      <c r="V174" s="1"/>
    </row>
    <row r="175" spans="1:22" ht="26.1" customHeight="1">
      <c r="A175" s="235"/>
      <c r="B175" s="987"/>
      <c r="C175" s="987"/>
      <c r="D175" s="987"/>
      <c r="E175" s="220"/>
      <c r="F175" s="220"/>
      <c r="G175" s="180"/>
      <c r="I175" s="238"/>
      <c r="J175" s="172"/>
      <c r="K175" s="172"/>
      <c r="L175" s="172"/>
      <c r="M175" s="172"/>
      <c r="N175" s="1"/>
      <c r="O175" s="1"/>
      <c r="P175" s="83"/>
      <c r="Q175" s="331"/>
      <c r="R175" s="6"/>
      <c r="S175" s="83"/>
      <c r="T175" s="331"/>
      <c r="U175" s="1"/>
      <c r="V175" s="335"/>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8" type="noConversion"/>
  <conditionalFormatting sqref="E30:E72 G55 G59:G60">
    <cfRule type="cellIs" dxfId="17" priority="2" stopIfTrue="1" operator="equal">
      <formula>"a"</formula>
    </cfRule>
  </conditionalFormatting>
  <conditionalFormatting sqref="E30:E72">
    <cfRule type="expression" dxfId="16" priority="1" stopIfTrue="1">
      <formula>D30&gt;0</formula>
    </cfRule>
  </conditionalFormatting>
  <conditionalFormatting sqref="E135 G135 E142 Q143:Q144 T143:T144 G144 E144:E151 Q152:Q153 T152:T153 G153 E153:E154">
    <cfRule type="cellIs" dxfId="15" priority="4" stopIfTrue="1" operator="equal">
      <formula>"a"</formula>
    </cfRule>
  </conditionalFormatting>
  <conditionalFormatting sqref="G17:G72 G128:G129 G132:G133 G136:G138 G141:G142 G145:G151 G154 G156:G161 G163:G166 G168:G172">
    <cfRule type="expression" dxfId="14" priority="5" stopIfTrue="1">
      <formula>E17=""</formula>
    </cfRule>
  </conditionalFormatting>
  <conditionalFormatting sqref="Q17:Q73 T17:T73 Q127:Q138 T127:T138 Q141:Q142 T141:T142 Q145:Q151 T145:T151 Q154 T154 Q156:Q166 T156:T166 Q168:Q172 T168:T172">
    <cfRule type="cellIs" dxfId="13"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RowHeight="15.75"/>
  <cols>
    <col min="1" max="1" width="12" style="563" customWidth="1"/>
    <col min="2" max="2" width="17.375" style="563" hidden="1" customWidth="1"/>
    <col min="3" max="3" width="8.5" style="563" hidden="1" customWidth="1"/>
    <col min="4" max="4" width="44.25" style="563" hidden="1" customWidth="1"/>
    <col min="5" max="5" width="13.375" style="563" hidden="1" customWidth="1"/>
    <col min="6" max="6" width="54.625" style="585" customWidth="1"/>
    <col min="7" max="7" width="7.75" style="563" customWidth="1"/>
    <col min="8" max="8" width="9.625" style="564" customWidth="1"/>
    <col min="9" max="9" width="21.5" style="564" customWidth="1"/>
    <col min="10" max="10" width="23.5" style="564" customWidth="1"/>
    <col min="11" max="11" width="9" style="552" customWidth="1"/>
    <col min="12" max="13" width="9" style="543" customWidth="1"/>
    <col min="14" max="20" width="9" style="542" customWidth="1"/>
    <col min="21" max="32" width="9" style="542"/>
    <col min="33" max="16384" width="9" style="543"/>
  </cols>
  <sheetData>
    <row r="1" spans="1:36" s="545" customFormat="1" ht="16.5">
      <c r="A1" s="539" t="str">
        <f>Cover!B3</f>
        <v>SR-II/C&amp;M/WC-4143 /2024</v>
      </c>
      <c r="B1" s="539"/>
      <c r="C1" s="539"/>
      <c r="D1" s="539"/>
      <c r="E1" s="539"/>
      <c r="F1" s="557"/>
      <c r="G1" s="558"/>
      <c r="H1" s="558"/>
      <c r="I1" s="540"/>
      <c r="J1" s="541" t="s">
        <v>148</v>
      </c>
      <c r="K1" s="552"/>
      <c r="N1" s="552"/>
      <c r="O1" s="552"/>
      <c r="P1" s="552"/>
      <c r="Q1" s="552"/>
      <c r="R1" s="552"/>
      <c r="S1" s="552"/>
      <c r="T1" s="552"/>
      <c r="U1" s="552"/>
      <c r="V1" s="552"/>
      <c r="W1" s="552"/>
      <c r="X1" s="552"/>
      <c r="Y1" s="552"/>
      <c r="Z1" s="552"/>
      <c r="AA1" s="552"/>
      <c r="AB1" s="552"/>
      <c r="AC1" s="552"/>
      <c r="AD1" s="552"/>
      <c r="AE1" s="552"/>
      <c r="AF1" s="552"/>
    </row>
    <row r="2" spans="1:36" s="545" customFormat="1">
      <c r="A2" s="544"/>
      <c r="B2" s="544"/>
      <c r="C2" s="544"/>
      <c r="D2" s="544"/>
      <c r="E2" s="544"/>
      <c r="F2" s="559"/>
      <c r="G2" s="547"/>
      <c r="H2" s="547"/>
      <c r="K2" s="552"/>
      <c r="N2" s="552"/>
      <c r="O2" s="552"/>
      <c r="P2" s="552"/>
      <c r="Q2" s="552"/>
      <c r="R2" s="552"/>
      <c r="S2" s="552"/>
      <c r="T2" s="552"/>
      <c r="U2" s="552"/>
      <c r="V2" s="552"/>
      <c r="W2" s="552"/>
      <c r="X2" s="552"/>
      <c r="Y2" s="552"/>
      <c r="Z2" s="552"/>
      <c r="AA2" s="552"/>
      <c r="AB2" s="552"/>
      <c r="AC2" s="552"/>
      <c r="AD2" s="552"/>
      <c r="AE2" s="552"/>
      <c r="AF2" s="552"/>
    </row>
    <row r="3" spans="1:36" s="545" customFormat="1">
      <c r="A3" s="544"/>
      <c r="B3" s="544"/>
      <c r="C3" s="544"/>
      <c r="D3" s="544"/>
      <c r="E3" s="544"/>
      <c r="F3" s="559"/>
      <c r="G3" s="547"/>
      <c r="H3" s="547"/>
      <c r="K3" s="552"/>
      <c r="N3" s="552"/>
      <c r="O3" s="552"/>
      <c r="P3" s="552"/>
      <c r="Q3" s="552"/>
      <c r="R3" s="552"/>
      <c r="S3" s="552"/>
      <c r="T3" s="552"/>
      <c r="U3" s="552"/>
      <c r="V3" s="552"/>
      <c r="W3" s="552"/>
      <c r="X3" s="552"/>
      <c r="Y3" s="552"/>
      <c r="Z3" s="552"/>
      <c r="AA3" s="552"/>
      <c r="AB3" s="552"/>
      <c r="AC3" s="552"/>
      <c r="AD3" s="552"/>
      <c r="AE3" s="552"/>
      <c r="AF3" s="552"/>
    </row>
    <row r="4" spans="1:36" s="545" customFormat="1" ht="60.75" customHeight="1">
      <c r="A4" s="996" t="str">
        <f>Cover!$B$2</f>
        <v xml:space="preserve">Making Animation Videos on Safety at workplace in line with Accident case studies
</v>
      </c>
      <c r="B4" s="996"/>
      <c r="C4" s="996"/>
      <c r="D4" s="996"/>
      <c r="E4" s="996"/>
      <c r="F4" s="996"/>
      <c r="G4" s="996"/>
      <c r="H4" s="996"/>
      <c r="I4" s="996"/>
      <c r="J4" s="996"/>
      <c r="K4" s="560"/>
      <c r="L4" s="561"/>
      <c r="M4" s="551"/>
      <c r="N4" s="552"/>
      <c r="O4" s="546"/>
      <c r="P4" s="552"/>
      <c r="Q4" s="552"/>
      <c r="R4" s="991"/>
      <c r="S4" s="991"/>
      <c r="T4" s="552"/>
      <c r="U4" s="552"/>
      <c r="V4" s="552"/>
      <c r="W4" s="552"/>
      <c r="X4" s="552"/>
      <c r="Y4" s="552"/>
      <c r="Z4" s="552"/>
      <c r="AA4" s="552"/>
      <c r="AB4" s="552"/>
      <c r="AC4" s="552"/>
      <c r="AD4" s="552"/>
      <c r="AE4" s="552"/>
      <c r="AF4" s="552"/>
      <c r="AG4" s="552"/>
      <c r="AH4" s="552"/>
      <c r="AI4" s="552"/>
      <c r="AJ4" s="552"/>
    </row>
    <row r="5" spans="1:36" s="545" customFormat="1" ht="16.5">
      <c r="A5" s="992" t="s">
        <v>149</v>
      </c>
      <c r="B5" s="992"/>
      <c r="C5" s="992"/>
      <c r="D5" s="992"/>
      <c r="E5" s="992"/>
      <c r="F5" s="992"/>
      <c r="G5" s="992"/>
      <c r="H5" s="992"/>
      <c r="I5" s="992"/>
      <c r="J5" s="992"/>
      <c r="K5" s="562"/>
      <c r="N5" s="552"/>
      <c r="O5" s="552"/>
      <c r="P5" s="552"/>
      <c r="Q5" s="552"/>
      <c r="R5" s="552"/>
      <c r="S5" s="552"/>
      <c r="T5" s="552"/>
      <c r="U5" s="552"/>
      <c r="V5" s="552"/>
      <c r="W5" s="552"/>
      <c r="X5" s="552"/>
      <c r="Y5" s="552"/>
      <c r="Z5" s="552"/>
      <c r="AA5" s="552"/>
      <c r="AB5" s="552"/>
      <c r="AC5" s="552"/>
      <c r="AD5" s="552"/>
      <c r="AE5" s="552"/>
      <c r="AF5" s="552"/>
    </row>
    <row r="6" spans="1:36" s="545" customFormat="1">
      <c r="A6" s="563"/>
      <c r="B6" s="563"/>
      <c r="C6" s="563"/>
      <c r="D6" s="563"/>
      <c r="E6" s="563"/>
      <c r="F6" s="585"/>
      <c r="G6" s="563"/>
      <c r="H6" s="564"/>
      <c r="I6" s="564"/>
      <c r="K6" s="552"/>
      <c r="N6" s="552"/>
      <c r="O6" s="552"/>
      <c r="P6" s="552"/>
      <c r="Q6" s="552"/>
      <c r="R6" s="552"/>
      <c r="S6" s="552"/>
      <c r="T6" s="552"/>
      <c r="U6" s="552"/>
      <c r="V6" s="552"/>
      <c r="W6" s="552"/>
      <c r="X6" s="552"/>
      <c r="Y6" s="552"/>
      <c r="Z6" s="552"/>
      <c r="AA6" s="552"/>
      <c r="AB6" s="552"/>
      <c r="AC6" s="552"/>
      <c r="AD6" s="552"/>
      <c r="AE6" s="552"/>
      <c r="AF6" s="552"/>
    </row>
    <row r="7" spans="1:36" s="545" customFormat="1" ht="16.5">
      <c r="A7" s="548" t="str">
        <f>'Sch-1'!A7</f>
        <v>Bidder’s Name and Address (Bidder) :</v>
      </c>
      <c r="B7" s="548"/>
      <c r="C7" s="548"/>
      <c r="D7" s="548"/>
      <c r="E7" s="548"/>
      <c r="F7" s="586"/>
      <c r="G7" s="565" t="s">
        <v>150</v>
      </c>
      <c r="H7" s="549"/>
      <c r="I7" s="566" t="s">
        <v>83</v>
      </c>
      <c r="K7" s="567"/>
      <c r="N7" s="552"/>
      <c r="O7" s="552"/>
      <c r="P7" s="552"/>
      <c r="Q7" s="552"/>
      <c r="R7" s="552"/>
      <c r="S7" s="552"/>
      <c r="T7" s="552"/>
      <c r="U7" s="552"/>
      <c r="V7" s="552"/>
      <c r="W7" s="552"/>
      <c r="X7" s="552"/>
      <c r="Y7" s="552"/>
      <c r="Z7" s="552"/>
      <c r="AA7" s="552"/>
      <c r="AB7" s="552"/>
      <c r="AC7" s="552"/>
      <c r="AD7" s="552"/>
      <c r="AE7" s="552"/>
      <c r="AF7" s="552"/>
    </row>
    <row r="8" spans="1:36" s="545" customFormat="1" ht="16.5">
      <c r="A8" s="993" t="str">
        <f>'Sch-1'!A8</f>
        <v/>
      </c>
      <c r="B8" s="993"/>
      <c r="C8" s="993"/>
      <c r="D8" s="993"/>
      <c r="E8" s="993"/>
      <c r="F8" s="993"/>
      <c r="G8" s="993"/>
      <c r="H8" s="993"/>
      <c r="I8" s="568" t="str">
        <f>'Sch-1'!M8</f>
        <v>Sr.GM , Contracts &amp; Materials Department,</v>
      </c>
      <c r="K8" s="567"/>
      <c r="N8" s="552"/>
      <c r="O8" s="552"/>
      <c r="P8" s="552"/>
      <c r="Q8" s="552"/>
      <c r="R8" s="552"/>
      <c r="S8" s="552"/>
      <c r="T8" s="552"/>
      <c r="U8" s="552"/>
      <c r="V8" s="552"/>
      <c r="W8" s="552"/>
      <c r="X8" s="552"/>
      <c r="Y8" s="552"/>
      <c r="Z8" s="552"/>
      <c r="AA8" s="552"/>
      <c r="AB8" s="552"/>
      <c r="AC8" s="552"/>
      <c r="AD8" s="552"/>
      <c r="AE8" s="552"/>
      <c r="AF8" s="552"/>
    </row>
    <row r="9" spans="1:36" s="545" customFormat="1" ht="16.5">
      <c r="A9" s="548" t="s">
        <v>85</v>
      </c>
      <c r="B9" s="548"/>
      <c r="C9" s="548"/>
      <c r="D9" s="548"/>
      <c r="E9" s="548"/>
      <c r="I9" s="568" t="str">
        <f>'Sch-1'!M9</f>
        <v>Power Grid Corporation of India Ltd.,</v>
      </c>
      <c r="K9" s="567"/>
      <c r="N9" s="552"/>
      <c r="O9" s="552"/>
      <c r="P9" s="552"/>
      <c r="Q9" s="552"/>
      <c r="R9" s="552"/>
      <c r="S9" s="552"/>
      <c r="T9" s="552"/>
      <c r="U9" s="552"/>
      <c r="V9" s="552"/>
      <c r="W9" s="552"/>
      <c r="X9" s="552"/>
      <c r="Y9" s="552"/>
      <c r="Z9" s="552"/>
      <c r="AA9" s="552"/>
      <c r="AB9" s="552"/>
      <c r="AC9" s="552"/>
      <c r="AD9" s="552"/>
      <c r="AE9" s="552"/>
      <c r="AF9" s="552"/>
    </row>
    <row r="10" spans="1:36" s="545" customFormat="1" ht="16.5">
      <c r="A10" s="548" t="s">
        <v>87</v>
      </c>
      <c r="B10" s="548"/>
      <c r="C10" s="548"/>
      <c r="D10" s="548"/>
      <c r="E10" s="548"/>
      <c r="I10" s="568" t="str">
        <f>'Sch-1'!M10</f>
        <v>SRTS-II, RHQ</v>
      </c>
      <c r="K10" s="567"/>
      <c r="N10" s="552"/>
      <c r="O10" s="552"/>
      <c r="P10" s="552"/>
      <c r="Q10" s="552"/>
      <c r="R10" s="552"/>
      <c r="S10" s="552"/>
      <c r="T10" s="552"/>
      <c r="U10" s="552"/>
      <c r="V10" s="552"/>
      <c r="W10" s="552"/>
      <c r="X10" s="552"/>
      <c r="Y10" s="552"/>
      <c r="Z10" s="552"/>
      <c r="AA10" s="552"/>
      <c r="AB10" s="552"/>
      <c r="AC10" s="552"/>
      <c r="AD10" s="552"/>
      <c r="AE10" s="552"/>
      <c r="AF10" s="552"/>
    </row>
    <row r="11" spans="1:36" s="545" customFormat="1">
      <c r="A11" s="549"/>
      <c r="B11" s="549"/>
      <c r="C11" s="549"/>
      <c r="D11" s="549"/>
      <c r="E11" s="549"/>
      <c r="I11" s="568" t="str">
        <f>'Sch-1'!M11</f>
        <v>Singanayakanahalli</v>
      </c>
      <c r="K11" s="567"/>
      <c r="N11" s="552"/>
      <c r="O11" s="552"/>
      <c r="P11" s="552"/>
      <c r="Q11" s="552"/>
      <c r="R11" s="552"/>
      <c r="S11" s="552"/>
      <c r="T11" s="552"/>
      <c r="U11" s="552"/>
      <c r="V11" s="552"/>
      <c r="W11" s="552"/>
      <c r="X11" s="552"/>
      <c r="Y11" s="552"/>
      <c r="Z11" s="552"/>
      <c r="AA11" s="552"/>
      <c r="AB11" s="552"/>
      <c r="AC11" s="552"/>
      <c r="AD11" s="552"/>
      <c r="AE11" s="552"/>
      <c r="AF11" s="552"/>
    </row>
    <row r="12" spans="1:36" s="545" customFormat="1">
      <c r="A12" s="549"/>
      <c r="B12" s="549"/>
      <c r="C12" s="549"/>
      <c r="D12" s="549"/>
      <c r="E12" s="549"/>
      <c r="I12" s="568" t="str">
        <f>'Sch-1'!M12</f>
        <v>Bengaluru-560064</v>
      </c>
      <c r="K12" s="567"/>
      <c r="N12" s="552"/>
      <c r="O12" s="552"/>
      <c r="P12" s="552"/>
      <c r="Q12" s="552"/>
      <c r="R12" s="552"/>
      <c r="S12" s="552"/>
      <c r="T12" s="552"/>
      <c r="U12" s="552"/>
      <c r="V12" s="552"/>
      <c r="W12" s="552"/>
      <c r="X12" s="552"/>
      <c r="Y12" s="552"/>
      <c r="Z12" s="552"/>
      <c r="AA12" s="552"/>
      <c r="AB12" s="552"/>
      <c r="AC12" s="552"/>
      <c r="AD12" s="552"/>
      <c r="AE12" s="552"/>
      <c r="AF12" s="552"/>
    </row>
    <row r="13" spans="1:36" s="740" customFormat="1" ht="23.25">
      <c r="A13" s="994"/>
      <c r="B13" s="994"/>
      <c r="C13" s="994"/>
      <c r="D13" s="994"/>
      <c r="E13" s="994"/>
      <c r="F13" s="994"/>
      <c r="G13" s="994"/>
      <c r="H13" s="994"/>
      <c r="I13" s="994"/>
      <c r="J13" s="994"/>
      <c r="K13" s="739"/>
    </row>
    <row r="14" spans="1:36" s="545" customFormat="1" ht="17.25" thickBot="1">
      <c r="A14" s="549"/>
      <c r="B14" s="549"/>
      <c r="C14" s="549"/>
      <c r="D14" s="549"/>
      <c r="E14" s="549"/>
      <c r="F14" s="587"/>
      <c r="G14" s="569"/>
      <c r="H14" s="548"/>
      <c r="I14" s="995" t="s">
        <v>92</v>
      </c>
      <c r="J14" s="995"/>
      <c r="K14" s="550"/>
      <c r="N14" s="552"/>
      <c r="O14" s="552"/>
      <c r="P14" s="552"/>
      <c r="Q14" s="552"/>
      <c r="R14" s="552"/>
      <c r="S14" s="552"/>
      <c r="T14" s="552"/>
      <c r="U14" s="552"/>
      <c r="V14" s="552"/>
      <c r="W14" s="552"/>
      <c r="X14" s="552"/>
      <c r="Y14" s="552"/>
      <c r="Z14" s="552"/>
      <c r="AA14" s="552"/>
      <c r="AB14" s="552"/>
      <c r="AC14" s="552"/>
      <c r="AD14" s="552"/>
      <c r="AE14" s="552"/>
      <c r="AF14" s="552"/>
    </row>
    <row r="15" spans="1:36" s="545" customFormat="1" ht="66">
      <c r="A15" s="455" t="s">
        <v>93</v>
      </c>
      <c r="B15" s="680" t="s">
        <v>94</v>
      </c>
      <c r="C15" s="680" t="s">
        <v>95</v>
      </c>
      <c r="D15" s="680" t="s">
        <v>96</v>
      </c>
      <c r="E15" s="680" t="s">
        <v>97</v>
      </c>
      <c r="F15" s="665" t="s">
        <v>151</v>
      </c>
      <c r="G15" s="666" t="s">
        <v>103</v>
      </c>
      <c r="H15" s="666" t="s">
        <v>152</v>
      </c>
      <c r="I15" s="667" t="s">
        <v>153</v>
      </c>
      <c r="J15" s="667" t="s">
        <v>154</v>
      </c>
      <c r="K15" s="552"/>
      <c r="N15" s="552"/>
      <c r="O15" s="552"/>
      <c r="P15" s="552"/>
      <c r="Q15" s="552"/>
      <c r="R15" s="552"/>
      <c r="S15" s="552"/>
      <c r="T15" s="552"/>
      <c r="U15" s="552"/>
      <c r="V15" s="552"/>
      <c r="W15" s="552"/>
      <c r="X15" s="552"/>
      <c r="Y15" s="552"/>
      <c r="Z15" s="552"/>
      <c r="AA15" s="552"/>
      <c r="AB15" s="552"/>
      <c r="AC15" s="552"/>
      <c r="AD15" s="552"/>
      <c r="AE15" s="552"/>
      <c r="AF15" s="552"/>
    </row>
    <row r="16" spans="1:36" s="734" customFormat="1" ht="16.5">
      <c r="A16" s="731">
        <v>1</v>
      </c>
      <c r="B16" s="731">
        <v>2</v>
      </c>
      <c r="C16" s="731">
        <v>3</v>
      </c>
      <c r="D16" s="731">
        <v>4</v>
      </c>
      <c r="E16" s="731">
        <v>5</v>
      </c>
      <c r="F16" s="732">
        <v>6</v>
      </c>
      <c r="G16" s="732">
        <v>7</v>
      </c>
      <c r="H16" s="732">
        <v>9</v>
      </c>
      <c r="I16" s="732">
        <v>10</v>
      </c>
      <c r="J16" s="732" t="s">
        <v>155</v>
      </c>
      <c r="K16" s="733"/>
      <c r="N16" s="735"/>
      <c r="O16" s="735"/>
      <c r="P16" s="735"/>
      <c r="Q16" s="735"/>
      <c r="R16" s="735"/>
      <c r="S16" s="735"/>
      <c r="T16" s="735"/>
      <c r="U16" s="735"/>
      <c r="V16" s="735"/>
      <c r="W16" s="735"/>
      <c r="X16" s="735"/>
      <c r="Y16" s="735"/>
      <c r="Z16" s="735"/>
      <c r="AA16" s="735"/>
      <c r="AB16" s="735"/>
      <c r="AC16" s="735"/>
      <c r="AD16" s="735"/>
      <c r="AE16" s="735"/>
      <c r="AF16" s="735"/>
    </row>
    <row r="17" spans="1:32" s="734" customFormat="1" ht="66" customHeight="1">
      <c r="A17" s="744">
        <v>1</v>
      </c>
      <c r="B17" s="769">
        <v>7000005840</v>
      </c>
      <c r="C17" s="769">
        <v>20</v>
      </c>
      <c r="D17" s="769" t="s">
        <v>109</v>
      </c>
      <c r="E17" s="769">
        <v>1000015274</v>
      </c>
      <c r="F17" s="774" t="s">
        <v>110</v>
      </c>
      <c r="G17" s="764" t="s">
        <v>111</v>
      </c>
      <c r="H17" s="770">
        <v>1300</v>
      </c>
      <c r="I17" s="771"/>
      <c r="J17" s="772" t="str">
        <f t="shared" ref="J17:J19" si="0">IF(I17=0, "Included",IF(ISERROR(H17*I17), I17, H17*I17))</f>
        <v>Included</v>
      </c>
      <c r="K17" s="733"/>
      <c r="N17" s="735"/>
      <c r="O17" s="735"/>
      <c r="P17" s="735"/>
      <c r="Q17" s="735"/>
      <c r="R17" s="735"/>
      <c r="S17" s="735"/>
      <c r="T17" s="735"/>
      <c r="U17" s="735"/>
      <c r="V17" s="735"/>
      <c r="W17" s="735"/>
      <c r="X17" s="735"/>
      <c r="Y17" s="735"/>
      <c r="Z17" s="735"/>
      <c r="AA17" s="735"/>
      <c r="AB17" s="735"/>
      <c r="AC17" s="735"/>
      <c r="AD17" s="735"/>
      <c r="AE17" s="735"/>
      <c r="AF17" s="735"/>
    </row>
    <row r="18" spans="1:32" s="734" customFormat="1" ht="101.25" customHeight="1">
      <c r="A18" s="744">
        <v>2</v>
      </c>
      <c r="B18" s="769"/>
      <c r="C18" s="769"/>
      <c r="D18" s="769"/>
      <c r="E18" s="769"/>
      <c r="F18" s="774" t="s">
        <v>112</v>
      </c>
      <c r="G18" s="764" t="s">
        <v>111</v>
      </c>
      <c r="H18" s="770">
        <v>1300</v>
      </c>
      <c r="I18" s="771"/>
      <c r="J18" s="772" t="str">
        <f t="shared" si="0"/>
        <v>Included</v>
      </c>
      <c r="K18" s="733"/>
      <c r="N18" s="735"/>
      <c r="O18" s="735"/>
      <c r="P18" s="735"/>
      <c r="Q18" s="735"/>
      <c r="R18" s="735"/>
      <c r="S18" s="735"/>
      <c r="T18" s="735"/>
      <c r="U18" s="735"/>
      <c r="V18" s="735"/>
      <c r="W18" s="735"/>
      <c r="X18" s="735"/>
      <c r="Y18" s="735"/>
      <c r="Z18" s="735"/>
      <c r="AA18" s="735"/>
      <c r="AB18" s="735"/>
      <c r="AC18" s="735"/>
      <c r="AD18" s="735"/>
      <c r="AE18" s="735"/>
      <c r="AF18" s="735"/>
    </row>
    <row r="19" spans="1:32" s="734" customFormat="1" ht="84" customHeight="1">
      <c r="A19" s="744">
        <v>3</v>
      </c>
      <c r="B19" s="769"/>
      <c r="C19" s="769"/>
      <c r="D19" s="769"/>
      <c r="E19" s="769"/>
      <c r="F19" s="774" t="s">
        <v>156</v>
      </c>
      <c r="G19" s="764" t="s">
        <v>111</v>
      </c>
      <c r="H19" s="770">
        <v>23400</v>
      </c>
      <c r="I19" s="771"/>
      <c r="J19" s="772" t="str">
        <f t="shared" si="0"/>
        <v>Included</v>
      </c>
      <c r="K19" s="733"/>
      <c r="N19" s="735"/>
      <c r="O19" s="735"/>
      <c r="P19" s="735"/>
      <c r="Q19" s="735"/>
      <c r="R19" s="735"/>
      <c r="S19" s="735"/>
      <c r="T19" s="735"/>
      <c r="U19" s="735"/>
      <c r="V19" s="735"/>
      <c r="W19" s="735"/>
      <c r="X19" s="735"/>
      <c r="Y19" s="735"/>
      <c r="Z19" s="735"/>
      <c r="AA19" s="735"/>
      <c r="AB19" s="735"/>
      <c r="AC19" s="735"/>
      <c r="AD19" s="735"/>
      <c r="AE19" s="735"/>
      <c r="AF19" s="735"/>
    </row>
    <row r="20" spans="1:32" s="737" customFormat="1" ht="32.25" customHeight="1">
      <c r="A20" s="775"/>
      <c r="B20" s="775"/>
      <c r="C20" s="775"/>
      <c r="D20" s="775"/>
      <c r="E20" s="775"/>
      <c r="F20" s="776" t="s">
        <v>157</v>
      </c>
      <c r="G20" s="777"/>
      <c r="H20" s="778"/>
      <c r="I20" s="779"/>
      <c r="J20" s="780">
        <f>SUM(J17:J19)</f>
        <v>0</v>
      </c>
      <c r="K20" s="736"/>
      <c r="N20" s="738"/>
      <c r="O20" s="738"/>
      <c r="P20" s="738"/>
      <c r="Q20" s="738"/>
      <c r="R20" s="738"/>
      <c r="S20" s="738"/>
      <c r="T20" s="738"/>
      <c r="U20" s="738"/>
      <c r="V20" s="738"/>
      <c r="W20" s="738"/>
      <c r="X20" s="738"/>
      <c r="Y20" s="738"/>
      <c r="Z20" s="738"/>
      <c r="AA20" s="738"/>
      <c r="AB20" s="738"/>
      <c r="AC20" s="738"/>
      <c r="AD20" s="738"/>
      <c r="AE20" s="738"/>
      <c r="AF20" s="738"/>
    </row>
    <row r="21" spans="1:32" ht="27.75" customHeight="1">
      <c r="A21" s="553" t="s">
        <v>122</v>
      </c>
      <c r="B21" s="553"/>
      <c r="C21" s="553"/>
      <c r="D21" s="553"/>
      <c r="E21" s="553"/>
      <c r="F21" s="585" t="str">
        <f>'Sch-1'!F28</f>
        <v>--2024</v>
      </c>
      <c r="G21" s="570"/>
      <c r="H21" s="555"/>
      <c r="I21" s="545"/>
      <c r="J21" s="545"/>
    </row>
    <row r="22" spans="1:32" ht="16.5">
      <c r="A22" s="553" t="s">
        <v>123</v>
      </c>
      <c r="B22" s="553"/>
      <c r="C22" s="553"/>
      <c r="D22" s="553"/>
      <c r="E22" s="553"/>
      <c r="F22" s="585" t="str">
        <f>'Sch-1'!F29</f>
        <v/>
      </c>
      <c r="G22" s="547"/>
      <c r="H22" s="555" t="s">
        <v>124</v>
      </c>
      <c r="I22" s="573" t="str">
        <f>'Sch-1'!M29</f>
        <v/>
      </c>
      <c r="J22" s="545"/>
    </row>
    <row r="23" spans="1:32" ht="16.5">
      <c r="A23" s="551"/>
      <c r="B23" s="551"/>
      <c r="C23" s="551"/>
      <c r="D23" s="551"/>
      <c r="E23" s="551"/>
      <c r="F23" s="574"/>
      <c r="G23" s="551"/>
      <c r="H23" s="555" t="s">
        <v>125</v>
      </c>
      <c r="I23" s="573" t="str">
        <f>'Sch-1'!M30</f>
        <v/>
      </c>
      <c r="J23" s="552"/>
    </row>
    <row r="24" spans="1:32" ht="16.5">
      <c r="A24" s="553"/>
      <c r="B24" s="553"/>
      <c r="C24" s="553"/>
      <c r="D24" s="553"/>
      <c r="E24" s="553"/>
      <c r="F24" s="554"/>
      <c r="G24" s="570"/>
      <c r="H24" s="555"/>
      <c r="I24" s="545"/>
      <c r="J24" s="545"/>
    </row>
    <row r="62" spans="1:10">
      <c r="A62" s="571"/>
      <c r="B62" s="571"/>
      <c r="C62" s="571"/>
      <c r="D62" s="571"/>
      <c r="E62" s="571"/>
      <c r="F62" s="588"/>
      <c r="G62" s="571"/>
      <c r="H62" s="571"/>
      <c r="I62" s="571"/>
      <c r="J62" s="571"/>
    </row>
    <row r="63" spans="1:10">
      <c r="A63" s="571"/>
      <c r="B63" s="571"/>
      <c r="C63" s="571"/>
      <c r="D63" s="571"/>
      <c r="E63" s="571"/>
      <c r="F63" s="588"/>
      <c r="G63" s="571"/>
      <c r="H63" s="571"/>
      <c r="I63" s="571"/>
      <c r="J63" s="571"/>
    </row>
    <row r="64" spans="1:10">
      <c r="A64" s="571"/>
      <c r="B64" s="571"/>
      <c r="C64" s="571"/>
      <c r="D64" s="571"/>
      <c r="E64" s="571"/>
      <c r="F64" s="588"/>
      <c r="G64" s="571"/>
      <c r="H64" s="571"/>
      <c r="I64" s="571"/>
      <c r="J64" s="571"/>
    </row>
    <row r="65" spans="1:10">
      <c r="A65" s="571"/>
      <c r="B65" s="571"/>
      <c r="C65" s="571"/>
      <c r="D65" s="571"/>
      <c r="E65" s="571"/>
      <c r="F65" s="588"/>
      <c r="G65" s="571"/>
      <c r="H65" s="571"/>
      <c r="I65" s="571"/>
      <c r="J65" s="571"/>
    </row>
    <row r="66" spans="1:10">
      <c r="A66" s="571"/>
      <c r="B66" s="571"/>
      <c r="C66" s="571"/>
      <c r="D66" s="571"/>
      <c r="E66" s="571"/>
      <c r="F66" s="588"/>
      <c r="G66" s="571"/>
      <c r="H66" s="571"/>
      <c r="I66" s="571"/>
      <c r="J66" s="571"/>
    </row>
    <row r="67" spans="1:10">
      <c r="A67" s="571"/>
      <c r="B67" s="571"/>
      <c r="C67" s="571"/>
      <c r="D67" s="571"/>
      <c r="E67" s="571"/>
      <c r="F67" s="588"/>
      <c r="G67" s="571"/>
      <c r="H67" s="571"/>
      <c r="I67" s="571"/>
      <c r="J67" s="571"/>
    </row>
    <row r="68" spans="1:10">
      <c r="A68" s="571"/>
      <c r="B68" s="571"/>
      <c r="C68" s="571"/>
      <c r="D68" s="571"/>
      <c r="E68" s="571"/>
      <c r="F68" s="588"/>
      <c r="G68" s="571"/>
      <c r="H68" s="571"/>
      <c r="I68" s="571"/>
      <c r="J68" s="571"/>
    </row>
    <row r="69" spans="1:10">
      <c r="A69" s="571"/>
      <c r="B69" s="571"/>
      <c r="C69" s="571"/>
      <c r="D69" s="571"/>
      <c r="E69" s="571"/>
      <c r="F69" s="588"/>
      <c r="G69" s="571"/>
      <c r="H69" s="571"/>
      <c r="I69" s="571"/>
      <c r="J69" s="571"/>
    </row>
    <row r="70" spans="1:10">
      <c r="A70" s="571"/>
      <c r="B70" s="571"/>
      <c r="C70" s="571"/>
      <c r="D70" s="571"/>
      <c r="E70" s="571"/>
      <c r="F70" s="588"/>
      <c r="G70" s="571"/>
      <c r="H70" s="571"/>
      <c r="I70" s="571"/>
      <c r="J70" s="571"/>
    </row>
    <row r="71" spans="1:10">
      <c r="A71" s="571"/>
      <c r="B71" s="571"/>
      <c r="C71" s="571"/>
      <c r="D71" s="571"/>
      <c r="E71" s="571"/>
      <c r="F71" s="588"/>
      <c r="G71" s="571"/>
      <c r="H71" s="571"/>
      <c r="I71" s="571"/>
      <c r="J71" s="571"/>
    </row>
    <row r="72" spans="1:10">
      <c r="A72" s="571"/>
      <c r="B72" s="571"/>
      <c r="C72" s="571"/>
      <c r="D72" s="571"/>
      <c r="E72" s="571"/>
      <c r="F72" s="588"/>
      <c r="G72" s="571"/>
      <c r="H72" s="571"/>
      <c r="I72" s="571"/>
      <c r="J72" s="571"/>
    </row>
    <row r="73" spans="1:10">
      <c r="A73" s="571"/>
      <c r="B73" s="571"/>
      <c r="C73" s="571"/>
      <c r="D73" s="571"/>
      <c r="E73" s="571"/>
      <c r="F73" s="588"/>
      <c r="G73" s="571"/>
      <c r="H73" s="571"/>
      <c r="I73" s="571"/>
      <c r="J73" s="571"/>
    </row>
    <row r="74" spans="1:10">
      <c r="A74" s="571"/>
      <c r="B74" s="571"/>
      <c r="C74" s="571"/>
      <c r="D74" s="571"/>
      <c r="E74" s="571"/>
      <c r="F74" s="588"/>
      <c r="G74" s="571"/>
      <c r="H74" s="571"/>
      <c r="I74" s="571"/>
      <c r="J74" s="571"/>
    </row>
    <row r="75" spans="1:10">
      <c r="A75" s="571"/>
      <c r="B75" s="571"/>
      <c r="C75" s="571"/>
      <c r="D75" s="571"/>
      <c r="E75" s="571"/>
      <c r="F75" s="588"/>
      <c r="G75" s="571"/>
      <c r="H75" s="571"/>
      <c r="I75" s="571"/>
      <c r="J75" s="571"/>
    </row>
    <row r="76" spans="1:10">
      <c r="A76" s="571"/>
      <c r="B76" s="571"/>
      <c r="C76" s="571"/>
      <c r="D76" s="571"/>
      <c r="E76" s="571"/>
      <c r="F76" s="588"/>
      <c r="G76" s="571"/>
      <c r="H76" s="571"/>
      <c r="I76" s="571"/>
      <c r="J76" s="571"/>
    </row>
    <row r="77" spans="1:10">
      <c r="A77" s="571"/>
      <c r="B77" s="571"/>
      <c r="C77" s="571"/>
      <c r="D77" s="571"/>
      <c r="E77" s="571"/>
      <c r="F77" s="588"/>
      <c r="G77" s="571"/>
      <c r="H77" s="571"/>
      <c r="I77" s="571"/>
      <c r="J77" s="571"/>
    </row>
    <row r="78" spans="1:10">
      <c r="A78" s="571"/>
      <c r="B78" s="571"/>
      <c r="C78" s="571"/>
      <c r="D78" s="571"/>
      <c r="E78" s="571"/>
      <c r="F78" s="588"/>
      <c r="G78" s="571"/>
      <c r="H78" s="571"/>
      <c r="I78" s="571"/>
      <c r="J78" s="571"/>
    </row>
    <row r="79" spans="1:10">
      <c r="A79" s="571"/>
      <c r="B79" s="571"/>
      <c r="C79" s="571"/>
      <c r="D79" s="571"/>
      <c r="E79" s="571"/>
      <c r="F79" s="588"/>
      <c r="G79" s="571"/>
      <c r="H79" s="571"/>
      <c r="I79" s="571"/>
      <c r="J79" s="571"/>
    </row>
    <row r="80" spans="1:10">
      <c r="A80" s="571"/>
      <c r="B80" s="571"/>
      <c r="C80" s="571"/>
      <c r="D80" s="571"/>
      <c r="E80" s="571"/>
      <c r="F80" s="588"/>
      <c r="G80" s="571"/>
      <c r="H80" s="571"/>
      <c r="I80" s="571"/>
      <c r="J80" s="571"/>
    </row>
    <row r="81" spans="1:10">
      <c r="A81" s="571"/>
      <c r="B81" s="571"/>
      <c r="C81" s="571"/>
      <c r="D81" s="571"/>
      <c r="E81" s="571"/>
      <c r="F81" s="588"/>
      <c r="G81" s="571"/>
      <c r="H81" s="571"/>
      <c r="I81" s="571"/>
      <c r="J81" s="571"/>
    </row>
    <row r="82" spans="1:10">
      <c r="A82" s="571"/>
      <c r="B82" s="571"/>
      <c r="C82" s="571"/>
      <c r="D82" s="571"/>
      <c r="E82" s="571"/>
      <c r="F82" s="588"/>
      <c r="G82" s="571"/>
      <c r="H82" s="571"/>
      <c r="I82" s="571"/>
      <c r="J82" s="571"/>
    </row>
    <row r="83" spans="1:10">
      <c r="A83" s="571"/>
      <c r="B83" s="571"/>
      <c r="C83" s="571"/>
      <c r="D83" s="571"/>
      <c r="E83" s="571"/>
      <c r="F83" s="588"/>
      <c r="G83" s="571"/>
      <c r="H83" s="571"/>
      <c r="I83" s="571"/>
      <c r="J83" s="571"/>
    </row>
    <row r="84" spans="1:10">
      <c r="A84" s="571"/>
      <c r="B84" s="571"/>
      <c r="C84" s="571"/>
      <c r="D84" s="571"/>
      <c r="E84" s="571"/>
      <c r="F84" s="588"/>
      <c r="G84" s="571"/>
      <c r="H84" s="571"/>
      <c r="I84" s="571"/>
      <c r="J84" s="571"/>
    </row>
    <row r="85" spans="1:10">
      <c r="A85" s="571"/>
      <c r="B85" s="571"/>
      <c r="C85" s="571"/>
      <c r="D85" s="571"/>
      <c r="E85" s="571"/>
      <c r="F85" s="589"/>
      <c r="G85" s="571"/>
      <c r="H85" s="572"/>
      <c r="I85" s="572"/>
      <c r="J85" s="572"/>
    </row>
    <row r="86" spans="1:10">
      <c r="A86" s="571"/>
      <c r="B86" s="571"/>
      <c r="C86" s="571"/>
      <c r="D86" s="571"/>
      <c r="E86" s="571"/>
      <c r="F86" s="589"/>
      <c r="G86" s="571"/>
      <c r="H86" s="572"/>
      <c r="I86" s="572"/>
      <c r="J86" s="572"/>
    </row>
    <row r="87" spans="1:10">
      <c r="A87" s="571"/>
      <c r="B87" s="571"/>
      <c r="C87" s="571"/>
      <c r="D87" s="571"/>
      <c r="E87" s="571"/>
      <c r="F87" s="589"/>
      <c r="G87" s="571"/>
      <c r="H87" s="572"/>
      <c r="I87" s="572"/>
      <c r="J87" s="572"/>
    </row>
    <row r="88" spans="1:10">
      <c r="A88" s="571"/>
      <c r="B88" s="571"/>
      <c r="C88" s="571"/>
      <c r="D88" s="571"/>
      <c r="E88" s="571"/>
      <c r="F88" s="589"/>
      <c r="G88" s="571"/>
      <c r="H88" s="572"/>
      <c r="I88" s="572"/>
      <c r="J88" s="572"/>
    </row>
    <row r="89" spans="1:10">
      <c r="A89" s="571"/>
      <c r="B89" s="571"/>
      <c r="C89" s="571"/>
      <c r="D89" s="571"/>
      <c r="E89" s="571"/>
      <c r="F89" s="589"/>
      <c r="G89" s="571"/>
      <c r="H89" s="572"/>
      <c r="I89" s="572"/>
      <c r="J89" s="572"/>
    </row>
    <row r="90" spans="1:10">
      <c r="A90" s="571"/>
      <c r="B90" s="571"/>
      <c r="C90" s="571"/>
      <c r="D90" s="571"/>
      <c r="E90" s="571"/>
      <c r="F90" s="589"/>
      <c r="G90" s="571"/>
      <c r="H90" s="572"/>
      <c r="I90" s="572"/>
      <c r="J90" s="572"/>
    </row>
    <row r="91" spans="1:10">
      <c r="A91" s="571"/>
      <c r="B91" s="571"/>
      <c r="C91" s="571"/>
      <c r="D91" s="571"/>
      <c r="E91" s="571"/>
      <c r="F91" s="589"/>
      <c r="G91" s="571"/>
      <c r="H91" s="572"/>
      <c r="I91" s="572"/>
      <c r="J91" s="572"/>
    </row>
    <row r="92" spans="1:10">
      <c r="A92" s="571"/>
      <c r="B92" s="571"/>
      <c r="C92" s="571"/>
      <c r="D92" s="571"/>
      <c r="E92" s="571"/>
      <c r="F92" s="589"/>
      <c r="G92" s="571"/>
      <c r="H92" s="572"/>
      <c r="I92" s="572"/>
      <c r="J92" s="572"/>
    </row>
    <row r="93" spans="1:10">
      <c r="A93" s="571"/>
      <c r="B93" s="571"/>
      <c r="C93" s="571"/>
      <c r="D93" s="571"/>
      <c r="E93" s="571"/>
      <c r="F93" s="589"/>
      <c r="G93" s="571"/>
      <c r="H93" s="572"/>
      <c r="I93" s="572"/>
      <c r="J93" s="572"/>
    </row>
    <row r="94" spans="1:10">
      <c r="A94" s="571"/>
      <c r="B94" s="571"/>
      <c r="C94" s="571"/>
      <c r="D94" s="571"/>
      <c r="E94" s="571"/>
      <c r="F94" s="589"/>
      <c r="G94" s="571"/>
      <c r="H94" s="572"/>
      <c r="I94" s="572"/>
      <c r="J94" s="572"/>
    </row>
    <row r="95" spans="1:10">
      <c r="A95" s="571"/>
      <c r="B95" s="571"/>
      <c r="C95" s="571"/>
      <c r="D95" s="571"/>
      <c r="E95" s="571"/>
      <c r="F95" s="589"/>
      <c r="G95" s="571"/>
      <c r="H95" s="572"/>
      <c r="I95" s="572"/>
      <c r="J95" s="572"/>
    </row>
    <row r="96" spans="1:10">
      <c r="A96" s="571"/>
      <c r="B96" s="571"/>
      <c r="C96" s="571"/>
      <c r="D96" s="571"/>
      <c r="E96" s="571"/>
      <c r="F96" s="589"/>
      <c r="G96" s="571"/>
      <c r="H96" s="572"/>
      <c r="I96" s="572"/>
      <c r="J96" s="572"/>
    </row>
    <row r="97" spans="1:10">
      <c r="A97" s="571"/>
      <c r="B97" s="571"/>
      <c r="C97" s="571"/>
      <c r="D97" s="571"/>
      <c r="E97" s="571"/>
      <c r="F97" s="589"/>
      <c r="G97" s="571"/>
      <c r="H97" s="572"/>
      <c r="I97" s="572"/>
      <c r="J97" s="572"/>
    </row>
    <row r="98" spans="1:10">
      <c r="A98" s="571"/>
      <c r="B98" s="571"/>
      <c r="C98" s="571"/>
      <c r="D98" s="571"/>
      <c r="E98" s="571"/>
      <c r="F98" s="589"/>
      <c r="G98" s="571"/>
      <c r="H98" s="572"/>
      <c r="I98" s="572"/>
      <c r="J98" s="572"/>
    </row>
    <row r="99" spans="1:10">
      <c r="A99" s="571"/>
      <c r="B99" s="571"/>
      <c r="C99" s="571"/>
      <c r="D99" s="571"/>
      <c r="E99" s="571"/>
      <c r="F99" s="589"/>
      <c r="G99" s="571"/>
      <c r="H99" s="572"/>
      <c r="I99" s="572"/>
      <c r="J99" s="572"/>
    </row>
    <row r="100" spans="1:10">
      <c r="A100" s="571"/>
      <c r="B100" s="571"/>
      <c r="C100" s="571"/>
      <c r="D100" s="571"/>
      <c r="E100" s="571"/>
      <c r="F100" s="589"/>
      <c r="G100" s="571"/>
      <c r="H100" s="572"/>
      <c r="I100" s="572"/>
      <c r="J100" s="572"/>
    </row>
    <row r="101" spans="1:10">
      <c r="A101" s="571"/>
      <c r="B101" s="571"/>
      <c r="C101" s="571"/>
      <c r="D101" s="571"/>
      <c r="E101" s="571"/>
      <c r="F101" s="589"/>
      <c r="G101" s="571"/>
      <c r="H101" s="572"/>
      <c r="I101" s="572"/>
      <c r="J101" s="572"/>
    </row>
    <row r="102" spans="1:10">
      <c r="A102" s="571"/>
      <c r="B102" s="571"/>
      <c r="C102" s="571"/>
      <c r="D102" s="571"/>
      <c r="E102" s="571"/>
      <c r="F102" s="589"/>
      <c r="G102" s="571"/>
      <c r="H102" s="572"/>
      <c r="I102" s="572"/>
      <c r="J102" s="572"/>
    </row>
  </sheetData>
  <sheetProtection formatColumns="0" formatRows="0" selectLockedCells="1"/>
  <protectedRanges>
    <protectedRange sqref="H17:H19" name="Range1_15_1_1_1_1_1_1_2_1_2"/>
  </protectedRanges>
  <customSheetViews>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8"/>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4"/>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5"/>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17"/>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18"/>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19"/>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2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2"/>
      <headerFooter alignWithMargins="0">
        <oddFooter>&amp;R&amp;"Book Antiqua,Bold"&amp;10Schedule-2/ Page &amp;P of &amp;N</oddFooter>
      </headerFooter>
    </customSheetView>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I19">
    <cfRule type="expression" dxfId="12"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6" customWidth="1"/>
    <col min="2" max="2" width="32.625" style="343" customWidth="1"/>
    <col min="3" max="3" width="7.625" style="342" customWidth="1"/>
    <col min="4" max="4" width="9.625" style="342" customWidth="1"/>
    <col min="5" max="6" width="17.625" style="342" customWidth="1"/>
    <col min="7" max="7" width="9" style="172"/>
    <col min="8" max="10" width="9" style="304"/>
    <col min="11" max="11" width="9" style="304" hidden="1" customWidth="1"/>
    <col min="12" max="13" width="17.625" style="304" hidden="1" customWidth="1"/>
    <col min="14" max="14" width="9" style="305" hidden="1" customWidth="1"/>
    <col min="15" max="15" width="15.625" style="304" hidden="1" customWidth="1"/>
    <col min="16" max="16" width="17.125" style="304" hidden="1" customWidth="1"/>
    <col min="17" max="17" width="9" style="304" hidden="1" customWidth="1"/>
    <col min="18" max="37" width="9" style="74"/>
    <col min="38" max="16384" width="9" style="304"/>
  </cols>
  <sheetData>
    <row r="1" spans="1:41" s="305" customFormat="1" ht="18" customHeight="1">
      <c r="A1" s="56" t="str">
        <f>Cover!B3</f>
        <v>SR-II/C&amp;M/WC-4143 /2024</v>
      </c>
      <c r="B1" s="57"/>
      <c r="C1" s="58"/>
      <c r="D1" s="58"/>
      <c r="E1" s="7"/>
      <c r="F1" s="8" t="s">
        <v>158</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5"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5" customFormat="1" ht="50.25" customHeight="1">
      <c r="A3" s="973" t="str">
        <f>Cover!$B$2</f>
        <v xml:space="preserve">Making Animation Videos on Safety at workplace in line with Accident case studies
</v>
      </c>
      <c r="B3" s="973"/>
      <c r="C3" s="973"/>
      <c r="D3" s="973"/>
      <c r="E3" s="973"/>
      <c r="F3" s="973"/>
      <c r="G3" s="341"/>
      <c r="H3" s="357"/>
      <c r="I3" s="238"/>
      <c r="J3" s="172"/>
      <c r="K3" s="172" t="s">
        <v>159</v>
      </c>
      <c r="L3" s="172"/>
      <c r="M3" s="172">
        <f>IF(ISERROR(#REF!/('Sch-6'!D14+'Sch-6'!D16+'Sch-6'!#REF!)),0,#REF!/( 'Sch-6'!D14+'Sch-6'!D16+'Sch-6'!#REF!))</f>
        <v>0</v>
      </c>
      <c r="N3" s="172"/>
      <c r="O3" s="176"/>
      <c r="P3" s="177"/>
      <c r="Q3" s="177"/>
      <c r="R3" s="177"/>
      <c r="S3" s="172"/>
      <c r="T3" s="176"/>
      <c r="U3" s="172"/>
      <c r="V3" s="172"/>
      <c r="W3" s="997"/>
      <c r="X3" s="997"/>
      <c r="Y3" s="172"/>
      <c r="Z3" s="172"/>
      <c r="AA3" s="172"/>
      <c r="AB3" s="172"/>
      <c r="AC3" s="172"/>
      <c r="AD3" s="172"/>
      <c r="AE3" s="172"/>
      <c r="AF3" s="172"/>
      <c r="AG3" s="172"/>
      <c r="AH3" s="172"/>
      <c r="AI3" s="172"/>
      <c r="AJ3" s="172"/>
      <c r="AK3" s="172"/>
      <c r="AL3" s="172"/>
      <c r="AM3" s="172"/>
      <c r="AN3" s="172"/>
      <c r="AO3" s="172"/>
    </row>
    <row r="4" spans="1:41" s="305" customFormat="1" ht="21.95" customHeight="1">
      <c r="A4" s="974" t="s">
        <v>160</v>
      </c>
      <c r="B4" s="974"/>
      <c r="C4" s="974"/>
      <c r="D4" s="974"/>
      <c r="E4" s="974"/>
      <c r="F4" s="974"/>
      <c r="G4" s="178"/>
      <c r="H4" s="1"/>
      <c r="I4" s="1"/>
      <c r="J4" s="1"/>
      <c r="K4" s="4" t="s">
        <v>161</v>
      </c>
      <c r="L4" s="1"/>
      <c r="M4" s="287"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5" customFormat="1" ht="15" customHeight="1">
      <c r="A5" s="864"/>
      <c r="B5" s="429"/>
      <c r="C5" s="3"/>
      <c r="D5" s="3"/>
      <c r="E5" s="3"/>
      <c r="F5" s="1"/>
      <c r="G5" s="172"/>
      <c r="H5" s="1"/>
      <c r="I5" s="1"/>
      <c r="J5" s="1"/>
      <c r="K5" s="4" t="s">
        <v>162</v>
      </c>
      <c r="L5" s="1"/>
      <c r="M5" s="287">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5" customFormat="1" ht="18" customHeight="1">
      <c r="A6" s="29" t="str">
        <f>'Sch-1'!A7</f>
        <v>Bidder’s Name and Address (Bidder) :</v>
      </c>
      <c r="B6" s="30"/>
      <c r="C6" s="30"/>
      <c r="D6" s="30"/>
      <c r="E6" s="64" t="s">
        <v>83</v>
      </c>
      <c r="F6" s="1"/>
      <c r="G6" s="179"/>
      <c r="H6" s="1"/>
      <c r="I6" s="1"/>
      <c r="J6" s="1"/>
      <c r="K6" s="4" t="s">
        <v>163</v>
      </c>
      <c r="L6" s="1"/>
      <c r="M6" s="287"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5" customFormat="1" ht="36" customHeight="1">
      <c r="A7" s="998" t="str">
        <f>'Sch-1'!A8</f>
        <v/>
      </c>
      <c r="B7" s="998"/>
      <c r="C7" s="998"/>
      <c r="D7" s="998"/>
      <c r="E7" s="285" t="str">
        <f>'Sch-1'!M8</f>
        <v>Sr.GM , Contracts &amp; Materials Department,</v>
      </c>
      <c r="F7" s="1"/>
      <c r="G7" s="179"/>
      <c r="H7" s="1"/>
      <c r="I7" s="1"/>
      <c r="J7" s="1"/>
      <c r="K7" s="4" t="s">
        <v>164</v>
      </c>
      <c r="L7" s="1"/>
      <c r="M7" s="287"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5" customFormat="1" ht="18" customHeight="1">
      <c r="A8" s="29" t="s">
        <v>85</v>
      </c>
      <c r="B8" s="999" t="str">
        <f>IF('Sch-1'!G9=0, "", 'Sch-1'!G9)</f>
        <v/>
      </c>
      <c r="C8" s="999"/>
      <c r="D8" s="999"/>
      <c r="E8" s="285"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5" customFormat="1" ht="18" customHeight="1">
      <c r="A9" s="29" t="s">
        <v>87</v>
      </c>
      <c r="B9" s="999" t="str">
        <f>IF('Sch-1'!G10=0, "", 'Sch-1'!G10)</f>
        <v/>
      </c>
      <c r="C9" s="999"/>
      <c r="D9" s="999"/>
      <c r="E9" s="285"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5" customFormat="1" ht="18" customHeight="1">
      <c r="A10" s="30"/>
      <c r="B10" s="999" t="str">
        <f>IF('Sch-1'!G11=0, "", 'Sch-1'!G11)</f>
        <v/>
      </c>
      <c r="C10" s="999"/>
      <c r="D10" s="999"/>
      <c r="E10" s="285" t="str">
        <f>'Sch-1'!M11</f>
        <v>Singanayakanahalli</v>
      </c>
      <c r="F10" s="1"/>
      <c r="G10" s="179"/>
      <c r="H10" s="1"/>
      <c r="I10" s="1"/>
      <c r="J10" s="1"/>
      <c r="K10" s="4" t="s">
        <v>165</v>
      </c>
      <c r="L10" s="1"/>
      <c r="M10" s="287"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5" customFormat="1" ht="18" customHeight="1">
      <c r="A11" s="30"/>
      <c r="B11" s="999" t="str">
        <f>IF('Sch-1'!G12=0, "", 'Sch-1'!G12)</f>
        <v/>
      </c>
      <c r="C11" s="999"/>
      <c r="D11" s="999"/>
      <c r="E11" s="285" t="str">
        <f>'Sch-1'!M12</f>
        <v>Bengaluru-560064</v>
      </c>
      <c r="F11" s="1"/>
      <c r="G11" s="179"/>
      <c r="H11" s="1"/>
      <c r="I11" s="1"/>
      <c r="J11" s="1"/>
      <c r="K11" s="4"/>
      <c r="L11" s="1"/>
      <c r="M11" s="287"/>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5" customFormat="1" ht="18" customHeight="1">
      <c r="A12" s="30"/>
      <c r="B12" s="791"/>
      <c r="C12" s="791"/>
      <c r="D12" s="791"/>
      <c r="E12" s="285"/>
      <c r="F12" s="1"/>
      <c r="G12" s="179"/>
      <c r="H12" s="1"/>
      <c r="I12" s="1"/>
      <c r="J12" s="1"/>
      <c r="K12" s="4"/>
      <c r="L12" s="1"/>
      <c r="M12" s="287"/>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5" customFormat="1" ht="18" customHeight="1">
      <c r="A13" s="30"/>
      <c r="B13" s="29"/>
      <c r="C13" s="29"/>
      <c r="D13" s="29"/>
      <c r="E13" s="29"/>
      <c r="F13" s="8" t="s">
        <v>92</v>
      </c>
      <c r="G13" s="180"/>
      <c r="H13" s="1"/>
      <c r="I13" s="1"/>
      <c r="J13" s="1"/>
      <c r="K13" s="1"/>
      <c r="L13" s="971" t="s">
        <v>166</v>
      </c>
      <c r="M13" s="971"/>
      <c r="N13" s="6" t="s">
        <v>146</v>
      </c>
      <c r="O13" s="971" t="s">
        <v>167</v>
      </c>
      <c r="P13" s="971"/>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5" customFormat="1" ht="43.5" customHeight="1">
      <c r="A14" s="14" t="s">
        <v>93</v>
      </c>
      <c r="B14" s="14" t="s">
        <v>151</v>
      </c>
      <c r="C14" s="66" t="s">
        <v>103</v>
      </c>
      <c r="D14" s="66" t="s">
        <v>152</v>
      </c>
      <c r="E14" s="67" t="s">
        <v>168</v>
      </c>
      <c r="F14" s="67" t="s">
        <v>169</v>
      </c>
      <c r="G14" s="172"/>
      <c r="H14" s="1"/>
      <c r="I14" s="1"/>
      <c r="J14" s="1"/>
      <c r="K14" s="1"/>
      <c r="L14" s="284" t="s">
        <v>168</v>
      </c>
      <c r="M14" s="284" t="s">
        <v>169</v>
      </c>
      <c r="N14" s="6"/>
      <c r="O14" s="284" t="s">
        <v>168</v>
      </c>
      <c r="P14" s="284" t="s">
        <v>169</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5" customFormat="1" ht="18" customHeight="1">
      <c r="A15" s="9">
        <v>1</v>
      </c>
      <c r="B15" s="9">
        <v>2</v>
      </c>
      <c r="C15" s="9">
        <v>3</v>
      </c>
      <c r="D15" s="9">
        <v>4</v>
      </c>
      <c r="E15" s="9">
        <v>5</v>
      </c>
      <c r="F15" s="9" t="s">
        <v>140</v>
      </c>
      <c r="G15" s="182"/>
      <c r="H15" s="1"/>
      <c r="I15" s="1"/>
      <c r="J15" s="1"/>
      <c r="K15" s="1"/>
      <c r="L15" s="175">
        <v>5</v>
      </c>
      <c r="M15" s="175" t="s">
        <v>140</v>
      </c>
      <c r="N15" s="6"/>
      <c r="O15" s="175">
        <v>5</v>
      </c>
      <c r="P15" s="175" t="s">
        <v>140</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7" customFormat="1">
      <c r="A16" s="466" t="e">
        <f>'Sch-2'!#REF!</f>
        <v>#REF!</v>
      </c>
      <c r="B16" s="466" t="e">
        <f>'Sch-2'!#REF!</f>
        <v>#REF!</v>
      </c>
      <c r="C16" s="466"/>
      <c r="D16" s="466"/>
      <c r="E16" s="368"/>
      <c r="F16" s="368"/>
      <c r="G16" s="419"/>
    </row>
    <row r="17" spans="1:7" s="418" customFormat="1" ht="21" customHeight="1">
      <c r="A17" s="466" t="e">
        <f>'Sch-2'!#REF!</f>
        <v>#REF!</v>
      </c>
      <c r="B17" s="466" t="e">
        <f>'Sch-2'!#REF!</f>
        <v>#REF!</v>
      </c>
      <c r="C17" s="466" t="e">
        <f>'Sch-2'!#REF!</f>
        <v>#REF!</v>
      </c>
      <c r="D17" s="466" t="e">
        <f>'Sch-2'!#REF!</f>
        <v>#REF!</v>
      </c>
      <c r="E17" s="368" t="e">
        <f>'Sch-2'!#REF!</f>
        <v>#REF!</v>
      </c>
      <c r="F17" s="368" t="e">
        <f t="shared" ref="F17:F54" si="0">IF(E17=0, "Included", IF(ISERROR(D17*E17), E17, D17*E17))</f>
        <v>#REF!</v>
      </c>
      <c r="G17" s="420"/>
    </row>
    <row r="18" spans="1:7" s="418" customFormat="1" ht="21" customHeight="1">
      <c r="A18" s="466"/>
      <c r="B18" s="466"/>
      <c r="C18" s="466"/>
      <c r="D18" s="466"/>
      <c r="E18" s="368"/>
      <c r="F18" s="368"/>
      <c r="G18" s="420"/>
    </row>
    <row r="19" spans="1:7" s="418" customFormat="1" ht="21" customHeight="1">
      <c r="A19" s="466" t="e">
        <f>'Sch-2'!#REF!</f>
        <v>#REF!</v>
      </c>
      <c r="B19" s="466" t="e">
        <f>'Sch-2'!#REF!</f>
        <v>#REF!</v>
      </c>
      <c r="C19" s="466" t="e">
        <f>'Sch-2'!#REF!</f>
        <v>#REF!</v>
      </c>
      <c r="D19" s="466" t="e">
        <f>'Sch-2'!#REF!</f>
        <v>#REF!</v>
      </c>
      <c r="E19" s="368" t="e">
        <f>'Sch-2'!#REF!</f>
        <v>#REF!</v>
      </c>
      <c r="F19" s="368" t="e">
        <f t="shared" si="0"/>
        <v>#REF!</v>
      </c>
      <c r="G19" s="420"/>
    </row>
    <row r="20" spans="1:7" s="417" customFormat="1" ht="67.5" customHeight="1">
      <c r="A20" s="466"/>
      <c r="B20" s="466"/>
      <c r="C20" s="466"/>
      <c r="D20" s="466"/>
      <c r="E20" s="368"/>
      <c r="F20" s="368"/>
      <c r="G20" s="419"/>
    </row>
    <row r="21" spans="1:7" s="418" customFormat="1" ht="21" customHeight="1">
      <c r="A21" s="466" t="e">
        <f>'Sch-2'!#REF!</f>
        <v>#REF!</v>
      </c>
      <c r="B21" s="466" t="e">
        <f>'Sch-2'!#REF!</f>
        <v>#REF!</v>
      </c>
      <c r="C21" s="466"/>
      <c r="D21" s="466"/>
      <c r="E21" s="368"/>
      <c r="F21" s="368"/>
      <c r="G21" s="420"/>
    </row>
    <row r="22" spans="1:7" s="418" customFormat="1" ht="21" customHeight="1">
      <c r="A22" s="466" t="e">
        <f>'Sch-2'!#REF!</f>
        <v>#REF!</v>
      </c>
      <c r="B22" s="466" t="e">
        <f>'Sch-2'!#REF!</f>
        <v>#REF!</v>
      </c>
      <c r="C22" s="466" t="e">
        <f>'Sch-2'!#REF!</f>
        <v>#REF!</v>
      </c>
      <c r="D22" s="466" t="e">
        <f>'Sch-2'!#REF!</f>
        <v>#REF!</v>
      </c>
      <c r="E22" s="368" t="e">
        <f>'Sch-2'!#REF!</f>
        <v>#REF!</v>
      </c>
      <c r="F22" s="368" t="e">
        <f t="shared" si="0"/>
        <v>#REF!</v>
      </c>
      <c r="G22" s="420"/>
    </row>
    <row r="23" spans="1:7" s="418" customFormat="1" ht="21" customHeight="1">
      <c r="A23" s="466" t="e">
        <f>'Sch-2'!#REF!</f>
        <v>#REF!</v>
      </c>
      <c r="B23" s="466" t="e">
        <f>'Sch-2'!#REF!</f>
        <v>#REF!</v>
      </c>
      <c r="C23" s="466" t="e">
        <f>'Sch-2'!#REF!</f>
        <v>#REF!</v>
      </c>
      <c r="D23" s="466" t="e">
        <f>'Sch-2'!#REF!</f>
        <v>#REF!</v>
      </c>
      <c r="E23" s="368" t="e">
        <f>'Sch-2'!#REF!</f>
        <v>#REF!</v>
      </c>
      <c r="F23" s="368" t="e">
        <f t="shared" si="0"/>
        <v>#REF!</v>
      </c>
      <c r="G23" s="420"/>
    </row>
    <row r="24" spans="1:7" s="417" customFormat="1">
      <c r="A24" s="466"/>
      <c r="B24" s="466"/>
      <c r="C24" s="466"/>
      <c r="D24" s="466"/>
      <c r="E24" s="368"/>
      <c r="F24" s="368"/>
      <c r="G24" s="419"/>
    </row>
    <row r="25" spans="1:7" s="418" customFormat="1" ht="19.5" customHeight="1">
      <c r="A25" s="466" t="e">
        <f>'Sch-2'!#REF!</f>
        <v>#REF!</v>
      </c>
      <c r="B25" s="466" t="e">
        <f>'Sch-2'!#REF!</f>
        <v>#REF!</v>
      </c>
      <c r="C25" s="466"/>
      <c r="D25" s="466"/>
      <c r="E25" s="368"/>
      <c r="F25" s="368"/>
      <c r="G25" s="420"/>
    </row>
    <row r="26" spans="1:7" s="418" customFormat="1" ht="18.75" customHeight="1">
      <c r="A26" s="466" t="e">
        <f>'Sch-2'!#REF!</f>
        <v>#REF!</v>
      </c>
      <c r="B26" s="466" t="e">
        <f>'Sch-2'!#REF!</f>
        <v>#REF!</v>
      </c>
      <c r="C26" s="466" t="e">
        <f>'Sch-2'!#REF!</f>
        <v>#REF!</v>
      </c>
      <c r="D26" s="466" t="e">
        <f>'Sch-2'!#REF!</f>
        <v>#REF!</v>
      </c>
      <c r="E26" s="368" t="e">
        <f>'Sch-2'!#REF!</f>
        <v>#REF!</v>
      </c>
      <c r="F26" s="368" t="e">
        <f t="shared" si="0"/>
        <v>#REF!</v>
      </c>
      <c r="G26" s="420"/>
    </row>
    <row r="27" spans="1:7" s="417" customFormat="1" ht="21.75" customHeight="1">
      <c r="A27" s="466" t="e">
        <f>'Sch-2'!#REF!</f>
        <v>#REF!</v>
      </c>
      <c r="B27" s="466" t="e">
        <f>'Sch-2'!#REF!</f>
        <v>#REF!</v>
      </c>
      <c r="C27" s="466" t="e">
        <f>'Sch-2'!#REF!</f>
        <v>#REF!</v>
      </c>
      <c r="D27" s="466" t="e">
        <f>'Sch-2'!#REF!</f>
        <v>#REF!</v>
      </c>
      <c r="E27" s="368" t="e">
        <f>'Sch-2'!#REF!</f>
        <v>#REF!</v>
      </c>
      <c r="F27" s="368" t="e">
        <f t="shared" si="0"/>
        <v>#REF!</v>
      </c>
      <c r="G27" s="419"/>
    </row>
    <row r="28" spans="1:7" s="418" customFormat="1" ht="17.25" customHeight="1">
      <c r="A28" s="466" t="e">
        <f>'Sch-2'!#REF!</f>
        <v>#REF!</v>
      </c>
      <c r="B28" s="466" t="e">
        <f>'Sch-2'!#REF!</f>
        <v>#REF!</v>
      </c>
      <c r="C28" s="466" t="e">
        <f>'Sch-2'!#REF!</f>
        <v>#REF!</v>
      </c>
      <c r="D28" s="466" t="e">
        <f>'Sch-2'!#REF!</f>
        <v>#REF!</v>
      </c>
      <c r="E28" s="368" t="e">
        <f>'Sch-2'!#REF!</f>
        <v>#REF!</v>
      </c>
      <c r="F28" s="368" t="e">
        <f t="shared" si="0"/>
        <v>#REF!</v>
      </c>
      <c r="G28" s="420"/>
    </row>
    <row r="29" spans="1:7" s="418" customFormat="1" ht="17.25" customHeight="1">
      <c r="A29" s="466" t="e">
        <f>'Sch-2'!#REF!</f>
        <v>#REF!</v>
      </c>
      <c r="B29" s="466" t="e">
        <f>'Sch-2'!#REF!</f>
        <v>#REF!</v>
      </c>
      <c r="C29" s="466" t="e">
        <f>'Sch-2'!#REF!</f>
        <v>#REF!</v>
      </c>
      <c r="D29" s="466" t="e">
        <f>'Sch-2'!#REF!</f>
        <v>#REF!</v>
      </c>
      <c r="E29" s="368" t="e">
        <f>'Sch-2'!#REF!</f>
        <v>#REF!</v>
      </c>
      <c r="F29" s="368" t="e">
        <f t="shared" si="0"/>
        <v>#REF!</v>
      </c>
      <c r="G29" s="420"/>
    </row>
    <row r="30" spans="1:7" s="418" customFormat="1" ht="17.25" customHeight="1">
      <c r="A30" s="466" t="e">
        <f>'Sch-2'!#REF!</f>
        <v>#REF!</v>
      </c>
      <c r="B30" s="466" t="e">
        <f>'Sch-2'!#REF!</f>
        <v>#REF!</v>
      </c>
      <c r="C30" s="466" t="e">
        <f>'Sch-2'!#REF!</f>
        <v>#REF!</v>
      </c>
      <c r="D30" s="466" t="e">
        <f>'Sch-2'!#REF!</f>
        <v>#REF!</v>
      </c>
      <c r="E30" s="368" t="e">
        <f>'Sch-2'!#REF!</f>
        <v>#REF!</v>
      </c>
      <c r="F30" s="368" t="e">
        <f t="shared" si="0"/>
        <v>#REF!</v>
      </c>
      <c r="G30" s="420"/>
    </row>
    <row r="31" spans="1:7" s="418" customFormat="1" ht="17.25" customHeight="1">
      <c r="A31" s="466" t="e">
        <f>'Sch-2'!#REF!</f>
        <v>#REF!</v>
      </c>
      <c r="B31" s="466" t="e">
        <f>'Sch-2'!#REF!</f>
        <v>#REF!</v>
      </c>
      <c r="C31" s="466" t="e">
        <f>'Sch-2'!#REF!</f>
        <v>#REF!</v>
      </c>
      <c r="D31" s="466" t="e">
        <f>'Sch-2'!#REF!</f>
        <v>#REF!</v>
      </c>
      <c r="E31" s="368" t="e">
        <f>'Sch-2'!#REF!</f>
        <v>#REF!</v>
      </c>
      <c r="F31" s="368" t="e">
        <f t="shared" si="0"/>
        <v>#REF!</v>
      </c>
      <c r="G31" s="420"/>
    </row>
    <row r="32" spans="1:7" s="418" customFormat="1" ht="17.25" customHeight="1">
      <c r="A32" s="466"/>
      <c r="B32" s="466"/>
      <c r="C32" s="466"/>
      <c r="D32" s="466"/>
      <c r="E32" s="368"/>
      <c r="F32" s="368"/>
      <c r="G32" s="420"/>
    </row>
    <row r="33" spans="1:7" s="418" customFormat="1" ht="17.25" customHeight="1">
      <c r="A33" s="466" t="e">
        <f>'Sch-2'!#REF!</f>
        <v>#REF!</v>
      </c>
      <c r="B33" s="466" t="e">
        <f>'Sch-2'!#REF!</f>
        <v>#REF!</v>
      </c>
      <c r="C33" s="466"/>
      <c r="D33" s="466"/>
      <c r="E33" s="368"/>
      <c r="F33" s="368"/>
      <c r="G33" s="420"/>
    </row>
    <row r="34" spans="1:7" s="418" customFormat="1" ht="17.25" customHeight="1">
      <c r="A34" s="466" t="e">
        <f>'Sch-2'!#REF!</f>
        <v>#REF!</v>
      </c>
      <c r="B34" s="466" t="e">
        <f>'Sch-2'!#REF!</f>
        <v>#REF!</v>
      </c>
      <c r="C34" s="466" t="e">
        <f>'Sch-2'!#REF!</f>
        <v>#REF!</v>
      </c>
      <c r="D34" s="466" t="e">
        <f>'Sch-2'!#REF!</f>
        <v>#REF!</v>
      </c>
      <c r="E34" s="368" t="e">
        <f>'Sch-2'!#REF!</f>
        <v>#REF!</v>
      </c>
      <c r="F34" s="368" t="e">
        <f t="shared" si="0"/>
        <v>#REF!</v>
      </c>
      <c r="G34" s="420"/>
    </row>
    <row r="35" spans="1:7" s="418" customFormat="1" ht="17.25" customHeight="1">
      <c r="A35" s="466"/>
      <c r="B35" s="466"/>
      <c r="C35" s="466"/>
      <c r="D35" s="466"/>
      <c r="E35" s="368"/>
      <c r="F35" s="368"/>
      <c r="G35" s="420"/>
    </row>
    <row r="36" spans="1:7" s="418" customFormat="1" ht="17.25" customHeight="1">
      <c r="A36" s="466" t="e">
        <f>'Sch-2'!#REF!</f>
        <v>#REF!</v>
      </c>
      <c r="B36" s="466" t="e">
        <f>'Sch-2'!#REF!</f>
        <v>#REF!</v>
      </c>
      <c r="C36" s="466"/>
      <c r="D36" s="466"/>
      <c r="E36" s="368"/>
      <c r="F36" s="368"/>
      <c r="G36" s="420"/>
    </row>
    <row r="37" spans="1:7" s="418" customFormat="1" ht="17.25" customHeight="1">
      <c r="A37" s="466" t="e">
        <f>'Sch-2'!#REF!</f>
        <v>#REF!</v>
      </c>
      <c r="B37" s="466" t="e">
        <f>'Sch-2'!#REF!</f>
        <v>#REF!</v>
      </c>
      <c r="C37" s="466" t="e">
        <f>'Sch-2'!#REF!</f>
        <v>#REF!</v>
      </c>
      <c r="D37" s="466" t="e">
        <f>'Sch-2'!#REF!</f>
        <v>#REF!</v>
      </c>
      <c r="E37" s="368" t="e">
        <f>'Sch-2'!#REF!</f>
        <v>#REF!</v>
      </c>
      <c r="F37" s="368" t="e">
        <f t="shared" si="0"/>
        <v>#REF!</v>
      </c>
      <c r="G37" s="420"/>
    </row>
    <row r="38" spans="1:7" s="418" customFormat="1" ht="17.25" customHeight="1">
      <c r="A38" s="466" t="e">
        <f>'Sch-2'!#REF!</f>
        <v>#REF!</v>
      </c>
      <c r="B38" s="466" t="e">
        <f>'Sch-2'!#REF!</f>
        <v>#REF!</v>
      </c>
      <c r="C38" s="466" t="e">
        <f>'Sch-2'!#REF!</f>
        <v>#REF!</v>
      </c>
      <c r="D38" s="466" t="e">
        <f>'Sch-2'!#REF!</f>
        <v>#REF!</v>
      </c>
      <c r="E38" s="368" t="e">
        <f>'Sch-2'!#REF!</f>
        <v>#REF!</v>
      </c>
      <c r="F38" s="368" t="e">
        <f t="shared" si="0"/>
        <v>#REF!</v>
      </c>
      <c r="G38" s="420"/>
    </row>
    <row r="39" spans="1:7" s="418" customFormat="1" ht="17.25" customHeight="1">
      <c r="A39" s="466" t="e">
        <f>'Sch-2'!#REF!</f>
        <v>#REF!</v>
      </c>
      <c r="B39" s="466" t="e">
        <f>'Sch-2'!#REF!</f>
        <v>#REF!</v>
      </c>
      <c r="C39" s="466" t="e">
        <f>'Sch-2'!#REF!</f>
        <v>#REF!</v>
      </c>
      <c r="D39" s="466" t="e">
        <f>'Sch-2'!#REF!</f>
        <v>#REF!</v>
      </c>
      <c r="E39" s="368" t="e">
        <f>'Sch-2'!#REF!</f>
        <v>#REF!</v>
      </c>
      <c r="F39" s="368" t="e">
        <f t="shared" si="0"/>
        <v>#REF!</v>
      </c>
      <c r="G39" s="420"/>
    </row>
    <row r="40" spans="1:7" s="418" customFormat="1" ht="17.25" customHeight="1">
      <c r="A40" s="466" t="e">
        <f>'Sch-2'!#REF!</f>
        <v>#REF!</v>
      </c>
      <c r="B40" s="466" t="e">
        <f>'Sch-2'!#REF!</f>
        <v>#REF!</v>
      </c>
      <c r="C40" s="466" t="e">
        <f>'Sch-2'!#REF!</f>
        <v>#REF!</v>
      </c>
      <c r="D40" s="466" t="e">
        <f>'Sch-2'!#REF!</f>
        <v>#REF!</v>
      </c>
      <c r="E40" s="368" t="e">
        <f>'Sch-2'!#REF!</f>
        <v>#REF!</v>
      </c>
      <c r="F40" s="368" t="e">
        <f t="shared" si="0"/>
        <v>#REF!</v>
      </c>
      <c r="G40" s="420"/>
    </row>
    <row r="41" spans="1:7" s="418" customFormat="1" ht="17.25" customHeight="1">
      <c r="A41" s="466"/>
      <c r="B41" s="466"/>
      <c r="C41" s="466"/>
      <c r="D41" s="466"/>
      <c r="E41" s="368"/>
      <c r="F41" s="368"/>
      <c r="G41" s="420"/>
    </row>
    <row r="42" spans="1:7" s="418" customFormat="1" ht="17.25" customHeight="1">
      <c r="A42" s="466" t="e">
        <f>'Sch-2'!#REF!</f>
        <v>#REF!</v>
      </c>
      <c r="B42" s="466" t="e">
        <f>'Sch-2'!#REF!</f>
        <v>#REF!</v>
      </c>
      <c r="C42" s="466"/>
      <c r="D42" s="466"/>
      <c r="E42" s="368"/>
      <c r="F42" s="368"/>
      <c r="G42" s="420"/>
    </row>
    <row r="43" spans="1:7" s="418" customFormat="1" ht="17.25" customHeight="1">
      <c r="A43" s="466" t="e">
        <f>'Sch-2'!#REF!</f>
        <v>#REF!</v>
      </c>
      <c r="B43" s="466" t="e">
        <f>'Sch-2'!#REF!</f>
        <v>#REF!</v>
      </c>
      <c r="C43" s="466" t="e">
        <f>'Sch-2'!#REF!</f>
        <v>#REF!</v>
      </c>
      <c r="D43" s="466" t="e">
        <f>'Sch-2'!#REF!</f>
        <v>#REF!</v>
      </c>
      <c r="E43" s="368" t="e">
        <f>'Sch-2'!#REF!</f>
        <v>#REF!</v>
      </c>
      <c r="F43" s="368" t="e">
        <f t="shared" si="0"/>
        <v>#REF!</v>
      </c>
      <c r="G43" s="420"/>
    </row>
    <row r="44" spans="1:7" s="418" customFormat="1" ht="17.25" customHeight="1">
      <c r="A44" s="466" t="e">
        <f>'Sch-2'!#REF!</f>
        <v>#REF!</v>
      </c>
      <c r="B44" s="466" t="e">
        <f>'Sch-2'!#REF!</f>
        <v>#REF!</v>
      </c>
      <c r="C44" s="466" t="e">
        <f>'Sch-2'!#REF!</f>
        <v>#REF!</v>
      </c>
      <c r="D44" s="466" t="e">
        <f>'Sch-2'!#REF!</f>
        <v>#REF!</v>
      </c>
      <c r="E44" s="368" t="e">
        <f>'Sch-2'!#REF!</f>
        <v>#REF!</v>
      </c>
      <c r="F44" s="368" t="e">
        <f t="shared" si="0"/>
        <v>#REF!</v>
      </c>
      <c r="G44" s="420"/>
    </row>
    <row r="45" spans="1:7" s="418" customFormat="1" ht="17.25" customHeight="1">
      <c r="A45" s="466" t="e">
        <f>'Sch-2'!#REF!</f>
        <v>#REF!</v>
      </c>
      <c r="B45" s="466" t="e">
        <f>'Sch-2'!#REF!</f>
        <v>#REF!</v>
      </c>
      <c r="C45" s="466" t="e">
        <f>'Sch-2'!#REF!</f>
        <v>#REF!</v>
      </c>
      <c r="D45" s="466" t="e">
        <f>'Sch-2'!#REF!</f>
        <v>#REF!</v>
      </c>
      <c r="E45" s="368" t="e">
        <f>'Sch-2'!#REF!</f>
        <v>#REF!</v>
      </c>
      <c r="F45" s="368" t="e">
        <f t="shared" si="0"/>
        <v>#REF!</v>
      </c>
      <c r="G45" s="420"/>
    </row>
    <row r="46" spans="1:7" s="418" customFormat="1" ht="17.25" customHeight="1">
      <c r="A46" s="466" t="e">
        <f>'Sch-2'!#REF!</f>
        <v>#REF!</v>
      </c>
      <c r="B46" s="466" t="e">
        <f>'Sch-2'!#REF!</f>
        <v>#REF!</v>
      </c>
      <c r="C46" s="466" t="e">
        <f>'Sch-2'!#REF!</f>
        <v>#REF!</v>
      </c>
      <c r="D46" s="466" t="e">
        <f>'Sch-2'!#REF!</f>
        <v>#REF!</v>
      </c>
      <c r="E46" s="368" t="e">
        <f>'Sch-2'!#REF!</f>
        <v>#REF!</v>
      </c>
      <c r="F46" s="368" t="e">
        <f t="shared" si="0"/>
        <v>#REF!</v>
      </c>
      <c r="G46" s="420"/>
    </row>
    <row r="47" spans="1:7" s="418" customFormat="1" ht="17.25" customHeight="1">
      <c r="A47" s="466" t="e">
        <f>'Sch-2'!#REF!</f>
        <v>#REF!</v>
      </c>
      <c r="B47" s="466" t="e">
        <f>'Sch-2'!#REF!</f>
        <v>#REF!</v>
      </c>
      <c r="C47" s="466" t="e">
        <f>'Sch-2'!#REF!</f>
        <v>#REF!</v>
      </c>
      <c r="D47" s="466" t="e">
        <f>'Sch-2'!#REF!</f>
        <v>#REF!</v>
      </c>
      <c r="E47" s="368" t="e">
        <f>'Sch-2'!#REF!</f>
        <v>#REF!</v>
      </c>
      <c r="F47" s="368" t="e">
        <f t="shared" si="0"/>
        <v>#REF!</v>
      </c>
      <c r="G47" s="420"/>
    </row>
    <row r="48" spans="1:7" s="418" customFormat="1" ht="17.25" customHeight="1">
      <c r="A48" s="466" t="e">
        <f>'Sch-2'!#REF!</f>
        <v>#REF!</v>
      </c>
      <c r="B48" s="466" t="e">
        <f>'Sch-2'!#REF!</f>
        <v>#REF!</v>
      </c>
      <c r="C48" s="466" t="e">
        <f>'Sch-2'!#REF!</f>
        <v>#REF!</v>
      </c>
      <c r="D48" s="466" t="e">
        <f>'Sch-2'!#REF!</f>
        <v>#REF!</v>
      </c>
      <c r="E48" s="368" t="e">
        <f>'Sch-2'!#REF!</f>
        <v>#REF!</v>
      </c>
      <c r="F48" s="368" t="e">
        <f t="shared" si="0"/>
        <v>#REF!</v>
      </c>
      <c r="G48" s="420"/>
    </row>
    <row r="49" spans="1:7" s="418" customFormat="1" ht="17.25" customHeight="1">
      <c r="A49" s="466" t="e">
        <f>'Sch-2'!#REF!</f>
        <v>#REF!</v>
      </c>
      <c r="B49" s="466" t="e">
        <f>'Sch-2'!#REF!</f>
        <v>#REF!</v>
      </c>
      <c r="C49" s="466" t="e">
        <f>'Sch-2'!#REF!</f>
        <v>#REF!</v>
      </c>
      <c r="D49" s="466" t="e">
        <f>'Sch-2'!#REF!</f>
        <v>#REF!</v>
      </c>
      <c r="E49" s="368" t="e">
        <f>'Sch-2'!#REF!</f>
        <v>#REF!</v>
      </c>
      <c r="F49" s="368" t="e">
        <f t="shared" si="0"/>
        <v>#REF!</v>
      </c>
      <c r="G49" s="420"/>
    </row>
    <row r="50" spans="1:7" s="418" customFormat="1" ht="17.25" customHeight="1">
      <c r="A50" s="466" t="e">
        <f>'Sch-2'!#REF!</f>
        <v>#REF!</v>
      </c>
      <c r="B50" s="466" t="e">
        <f>'Sch-2'!#REF!</f>
        <v>#REF!</v>
      </c>
      <c r="C50" s="466" t="e">
        <f>'Sch-2'!#REF!</f>
        <v>#REF!</v>
      </c>
      <c r="D50" s="466" t="e">
        <f>'Sch-2'!#REF!</f>
        <v>#REF!</v>
      </c>
      <c r="E50" s="368" t="e">
        <f>'Sch-2'!#REF!</f>
        <v>#REF!</v>
      </c>
      <c r="F50" s="368" t="e">
        <f t="shared" si="0"/>
        <v>#REF!</v>
      </c>
      <c r="G50" s="420"/>
    </row>
    <row r="51" spans="1:7" s="418" customFormat="1" ht="17.25" customHeight="1">
      <c r="A51" s="466"/>
      <c r="B51" s="466"/>
      <c r="C51" s="466"/>
      <c r="D51" s="466"/>
      <c r="E51" s="368"/>
      <c r="F51" s="368"/>
      <c r="G51" s="420"/>
    </row>
    <row r="52" spans="1:7" s="418" customFormat="1" ht="17.25" customHeight="1">
      <c r="A52" s="466" t="e">
        <f>'Sch-2'!#REF!</f>
        <v>#REF!</v>
      </c>
      <c r="B52" s="466" t="e">
        <f>'Sch-2'!#REF!</f>
        <v>#REF!</v>
      </c>
      <c r="C52" s="466"/>
      <c r="D52" s="466"/>
      <c r="E52" s="368"/>
      <c r="F52" s="368"/>
      <c r="G52" s="420"/>
    </row>
    <row r="53" spans="1:7" s="418" customFormat="1" ht="17.25" customHeight="1">
      <c r="A53" s="466"/>
      <c r="B53" s="466" t="e">
        <f>'Sch-2'!#REF!</f>
        <v>#REF!</v>
      </c>
      <c r="C53" s="466" t="e">
        <f>'Sch-2'!#REF!</f>
        <v>#REF!</v>
      </c>
      <c r="D53" s="466" t="e">
        <f>'Sch-2'!#REF!</f>
        <v>#REF!</v>
      </c>
      <c r="E53" s="368" t="e">
        <f>'Sch-2'!#REF!</f>
        <v>#REF!</v>
      </c>
      <c r="F53" s="368" t="e">
        <f>IF(E53=0, "Included", IF(ISERROR(D53*E53), E53, D53*E53))</f>
        <v>#REF!</v>
      </c>
      <c r="G53" s="420"/>
    </row>
    <row r="54" spans="1:7" s="418" customFormat="1" ht="17.25" customHeight="1">
      <c r="A54" s="466" t="e">
        <f>'Sch-2'!#REF!</f>
        <v>#REF!</v>
      </c>
      <c r="B54" s="466" t="e">
        <f>'Sch-2'!#REF!</f>
        <v>#REF!</v>
      </c>
      <c r="C54" s="466" t="e">
        <f>'Sch-2'!#REF!</f>
        <v>#REF!</v>
      </c>
      <c r="D54" s="466" t="e">
        <f>'Sch-2'!#REF!</f>
        <v>#REF!</v>
      </c>
      <c r="E54" s="368" t="e">
        <f>'Sch-2'!#REF!</f>
        <v>#REF!</v>
      </c>
      <c r="F54" s="368" t="e">
        <f t="shared" si="0"/>
        <v>#REF!</v>
      </c>
      <c r="G54" s="420"/>
    </row>
    <row r="55" spans="1:7" s="418" customFormat="1" ht="17.25" customHeight="1">
      <c r="A55" s="466" t="e">
        <f>'Sch-2'!#REF!</f>
        <v>#REF!</v>
      </c>
      <c r="B55" s="466" t="e">
        <f>'Sch-2'!#REF!</f>
        <v>#REF!</v>
      </c>
      <c r="C55" s="466" t="e">
        <f>'Sch-2'!#REF!</f>
        <v>#REF!</v>
      </c>
      <c r="D55" s="466" t="e">
        <f>'Sch-2'!#REF!</f>
        <v>#REF!</v>
      </c>
      <c r="E55" s="368" t="e">
        <f>'Sch-2'!#REF!</f>
        <v>#REF!</v>
      </c>
      <c r="F55" s="368" t="e">
        <f>IF(E55=0, "Included", IF(ISERROR(D55*E55), E55, D55*E55))</f>
        <v>#REF!</v>
      </c>
      <c r="G55" s="420"/>
    </row>
    <row r="56" spans="1:7" ht="27.95" customHeight="1">
      <c r="A56" s="425"/>
      <c r="B56" s="380" t="s">
        <v>157</v>
      </c>
      <c r="C56" s="380"/>
      <c r="D56" s="380"/>
      <c r="E56" s="366"/>
      <c r="F56" s="366" t="e">
        <f>SUM(F16:F55)</f>
        <v>#REF!</v>
      </c>
    </row>
    <row r="57" spans="1:7" ht="27.95" customHeight="1">
      <c r="A57" s="865"/>
      <c r="B57" s="359"/>
      <c r="C57" s="359"/>
      <c r="D57" s="359"/>
      <c r="E57" s="360"/>
      <c r="F57" s="360"/>
    </row>
    <row r="58" spans="1:7" ht="27.95" customHeight="1">
      <c r="A58" s="864"/>
      <c r="B58" s="429"/>
      <c r="C58" s="3"/>
      <c r="D58" s="3"/>
      <c r="E58" s="3"/>
      <c r="F58" s="3"/>
    </row>
    <row r="59" spans="1:7" ht="27.95" customHeight="1">
      <c r="A59" s="33" t="s">
        <v>122</v>
      </c>
      <c r="B59" s="102" t="str">
        <f>'Sch-1'!F28</f>
        <v>--2024</v>
      </c>
      <c r="C59" s="12"/>
      <c r="D59" s="34"/>
      <c r="E59" s="1"/>
      <c r="F59" s="1"/>
    </row>
    <row r="60" spans="1:7" ht="27.95" customHeight="1">
      <c r="A60" s="33" t="s">
        <v>123</v>
      </c>
      <c r="B60" s="102" t="str">
        <f>'Sch-1'!F29</f>
        <v/>
      </c>
      <c r="C60" s="1"/>
      <c r="D60" s="34" t="s">
        <v>124</v>
      </c>
      <c r="E60" s="174" t="str">
        <f>'Sch-1'!M29</f>
        <v/>
      </c>
      <c r="F60" s="1"/>
    </row>
    <row r="61" spans="1:7" ht="27.95" customHeight="1">
      <c r="A61" s="187"/>
      <c r="B61" s="186"/>
      <c r="C61" s="180"/>
      <c r="D61" s="34" t="s">
        <v>125</v>
      </c>
      <c r="E61" s="174" t="str">
        <f>'Sch-1'!M30</f>
        <v/>
      </c>
      <c r="F61" s="180"/>
    </row>
    <row r="62" spans="1:7" ht="27.95" customHeight="1">
      <c r="A62" s="33"/>
      <c r="B62" s="102"/>
      <c r="C62" s="12"/>
      <c r="D62" s="34"/>
      <c r="E62" s="1"/>
      <c r="F62" s="1"/>
    </row>
    <row r="100" spans="1:41" s="172" customFormat="1">
      <c r="A100" s="866"/>
      <c r="B100" s="866"/>
      <c r="C100" s="866"/>
      <c r="D100" s="866"/>
      <c r="E100" s="866"/>
      <c r="F100" s="866"/>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66"/>
      <c r="B101" s="866"/>
      <c r="C101" s="866"/>
      <c r="D101" s="866"/>
      <c r="E101" s="866"/>
      <c r="F101" s="866"/>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66"/>
      <c r="B102" s="866"/>
      <c r="C102" s="866"/>
      <c r="D102" s="866"/>
      <c r="E102" s="866"/>
      <c r="F102" s="866"/>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66"/>
      <c r="B103" s="866"/>
      <c r="C103" s="866"/>
      <c r="D103" s="866"/>
      <c r="E103" s="866"/>
      <c r="F103" s="866"/>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66"/>
      <c r="B104" s="866"/>
      <c r="C104" s="866"/>
      <c r="D104" s="866"/>
      <c r="E104" s="866"/>
      <c r="F104" s="866"/>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66"/>
      <c r="B105" s="866"/>
      <c r="C105" s="866"/>
      <c r="D105" s="866"/>
      <c r="E105" s="866"/>
      <c r="F105" s="866"/>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66"/>
      <c r="B106" s="866"/>
      <c r="C106" s="866"/>
      <c r="D106" s="866"/>
      <c r="E106" s="866"/>
      <c r="F106" s="866"/>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66"/>
      <c r="B107" s="866"/>
      <c r="C107" s="866"/>
      <c r="D107" s="866"/>
      <c r="E107" s="866"/>
      <c r="F107" s="866"/>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66"/>
      <c r="B108" s="866"/>
      <c r="C108" s="866"/>
      <c r="D108" s="866"/>
      <c r="E108" s="866"/>
      <c r="F108" s="866"/>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66"/>
      <c r="B109" s="866"/>
      <c r="C109" s="866"/>
      <c r="D109" s="866"/>
      <c r="E109" s="866"/>
      <c r="F109" s="866"/>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66"/>
      <c r="B110" s="866"/>
      <c r="C110" s="866"/>
      <c r="D110" s="866"/>
      <c r="E110" s="866"/>
      <c r="F110" s="866"/>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66"/>
      <c r="B111" s="866"/>
      <c r="C111" s="866"/>
      <c r="D111" s="866"/>
      <c r="E111" s="866"/>
      <c r="F111" s="866"/>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66"/>
      <c r="B112" s="866"/>
      <c r="C112" s="866"/>
      <c r="D112" s="866"/>
      <c r="E112" s="866"/>
      <c r="F112" s="866"/>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66"/>
      <c r="B113" s="866"/>
      <c r="C113" s="866"/>
      <c r="D113" s="866"/>
      <c r="E113" s="866"/>
      <c r="F113" s="866"/>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66"/>
      <c r="B114" s="866"/>
      <c r="C114" s="866"/>
      <c r="D114" s="866"/>
      <c r="E114" s="866"/>
      <c r="F114" s="866"/>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66"/>
      <c r="B115" s="866"/>
      <c r="C115" s="866"/>
      <c r="D115" s="866"/>
      <c r="E115" s="866"/>
      <c r="F115" s="866"/>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66"/>
      <c r="B116" s="866"/>
      <c r="C116" s="866"/>
      <c r="D116" s="866"/>
      <c r="E116" s="866"/>
      <c r="F116" s="866"/>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66"/>
      <c r="B117" s="866"/>
      <c r="C117" s="866"/>
      <c r="D117" s="866"/>
      <c r="E117" s="866"/>
      <c r="F117" s="866"/>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66"/>
      <c r="B118" s="866"/>
      <c r="C118" s="866"/>
      <c r="D118" s="866"/>
      <c r="E118" s="866"/>
      <c r="F118" s="866"/>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66"/>
      <c r="B119" s="866"/>
      <c r="C119" s="866"/>
      <c r="D119" s="866"/>
      <c r="E119" s="866"/>
      <c r="F119" s="866"/>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66"/>
      <c r="B120" s="866"/>
      <c r="C120" s="866"/>
      <c r="D120" s="866"/>
      <c r="E120" s="866"/>
      <c r="F120" s="866"/>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66"/>
      <c r="B121" s="866"/>
      <c r="C121" s="866"/>
      <c r="D121" s="866"/>
      <c r="E121" s="866"/>
      <c r="F121" s="866"/>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66"/>
      <c r="B122" s="866"/>
      <c r="C122" s="866"/>
      <c r="D122" s="866"/>
      <c r="E122" s="866"/>
      <c r="F122" s="866"/>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66"/>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66"/>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66"/>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66"/>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66"/>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66"/>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66"/>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66"/>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66"/>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66"/>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66"/>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66"/>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66"/>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66"/>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66"/>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66"/>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66"/>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66"/>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11"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42" customWidth="1"/>
    <col min="2" max="2" width="42.25" style="343" customWidth="1"/>
    <col min="3" max="3" width="7.625" style="342" customWidth="1"/>
    <col min="4" max="4" width="9.125" style="342" customWidth="1"/>
    <col min="5" max="5" width="12.75" style="342" customWidth="1"/>
    <col min="6" max="6" width="14.625" style="342"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5"/>
  </cols>
  <sheetData>
    <row r="1" spans="1:32">
      <c r="A1" s="56" t="str">
        <f>Cover!B3</f>
        <v>SR-II/C&amp;M/WC-4143 /2024</v>
      </c>
      <c r="B1" s="57"/>
      <c r="C1" s="58"/>
      <c r="D1" s="58"/>
      <c r="E1" s="7"/>
      <c r="F1" s="8" t="s">
        <v>170</v>
      </c>
    </row>
    <row r="2" spans="1:32">
      <c r="A2" s="4"/>
      <c r="B2" s="13"/>
      <c r="C2" s="6"/>
      <c r="D2" s="6"/>
      <c r="E2" s="1"/>
      <c r="F2" s="1"/>
    </row>
    <row r="3" spans="1:32" ht="51.75" customHeight="1">
      <c r="A3" s="973" t="str">
        <f>Cover!$B$2</f>
        <v xml:space="preserve">Making Animation Videos on Safety at workplace in line with Accident case studies
</v>
      </c>
      <c r="B3" s="973"/>
      <c r="C3" s="973"/>
      <c r="D3" s="973"/>
      <c r="E3" s="973"/>
      <c r="F3" s="973"/>
      <c r="AA3" s="176" t="s">
        <v>159</v>
      </c>
      <c r="AC3" s="177">
        <f>IF(ISERROR(#REF!/('Sch-6'!D14+'Sch-6'!D16+'Sch-6'!#REF!)),0,#REF!/( 'Sch-6'!D14+'Sch-6'!D16+'Sch-6'!#REF!))</f>
        <v>0</v>
      </c>
    </row>
    <row r="4" spans="1:32">
      <c r="A4" s="974" t="s">
        <v>171</v>
      </c>
      <c r="B4" s="974"/>
      <c r="C4" s="974"/>
      <c r="D4" s="974"/>
      <c r="E4" s="974"/>
      <c r="F4" s="974"/>
      <c r="AA4" s="176" t="s">
        <v>161</v>
      </c>
      <c r="AC4" s="177" t="e">
        <f>#REF!</f>
        <v>#REF!</v>
      </c>
    </row>
    <row r="5" spans="1:32">
      <c r="A5" s="3"/>
      <c r="B5" s="429"/>
      <c r="C5" s="3"/>
      <c r="D5" s="3"/>
      <c r="E5" s="3"/>
      <c r="F5" s="3"/>
      <c r="AA5" s="176" t="s">
        <v>172</v>
      </c>
      <c r="AC5" s="177">
        <f>IF(ISERROR(#REF!/#REF!),0,#REF! /#REF!)</f>
        <v>0</v>
      </c>
    </row>
    <row r="6" spans="1:32">
      <c r="A6" s="29" t="str">
        <f>'Sch-1'!A7</f>
        <v>Bidder’s Name and Address (Bidder) :</v>
      </c>
      <c r="B6" s="30"/>
      <c r="C6" s="30"/>
      <c r="D6" s="30"/>
      <c r="E6" s="64" t="s">
        <v>83</v>
      </c>
      <c r="F6" s="1"/>
      <c r="AA6" s="176" t="s">
        <v>173</v>
      </c>
      <c r="AC6" s="177" t="e">
        <f>#REF!</f>
        <v>#REF!</v>
      </c>
    </row>
    <row r="7" spans="1:32">
      <c r="A7" s="998" t="str">
        <f>'Sch-1'!A8</f>
        <v/>
      </c>
      <c r="B7" s="998"/>
      <c r="C7" s="998"/>
      <c r="D7" s="998"/>
      <c r="E7" s="285" t="str">
        <f>'Sch-1'!M8</f>
        <v>Sr.GM , Contracts &amp; Materials Department,</v>
      </c>
      <c r="F7" s="1"/>
      <c r="AA7" s="176" t="s">
        <v>164</v>
      </c>
      <c r="AC7" s="177" t="e">
        <f>SUM(AC3:AC6)</f>
        <v>#REF!</v>
      </c>
    </row>
    <row r="8" spans="1:32">
      <c r="A8" s="29" t="s">
        <v>85</v>
      </c>
      <c r="B8" s="999" t="str">
        <f>IF('Sch-1'!G9=0, "", 'Sch-1'!G9)</f>
        <v/>
      </c>
      <c r="C8" s="999"/>
      <c r="D8" s="999"/>
      <c r="E8" s="285" t="str">
        <f>'Sch-1'!M9</f>
        <v>Power Grid Corporation of India Ltd.,</v>
      </c>
      <c r="F8" s="1"/>
    </row>
    <row r="9" spans="1:32">
      <c r="A9" s="29" t="s">
        <v>87</v>
      </c>
      <c r="B9" s="999" t="str">
        <f>IF('Sch-1'!G10=0, "", 'Sch-1'!G10)</f>
        <v/>
      </c>
      <c r="C9" s="999"/>
      <c r="D9" s="999"/>
      <c r="E9" s="285" t="str">
        <f>'Sch-1'!M10</f>
        <v>SRTS-II, RHQ</v>
      </c>
      <c r="F9" s="1"/>
    </row>
    <row r="10" spans="1:32">
      <c r="A10" s="30"/>
      <c r="B10" s="999" t="str">
        <f>IF('Sch-1'!G11=0, "", 'Sch-1'!G11)</f>
        <v/>
      </c>
      <c r="C10" s="999"/>
      <c r="D10" s="999"/>
      <c r="E10" s="285" t="str">
        <f>'Sch-1'!M11</f>
        <v>Singanayakanahalli</v>
      </c>
      <c r="F10" s="1"/>
      <c r="AA10" s="176" t="s">
        <v>174</v>
      </c>
      <c r="AC10" s="177" t="e">
        <f>'Sch-1'!#REF!</f>
        <v>#REF!</v>
      </c>
    </row>
    <row r="11" spans="1:32">
      <c r="A11" s="30"/>
      <c r="B11" s="999" t="str">
        <f>IF('Sch-1'!G12=0, "", 'Sch-1'!G12)</f>
        <v/>
      </c>
      <c r="C11" s="999"/>
      <c r="D11" s="999"/>
      <c r="E11" s="285" t="str">
        <f>'Sch-1'!M12</f>
        <v>Bengaluru-560064</v>
      </c>
      <c r="F11" s="1"/>
      <c r="AA11" s="176"/>
      <c r="AC11" s="177"/>
    </row>
    <row r="12" spans="1:32">
      <c r="A12" s="30"/>
      <c r="B12" s="791"/>
      <c r="C12" s="791"/>
      <c r="D12" s="791"/>
      <c r="E12" s="285"/>
      <c r="F12" s="1"/>
      <c r="AA12" s="176"/>
      <c r="AC12" s="177"/>
    </row>
    <row r="13" spans="1:32">
      <c r="A13" s="30"/>
      <c r="B13" s="29"/>
      <c r="C13" s="29"/>
      <c r="D13" s="29"/>
      <c r="E13" s="29"/>
      <c r="F13" s="8" t="s">
        <v>92</v>
      </c>
      <c r="AB13" s="970" t="s">
        <v>166</v>
      </c>
      <c r="AC13" s="970"/>
      <c r="AD13" s="238" t="s">
        <v>146</v>
      </c>
      <c r="AE13" s="970" t="s">
        <v>167</v>
      </c>
      <c r="AF13" s="970"/>
    </row>
    <row r="14" spans="1:32" ht="30">
      <c r="A14" s="14" t="s">
        <v>93</v>
      </c>
      <c r="B14" s="14" t="s">
        <v>151</v>
      </c>
      <c r="C14" s="66" t="s">
        <v>103</v>
      </c>
      <c r="D14" s="66" t="s">
        <v>152</v>
      </c>
      <c r="E14" s="67" t="s">
        <v>175</v>
      </c>
      <c r="F14" s="67" t="s">
        <v>176</v>
      </c>
      <c r="AB14" s="181" t="s">
        <v>175</v>
      </c>
      <c r="AC14" s="181" t="s">
        <v>176</v>
      </c>
      <c r="AD14" s="238"/>
      <c r="AE14" s="181" t="s">
        <v>175</v>
      </c>
      <c r="AF14" s="181" t="s">
        <v>176</v>
      </c>
    </row>
    <row r="15" spans="1:32">
      <c r="A15" s="9">
        <v>1</v>
      </c>
      <c r="B15" s="9">
        <v>2</v>
      </c>
      <c r="C15" s="9">
        <v>3</v>
      </c>
      <c r="D15" s="9">
        <v>4</v>
      </c>
      <c r="E15" s="9">
        <v>5</v>
      </c>
      <c r="F15" s="9" t="s">
        <v>140</v>
      </c>
      <c r="AB15" s="183">
        <v>5</v>
      </c>
      <c r="AC15" s="183" t="s">
        <v>140</v>
      </c>
      <c r="AD15" s="238"/>
      <c r="AE15" s="183">
        <v>5</v>
      </c>
      <c r="AF15" s="183" t="s">
        <v>140</v>
      </c>
    </row>
    <row r="16" spans="1:32" s="408" customFormat="1">
      <c r="A16" s="430" t="e">
        <f>#REF!</f>
        <v>#REF!</v>
      </c>
      <c r="B16" s="430" t="e">
        <f>#REF!</f>
        <v>#REF!</v>
      </c>
      <c r="C16" s="430"/>
      <c r="D16" s="430"/>
      <c r="E16" s="358"/>
      <c r="F16" s="358"/>
      <c r="G16" s="421"/>
      <c r="H16" s="422"/>
      <c r="I16" s="422"/>
      <c r="J16" s="422"/>
      <c r="K16" s="422"/>
      <c r="L16" s="422"/>
    </row>
    <row r="17" spans="1:20" s="418" customFormat="1">
      <c r="A17" s="430" t="e">
        <f>#REF!</f>
        <v>#REF!</v>
      </c>
      <c r="B17" s="430" t="e">
        <f>#REF!</f>
        <v>#REF!</v>
      </c>
      <c r="C17" s="430"/>
      <c r="D17" s="430"/>
      <c r="E17" s="358"/>
      <c r="F17" s="358"/>
    </row>
    <row r="18" spans="1:20" s="418" customFormat="1">
      <c r="A18" s="430"/>
      <c r="B18" s="430" t="e">
        <f>#REF!</f>
        <v>#REF!</v>
      </c>
      <c r="C18" s="430" t="e">
        <f>#REF!</f>
        <v>#REF!</v>
      </c>
      <c r="D18" s="430" t="e">
        <f>#REF!</f>
        <v>#REF!</v>
      </c>
      <c r="E18" s="358" t="e">
        <f>#REF!</f>
        <v>#REF!</v>
      </c>
      <c r="F18" s="358" t="e">
        <f t="shared" ref="F18:F60" si="0">IF(E18=0, "Included", IF(ISERROR(D18*E18), E18, D18*E18))</f>
        <v>#REF!</v>
      </c>
    </row>
    <row r="19" spans="1:20" s="418" customFormat="1">
      <c r="A19" s="430"/>
      <c r="B19" s="430" t="e">
        <f>#REF!</f>
        <v>#REF!</v>
      </c>
      <c r="C19" s="430" t="e">
        <f>#REF!</f>
        <v>#REF!</v>
      </c>
      <c r="D19" s="430" t="e">
        <f>#REF!</f>
        <v>#REF!</v>
      </c>
      <c r="E19" s="358" t="e">
        <f>#REF!</f>
        <v>#REF!</v>
      </c>
      <c r="F19" s="358" t="e">
        <f t="shared" si="0"/>
        <v>#REF!</v>
      </c>
    </row>
    <row r="20" spans="1:20" s="418" customFormat="1">
      <c r="A20" s="430"/>
      <c r="B20" s="430"/>
      <c r="C20" s="430"/>
      <c r="D20" s="430"/>
      <c r="E20" s="358"/>
      <c r="F20" s="358"/>
    </row>
    <row r="21" spans="1:20" s="418" customFormat="1" ht="18.75" customHeight="1">
      <c r="A21" s="430" t="e">
        <f>#REF!</f>
        <v>#REF!</v>
      </c>
      <c r="B21" s="430" t="e">
        <f>#REF!</f>
        <v>#REF!</v>
      </c>
      <c r="C21" s="430"/>
      <c r="D21" s="430"/>
      <c r="E21" s="358"/>
      <c r="F21" s="358"/>
      <c r="S21" s="418" t="s">
        <v>177</v>
      </c>
      <c r="T21" s="423" t="s">
        <v>178</v>
      </c>
    </row>
    <row r="22" spans="1:20" s="418" customFormat="1" ht="18.75" customHeight="1">
      <c r="A22" s="430"/>
      <c r="B22" s="430" t="e">
        <f>#REF!</f>
        <v>#REF!</v>
      </c>
      <c r="C22" s="430" t="e">
        <f>#REF!</f>
        <v>#REF!</v>
      </c>
      <c r="D22" s="430" t="e">
        <f>#REF!</f>
        <v>#REF!</v>
      </c>
      <c r="E22" s="358" t="e">
        <f>#REF!</f>
        <v>#REF!</v>
      </c>
      <c r="F22" s="358" t="e">
        <f t="shared" si="0"/>
        <v>#REF!</v>
      </c>
      <c r="S22" s="418" t="s">
        <v>179</v>
      </c>
      <c r="T22" s="423" t="s">
        <v>180</v>
      </c>
    </row>
    <row r="23" spans="1:20" s="418" customFormat="1" ht="16.5" customHeight="1">
      <c r="A23" s="430"/>
      <c r="B23" s="430" t="e">
        <f>#REF!</f>
        <v>#REF!</v>
      </c>
      <c r="C23" s="430" t="e">
        <f>#REF!</f>
        <v>#REF!</v>
      </c>
      <c r="D23" s="430" t="e">
        <f>#REF!</f>
        <v>#REF!</v>
      </c>
      <c r="E23" s="358" t="e">
        <f>#REF!</f>
        <v>#REF!</v>
      </c>
      <c r="F23" s="358" t="e">
        <f t="shared" si="0"/>
        <v>#REF!</v>
      </c>
      <c r="S23" s="418" t="s">
        <v>181</v>
      </c>
      <c r="T23" s="423" t="s">
        <v>182</v>
      </c>
    </row>
    <row r="24" spans="1:20" s="418" customFormat="1">
      <c r="A24" s="430"/>
      <c r="B24" s="430" t="e">
        <f>#REF!</f>
        <v>#REF!</v>
      </c>
      <c r="C24" s="430" t="e">
        <f>#REF!</f>
        <v>#REF!</v>
      </c>
      <c r="D24" s="430" t="e">
        <f>#REF!</f>
        <v>#REF!</v>
      </c>
      <c r="E24" s="358" t="e">
        <f>#REF!</f>
        <v>#REF!</v>
      </c>
      <c r="F24" s="358" t="e">
        <f t="shared" si="0"/>
        <v>#REF!</v>
      </c>
      <c r="S24" s="418" t="s">
        <v>183</v>
      </c>
    </row>
    <row r="25" spans="1:20" s="418" customFormat="1">
      <c r="A25" s="430"/>
      <c r="B25" s="430"/>
      <c r="C25" s="430"/>
      <c r="D25" s="430"/>
      <c r="E25" s="358"/>
      <c r="F25" s="358"/>
    </row>
    <row r="26" spans="1:20" s="418" customFormat="1" ht="16.5" customHeight="1">
      <c r="A26" s="430"/>
      <c r="B26" s="430"/>
      <c r="C26" s="430"/>
      <c r="D26" s="430"/>
      <c r="E26" s="358"/>
      <c r="F26" s="358"/>
    </row>
    <row r="27" spans="1:20" s="418" customFormat="1">
      <c r="A27" s="430" t="e">
        <f>#REF!</f>
        <v>#REF!</v>
      </c>
      <c r="B27" s="430" t="e">
        <f>#REF!</f>
        <v>#REF!</v>
      </c>
      <c r="C27" s="430"/>
      <c r="D27" s="430"/>
      <c r="E27" s="358"/>
      <c r="F27" s="358"/>
    </row>
    <row r="28" spans="1:20" s="418" customFormat="1">
      <c r="A28" s="430"/>
      <c r="B28" s="430" t="e">
        <f>#REF!</f>
        <v>#REF!</v>
      </c>
      <c r="C28" s="430" t="e">
        <f>#REF!</f>
        <v>#REF!</v>
      </c>
      <c r="D28" s="430" t="e">
        <f>#REF!</f>
        <v>#REF!</v>
      </c>
      <c r="E28" s="358" t="e">
        <f>#REF!</f>
        <v>#REF!</v>
      </c>
      <c r="F28" s="358" t="e">
        <f>IF(E28=0, "Included", IF(ISERROR(D28*E28), E28, D28*E28))</f>
        <v>#REF!</v>
      </c>
    </row>
    <row r="29" spans="1:20" s="418" customFormat="1">
      <c r="A29" s="430"/>
      <c r="B29" s="430" t="e">
        <f>#REF!</f>
        <v>#REF!</v>
      </c>
      <c r="C29" s="430" t="e">
        <f>#REF!</f>
        <v>#REF!</v>
      </c>
      <c r="D29" s="430" t="e">
        <f>#REF!</f>
        <v>#REF!</v>
      </c>
      <c r="E29" s="358" t="e">
        <f>#REF!</f>
        <v>#REF!</v>
      </c>
      <c r="F29" s="358" t="e">
        <f t="shared" si="0"/>
        <v>#REF!</v>
      </c>
    </row>
    <row r="30" spans="1:20" s="418" customFormat="1">
      <c r="A30" s="430"/>
      <c r="B30" s="430" t="e">
        <f>#REF!</f>
        <v>#REF!</v>
      </c>
      <c r="C30" s="430" t="e">
        <f>#REF!</f>
        <v>#REF!</v>
      </c>
      <c r="D30" s="430" t="e">
        <f>#REF!</f>
        <v>#REF!</v>
      </c>
      <c r="E30" s="358" t="e">
        <f>#REF!</f>
        <v>#REF!</v>
      </c>
      <c r="F30" s="358" t="e">
        <f t="shared" si="0"/>
        <v>#REF!</v>
      </c>
      <c r="S30" s="410"/>
      <c r="T30" s="424"/>
    </row>
    <row r="31" spans="1:20" s="418" customFormat="1">
      <c r="A31" s="430"/>
      <c r="B31" s="430"/>
      <c r="C31" s="430"/>
      <c r="D31" s="430"/>
      <c r="E31" s="358"/>
      <c r="F31" s="358"/>
    </row>
    <row r="32" spans="1:20" s="418" customFormat="1">
      <c r="A32" s="430" t="e">
        <f>#REF!</f>
        <v>#REF!</v>
      </c>
      <c r="B32" s="430" t="e">
        <f>#REF!</f>
        <v>#REF!</v>
      </c>
      <c r="C32" s="430"/>
      <c r="D32" s="430"/>
      <c r="E32" s="358"/>
      <c r="F32" s="358"/>
    </row>
    <row r="33" spans="1:6" s="418" customFormat="1">
      <c r="A33" s="430" t="e">
        <f>#REF!</f>
        <v>#REF!</v>
      </c>
      <c r="B33" s="430" t="e">
        <f>#REF!</f>
        <v>#REF!</v>
      </c>
      <c r="C33" s="430"/>
      <c r="D33" s="430"/>
      <c r="E33" s="358"/>
      <c r="F33" s="358"/>
    </row>
    <row r="34" spans="1:6" s="418" customFormat="1">
      <c r="A34" s="430"/>
      <c r="B34" s="430" t="e">
        <f>#REF!</f>
        <v>#REF!</v>
      </c>
      <c r="C34" s="430" t="e">
        <f>#REF!</f>
        <v>#REF!</v>
      </c>
      <c r="D34" s="430" t="e">
        <f>#REF!</f>
        <v>#REF!</v>
      </c>
      <c r="E34" s="358" t="e">
        <f>#REF!</f>
        <v>#REF!</v>
      </c>
      <c r="F34" s="358" t="e">
        <f t="shared" si="0"/>
        <v>#REF!</v>
      </c>
    </row>
    <row r="35" spans="1:6" s="418" customFormat="1">
      <c r="A35" s="430"/>
      <c r="B35" s="430" t="e">
        <f>#REF!</f>
        <v>#REF!</v>
      </c>
      <c r="C35" s="430" t="e">
        <f>#REF!</f>
        <v>#REF!</v>
      </c>
      <c r="D35" s="430" t="e">
        <f>#REF!</f>
        <v>#REF!</v>
      </c>
      <c r="E35" s="358" t="e">
        <f>#REF!</f>
        <v>#REF!</v>
      </c>
      <c r="F35" s="358" t="e">
        <f t="shared" si="0"/>
        <v>#REF!</v>
      </c>
    </row>
    <row r="36" spans="1:6" s="418" customFormat="1">
      <c r="A36" s="430"/>
      <c r="B36" s="430" t="e">
        <f>#REF!</f>
        <v>#REF!</v>
      </c>
      <c r="C36" s="430" t="e">
        <f>#REF!</f>
        <v>#REF!</v>
      </c>
      <c r="D36" s="430" t="e">
        <f>#REF!</f>
        <v>#REF!</v>
      </c>
      <c r="E36" s="358" t="e">
        <f>#REF!</f>
        <v>#REF!</v>
      </c>
      <c r="F36" s="358" t="e">
        <f t="shared" si="0"/>
        <v>#REF!</v>
      </c>
    </row>
    <row r="37" spans="1:6" s="418" customFormat="1">
      <c r="A37" s="430"/>
      <c r="B37" s="430" t="e">
        <f>#REF!</f>
        <v>#REF!</v>
      </c>
      <c r="C37" s="430" t="e">
        <f>#REF!</f>
        <v>#REF!</v>
      </c>
      <c r="D37" s="430" t="e">
        <f>#REF!</f>
        <v>#REF!</v>
      </c>
      <c r="E37" s="358" t="e">
        <f>#REF!</f>
        <v>#REF!</v>
      </c>
      <c r="F37" s="358" t="e">
        <f t="shared" si="0"/>
        <v>#REF!</v>
      </c>
    </row>
    <row r="38" spans="1:6" s="418" customFormat="1" ht="20.25" customHeight="1">
      <c r="A38" s="430"/>
      <c r="B38" s="430" t="e">
        <f>#REF!</f>
        <v>#REF!</v>
      </c>
      <c r="C38" s="430" t="e">
        <f>#REF!</f>
        <v>#REF!</v>
      </c>
      <c r="D38" s="430" t="e">
        <f>#REF!</f>
        <v>#REF!</v>
      </c>
      <c r="E38" s="358" t="e">
        <f>#REF!</f>
        <v>#REF!</v>
      </c>
      <c r="F38" s="358" t="e">
        <f>IF(E38=0, "Included", IF(ISERROR(D38*E38), E38, D38*E38))</f>
        <v>#REF!</v>
      </c>
    </row>
    <row r="39" spans="1:6" s="418" customFormat="1">
      <c r="A39" s="430" t="e">
        <f>#REF!</f>
        <v>#REF!</v>
      </c>
      <c r="B39" s="430" t="e">
        <f>#REF!</f>
        <v>#REF!</v>
      </c>
      <c r="C39" s="430"/>
      <c r="D39" s="430"/>
      <c r="E39" s="358"/>
      <c r="F39" s="358"/>
    </row>
    <row r="40" spans="1:6" s="418" customFormat="1">
      <c r="A40" s="430"/>
      <c r="B40" s="430" t="e">
        <f>#REF!</f>
        <v>#REF!</v>
      </c>
      <c r="C40" s="430" t="e">
        <f>#REF!</f>
        <v>#REF!</v>
      </c>
      <c r="D40" s="430" t="e">
        <f>#REF!</f>
        <v>#REF!</v>
      </c>
      <c r="E40" s="358" t="e">
        <f>#REF!</f>
        <v>#REF!</v>
      </c>
      <c r="F40" s="358" t="e">
        <f t="shared" si="0"/>
        <v>#REF!</v>
      </c>
    </row>
    <row r="41" spans="1:6" s="418" customFormat="1">
      <c r="A41" s="430"/>
      <c r="B41" s="430" t="e">
        <f>#REF!</f>
        <v>#REF!</v>
      </c>
      <c r="C41" s="430" t="e">
        <f>#REF!</f>
        <v>#REF!</v>
      </c>
      <c r="D41" s="430" t="e">
        <f>#REF!</f>
        <v>#REF!</v>
      </c>
      <c r="E41" s="358" t="e">
        <f>#REF!</f>
        <v>#REF!</v>
      </c>
      <c r="F41" s="358" t="e">
        <f t="shared" si="0"/>
        <v>#REF!</v>
      </c>
    </row>
    <row r="42" spans="1:6" s="418" customFormat="1">
      <c r="A42" s="430"/>
      <c r="B42" s="430"/>
      <c r="C42" s="430"/>
      <c r="D42" s="430"/>
      <c r="E42" s="358"/>
      <c r="F42" s="358"/>
    </row>
    <row r="43" spans="1:6" s="418" customFormat="1">
      <c r="A43" s="430" t="e">
        <f>#REF!</f>
        <v>#REF!</v>
      </c>
      <c r="B43" s="430" t="e">
        <f>#REF!</f>
        <v>#REF!</v>
      </c>
      <c r="C43" s="430" t="e">
        <f>#REF!</f>
        <v>#REF!</v>
      </c>
      <c r="D43" s="430" t="e">
        <f>#REF!</f>
        <v>#REF!</v>
      </c>
      <c r="E43" s="358" t="e">
        <f>#REF!</f>
        <v>#REF!</v>
      </c>
      <c r="F43" s="358" t="e">
        <f t="shared" si="0"/>
        <v>#REF!</v>
      </c>
    </row>
    <row r="44" spans="1:6" s="418" customFormat="1">
      <c r="A44" s="430"/>
      <c r="B44" s="430"/>
      <c r="C44" s="430"/>
      <c r="D44" s="430"/>
      <c r="E44" s="358"/>
      <c r="F44" s="358"/>
    </row>
    <row r="45" spans="1:6" s="418" customFormat="1">
      <c r="A45" s="430" t="e">
        <f>#REF!</f>
        <v>#REF!</v>
      </c>
      <c r="B45" s="430" t="e">
        <f>#REF!</f>
        <v>#REF!</v>
      </c>
      <c r="C45" s="430" t="e">
        <f>#REF!</f>
        <v>#REF!</v>
      </c>
      <c r="D45" s="430" t="e">
        <f>#REF!</f>
        <v>#REF!</v>
      </c>
      <c r="E45" s="358" t="e">
        <f>#REF!</f>
        <v>#REF!</v>
      </c>
      <c r="F45" s="358" t="e">
        <f t="shared" si="0"/>
        <v>#REF!</v>
      </c>
    </row>
    <row r="46" spans="1:6" s="418" customFormat="1">
      <c r="A46" s="430"/>
      <c r="B46" s="430"/>
      <c r="C46" s="430"/>
      <c r="D46" s="430"/>
      <c r="E46" s="358"/>
      <c r="F46" s="358"/>
    </row>
    <row r="47" spans="1:6" s="418" customFormat="1">
      <c r="A47" s="430" t="e">
        <f>#REF!</f>
        <v>#REF!</v>
      </c>
      <c r="B47" s="430" t="e">
        <f>#REF!</f>
        <v>#REF!</v>
      </c>
      <c r="C47" s="430"/>
      <c r="D47" s="430"/>
      <c r="E47" s="358"/>
      <c r="F47" s="358"/>
    </row>
    <row r="48" spans="1:6" s="418" customFormat="1">
      <c r="A48" s="430"/>
      <c r="B48" s="430" t="e">
        <f>#REF!</f>
        <v>#REF!</v>
      </c>
      <c r="C48" s="430" t="e">
        <f>#REF!</f>
        <v>#REF!</v>
      </c>
      <c r="D48" s="430" t="e">
        <f>#REF!</f>
        <v>#REF!</v>
      </c>
      <c r="E48" s="358" t="e">
        <f>#REF!</f>
        <v>#REF!</v>
      </c>
      <c r="F48" s="358" t="e">
        <f t="shared" si="0"/>
        <v>#REF!</v>
      </c>
    </row>
    <row r="49" spans="1:6" s="418" customFormat="1">
      <c r="A49" s="430"/>
      <c r="B49" s="430"/>
      <c r="C49" s="430"/>
      <c r="D49" s="430"/>
      <c r="E49" s="358"/>
      <c r="F49" s="358"/>
    </row>
    <row r="50" spans="1:6" s="418" customFormat="1">
      <c r="A50" s="430" t="e">
        <f>#REF!</f>
        <v>#REF!</v>
      </c>
      <c r="B50" s="430" t="e">
        <f>#REF!</f>
        <v>#REF!</v>
      </c>
      <c r="C50" s="430"/>
      <c r="D50" s="430"/>
      <c r="E50" s="358"/>
      <c r="F50" s="358"/>
    </row>
    <row r="51" spans="1:6" s="418" customFormat="1">
      <c r="A51" s="430"/>
      <c r="B51" s="430" t="e">
        <f>#REF!</f>
        <v>#REF!</v>
      </c>
      <c r="C51" s="430" t="e">
        <f>#REF!</f>
        <v>#REF!</v>
      </c>
      <c r="D51" s="430" t="e">
        <f>#REF!</f>
        <v>#REF!</v>
      </c>
      <c r="E51" s="358" t="e">
        <f>#REF!</f>
        <v>#REF!</v>
      </c>
      <c r="F51" s="358" t="e">
        <f t="shared" si="0"/>
        <v>#REF!</v>
      </c>
    </row>
    <row r="52" spans="1:6" s="418" customFormat="1">
      <c r="A52" s="430"/>
      <c r="B52" s="430" t="e">
        <f>#REF!</f>
        <v>#REF!</v>
      </c>
      <c r="C52" s="430" t="e">
        <f>#REF!</f>
        <v>#REF!</v>
      </c>
      <c r="D52" s="430" t="e">
        <f>#REF!</f>
        <v>#REF!</v>
      </c>
      <c r="E52" s="358" t="e">
        <f>#REF!</f>
        <v>#REF!</v>
      </c>
      <c r="F52" s="358" t="e">
        <f t="shared" si="0"/>
        <v>#REF!</v>
      </c>
    </row>
    <row r="53" spans="1:6" s="418" customFormat="1">
      <c r="A53" s="430"/>
      <c r="B53" s="430"/>
      <c r="C53" s="430"/>
      <c r="D53" s="430"/>
      <c r="E53" s="358"/>
      <c r="F53" s="358"/>
    </row>
    <row r="54" spans="1:6" s="418" customFormat="1">
      <c r="A54" s="430" t="e">
        <f>#REF!</f>
        <v>#REF!</v>
      </c>
      <c r="B54" s="430" t="e">
        <f>#REF!</f>
        <v>#REF!</v>
      </c>
      <c r="C54" s="430"/>
      <c r="D54" s="430"/>
      <c r="E54" s="358"/>
      <c r="F54" s="358"/>
    </row>
    <row r="55" spans="1:6" s="418" customFormat="1">
      <c r="A55" s="430"/>
      <c r="B55" s="430" t="e">
        <f>#REF!</f>
        <v>#REF!</v>
      </c>
      <c r="C55" s="430" t="e">
        <f>#REF!</f>
        <v>#REF!</v>
      </c>
      <c r="D55" s="430" t="e">
        <f>#REF!</f>
        <v>#REF!</v>
      </c>
      <c r="E55" s="358" t="e">
        <f>#REF!</f>
        <v>#REF!</v>
      </c>
      <c r="F55" s="358" t="e">
        <f t="shared" si="0"/>
        <v>#REF!</v>
      </c>
    </row>
    <row r="56" spans="1:6" s="418" customFormat="1">
      <c r="A56" s="430"/>
      <c r="B56" s="430" t="e">
        <f>#REF!</f>
        <v>#REF!</v>
      </c>
      <c r="C56" s="430" t="e">
        <f>#REF!</f>
        <v>#REF!</v>
      </c>
      <c r="D56" s="430" t="e">
        <f>#REF!</f>
        <v>#REF!</v>
      </c>
      <c r="E56" s="358" t="e">
        <f>#REF!</f>
        <v>#REF!</v>
      </c>
      <c r="F56" s="358" t="e">
        <f t="shared" si="0"/>
        <v>#REF!</v>
      </c>
    </row>
    <row r="57" spans="1:6" s="418" customFormat="1">
      <c r="A57" s="430"/>
      <c r="B57" s="430" t="e">
        <f>#REF!</f>
        <v>#REF!</v>
      </c>
      <c r="C57" s="430" t="e">
        <f>#REF!</f>
        <v>#REF!</v>
      </c>
      <c r="D57" s="430" t="e">
        <f>#REF!</f>
        <v>#REF!</v>
      </c>
      <c r="E57" s="358" t="e">
        <f>#REF!</f>
        <v>#REF!</v>
      </c>
      <c r="F57" s="358" t="e">
        <f t="shared" si="0"/>
        <v>#REF!</v>
      </c>
    </row>
    <row r="58" spans="1:6" s="418" customFormat="1">
      <c r="A58" s="430"/>
      <c r="B58" s="430" t="e">
        <f>#REF!</f>
        <v>#REF!</v>
      </c>
      <c r="C58" s="430" t="e">
        <f>#REF!</f>
        <v>#REF!</v>
      </c>
      <c r="D58" s="430" t="e">
        <f>#REF!</f>
        <v>#REF!</v>
      </c>
      <c r="E58" s="358" t="e">
        <f>#REF!</f>
        <v>#REF!</v>
      </c>
      <c r="F58" s="358" t="e">
        <f t="shared" si="0"/>
        <v>#REF!</v>
      </c>
    </row>
    <row r="59" spans="1:6" s="418" customFormat="1">
      <c r="A59" s="430"/>
      <c r="B59" s="430" t="e">
        <f>#REF!</f>
        <v>#REF!</v>
      </c>
      <c r="C59" s="430" t="e">
        <f>#REF!</f>
        <v>#REF!</v>
      </c>
      <c r="D59" s="430" t="e">
        <f>#REF!</f>
        <v>#REF!</v>
      </c>
      <c r="E59" s="358" t="e">
        <f>#REF!</f>
        <v>#REF!</v>
      </c>
      <c r="F59" s="358" t="e">
        <f t="shared" si="0"/>
        <v>#REF!</v>
      </c>
    </row>
    <row r="60" spans="1:6" s="418" customFormat="1">
      <c r="A60" s="430"/>
      <c r="B60" s="430" t="e">
        <f>#REF!</f>
        <v>#REF!</v>
      </c>
      <c r="C60" s="430" t="e">
        <f>#REF!</f>
        <v>#REF!</v>
      </c>
      <c r="D60" s="430" t="e">
        <f>#REF!</f>
        <v>#REF!</v>
      </c>
      <c r="E60" s="358" t="e">
        <f>#REF!</f>
        <v>#REF!</v>
      </c>
      <c r="F60" s="358" t="e">
        <f t="shared" si="0"/>
        <v>#REF!</v>
      </c>
    </row>
    <row r="61" spans="1:6" s="418" customFormat="1">
      <c r="A61" s="430"/>
      <c r="B61" s="430"/>
      <c r="C61" s="430"/>
      <c r="D61" s="430"/>
      <c r="E61" s="358"/>
      <c r="F61" s="358"/>
    </row>
    <row r="62" spans="1:6" s="418" customFormat="1">
      <c r="A62" s="430"/>
      <c r="B62" s="430"/>
      <c r="C62" s="430"/>
      <c r="D62" s="430"/>
      <c r="E62" s="358"/>
      <c r="F62" s="358"/>
    </row>
    <row r="63" spans="1:6" s="418" customFormat="1">
      <c r="A63" s="430"/>
      <c r="B63" s="430" t="e">
        <f>#REF!</f>
        <v>#REF!</v>
      </c>
      <c r="C63" s="430"/>
      <c r="D63" s="430"/>
      <c r="E63" s="358"/>
      <c r="F63" s="358"/>
    </row>
    <row r="64" spans="1:6" s="418" customFormat="1">
      <c r="A64" s="430"/>
      <c r="B64" s="430" t="e">
        <f>#REF!</f>
        <v>#REF!</v>
      </c>
      <c r="C64" s="430" t="e">
        <f>#REF!</f>
        <v>#REF!</v>
      </c>
      <c r="D64" s="430" t="e">
        <f>#REF!</f>
        <v>#REF!</v>
      </c>
      <c r="E64" s="358" t="e">
        <f>#REF!</f>
        <v>#REF!</v>
      </c>
      <c r="F64" s="358" t="e">
        <f>IF(E64=0, "Included", IF(ISERROR(D64*E64), E64, D64*E64))</f>
        <v>#REF!</v>
      </c>
    </row>
    <row r="65" spans="1:6" s="418" customFormat="1">
      <c r="A65" s="430"/>
      <c r="B65" s="430" t="e">
        <f>#REF!</f>
        <v>#REF!</v>
      </c>
      <c r="C65" s="430" t="e">
        <f>#REF!</f>
        <v>#REF!</v>
      </c>
      <c r="D65" s="430" t="e">
        <f>#REF!</f>
        <v>#REF!</v>
      </c>
      <c r="E65" s="358" t="e">
        <f>#REF!</f>
        <v>#REF!</v>
      </c>
      <c r="F65" s="358" t="e">
        <f>IF(E65=0, "Included", IF(ISERROR(D65*E65), E65, D65*E65))</f>
        <v>#REF!</v>
      </c>
    </row>
    <row r="66" spans="1:6" s="418" customFormat="1">
      <c r="A66" s="430"/>
      <c r="B66" s="430" t="e">
        <f>#REF!</f>
        <v>#REF!</v>
      </c>
      <c r="C66" s="430" t="e">
        <f>#REF!</f>
        <v>#REF!</v>
      </c>
      <c r="D66" s="430" t="e">
        <f>#REF!</f>
        <v>#REF!</v>
      </c>
      <c r="E66" s="358" t="e">
        <f>#REF!</f>
        <v>#REF!</v>
      </c>
      <c r="F66" s="358" t="e">
        <f>IF(E66=0, "Included", IF(ISERROR(D66*E66), E66, D66*E66))</f>
        <v>#REF!</v>
      </c>
    </row>
    <row r="67" spans="1:6" s="418" customFormat="1">
      <c r="A67" s="430"/>
      <c r="B67" s="430" t="e">
        <f>#REF!</f>
        <v>#REF!</v>
      </c>
      <c r="C67" s="430" t="e">
        <f>#REF!</f>
        <v>#REF!</v>
      </c>
      <c r="D67" s="430" t="e">
        <f>#REF!</f>
        <v>#REF!</v>
      </c>
      <c r="E67" s="358" t="e">
        <f>#REF!</f>
        <v>#REF!</v>
      </c>
      <c r="F67" s="358" t="e">
        <f>IF(E67=0, "Included", IF(ISERROR(D67*E67), E67, D67*E67))</f>
        <v>#REF!</v>
      </c>
    </row>
    <row r="68" spans="1:6" s="418" customFormat="1">
      <c r="A68" s="430"/>
      <c r="B68" s="430"/>
      <c r="C68" s="430"/>
      <c r="D68" s="430"/>
      <c r="E68" s="358"/>
      <c r="F68" s="358"/>
    </row>
    <row r="69" spans="1:6" s="418" customFormat="1">
      <c r="A69" s="430" t="e">
        <f>#REF!</f>
        <v>#REF!</v>
      </c>
      <c r="B69" s="430" t="e">
        <f>#REF!</f>
        <v>#REF!</v>
      </c>
      <c r="C69" s="430"/>
      <c r="D69" s="430"/>
      <c r="E69" s="358"/>
      <c r="F69" s="358"/>
    </row>
    <row r="70" spans="1:6" s="418" customFormat="1">
      <c r="A70" s="430"/>
      <c r="B70" s="430" t="e">
        <f>#REF!</f>
        <v>#REF!</v>
      </c>
      <c r="C70" s="430"/>
      <c r="D70" s="430"/>
      <c r="E70" s="358"/>
      <c r="F70" s="358"/>
    </row>
    <row r="71" spans="1:6" s="418" customFormat="1">
      <c r="A71" s="430"/>
      <c r="B71" s="430" t="e">
        <f>#REF!</f>
        <v>#REF!</v>
      </c>
      <c r="C71" s="430" t="e">
        <f>#REF!</f>
        <v>#REF!</v>
      </c>
      <c r="D71" s="430" t="e">
        <f>#REF!</f>
        <v>#REF!</v>
      </c>
      <c r="E71" s="358" t="e">
        <f>#REF!</f>
        <v>#REF!</v>
      </c>
      <c r="F71" s="358" t="e">
        <f>IF(E71=0, "Included", IF(ISERROR(D71*E71), E71, D71*E71))</f>
        <v>#REF!</v>
      </c>
    </row>
    <row r="72" spans="1:6" s="418" customFormat="1">
      <c r="A72" s="430"/>
      <c r="B72" s="430"/>
      <c r="C72" s="430"/>
      <c r="D72" s="430"/>
      <c r="E72" s="358"/>
      <c r="F72" s="358"/>
    </row>
    <row r="73" spans="1:6" s="418" customFormat="1">
      <c r="A73" s="430" t="e">
        <f>#REF!</f>
        <v>#REF!</v>
      </c>
      <c r="B73" s="430" t="e">
        <f>#REF!</f>
        <v>#REF!</v>
      </c>
      <c r="C73" s="430"/>
      <c r="D73" s="430"/>
      <c r="E73" s="358"/>
      <c r="F73" s="358"/>
    </row>
    <row r="74" spans="1:6" s="418" customFormat="1">
      <c r="A74" s="430" t="e">
        <f>#REF!</f>
        <v>#REF!</v>
      </c>
      <c r="B74" s="430" t="e">
        <f>#REF!</f>
        <v>#REF!</v>
      </c>
      <c r="C74" s="430" t="e">
        <f>#REF!</f>
        <v>#REF!</v>
      </c>
      <c r="D74" s="430" t="e">
        <f>#REF!</f>
        <v>#REF!</v>
      </c>
      <c r="E74" s="358" t="e">
        <f>#REF!</f>
        <v>#REF!</v>
      </c>
      <c r="F74" s="358" t="e">
        <f>IF(E74=0, "Included", IF(ISERROR(D74*E74), E74, D74*E74))</f>
        <v>#REF!</v>
      </c>
    </row>
    <row r="75" spans="1:6" s="418" customFormat="1">
      <c r="A75" s="430" t="e">
        <f>#REF!</f>
        <v>#REF!</v>
      </c>
      <c r="B75" s="430" t="e">
        <f>#REF!</f>
        <v>#REF!</v>
      </c>
      <c r="C75" s="430"/>
      <c r="D75" s="430"/>
      <c r="E75" s="358"/>
      <c r="F75" s="358"/>
    </row>
    <row r="76" spans="1:6" s="418" customFormat="1">
      <c r="A76" s="430" t="e">
        <f>#REF!</f>
        <v>#REF!</v>
      </c>
      <c r="B76" s="430" t="e">
        <f>#REF!</f>
        <v>#REF!</v>
      </c>
      <c r="C76" s="430" t="e">
        <f>#REF!</f>
        <v>#REF!</v>
      </c>
      <c r="D76" s="430" t="e">
        <f>#REF!</f>
        <v>#REF!</v>
      </c>
      <c r="E76" s="358" t="e">
        <f>#REF!</f>
        <v>#REF!</v>
      </c>
      <c r="F76" s="358" t="e">
        <f>IF(E76=0, "Included", IF(ISERROR(D76*E76), E76, D76*E76))</f>
        <v>#REF!</v>
      </c>
    </row>
    <row r="77" spans="1:6" s="418" customFormat="1">
      <c r="A77" s="430" t="e">
        <f>#REF!</f>
        <v>#REF!</v>
      </c>
      <c r="B77" s="430" t="e">
        <f>#REF!</f>
        <v>#REF!</v>
      </c>
      <c r="C77" s="430" t="e">
        <f>#REF!</f>
        <v>#REF!</v>
      </c>
      <c r="D77" s="430" t="e">
        <f>#REF!</f>
        <v>#REF!</v>
      </c>
      <c r="E77" s="358" t="e">
        <f>#REF!</f>
        <v>#REF!</v>
      </c>
      <c r="F77" s="358" t="e">
        <f>IF(E77=0, "Included", IF(ISERROR(D77*E77), E77, D77*E77))</f>
        <v>#REF!</v>
      </c>
    </row>
    <row r="78" spans="1:6" s="418" customFormat="1">
      <c r="A78" s="430"/>
      <c r="B78" s="430"/>
      <c r="C78" s="430"/>
      <c r="D78" s="430"/>
      <c r="E78" s="358"/>
      <c r="F78" s="358"/>
    </row>
    <row r="79" spans="1:6" s="418" customFormat="1">
      <c r="A79" s="430" t="e">
        <f>#REF!</f>
        <v>#REF!</v>
      </c>
      <c r="B79" s="430" t="e">
        <f>#REF!</f>
        <v>#REF!</v>
      </c>
      <c r="C79" s="430"/>
      <c r="D79" s="430"/>
      <c r="E79" s="358"/>
      <c r="F79" s="358"/>
    </row>
    <row r="80" spans="1:6" s="418" customFormat="1">
      <c r="A80" s="430"/>
      <c r="B80" s="430" t="e">
        <f>#REF!</f>
        <v>#REF!</v>
      </c>
      <c r="C80" s="430" t="e">
        <f>#REF!</f>
        <v>#REF!</v>
      </c>
      <c r="D80" s="430" t="e">
        <f>#REF!</f>
        <v>#REF!</v>
      </c>
      <c r="E80" s="358" t="e">
        <f>#REF!</f>
        <v>#REF!</v>
      </c>
      <c r="F80" s="358" t="e">
        <f>IF(E80=0, "Included", IF(ISERROR(D80*E80), E80, D80*E80))</f>
        <v>#REF!</v>
      </c>
    </row>
    <row r="81" spans="1:6">
      <c r="A81" s="425"/>
      <c r="B81" s="380" t="s">
        <v>184</v>
      </c>
      <c r="C81" s="380"/>
      <c r="D81" s="380"/>
      <c r="E81" s="366"/>
      <c r="F81" s="366" t="e">
        <f>SUM(F17:F80)</f>
        <v>#REF!</v>
      </c>
    </row>
    <row r="82" spans="1:6">
      <c r="A82" s="426"/>
      <c r="B82" s="369"/>
      <c r="C82" s="369"/>
      <c r="D82" s="369"/>
      <c r="E82" s="370"/>
      <c r="F82" s="370"/>
    </row>
    <row r="83" spans="1:6">
      <c r="A83" s="427"/>
      <c r="B83" s="428"/>
      <c r="C83" s="427"/>
      <c r="D83" s="427"/>
      <c r="E83" s="427"/>
      <c r="F83" s="427"/>
    </row>
    <row r="84" spans="1:6" ht="30">
      <c r="A84" s="371" t="s">
        <v>122</v>
      </c>
      <c r="B84" s="372" t="str">
        <f>'Sch-1'!F28</f>
        <v>--2024</v>
      </c>
      <c r="C84" s="373"/>
      <c r="D84" s="374"/>
      <c r="E84" s="375"/>
      <c r="F84" s="375"/>
    </row>
    <row r="85" spans="1:6">
      <c r="A85" s="371" t="s">
        <v>123</v>
      </c>
      <c r="B85" s="372" t="str">
        <f>'Sch-1'!F29</f>
        <v/>
      </c>
      <c r="C85" s="375"/>
      <c r="D85" s="374" t="s">
        <v>124</v>
      </c>
      <c r="E85" s="376" t="str">
        <f>'Sch-1'!M29</f>
        <v/>
      </c>
      <c r="F85" s="375"/>
    </row>
    <row r="86" spans="1:6">
      <c r="A86" s="377"/>
      <c r="B86" s="378"/>
      <c r="C86" s="379"/>
      <c r="D86" s="374" t="s">
        <v>125</v>
      </c>
      <c r="E86" s="376" t="str">
        <f>'Sch-1'!M30</f>
        <v/>
      </c>
      <c r="F86" s="379"/>
    </row>
    <row r="87" spans="1:6">
      <c r="A87" s="371"/>
      <c r="B87" s="372"/>
      <c r="C87" s="373"/>
      <c r="D87" s="374"/>
      <c r="E87" s="375"/>
      <c r="F87" s="375"/>
    </row>
    <row r="88" spans="1:6">
      <c r="A88" s="3"/>
      <c r="B88" s="429"/>
      <c r="C88" s="3"/>
      <c r="D88" s="3"/>
      <c r="E88" s="3"/>
      <c r="F88" s="3"/>
    </row>
    <row r="100" spans="1:29" s="180" customFormat="1">
      <c r="A100" s="344"/>
      <c r="B100" s="345"/>
      <c r="C100" s="346"/>
      <c r="D100" s="347"/>
      <c r="E100" s="286"/>
      <c r="F100" s="286"/>
      <c r="AB100" s="349"/>
      <c r="AC100" s="349"/>
    </row>
    <row r="101" spans="1:29" s="180" customFormat="1">
      <c r="A101" s="344"/>
      <c r="B101" s="345"/>
      <c r="C101" s="346"/>
      <c r="D101" s="347"/>
      <c r="E101" s="286"/>
      <c r="F101" s="286"/>
      <c r="AB101" s="207"/>
      <c r="AC101" s="350"/>
    </row>
    <row r="102" spans="1:29" s="180" customFormat="1">
      <c r="A102" s="344"/>
      <c r="B102" s="345"/>
      <c r="C102" s="346"/>
      <c r="D102" s="347"/>
      <c r="E102" s="286"/>
      <c r="F102" s="286"/>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10"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Sch-2 Dis</vt:lpstr>
      <vt:lpstr>Sch-3 Dis</vt:lpstr>
      <vt:lpstr>Sch-4</vt:lpstr>
      <vt:lpstr>Sch-3 </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Asish Kumar Das {आशीष कुमार दास}</cp:lastModifiedBy>
  <cp:revision/>
  <dcterms:created xsi:type="dcterms:W3CDTF">2001-07-26T10:23:15Z</dcterms:created>
  <dcterms:modified xsi:type="dcterms:W3CDTF">2025-01-10T13:45:10Z</dcterms:modified>
  <cp:category/>
  <cp:contentStatus/>
</cp:coreProperties>
</file>