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howInkAnnotation="0" codeName="ThisWorkbook" hidePivotFieldList="1"/>
  <mc:AlternateContent xmlns:mc="http://schemas.openxmlformats.org/markup-compatibility/2006">
    <mc:Choice Requires="x15">
      <x15ac:absPath xmlns:x15ac="http://schemas.microsoft.com/office/spreadsheetml/2010/11/ac" url="https://powergrid1989-my.sharepoint.com/personal/odp_powergrid_in/Documents/RHQ/C&amp;M/00 Updating Folder/01 Open Tender/14) Balance works of Vishram Sadan/BID DOCUMENT/"/>
    </mc:Choice>
  </mc:AlternateContent>
  <xr:revisionPtr revIDLastSave="49" documentId="13_ncr:4800b_{35D93A5C-46EA-46F2-9DE3-D7E2F90F4FDE}" xr6:coauthVersionLast="47" xr6:coauthVersionMax="47" xr10:uidLastSave="{CB5F3394-0A41-41C5-9C3A-D6F7E8B40CAF}"/>
  <workbookProtection workbookAlgorithmName="SHA-512" workbookHashValue="M0TV995F9AzQt79nZ7RqmkGEKRRqcS969cCJh8akd+ZXldYQgYrc+j64HcMSygxiWLN0A70IcPArPs5ekdIhPQ==" workbookSaltValue="qmMojJuZkjFCWSxldg0fZA==" workbookSpinCount="100000" lockStructure="1"/>
  <bookViews>
    <workbookView xWindow="-108" yWindow="-108" windowWidth="23256" windowHeight="12576" tabRatio="875" firstSheet="1" activeTab="6" xr2:uid="{00000000-000D-0000-FFFF-FFFF00000000}"/>
  </bookViews>
  <sheets>
    <sheet name="Basic Data" sheetId="1" state="hidden" r:id="rId1"/>
    <sheet name="Cover" sheetId="2" r:id="rId2"/>
    <sheet name="Instructions" sheetId="3" r:id="rId3"/>
    <sheet name="Names of Bidder" sheetId="4" r:id="rId4"/>
    <sheet name="Sch-1 Dis" sheetId="6" state="hidden" r:id="rId5"/>
    <sheet name="Sch-2 Dis" sheetId="8" state="hidden" r:id="rId6"/>
    <sheet name="Sch-1A (Civil Works) " sheetId="9" r:id="rId7"/>
    <sheet name="Sch-1B (Boundary Wall)" sheetId="43" r:id="rId8"/>
    <sheet name="Sch-1C (Plumbing Works)" sheetId="30" r:id="rId9"/>
    <sheet name="Sch-1D (Landscaping)" sheetId="44" r:id="rId10"/>
    <sheet name="Sch-1E (Electrical)" sheetId="45" r:id="rId11"/>
    <sheet name="Sch-1F (HVAC Works)" sheetId="46" r:id="rId12"/>
    <sheet name="Sch-1G (LIFT)" sheetId="47" r:id="rId13"/>
    <sheet name="Sch-1H (Fire System)" sheetId="32" r:id="rId14"/>
    <sheet name="Sch-1I (SOLAR)" sheetId="33" r:id="rId15"/>
    <sheet name="Sch-2 " sheetId="10" r:id="rId16"/>
    <sheet name="Sch-4 Dis" sheetId="11" state="hidden" r:id="rId17"/>
    <sheet name="Sch-3" sheetId="12" r:id="rId18"/>
    <sheet name="Sch-5 After Discount" sheetId="13" state="hidden" r:id="rId19"/>
    <sheet name="Sch-6 Dis" sheetId="15" state="hidden" r:id="rId20"/>
    <sheet name="Discount" sheetId="16" state="hidden" r:id="rId21"/>
    <sheet name="Octroi" sheetId="17" state="hidden" r:id="rId22"/>
    <sheet name="Entry Tax" sheetId="18" state="hidden" r:id="rId23"/>
    <sheet name="Other Taxes &amp; Duties" sheetId="19" state="hidden" r:id="rId24"/>
    <sheet name="Bid Form 2nd Envelope" sheetId="20" r:id="rId25"/>
    <sheet name="Q &amp; C" sheetId="21" state="hidden" r:id="rId26"/>
    <sheet name="T &amp; D" sheetId="22" state="hidden" r:id="rId27"/>
    <sheet name="N to W" sheetId="23" state="hidden" r:id="rId28"/>
  </sheets>
  <externalReferences>
    <externalReference r:id="rId29"/>
    <externalReference r:id="rId30"/>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_xlnm._FilterDatabase" localSheetId="6" hidden="1">'Sch-1A (Civil Works) '!$A$15:$M$180</definedName>
    <definedName name="_xlnm._FilterDatabase" localSheetId="7" hidden="1">'Sch-1B (Boundary Wall)'!$A$15:$M$56</definedName>
    <definedName name="_xlnm._FilterDatabase" localSheetId="8" hidden="1">'Sch-1C (Plumbing Works)'!$A$15:$N$169</definedName>
    <definedName name="_xlnm._FilterDatabase" localSheetId="9" hidden="1">'Sch-1D (Landscaping)'!$A$15:$N$54</definedName>
    <definedName name="_xlnm._FilterDatabase" localSheetId="10" hidden="1">'Sch-1E (Electrical)'!$A$15:$N$150</definedName>
    <definedName name="_xlnm._FilterDatabase" localSheetId="11" hidden="1">'Sch-1F (HVAC Works)'!$A$15:$N$56</definedName>
    <definedName name="_xlnm._FilterDatabase" localSheetId="12" hidden="1">'Sch-1G (LIFT)'!$A$15:$N$31</definedName>
    <definedName name="_xlnm._FilterDatabase" localSheetId="13" hidden="1">'Sch-1H (Fire System)'!$A$15:$N$84</definedName>
    <definedName name="_xlnm._FilterDatabase" localSheetId="14" hidden="1">'Sch-1I (SOLAR)'!$A$15:$N$25</definedName>
    <definedName name="ab">#REF!</definedName>
    <definedName name="logo1">"Picture 7"</definedName>
    <definedName name="_xlnm.Print_Area" localSheetId="24">'Bid Form 2nd Envelope'!$A$1:$F$52</definedName>
    <definedName name="_xlnm.Print_Area" localSheetId="1">Cover!$B$1:$E$15</definedName>
    <definedName name="_xlnm.Print_Area" localSheetId="20">Discount!$A$2:$G$41</definedName>
    <definedName name="_xlnm.Print_Area" localSheetId="22">'Entry Tax'!$A$1:$E$16</definedName>
    <definedName name="_xlnm.Print_Area" localSheetId="2">Instructions!$A$1:$C$49</definedName>
    <definedName name="_xlnm.Print_Area" localSheetId="3">'Names of Bidder'!$B$1:$D$22</definedName>
    <definedName name="_xlnm.Print_Area" localSheetId="21">Octroi!$A$1:$E$16</definedName>
    <definedName name="_xlnm.Print_Area" localSheetId="23">'Other Taxes &amp; Duties'!$A$1:$F$16</definedName>
    <definedName name="_xlnm.Print_Area" localSheetId="25">'Q &amp; C'!$A$1:$F$43</definedName>
    <definedName name="_xlnm.Print_Area" localSheetId="4">'Sch-1 Dis'!$A$1:$H$32</definedName>
    <definedName name="_xlnm.Print_Area" localSheetId="6">'Sch-1A (Civil Works) '!$A$1:$M$187</definedName>
    <definedName name="_xlnm.Print_Area" localSheetId="7">'Sch-1B (Boundary Wall)'!$A$1:$M$63</definedName>
    <definedName name="_xlnm.Print_Area" localSheetId="8">'Sch-1C (Plumbing Works)'!$A$1:$N$176</definedName>
    <definedName name="_xlnm.Print_Area" localSheetId="9">'Sch-1D (Landscaping)'!$A$1:$N$61</definedName>
    <definedName name="_xlnm.Print_Area" localSheetId="10">'Sch-1E (Electrical)'!$A$1:$N$157</definedName>
    <definedName name="_xlnm.Print_Area" localSheetId="11">'Sch-1F (HVAC Works)'!$A$1:$N$63</definedName>
    <definedName name="_xlnm.Print_Area" localSheetId="12">'Sch-1G (LIFT)'!$A$1:$N$38</definedName>
    <definedName name="_xlnm.Print_Area" localSheetId="13">'Sch-1H (Fire System)'!$A$1:$N$91</definedName>
    <definedName name="_xlnm.Print_Area" localSheetId="14">'Sch-1I (SOLAR)'!$A$1:$N$32</definedName>
    <definedName name="_xlnm.Print_Area" localSheetId="15">'Sch-2 '!$A$1:$E$24</definedName>
    <definedName name="_xlnm.Print_Area" localSheetId="5">'Sch-2 Dis'!$A$1:$G$24</definedName>
    <definedName name="_xlnm.Print_Area" localSheetId="17">'Sch-3'!$A$1:$D$29</definedName>
    <definedName name="_xlnm.Print_Area" localSheetId="16">'Sch-4 Dis'!$A$1:$E$44</definedName>
    <definedName name="_xlnm.Print_Area" localSheetId="18">'Sch-5 After Discount'!$A$1:$D$32</definedName>
    <definedName name="_xlnm.Print_Area" localSheetId="19">'Sch-6 Dis'!$A$1:$F$28</definedName>
    <definedName name="_xlnm.Print_Area" localSheetId="26">'T &amp; D'!$A$1:$E$12</definedName>
    <definedName name="_xlnm.Print_Titles" localSheetId="4">'Sch-1 Dis'!$15:$17</definedName>
    <definedName name="_xlnm.Print_Titles" localSheetId="6">'Sch-1A (Civil Works) '!$15:$16</definedName>
    <definedName name="_xlnm.Print_Titles" localSheetId="7">'Sch-1B (Boundary Wall)'!$15:$16</definedName>
    <definedName name="_xlnm.Print_Titles" localSheetId="8">'Sch-1C (Plumbing Works)'!$15:$16</definedName>
    <definedName name="_xlnm.Print_Titles" localSheetId="9">'Sch-1D (Landscaping)'!$15:$16</definedName>
    <definedName name="_xlnm.Print_Titles" localSheetId="10">'Sch-1E (Electrical)'!$15:$16</definedName>
    <definedName name="_xlnm.Print_Titles" localSheetId="11">'Sch-1F (HVAC Works)'!$15:$16</definedName>
    <definedName name="_xlnm.Print_Titles" localSheetId="12">'Sch-1G (LIFT)'!$15:$16</definedName>
    <definedName name="_xlnm.Print_Titles" localSheetId="13">'Sch-1H (Fire System)'!$15:$16</definedName>
    <definedName name="_xlnm.Print_Titles" localSheetId="14">'Sch-1I (SOLAR)'!$15:$16</definedName>
    <definedName name="_xlnm.Print_Titles" localSheetId="15">'Sch-2 '!$3:$13</definedName>
    <definedName name="_xlnm.Print_Titles" localSheetId="5">'Sch-2 Dis'!$13:$15</definedName>
    <definedName name="_xlnm.Print_Titles" localSheetId="17">'Sch-3'!$3:$13</definedName>
    <definedName name="_xlnm.Print_Titles" localSheetId="16">'Sch-4 Dis'!$3:$13</definedName>
    <definedName name="_xlnm.Print_Titles" localSheetId="18">'Sch-5 After Discount'!$3:$13</definedName>
    <definedName name="_xlnm.Print_Titles" localSheetId="19">'Sch-6 Dis'!$14:$14</definedName>
    <definedName name="_xlnm.Recorder" hidden="1">#REF!</definedName>
    <definedName name="TEST">#REF!</definedName>
    <definedName name="Z_01ACF2E1_8E61_4459_ABC1_B6C183DEED61_.wvu.PrintArea" localSheetId="22" hidden="1">'Entry Tax'!$A$1:$E$16</definedName>
    <definedName name="Z_01ACF2E1_8E61_4459_ABC1_B6C183DEED61_.wvu.PrintArea" localSheetId="21" hidden="1">Octroi!$A$1:$E$16</definedName>
    <definedName name="Z_01ACF2E1_8E61_4459_ABC1_B6C183DEED61_.wvu.PrintArea" localSheetId="23" hidden="1">'Other Taxes &amp; Duties'!$A$1:$F$16</definedName>
    <definedName name="Z_08A645C4_A23F_4400_B0CE_1685BC312A6F_.wvu.Cols" localSheetId="20" hidden="1">Discount!$H:$O</definedName>
    <definedName name="Z_08A645C4_A23F_4400_B0CE_1685BC312A6F_.wvu.Cols" localSheetId="3" hidden="1">'Names of Bidder'!$AA:$AA</definedName>
    <definedName name="Z_08A645C4_A23F_4400_B0CE_1685BC312A6F_.wvu.Cols" localSheetId="4" hidden="1">'Sch-1 Dis'!$K:$K</definedName>
    <definedName name="Z_08A645C4_A23F_4400_B0CE_1685BC312A6F_.wvu.Cols" localSheetId="15" hidden="1">'Sch-2 '!$G:$G</definedName>
    <definedName name="Z_08A645C4_A23F_4400_B0CE_1685BC312A6F_.wvu.PrintArea" localSheetId="24" hidden="1">'Bid Form 2nd Envelope'!$A$1:$F$52</definedName>
    <definedName name="Z_08A645C4_A23F_4400_B0CE_1685BC312A6F_.wvu.PrintArea" localSheetId="1" hidden="1">Cover!$B$1:$E$15</definedName>
    <definedName name="Z_08A645C4_A23F_4400_B0CE_1685BC312A6F_.wvu.PrintArea" localSheetId="20" hidden="1">Discount!$A$2:$G$41</definedName>
    <definedName name="Z_08A645C4_A23F_4400_B0CE_1685BC312A6F_.wvu.PrintArea" localSheetId="22" hidden="1">'Entry Tax'!$A$1:$E$16</definedName>
    <definedName name="Z_08A645C4_A23F_4400_B0CE_1685BC312A6F_.wvu.PrintArea" localSheetId="2" hidden="1">Instructions!$A$1:$C$49</definedName>
    <definedName name="Z_08A645C4_A23F_4400_B0CE_1685BC312A6F_.wvu.PrintArea" localSheetId="3" hidden="1">'Names of Bidder'!$B$1:$D$22</definedName>
    <definedName name="Z_08A645C4_A23F_4400_B0CE_1685BC312A6F_.wvu.PrintArea" localSheetId="21" hidden="1">Octroi!$A$1:$E$16</definedName>
    <definedName name="Z_08A645C4_A23F_4400_B0CE_1685BC312A6F_.wvu.PrintArea" localSheetId="23" hidden="1">'Other Taxes &amp; Duties'!$A$1:$F$16</definedName>
    <definedName name="Z_08A645C4_A23F_4400_B0CE_1685BC312A6F_.wvu.PrintArea" localSheetId="25" hidden="1">'Q &amp; C'!$A$1:$F$43</definedName>
    <definedName name="Z_08A645C4_A23F_4400_B0CE_1685BC312A6F_.wvu.PrintArea" localSheetId="4" hidden="1">'Sch-1 Dis'!$A$1:$H$32</definedName>
    <definedName name="Z_08A645C4_A23F_4400_B0CE_1685BC312A6F_.wvu.PrintArea" localSheetId="6" hidden="1">'Sch-1A (Civil Works) '!$A$1:$M$187</definedName>
    <definedName name="Z_08A645C4_A23F_4400_B0CE_1685BC312A6F_.wvu.PrintArea" localSheetId="7" hidden="1">'Sch-1B (Boundary Wall)'!$A$1:$M$63</definedName>
    <definedName name="Z_08A645C4_A23F_4400_B0CE_1685BC312A6F_.wvu.PrintArea" localSheetId="8" hidden="1">'Sch-1C (Plumbing Works)'!$A$1:$N$176</definedName>
    <definedName name="Z_08A645C4_A23F_4400_B0CE_1685BC312A6F_.wvu.PrintArea" localSheetId="9" hidden="1">'Sch-1D (Landscaping)'!$A$1:$N$61</definedName>
    <definedName name="Z_08A645C4_A23F_4400_B0CE_1685BC312A6F_.wvu.PrintArea" localSheetId="10" hidden="1">'Sch-1E (Electrical)'!$A$1:$N$157</definedName>
    <definedName name="Z_08A645C4_A23F_4400_B0CE_1685BC312A6F_.wvu.PrintArea" localSheetId="11" hidden="1">'Sch-1F (HVAC Works)'!$A$1:$N$63</definedName>
    <definedName name="Z_08A645C4_A23F_4400_B0CE_1685BC312A6F_.wvu.PrintArea" localSheetId="12" hidden="1">'Sch-1G (LIFT)'!$A$1:$N$38</definedName>
    <definedName name="Z_08A645C4_A23F_4400_B0CE_1685BC312A6F_.wvu.PrintArea" localSheetId="13" hidden="1">'Sch-1H (Fire System)'!$A$1:$N$91</definedName>
    <definedName name="Z_08A645C4_A23F_4400_B0CE_1685BC312A6F_.wvu.PrintArea" localSheetId="14" hidden="1">'Sch-1I (SOLAR)'!$A$1:$N$32</definedName>
    <definedName name="Z_08A645C4_A23F_4400_B0CE_1685BC312A6F_.wvu.PrintArea" localSheetId="15" hidden="1">'Sch-2 '!$A$1:$E$24</definedName>
    <definedName name="Z_08A645C4_A23F_4400_B0CE_1685BC312A6F_.wvu.PrintArea" localSheetId="5" hidden="1">'Sch-2 Dis'!$A$1:$G$24</definedName>
    <definedName name="Z_08A645C4_A23F_4400_B0CE_1685BC312A6F_.wvu.PrintArea" localSheetId="17" hidden="1">'Sch-3'!$A$1:$D$29</definedName>
    <definedName name="Z_08A645C4_A23F_4400_B0CE_1685BC312A6F_.wvu.PrintArea" localSheetId="16" hidden="1">'Sch-4 Dis'!$A$1:$E$44</definedName>
    <definedName name="Z_08A645C4_A23F_4400_B0CE_1685BC312A6F_.wvu.PrintArea" localSheetId="18" hidden="1">'Sch-5 After Discount'!$A$1:$D$32</definedName>
    <definedName name="Z_08A645C4_A23F_4400_B0CE_1685BC312A6F_.wvu.PrintArea" localSheetId="19" hidden="1">'Sch-6 Dis'!$A$1:$F$28</definedName>
    <definedName name="Z_08A645C4_A23F_4400_B0CE_1685BC312A6F_.wvu.PrintArea" localSheetId="26" hidden="1">'T &amp; D'!$A$1:$E$12</definedName>
    <definedName name="Z_08A645C4_A23F_4400_B0CE_1685BC312A6F_.wvu.PrintTitles" localSheetId="4" hidden="1">'Sch-1 Dis'!$15:$17</definedName>
    <definedName name="Z_08A645C4_A23F_4400_B0CE_1685BC312A6F_.wvu.PrintTitles" localSheetId="6" hidden="1">'Sch-1A (Civil Works) '!$14:$187</definedName>
    <definedName name="Z_08A645C4_A23F_4400_B0CE_1685BC312A6F_.wvu.PrintTitles" localSheetId="7" hidden="1">'Sch-1B (Boundary Wall)'!$14:$63</definedName>
    <definedName name="Z_08A645C4_A23F_4400_B0CE_1685BC312A6F_.wvu.PrintTitles" localSheetId="8" hidden="1">'Sch-1C (Plumbing Works)'!$14:$176</definedName>
    <definedName name="Z_08A645C4_A23F_4400_B0CE_1685BC312A6F_.wvu.PrintTitles" localSheetId="9" hidden="1">'Sch-1D (Landscaping)'!$14:$61</definedName>
    <definedName name="Z_08A645C4_A23F_4400_B0CE_1685BC312A6F_.wvu.PrintTitles" localSheetId="10" hidden="1">'Sch-1E (Electrical)'!$14:$157</definedName>
    <definedName name="Z_08A645C4_A23F_4400_B0CE_1685BC312A6F_.wvu.PrintTitles" localSheetId="11" hidden="1">'Sch-1F (HVAC Works)'!$14:$63</definedName>
    <definedName name="Z_08A645C4_A23F_4400_B0CE_1685BC312A6F_.wvu.PrintTitles" localSheetId="12" hidden="1">'Sch-1G (LIFT)'!$14:$38</definedName>
    <definedName name="Z_08A645C4_A23F_4400_B0CE_1685BC312A6F_.wvu.PrintTitles" localSheetId="13" hidden="1">'Sch-1H (Fire System)'!$14:$91</definedName>
    <definedName name="Z_08A645C4_A23F_4400_B0CE_1685BC312A6F_.wvu.PrintTitles" localSheetId="14" hidden="1">'Sch-1I (SOLAR)'!$14:$32</definedName>
    <definedName name="Z_08A645C4_A23F_4400_B0CE_1685BC312A6F_.wvu.PrintTitles" localSheetId="15" hidden="1">'Sch-2 '!$3:$13</definedName>
    <definedName name="Z_08A645C4_A23F_4400_B0CE_1685BC312A6F_.wvu.PrintTitles" localSheetId="5" hidden="1">'Sch-2 Dis'!$13:$15</definedName>
    <definedName name="Z_08A645C4_A23F_4400_B0CE_1685BC312A6F_.wvu.PrintTitles" localSheetId="17" hidden="1">'Sch-3'!$3:$13</definedName>
    <definedName name="Z_08A645C4_A23F_4400_B0CE_1685BC312A6F_.wvu.PrintTitles" localSheetId="16" hidden="1">'Sch-4 Dis'!$3:$13</definedName>
    <definedName name="Z_08A645C4_A23F_4400_B0CE_1685BC312A6F_.wvu.PrintTitles" localSheetId="18" hidden="1">'Sch-5 After Discount'!$3:$13</definedName>
    <definedName name="Z_08A645C4_A23F_4400_B0CE_1685BC312A6F_.wvu.PrintTitles" localSheetId="19" hidden="1">'Sch-6 Dis'!$14:$14</definedName>
    <definedName name="Z_08A645C4_A23F_4400_B0CE_1685BC312A6F_.wvu.Rows" localSheetId="0" hidden="1">'Basic Data'!$11:$12,'Basic Data'!$15:$18</definedName>
    <definedName name="Z_08A645C4_A23F_4400_B0CE_1685BC312A6F_.wvu.Rows" localSheetId="24" hidden="1">'Bid Form 2nd Envelope'!$23:$23</definedName>
    <definedName name="Z_08A645C4_A23F_4400_B0CE_1685BC312A6F_.wvu.Rows" localSheetId="1" hidden="1">Cover!$7:$7,Cover!$10:$10</definedName>
    <definedName name="Z_08A645C4_A23F_4400_B0CE_1685BC312A6F_.wvu.Rows" localSheetId="20" hidden="1">Discount!$21:$22,Discount!$27:$28,Discount!$30:$31</definedName>
    <definedName name="Z_08A645C4_A23F_4400_B0CE_1685BC312A6F_.wvu.Rows" localSheetId="2" hidden="1">Instructions!$16:$17,Instructions!$25:$25,Instructions!$31:$31,Instructions!$38:$40</definedName>
    <definedName name="Z_14D7F02E_BCCA_4517_ABC7_537FF4AEB67A_.wvu.PrintArea" localSheetId="2" hidden="1">Instructions!$A$1:$C$49</definedName>
    <definedName name="Z_27A45B7A_04F2_4516_B80B_5ED0825D4ED3_.wvu.PrintArea" localSheetId="2" hidden="1">Instructions!$A$1:$C$49</definedName>
    <definedName name="Z_374BB220_87F1_4A3E_ABA5_7B2BD812CABA_.wvu.PrintArea" localSheetId="2" hidden="1">Instructions!$A$1:$C$49</definedName>
    <definedName name="Z_374BB220_87F1_4A3E_ABA5_7B2BD812CABA_.wvu.Rows" localSheetId="2" hidden="1">Instructions!$25:$25,Instructions!$38:$40</definedName>
    <definedName name="Z_3D662AA8_535D_445A_A535_5FFD33E1146F_.wvu.PrintArea" localSheetId="25" hidden="1">'Q &amp; C'!$A$1:$F$43</definedName>
    <definedName name="Z_420F5FBD_E556_4311_8218_D9BF2725836B_.wvu.PrintArea" localSheetId="25" hidden="1">'Q &amp; C'!$A$1:$F$43</definedName>
    <definedName name="Z_4F65FF32_EC61_4022_A399_2986D7B6B8B3_.wvu.PrintArea" localSheetId="20" hidden="1">Discount!$A$2:$G$39</definedName>
    <definedName name="Z_4F65FF32_EC61_4022_A399_2986D7B6B8B3_.wvu.PrintArea" localSheetId="22" hidden="1">'Entry Tax'!$A$1:$E$16</definedName>
    <definedName name="Z_4F65FF32_EC61_4022_A399_2986D7B6B8B3_.wvu.PrintArea" localSheetId="2" hidden="1">Instructions!$A$1:$C$49</definedName>
    <definedName name="Z_4F65FF32_EC61_4022_A399_2986D7B6B8B3_.wvu.PrintArea" localSheetId="21" hidden="1">Octroi!$A$1:$E$16</definedName>
    <definedName name="Z_4F65FF32_EC61_4022_A399_2986D7B6B8B3_.wvu.PrintArea" localSheetId="23" hidden="1">'Other Taxes &amp; Duties'!$A$1:$F$16</definedName>
    <definedName name="Z_4F65FF32_EC61_4022_A399_2986D7B6B8B3_.wvu.PrintArea" localSheetId="4" hidden="1">'Sch-1 Dis'!$A$1:$H$32</definedName>
    <definedName name="Z_4F65FF32_EC61_4022_A399_2986D7B6B8B3_.wvu.PrintArea" localSheetId="6" hidden="1">'Sch-1A (Civil Works) '!$A$1:$M$187</definedName>
    <definedName name="Z_4F65FF32_EC61_4022_A399_2986D7B6B8B3_.wvu.PrintArea" localSheetId="7" hidden="1">'Sch-1B (Boundary Wall)'!$A$1:$M$63</definedName>
    <definedName name="Z_4F65FF32_EC61_4022_A399_2986D7B6B8B3_.wvu.PrintArea" localSheetId="8" hidden="1">'Sch-1C (Plumbing Works)'!$A$1:$N$176</definedName>
    <definedName name="Z_4F65FF32_EC61_4022_A399_2986D7B6B8B3_.wvu.PrintArea" localSheetId="9" hidden="1">'Sch-1D (Landscaping)'!$A$1:$N$61</definedName>
    <definedName name="Z_4F65FF32_EC61_4022_A399_2986D7B6B8B3_.wvu.PrintArea" localSheetId="10" hidden="1">'Sch-1E (Electrical)'!$A$1:$N$157</definedName>
    <definedName name="Z_4F65FF32_EC61_4022_A399_2986D7B6B8B3_.wvu.PrintArea" localSheetId="11" hidden="1">'Sch-1F (HVAC Works)'!$A$1:$N$63</definedName>
    <definedName name="Z_4F65FF32_EC61_4022_A399_2986D7B6B8B3_.wvu.PrintArea" localSheetId="12" hidden="1">'Sch-1G (LIFT)'!$A$1:$N$38</definedName>
    <definedName name="Z_4F65FF32_EC61_4022_A399_2986D7B6B8B3_.wvu.PrintArea" localSheetId="13" hidden="1">'Sch-1H (Fire System)'!$A$1:$N$91</definedName>
    <definedName name="Z_4F65FF32_EC61_4022_A399_2986D7B6B8B3_.wvu.PrintArea" localSheetId="14" hidden="1">'Sch-1I (SOLAR)'!$A$1:$N$32</definedName>
    <definedName name="Z_4F65FF32_EC61_4022_A399_2986D7B6B8B3_.wvu.PrintArea" localSheetId="15" hidden="1">'Sch-2 '!$A$1:$E$25</definedName>
    <definedName name="Z_4F65FF32_EC61_4022_A399_2986D7B6B8B3_.wvu.PrintArea" localSheetId="5" hidden="1">'Sch-2 Dis'!$A$1:$G$24</definedName>
    <definedName name="Z_4F65FF32_EC61_4022_A399_2986D7B6B8B3_.wvu.PrintArea" localSheetId="17" hidden="1">'Sch-3'!$A$1:$D$29</definedName>
    <definedName name="Z_4F65FF32_EC61_4022_A399_2986D7B6B8B3_.wvu.PrintArea" localSheetId="16" hidden="1">'Sch-4 Dis'!$A$1:$E$44</definedName>
    <definedName name="Z_4F65FF32_EC61_4022_A399_2986D7B6B8B3_.wvu.PrintArea" localSheetId="18" hidden="1">'Sch-5 After Discount'!$A$1:$D$32</definedName>
    <definedName name="Z_4F65FF32_EC61_4022_A399_2986D7B6B8B3_.wvu.PrintArea" localSheetId="19" hidden="1">'Sch-6 Dis'!$A$1:$F$29</definedName>
    <definedName name="Z_4F65FF32_EC61_4022_A399_2986D7B6B8B3_.wvu.PrintTitles" localSheetId="4" hidden="1">'Sch-1 Dis'!$15:$17</definedName>
    <definedName name="Z_4F65FF32_EC61_4022_A399_2986D7B6B8B3_.wvu.PrintTitles" localSheetId="6" hidden="1">'Sch-1A (Civil Works) '!$14:$187</definedName>
    <definedName name="Z_4F65FF32_EC61_4022_A399_2986D7B6B8B3_.wvu.PrintTitles" localSheetId="7" hidden="1">'Sch-1B (Boundary Wall)'!$14:$63</definedName>
    <definedName name="Z_4F65FF32_EC61_4022_A399_2986D7B6B8B3_.wvu.PrintTitles" localSheetId="8" hidden="1">'Sch-1C (Plumbing Works)'!$14:$176</definedName>
    <definedName name="Z_4F65FF32_EC61_4022_A399_2986D7B6B8B3_.wvu.PrintTitles" localSheetId="9" hidden="1">'Sch-1D (Landscaping)'!$14:$61</definedName>
    <definedName name="Z_4F65FF32_EC61_4022_A399_2986D7B6B8B3_.wvu.PrintTitles" localSheetId="10" hidden="1">'Sch-1E (Electrical)'!$14:$157</definedName>
    <definedName name="Z_4F65FF32_EC61_4022_A399_2986D7B6B8B3_.wvu.PrintTitles" localSheetId="11" hidden="1">'Sch-1F (HVAC Works)'!$14:$63</definedName>
    <definedName name="Z_4F65FF32_EC61_4022_A399_2986D7B6B8B3_.wvu.PrintTitles" localSheetId="12" hidden="1">'Sch-1G (LIFT)'!$14:$38</definedName>
    <definedName name="Z_4F65FF32_EC61_4022_A399_2986D7B6B8B3_.wvu.PrintTitles" localSheetId="13" hidden="1">'Sch-1H (Fire System)'!$14:$91</definedName>
    <definedName name="Z_4F65FF32_EC61_4022_A399_2986D7B6B8B3_.wvu.PrintTitles" localSheetId="14" hidden="1">'Sch-1I (SOLAR)'!$14:$32</definedName>
    <definedName name="Z_4F65FF32_EC61_4022_A399_2986D7B6B8B3_.wvu.PrintTitles" localSheetId="15" hidden="1">'Sch-2 '!$3:$13</definedName>
    <definedName name="Z_4F65FF32_EC61_4022_A399_2986D7B6B8B3_.wvu.PrintTitles" localSheetId="5" hidden="1">'Sch-2 Dis'!$13:$15</definedName>
    <definedName name="Z_4F65FF32_EC61_4022_A399_2986D7B6B8B3_.wvu.PrintTitles" localSheetId="17" hidden="1">'Sch-3'!$3:$13</definedName>
    <definedName name="Z_4F65FF32_EC61_4022_A399_2986D7B6B8B3_.wvu.PrintTitles" localSheetId="16" hidden="1">'Sch-4 Dis'!$3:$13</definedName>
    <definedName name="Z_4F65FF32_EC61_4022_A399_2986D7B6B8B3_.wvu.PrintTitles" localSheetId="18" hidden="1">'Sch-5 After Discount'!$3:$13</definedName>
    <definedName name="Z_4F65FF32_EC61_4022_A399_2986D7B6B8B3_.wvu.PrintTitles" localSheetId="19" hidden="1">'Sch-6 Dis'!$14:$14</definedName>
    <definedName name="Z_58D82F59_8CF6_455F_B9F4_081499FDF243_.wvu.Cols" localSheetId="20" hidden="1">Discount!$I:$P</definedName>
    <definedName name="Z_58D82F59_8CF6_455F_B9F4_081499FDF243_.wvu.Cols" localSheetId="4" hidden="1">'Sch-1 Dis'!$K:$K</definedName>
    <definedName name="Z_58D82F59_8CF6_455F_B9F4_081499FDF243_.wvu.PrintArea" localSheetId="24" hidden="1">'Bid Form 2nd Envelope'!$A$1:$F$54</definedName>
    <definedName name="Z_58D82F59_8CF6_455F_B9F4_081499FDF243_.wvu.PrintArea" localSheetId="1" hidden="1">Cover!$B$1:$E$15</definedName>
    <definedName name="Z_58D82F59_8CF6_455F_B9F4_081499FDF243_.wvu.PrintArea" localSheetId="20" hidden="1">Discount!$A$2:$G$41</definedName>
    <definedName name="Z_58D82F59_8CF6_455F_B9F4_081499FDF243_.wvu.PrintArea" localSheetId="22" hidden="1">'Entry Tax'!$A$1:$E$16</definedName>
    <definedName name="Z_58D82F59_8CF6_455F_B9F4_081499FDF243_.wvu.PrintArea" localSheetId="3" hidden="1">'Names of Bidder'!$B$1:$E$20</definedName>
    <definedName name="Z_58D82F59_8CF6_455F_B9F4_081499FDF243_.wvu.PrintArea" localSheetId="21" hidden="1">Octroi!$A$1:$E$16</definedName>
    <definedName name="Z_58D82F59_8CF6_455F_B9F4_081499FDF243_.wvu.PrintArea" localSheetId="23" hidden="1">'Other Taxes &amp; Duties'!$A$1:$F$16</definedName>
    <definedName name="Z_58D82F59_8CF6_455F_B9F4_081499FDF243_.wvu.PrintArea" localSheetId="25" hidden="1">'Q &amp; C'!$A$1:$F$43</definedName>
    <definedName name="Z_58D82F59_8CF6_455F_B9F4_081499FDF243_.wvu.PrintArea" localSheetId="4" hidden="1">'Sch-1 Dis'!$A$1:$H$32</definedName>
    <definedName name="Z_58D82F59_8CF6_455F_B9F4_081499FDF243_.wvu.PrintArea" localSheetId="6" hidden="1">'Sch-1A (Civil Works) '!$A$1:$M$187</definedName>
    <definedName name="Z_58D82F59_8CF6_455F_B9F4_081499FDF243_.wvu.PrintArea" localSheetId="7" hidden="1">'Sch-1B (Boundary Wall)'!$A$1:$M$63</definedName>
    <definedName name="Z_58D82F59_8CF6_455F_B9F4_081499FDF243_.wvu.PrintArea" localSheetId="8" hidden="1">'Sch-1C (Plumbing Works)'!$A$1:$N$176</definedName>
    <definedName name="Z_58D82F59_8CF6_455F_B9F4_081499FDF243_.wvu.PrintArea" localSheetId="9" hidden="1">'Sch-1D (Landscaping)'!$A$1:$N$61</definedName>
    <definedName name="Z_58D82F59_8CF6_455F_B9F4_081499FDF243_.wvu.PrintArea" localSheetId="10" hidden="1">'Sch-1E (Electrical)'!$A$1:$N$157</definedName>
    <definedName name="Z_58D82F59_8CF6_455F_B9F4_081499FDF243_.wvu.PrintArea" localSheetId="11" hidden="1">'Sch-1F (HVAC Works)'!$A$1:$N$63</definedName>
    <definedName name="Z_58D82F59_8CF6_455F_B9F4_081499FDF243_.wvu.PrintArea" localSheetId="12" hidden="1">'Sch-1G (LIFT)'!$A$1:$N$38</definedName>
    <definedName name="Z_58D82F59_8CF6_455F_B9F4_081499FDF243_.wvu.PrintArea" localSheetId="13" hidden="1">'Sch-1H (Fire System)'!$A$1:$N$91</definedName>
    <definedName name="Z_58D82F59_8CF6_455F_B9F4_081499FDF243_.wvu.PrintArea" localSheetId="14" hidden="1">'Sch-1I (SOLAR)'!$A$1:$N$32</definedName>
    <definedName name="Z_58D82F59_8CF6_455F_B9F4_081499FDF243_.wvu.PrintArea" localSheetId="15" hidden="1">'Sch-2 '!$A$1:$E$24</definedName>
    <definedName name="Z_58D82F59_8CF6_455F_B9F4_081499FDF243_.wvu.PrintArea" localSheetId="5" hidden="1">'Sch-2 Dis'!$A$1:$G$24</definedName>
    <definedName name="Z_58D82F59_8CF6_455F_B9F4_081499FDF243_.wvu.PrintArea" localSheetId="17" hidden="1">'Sch-3'!$A$1:$D$29</definedName>
    <definedName name="Z_58D82F59_8CF6_455F_B9F4_081499FDF243_.wvu.PrintArea" localSheetId="16" hidden="1">'Sch-4 Dis'!$A$1:$E$44</definedName>
    <definedName name="Z_58D82F59_8CF6_455F_B9F4_081499FDF243_.wvu.PrintArea" localSheetId="18" hidden="1">'Sch-5 After Discount'!$A$1:$D$32</definedName>
    <definedName name="Z_58D82F59_8CF6_455F_B9F4_081499FDF243_.wvu.PrintArea" localSheetId="19" hidden="1">'Sch-6 Dis'!$A$1:$F$28</definedName>
    <definedName name="Z_58D82F59_8CF6_455F_B9F4_081499FDF243_.wvu.PrintTitles" localSheetId="4" hidden="1">'Sch-1 Dis'!$15:$17</definedName>
    <definedName name="Z_58D82F59_8CF6_455F_B9F4_081499FDF243_.wvu.PrintTitles" localSheetId="6" hidden="1">'Sch-1A (Civil Works) '!$14:$187</definedName>
    <definedName name="Z_58D82F59_8CF6_455F_B9F4_081499FDF243_.wvu.PrintTitles" localSheetId="7" hidden="1">'Sch-1B (Boundary Wall)'!$14:$63</definedName>
    <definedName name="Z_58D82F59_8CF6_455F_B9F4_081499FDF243_.wvu.PrintTitles" localSheetId="8" hidden="1">'Sch-1C (Plumbing Works)'!$14:$176</definedName>
    <definedName name="Z_58D82F59_8CF6_455F_B9F4_081499FDF243_.wvu.PrintTitles" localSheetId="9" hidden="1">'Sch-1D (Landscaping)'!$14:$61</definedName>
    <definedName name="Z_58D82F59_8CF6_455F_B9F4_081499FDF243_.wvu.PrintTitles" localSheetId="10" hidden="1">'Sch-1E (Electrical)'!$14:$157</definedName>
    <definedName name="Z_58D82F59_8CF6_455F_B9F4_081499FDF243_.wvu.PrintTitles" localSheetId="11" hidden="1">'Sch-1F (HVAC Works)'!$14:$63</definedName>
    <definedName name="Z_58D82F59_8CF6_455F_B9F4_081499FDF243_.wvu.PrintTitles" localSheetId="12" hidden="1">'Sch-1G (LIFT)'!$14:$38</definedName>
    <definedName name="Z_58D82F59_8CF6_455F_B9F4_081499FDF243_.wvu.PrintTitles" localSheetId="13" hidden="1">'Sch-1H (Fire System)'!$14:$91</definedName>
    <definedName name="Z_58D82F59_8CF6_455F_B9F4_081499FDF243_.wvu.PrintTitles" localSheetId="14" hidden="1">'Sch-1I (SOLAR)'!$14:$32</definedName>
    <definedName name="Z_58D82F59_8CF6_455F_B9F4_081499FDF243_.wvu.PrintTitles" localSheetId="15" hidden="1">'Sch-2 '!$3:$13</definedName>
    <definedName name="Z_58D82F59_8CF6_455F_B9F4_081499FDF243_.wvu.PrintTitles" localSheetId="5" hidden="1">'Sch-2 Dis'!$13:$15</definedName>
    <definedName name="Z_58D82F59_8CF6_455F_B9F4_081499FDF243_.wvu.PrintTitles" localSheetId="17" hidden="1">'Sch-3'!$3:$13</definedName>
    <definedName name="Z_58D82F59_8CF6_455F_B9F4_081499FDF243_.wvu.PrintTitles" localSheetId="16" hidden="1">'Sch-4 Dis'!$3:$13</definedName>
    <definedName name="Z_58D82F59_8CF6_455F_B9F4_081499FDF243_.wvu.PrintTitles" localSheetId="18" hidden="1">'Sch-5 After Discount'!$3:$13</definedName>
    <definedName name="Z_58D82F59_8CF6_455F_B9F4_081499FDF243_.wvu.PrintTitles" localSheetId="19" hidden="1">'Sch-6 Dis'!$14:$14</definedName>
    <definedName name="Z_58D82F59_8CF6_455F_B9F4_081499FDF243_.wvu.Rows" localSheetId="0" hidden="1">'Basic Data'!$11:$12</definedName>
    <definedName name="Z_58D82F59_8CF6_455F_B9F4_081499FDF243_.wvu.Rows" localSheetId="24" hidden="1">'Bid Form 2nd Envelope'!$23:$23</definedName>
    <definedName name="Z_58D82F59_8CF6_455F_B9F4_081499FDF243_.wvu.Rows" localSheetId="1" hidden="1">Cover!$7:$7,Cover!$10:$10</definedName>
    <definedName name="Z_58D82F59_8CF6_455F_B9F4_081499FDF243_.wvu.Rows" localSheetId="20" hidden="1">Discount!$21:$21,Discount!$27:$27</definedName>
    <definedName name="Z_59ACD8B6_730E_4199_8297_1160D2A0693D_.wvu.PrintArea" localSheetId="25" hidden="1">'Q &amp; C'!$A$1:$F$43</definedName>
    <definedName name="Z_5C6610A7_30B1_43C5_B47D_FDA0FBB789C6_.wvu.PrintArea" localSheetId="2" hidden="1">Instructions!$A$1:$C$49</definedName>
    <definedName name="Z_606714DA_2176_4491_94C0_B9ECC35CF656_.wvu.PrintArea" localSheetId="2" hidden="1">Instructions!$A$1:$C$49</definedName>
    <definedName name="Z_606714DA_2176_4491_94C0_B9ECC35CF656_.wvu.Rows" localSheetId="2" hidden="1">Instructions!$25:$25,Instructions!$38:$40</definedName>
    <definedName name="Z_696D9240_6693_44E8_B9A4_2BFADD101EE2_.wvu.Cols" localSheetId="20" hidden="1">Discount!$I:$P</definedName>
    <definedName name="Z_696D9240_6693_44E8_B9A4_2BFADD101EE2_.wvu.Cols" localSheetId="4" hidden="1">'Sch-1 Dis'!$K:$K</definedName>
    <definedName name="Z_696D9240_6693_44E8_B9A4_2BFADD101EE2_.wvu.PrintArea" localSheetId="24" hidden="1">'Bid Form 2nd Envelope'!$A$1:$F$58</definedName>
    <definedName name="Z_696D9240_6693_44E8_B9A4_2BFADD101EE2_.wvu.PrintArea" localSheetId="1" hidden="1">Cover!$B$1:$E$15</definedName>
    <definedName name="Z_696D9240_6693_44E8_B9A4_2BFADD101EE2_.wvu.PrintArea" localSheetId="20" hidden="1">Discount!$A$2:$G$41</definedName>
    <definedName name="Z_696D9240_6693_44E8_B9A4_2BFADD101EE2_.wvu.PrintArea" localSheetId="22" hidden="1">'Entry Tax'!$A$1:$E$16</definedName>
    <definedName name="Z_696D9240_6693_44E8_B9A4_2BFADD101EE2_.wvu.PrintArea" localSheetId="3" hidden="1">'Names of Bidder'!$B$1:$E$20</definedName>
    <definedName name="Z_696D9240_6693_44E8_B9A4_2BFADD101EE2_.wvu.PrintArea" localSheetId="21" hidden="1">Octroi!$A$1:$E$16</definedName>
    <definedName name="Z_696D9240_6693_44E8_B9A4_2BFADD101EE2_.wvu.PrintArea" localSheetId="23" hidden="1">'Other Taxes &amp; Duties'!$A$1:$F$16</definedName>
    <definedName name="Z_696D9240_6693_44E8_B9A4_2BFADD101EE2_.wvu.PrintArea" localSheetId="25" hidden="1">'Q &amp; C'!$A$1:$F$43</definedName>
    <definedName name="Z_696D9240_6693_44E8_B9A4_2BFADD101EE2_.wvu.PrintArea" localSheetId="4" hidden="1">'Sch-1 Dis'!$A$1:$H$32</definedName>
    <definedName name="Z_696D9240_6693_44E8_B9A4_2BFADD101EE2_.wvu.PrintArea" localSheetId="6" hidden="1">'Sch-1A (Civil Works) '!$A$1:$M$187</definedName>
    <definedName name="Z_696D9240_6693_44E8_B9A4_2BFADD101EE2_.wvu.PrintArea" localSheetId="7" hidden="1">'Sch-1B (Boundary Wall)'!$A$1:$M$63</definedName>
    <definedName name="Z_696D9240_6693_44E8_B9A4_2BFADD101EE2_.wvu.PrintArea" localSheetId="8" hidden="1">'Sch-1C (Plumbing Works)'!$A$1:$N$176</definedName>
    <definedName name="Z_696D9240_6693_44E8_B9A4_2BFADD101EE2_.wvu.PrintArea" localSheetId="9" hidden="1">'Sch-1D (Landscaping)'!$A$1:$N$61</definedName>
    <definedName name="Z_696D9240_6693_44E8_B9A4_2BFADD101EE2_.wvu.PrintArea" localSheetId="10" hidden="1">'Sch-1E (Electrical)'!$A$1:$N$157</definedName>
    <definedName name="Z_696D9240_6693_44E8_B9A4_2BFADD101EE2_.wvu.PrintArea" localSheetId="11" hidden="1">'Sch-1F (HVAC Works)'!$A$1:$N$63</definedName>
    <definedName name="Z_696D9240_6693_44E8_B9A4_2BFADD101EE2_.wvu.PrintArea" localSheetId="12" hidden="1">'Sch-1G (LIFT)'!$A$1:$N$38</definedName>
    <definedName name="Z_696D9240_6693_44E8_B9A4_2BFADD101EE2_.wvu.PrintArea" localSheetId="13" hidden="1">'Sch-1H (Fire System)'!$A$1:$N$91</definedName>
    <definedName name="Z_696D9240_6693_44E8_B9A4_2BFADD101EE2_.wvu.PrintArea" localSheetId="14" hidden="1">'Sch-1I (SOLAR)'!$A$1:$N$32</definedName>
    <definedName name="Z_696D9240_6693_44E8_B9A4_2BFADD101EE2_.wvu.PrintArea" localSheetId="15" hidden="1">'Sch-2 '!$A$1:$E$24</definedName>
    <definedName name="Z_696D9240_6693_44E8_B9A4_2BFADD101EE2_.wvu.PrintArea" localSheetId="5" hidden="1">'Sch-2 Dis'!$A$1:$G$24</definedName>
    <definedName name="Z_696D9240_6693_44E8_B9A4_2BFADD101EE2_.wvu.PrintArea" localSheetId="17" hidden="1">'Sch-3'!$A$1:$D$29</definedName>
    <definedName name="Z_696D9240_6693_44E8_B9A4_2BFADD101EE2_.wvu.PrintArea" localSheetId="16" hidden="1">'Sch-4 Dis'!$A$1:$E$44</definedName>
    <definedName name="Z_696D9240_6693_44E8_B9A4_2BFADD101EE2_.wvu.PrintArea" localSheetId="18" hidden="1">'Sch-5 After Discount'!$A$1:$D$32</definedName>
    <definedName name="Z_696D9240_6693_44E8_B9A4_2BFADD101EE2_.wvu.PrintArea" localSheetId="19" hidden="1">'Sch-6 Dis'!$A$1:$F$28</definedName>
    <definedName name="Z_696D9240_6693_44E8_B9A4_2BFADD101EE2_.wvu.PrintTitles" localSheetId="4" hidden="1">'Sch-1 Dis'!$15:$17</definedName>
    <definedName name="Z_696D9240_6693_44E8_B9A4_2BFADD101EE2_.wvu.PrintTitles" localSheetId="6" hidden="1">'Sch-1A (Civil Works) '!$14:$187</definedName>
    <definedName name="Z_696D9240_6693_44E8_B9A4_2BFADD101EE2_.wvu.PrintTitles" localSheetId="7" hidden="1">'Sch-1B (Boundary Wall)'!$14:$63</definedName>
    <definedName name="Z_696D9240_6693_44E8_B9A4_2BFADD101EE2_.wvu.PrintTitles" localSheetId="8" hidden="1">'Sch-1C (Plumbing Works)'!$14:$176</definedName>
    <definedName name="Z_696D9240_6693_44E8_B9A4_2BFADD101EE2_.wvu.PrintTitles" localSheetId="9" hidden="1">'Sch-1D (Landscaping)'!$14:$61</definedName>
    <definedName name="Z_696D9240_6693_44E8_B9A4_2BFADD101EE2_.wvu.PrintTitles" localSheetId="10" hidden="1">'Sch-1E (Electrical)'!$14:$157</definedName>
    <definedName name="Z_696D9240_6693_44E8_B9A4_2BFADD101EE2_.wvu.PrintTitles" localSheetId="11" hidden="1">'Sch-1F (HVAC Works)'!$14:$63</definedName>
    <definedName name="Z_696D9240_6693_44E8_B9A4_2BFADD101EE2_.wvu.PrintTitles" localSheetId="12" hidden="1">'Sch-1G (LIFT)'!$14:$38</definedName>
    <definedName name="Z_696D9240_6693_44E8_B9A4_2BFADD101EE2_.wvu.PrintTitles" localSheetId="13" hidden="1">'Sch-1H (Fire System)'!$14:$91</definedName>
    <definedName name="Z_696D9240_6693_44E8_B9A4_2BFADD101EE2_.wvu.PrintTitles" localSheetId="14" hidden="1">'Sch-1I (SOLAR)'!$14:$32</definedName>
    <definedName name="Z_696D9240_6693_44E8_B9A4_2BFADD101EE2_.wvu.PrintTitles" localSheetId="15" hidden="1">'Sch-2 '!$3:$13</definedName>
    <definedName name="Z_696D9240_6693_44E8_B9A4_2BFADD101EE2_.wvu.PrintTitles" localSheetId="5" hidden="1">'Sch-2 Dis'!$13:$15</definedName>
    <definedName name="Z_696D9240_6693_44E8_B9A4_2BFADD101EE2_.wvu.PrintTitles" localSheetId="17" hidden="1">'Sch-3'!$3:$13</definedName>
    <definedName name="Z_696D9240_6693_44E8_B9A4_2BFADD101EE2_.wvu.PrintTitles" localSheetId="16" hidden="1">'Sch-4 Dis'!$3:$13</definedName>
    <definedName name="Z_696D9240_6693_44E8_B9A4_2BFADD101EE2_.wvu.PrintTitles" localSheetId="18" hidden="1">'Sch-5 After Discount'!$3:$13</definedName>
    <definedName name="Z_696D9240_6693_44E8_B9A4_2BFADD101EE2_.wvu.PrintTitles" localSheetId="19" hidden="1">'Sch-6 Dis'!$14:$14</definedName>
    <definedName name="Z_696D9240_6693_44E8_B9A4_2BFADD101EE2_.wvu.Rows" localSheetId="0" hidden="1">'Basic Data'!$11:$12</definedName>
    <definedName name="Z_696D9240_6693_44E8_B9A4_2BFADD101EE2_.wvu.Rows" localSheetId="24" hidden="1">'Bid Form 2nd Envelope'!$23:$23</definedName>
    <definedName name="Z_696D9240_6693_44E8_B9A4_2BFADD101EE2_.wvu.Rows" localSheetId="1" hidden="1">Cover!$7:$7,Cover!$10:$10</definedName>
    <definedName name="Z_696D9240_6693_44E8_B9A4_2BFADD101EE2_.wvu.Rows" localSheetId="20" hidden="1">Discount!$21:$21,Discount!$27:$27</definedName>
    <definedName name="Z_6E345679_47E0_4044_94F8_40B7719CE719_.wvu.PrintArea" localSheetId="25" hidden="1">'Q &amp; C'!$A$1:$F$43</definedName>
    <definedName name="Z_9CA44E70_650F_49CD_967F_298619682CA2_.wvu.Cols" localSheetId="20" hidden="1">Discount!$I:$O</definedName>
    <definedName name="Z_9CA44E70_650F_49CD_967F_298619682CA2_.wvu.Cols" localSheetId="4" hidden="1">'Sch-1 Dis'!$K:$K</definedName>
    <definedName name="Z_9CA44E70_650F_49CD_967F_298619682CA2_.wvu.PrintArea" localSheetId="24" hidden="1">'Bid Form 2nd Envelope'!$A$1:$F$52</definedName>
    <definedName name="Z_9CA44E70_650F_49CD_967F_298619682CA2_.wvu.PrintArea" localSheetId="1" hidden="1">Cover!$B$1:$E$15</definedName>
    <definedName name="Z_9CA44E70_650F_49CD_967F_298619682CA2_.wvu.PrintArea" localSheetId="20" hidden="1">Discount!$A$2:$G$41</definedName>
    <definedName name="Z_9CA44E70_650F_49CD_967F_298619682CA2_.wvu.PrintArea" localSheetId="22" hidden="1">'Entry Tax'!$A$1:$E$16</definedName>
    <definedName name="Z_9CA44E70_650F_49CD_967F_298619682CA2_.wvu.PrintArea" localSheetId="3" hidden="1">'Names of Bidder'!$B$1:$D$22</definedName>
    <definedName name="Z_9CA44E70_650F_49CD_967F_298619682CA2_.wvu.PrintArea" localSheetId="21" hidden="1">Octroi!$A$1:$E$16</definedName>
    <definedName name="Z_9CA44E70_650F_49CD_967F_298619682CA2_.wvu.PrintArea" localSheetId="23" hidden="1">'Other Taxes &amp; Duties'!$A$1:$F$16</definedName>
    <definedName name="Z_9CA44E70_650F_49CD_967F_298619682CA2_.wvu.PrintArea" localSheetId="25" hidden="1">'Q &amp; C'!$A$1:$F$43</definedName>
    <definedName name="Z_9CA44E70_650F_49CD_967F_298619682CA2_.wvu.PrintArea" localSheetId="4" hidden="1">'Sch-1 Dis'!$A$1:$H$32</definedName>
    <definedName name="Z_9CA44E70_650F_49CD_967F_298619682CA2_.wvu.PrintArea" localSheetId="6" hidden="1">'Sch-1A (Civil Works) '!$A$1:$M$187</definedName>
    <definedName name="Z_9CA44E70_650F_49CD_967F_298619682CA2_.wvu.PrintArea" localSheetId="7" hidden="1">'Sch-1B (Boundary Wall)'!$A$1:$M$63</definedName>
    <definedName name="Z_9CA44E70_650F_49CD_967F_298619682CA2_.wvu.PrintArea" localSheetId="8" hidden="1">'Sch-1C (Plumbing Works)'!$A$1:$N$176</definedName>
    <definedName name="Z_9CA44E70_650F_49CD_967F_298619682CA2_.wvu.PrintArea" localSheetId="9" hidden="1">'Sch-1D (Landscaping)'!$A$1:$N$61</definedName>
    <definedName name="Z_9CA44E70_650F_49CD_967F_298619682CA2_.wvu.PrintArea" localSheetId="10" hidden="1">'Sch-1E (Electrical)'!$A$1:$N$157</definedName>
    <definedName name="Z_9CA44E70_650F_49CD_967F_298619682CA2_.wvu.PrintArea" localSheetId="11" hidden="1">'Sch-1F (HVAC Works)'!$A$1:$N$63</definedName>
    <definedName name="Z_9CA44E70_650F_49CD_967F_298619682CA2_.wvu.PrintArea" localSheetId="12" hidden="1">'Sch-1G (LIFT)'!$A$1:$N$38</definedName>
    <definedName name="Z_9CA44E70_650F_49CD_967F_298619682CA2_.wvu.PrintArea" localSheetId="13" hidden="1">'Sch-1H (Fire System)'!$A$1:$N$91</definedName>
    <definedName name="Z_9CA44E70_650F_49CD_967F_298619682CA2_.wvu.PrintArea" localSheetId="14" hidden="1">'Sch-1I (SOLAR)'!$A$1:$N$32</definedName>
    <definedName name="Z_9CA44E70_650F_49CD_967F_298619682CA2_.wvu.PrintArea" localSheetId="15" hidden="1">'Sch-2 '!$A$1:$E$24</definedName>
    <definedName name="Z_9CA44E70_650F_49CD_967F_298619682CA2_.wvu.PrintArea" localSheetId="5" hidden="1">'Sch-2 Dis'!$A$1:$G$24</definedName>
    <definedName name="Z_9CA44E70_650F_49CD_967F_298619682CA2_.wvu.PrintArea" localSheetId="17" hidden="1">'Sch-3'!$A$1:$D$29</definedName>
    <definedName name="Z_9CA44E70_650F_49CD_967F_298619682CA2_.wvu.PrintArea" localSheetId="16" hidden="1">'Sch-4 Dis'!$A$1:$E$44</definedName>
    <definedName name="Z_9CA44E70_650F_49CD_967F_298619682CA2_.wvu.PrintArea" localSheetId="18" hidden="1">'Sch-5 After Discount'!$A$1:$D$32</definedName>
    <definedName name="Z_9CA44E70_650F_49CD_967F_298619682CA2_.wvu.PrintArea" localSheetId="19" hidden="1">'Sch-6 Dis'!$A$1:$F$28</definedName>
    <definedName name="Z_9CA44E70_650F_49CD_967F_298619682CA2_.wvu.PrintArea" localSheetId="26" hidden="1">'T &amp; D'!$A$1:$E$12</definedName>
    <definedName name="Z_9CA44E70_650F_49CD_967F_298619682CA2_.wvu.PrintTitles" localSheetId="4" hidden="1">'Sch-1 Dis'!$15:$17</definedName>
    <definedName name="Z_9CA44E70_650F_49CD_967F_298619682CA2_.wvu.PrintTitles" localSheetId="6" hidden="1">'Sch-1A (Civil Works) '!$14:$187</definedName>
    <definedName name="Z_9CA44E70_650F_49CD_967F_298619682CA2_.wvu.PrintTitles" localSheetId="7" hidden="1">'Sch-1B (Boundary Wall)'!$14:$63</definedName>
    <definedName name="Z_9CA44E70_650F_49CD_967F_298619682CA2_.wvu.PrintTitles" localSheetId="8" hidden="1">'Sch-1C (Plumbing Works)'!$14:$176</definedName>
    <definedName name="Z_9CA44E70_650F_49CD_967F_298619682CA2_.wvu.PrintTitles" localSheetId="9" hidden="1">'Sch-1D (Landscaping)'!$14:$61</definedName>
    <definedName name="Z_9CA44E70_650F_49CD_967F_298619682CA2_.wvu.PrintTitles" localSheetId="10" hidden="1">'Sch-1E (Electrical)'!$14:$157</definedName>
    <definedName name="Z_9CA44E70_650F_49CD_967F_298619682CA2_.wvu.PrintTitles" localSheetId="11" hidden="1">'Sch-1F (HVAC Works)'!$14:$63</definedName>
    <definedName name="Z_9CA44E70_650F_49CD_967F_298619682CA2_.wvu.PrintTitles" localSheetId="12" hidden="1">'Sch-1G (LIFT)'!$14:$38</definedName>
    <definedName name="Z_9CA44E70_650F_49CD_967F_298619682CA2_.wvu.PrintTitles" localSheetId="13" hidden="1">'Sch-1H (Fire System)'!$14:$91</definedName>
    <definedName name="Z_9CA44E70_650F_49CD_967F_298619682CA2_.wvu.PrintTitles" localSheetId="14" hidden="1">'Sch-1I (SOLAR)'!$14:$32</definedName>
    <definedName name="Z_9CA44E70_650F_49CD_967F_298619682CA2_.wvu.PrintTitles" localSheetId="15" hidden="1">'Sch-2 '!$3:$13</definedName>
    <definedName name="Z_9CA44E70_650F_49CD_967F_298619682CA2_.wvu.PrintTitles" localSheetId="5" hidden="1">'Sch-2 Dis'!$13:$15</definedName>
    <definedName name="Z_9CA44E70_650F_49CD_967F_298619682CA2_.wvu.PrintTitles" localSheetId="17" hidden="1">'Sch-3'!$3:$13</definedName>
    <definedName name="Z_9CA44E70_650F_49CD_967F_298619682CA2_.wvu.PrintTitles" localSheetId="16" hidden="1">'Sch-4 Dis'!$3:$13</definedName>
    <definedName name="Z_9CA44E70_650F_49CD_967F_298619682CA2_.wvu.PrintTitles" localSheetId="18" hidden="1">'Sch-5 After Discount'!$3:$13</definedName>
    <definedName name="Z_9CA44E70_650F_49CD_967F_298619682CA2_.wvu.PrintTitles" localSheetId="19" hidden="1">'Sch-6 Dis'!$14:$14</definedName>
    <definedName name="Z_9CA44E70_650F_49CD_967F_298619682CA2_.wvu.Rows" localSheetId="0" hidden="1">'Basic Data'!$11:$12</definedName>
    <definedName name="Z_9CA44E70_650F_49CD_967F_298619682CA2_.wvu.Rows" localSheetId="24" hidden="1">'Bid Form 2nd Envelope'!$23:$23</definedName>
    <definedName name="Z_9CA44E70_650F_49CD_967F_298619682CA2_.wvu.Rows" localSheetId="1" hidden="1">Cover!$7:$7,Cover!$10:$10</definedName>
    <definedName name="Z_9CA44E70_650F_49CD_967F_298619682CA2_.wvu.Rows" localSheetId="20" hidden="1">Discount!$19:$19,Discount!$21:$21,Discount!$25:$25,Discount!$27:$27,Discount!$30:$31</definedName>
    <definedName name="Z_B0EE7D76_5806_4718_BDAD_3A3EA691E5E4_.wvu.Cols" localSheetId="20" hidden="1">Discount!$I:$P</definedName>
    <definedName name="Z_B0EE7D76_5806_4718_BDAD_3A3EA691E5E4_.wvu.Cols" localSheetId="4" hidden="1">'Sch-1 Dis'!$K:$K</definedName>
    <definedName name="Z_B0EE7D76_5806_4718_BDAD_3A3EA691E5E4_.wvu.PrintArea" localSheetId="24" hidden="1">'Bid Form 2nd Envelope'!$A$1:$F$54</definedName>
    <definedName name="Z_B0EE7D76_5806_4718_BDAD_3A3EA691E5E4_.wvu.PrintArea" localSheetId="1" hidden="1">Cover!$B$1:$E$15</definedName>
    <definedName name="Z_B0EE7D76_5806_4718_BDAD_3A3EA691E5E4_.wvu.PrintArea" localSheetId="20" hidden="1">Discount!$A$2:$G$41</definedName>
    <definedName name="Z_B0EE7D76_5806_4718_BDAD_3A3EA691E5E4_.wvu.PrintArea" localSheetId="22" hidden="1">'Entry Tax'!$A$1:$E$16</definedName>
    <definedName name="Z_B0EE7D76_5806_4718_BDAD_3A3EA691E5E4_.wvu.PrintArea" localSheetId="3" hidden="1">'Names of Bidder'!$B$1:$E$20</definedName>
    <definedName name="Z_B0EE7D76_5806_4718_BDAD_3A3EA691E5E4_.wvu.PrintArea" localSheetId="21" hidden="1">Octroi!$A$1:$E$16</definedName>
    <definedName name="Z_B0EE7D76_5806_4718_BDAD_3A3EA691E5E4_.wvu.PrintArea" localSheetId="23" hidden="1">'Other Taxes &amp; Duties'!$A$1:$F$16</definedName>
    <definedName name="Z_B0EE7D76_5806_4718_BDAD_3A3EA691E5E4_.wvu.PrintArea" localSheetId="4" hidden="1">'Sch-1 Dis'!$A$1:$H$32</definedName>
    <definedName name="Z_B0EE7D76_5806_4718_BDAD_3A3EA691E5E4_.wvu.PrintArea" localSheetId="6" hidden="1">'Sch-1A (Civil Works) '!$A$1:$M$187</definedName>
    <definedName name="Z_B0EE7D76_5806_4718_BDAD_3A3EA691E5E4_.wvu.PrintArea" localSheetId="7" hidden="1">'Sch-1B (Boundary Wall)'!$A$1:$M$63</definedName>
    <definedName name="Z_B0EE7D76_5806_4718_BDAD_3A3EA691E5E4_.wvu.PrintArea" localSheetId="8" hidden="1">'Sch-1C (Plumbing Works)'!$A$1:$N$176</definedName>
    <definedName name="Z_B0EE7D76_5806_4718_BDAD_3A3EA691E5E4_.wvu.PrintArea" localSheetId="9" hidden="1">'Sch-1D (Landscaping)'!$A$1:$N$61</definedName>
    <definedName name="Z_B0EE7D76_5806_4718_BDAD_3A3EA691E5E4_.wvu.PrintArea" localSheetId="10" hidden="1">'Sch-1E (Electrical)'!$A$1:$N$157</definedName>
    <definedName name="Z_B0EE7D76_5806_4718_BDAD_3A3EA691E5E4_.wvu.PrintArea" localSheetId="11" hidden="1">'Sch-1F (HVAC Works)'!$A$1:$N$63</definedName>
    <definedName name="Z_B0EE7D76_5806_4718_BDAD_3A3EA691E5E4_.wvu.PrintArea" localSheetId="12" hidden="1">'Sch-1G (LIFT)'!$A$1:$N$38</definedName>
    <definedName name="Z_B0EE7D76_5806_4718_BDAD_3A3EA691E5E4_.wvu.PrintArea" localSheetId="13" hidden="1">'Sch-1H (Fire System)'!$A$1:$N$91</definedName>
    <definedName name="Z_B0EE7D76_5806_4718_BDAD_3A3EA691E5E4_.wvu.PrintArea" localSheetId="14" hidden="1">'Sch-1I (SOLAR)'!$A$1:$N$32</definedName>
    <definedName name="Z_B0EE7D76_5806_4718_BDAD_3A3EA691E5E4_.wvu.PrintArea" localSheetId="15" hidden="1">'Sch-2 '!$A$1:$E$24</definedName>
    <definedName name="Z_B0EE7D76_5806_4718_BDAD_3A3EA691E5E4_.wvu.PrintArea" localSheetId="5" hidden="1">'Sch-2 Dis'!$A$1:$G$24</definedName>
    <definedName name="Z_B0EE7D76_5806_4718_BDAD_3A3EA691E5E4_.wvu.PrintArea" localSheetId="17" hidden="1">'Sch-3'!$A$1:$D$29</definedName>
    <definedName name="Z_B0EE7D76_5806_4718_BDAD_3A3EA691E5E4_.wvu.PrintArea" localSheetId="16" hidden="1">'Sch-4 Dis'!$A$1:$E$44</definedName>
    <definedName name="Z_B0EE7D76_5806_4718_BDAD_3A3EA691E5E4_.wvu.PrintArea" localSheetId="18" hidden="1">'Sch-5 After Discount'!$A$1:$D$32</definedName>
    <definedName name="Z_B0EE7D76_5806_4718_BDAD_3A3EA691E5E4_.wvu.PrintArea" localSheetId="19" hidden="1">'Sch-6 Dis'!$A$1:$F$28</definedName>
    <definedName name="Z_B0EE7D76_5806_4718_BDAD_3A3EA691E5E4_.wvu.PrintTitles" localSheetId="4" hidden="1">'Sch-1 Dis'!$15:$17</definedName>
    <definedName name="Z_B0EE7D76_5806_4718_BDAD_3A3EA691E5E4_.wvu.PrintTitles" localSheetId="6" hidden="1">'Sch-1A (Civil Works) '!$14:$187</definedName>
    <definedName name="Z_B0EE7D76_5806_4718_BDAD_3A3EA691E5E4_.wvu.PrintTitles" localSheetId="7" hidden="1">'Sch-1B (Boundary Wall)'!$14:$63</definedName>
    <definedName name="Z_B0EE7D76_5806_4718_BDAD_3A3EA691E5E4_.wvu.PrintTitles" localSheetId="8" hidden="1">'Sch-1C (Plumbing Works)'!$14:$176</definedName>
    <definedName name="Z_B0EE7D76_5806_4718_BDAD_3A3EA691E5E4_.wvu.PrintTitles" localSheetId="9" hidden="1">'Sch-1D (Landscaping)'!$14:$61</definedName>
    <definedName name="Z_B0EE7D76_5806_4718_BDAD_3A3EA691E5E4_.wvu.PrintTitles" localSheetId="10" hidden="1">'Sch-1E (Electrical)'!$14:$157</definedName>
    <definedName name="Z_B0EE7D76_5806_4718_BDAD_3A3EA691E5E4_.wvu.PrintTitles" localSheetId="11" hidden="1">'Sch-1F (HVAC Works)'!$14:$63</definedName>
    <definedName name="Z_B0EE7D76_5806_4718_BDAD_3A3EA691E5E4_.wvu.PrintTitles" localSheetId="12" hidden="1">'Sch-1G (LIFT)'!$14:$38</definedName>
    <definedName name="Z_B0EE7D76_5806_4718_BDAD_3A3EA691E5E4_.wvu.PrintTitles" localSheetId="13" hidden="1">'Sch-1H (Fire System)'!$14:$91</definedName>
    <definedName name="Z_B0EE7D76_5806_4718_BDAD_3A3EA691E5E4_.wvu.PrintTitles" localSheetId="14" hidden="1">'Sch-1I (SOLAR)'!$14:$32</definedName>
    <definedName name="Z_B0EE7D76_5806_4718_BDAD_3A3EA691E5E4_.wvu.PrintTitles" localSheetId="15" hidden="1">'Sch-2 '!$3:$13</definedName>
    <definedName name="Z_B0EE7D76_5806_4718_BDAD_3A3EA691E5E4_.wvu.PrintTitles" localSheetId="5" hidden="1">'Sch-2 Dis'!$13:$15</definedName>
    <definedName name="Z_B0EE7D76_5806_4718_BDAD_3A3EA691E5E4_.wvu.PrintTitles" localSheetId="17" hidden="1">'Sch-3'!$3:$13</definedName>
    <definedName name="Z_B0EE7D76_5806_4718_BDAD_3A3EA691E5E4_.wvu.PrintTitles" localSheetId="16" hidden="1">'Sch-4 Dis'!$3:$13</definedName>
    <definedName name="Z_B0EE7D76_5806_4718_BDAD_3A3EA691E5E4_.wvu.PrintTitles" localSheetId="18" hidden="1">'Sch-5 After Discount'!$3:$13</definedName>
    <definedName name="Z_B0EE7D76_5806_4718_BDAD_3A3EA691E5E4_.wvu.PrintTitles" localSheetId="19" hidden="1">'Sch-6 Dis'!$14:$14</definedName>
    <definedName name="Z_B0EE7D76_5806_4718_BDAD_3A3EA691E5E4_.wvu.Rows" localSheetId="0" hidden="1">'Basic Data'!$11:$12</definedName>
    <definedName name="Z_B0EE7D76_5806_4718_BDAD_3A3EA691E5E4_.wvu.Rows" localSheetId="24" hidden="1">'Bid Form 2nd Envelope'!$23:$23</definedName>
    <definedName name="Z_B0EE7D76_5806_4718_BDAD_3A3EA691E5E4_.wvu.Rows" localSheetId="1" hidden="1">Cover!$7:$7,Cover!$10:$10</definedName>
    <definedName name="Z_B0EE7D76_5806_4718_BDAD_3A3EA691E5E4_.wvu.Rows" localSheetId="20" hidden="1">Discount!$21:$21,Discount!$27:$27</definedName>
    <definedName name="Z_B1277D53_29D6_4226_81E2_084FB62977B6_.wvu.Cols" localSheetId="20" hidden="1">Discount!$I:$P</definedName>
    <definedName name="Z_B1277D53_29D6_4226_81E2_084FB62977B6_.wvu.Cols" localSheetId="4" hidden="1">'Sch-1 Dis'!$K:$K</definedName>
    <definedName name="Z_B1277D53_29D6_4226_81E2_084FB62977B6_.wvu.PrintArea" localSheetId="24" hidden="1">'Bid Form 2nd Envelope'!$A$1:$F$52</definedName>
    <definedName name="Z_B1277D53_29D6_4226_81E2_084FB62977B6_.wvu.PrintArea" localSheetId="1" hidden="1">Cover!$B$1:$E$15</definedName>
    <definedName name="Z_B1277D53_29D6_4226_81E2_084FB62977B6_.wvu.PrintArea" localSheetId="20" hidden="1">Discount!$A$2:$G$41</definedName>
    <definedName name="Z_B1277D53_29D6_4226_81E2_084FB62977B6_.wvu.PrintArea" localSheetId="22" hidden="1">'Entry Tax'!$A$1:$E$16</definedName>
    <definedName name="Z_B1277D53_29D6_4226_81E2_084FB62977B6_.wvu.PrintArea" localSheetId="3" hidden="1">'Names of Bidder'!$B$1:$D$22</definedName>
    <definedName name="Z_B1277D53_29D6_4226_81E2_084FB62977B6_.wvu.PrintArea" localSheetId="21" hidden="1">Octroi!$A$1:$E$16</definedName>
    <definedName name="Z_B1277D53_29D6_4226_81E2_084FB62977B6_.wvu.PrintArea" localSheetId="23" hidden="1">'Other Taxes &amp; Duties'!$A$1:$F$16</definedName>
    <definedName name="Z_B1277D53_29D6_4226_81E2_084FB62977B6_.wvu.PrintArea" localSheetId="25" hidden="1">'Q &amp; C'!$A$1:$F$43</definedName>
    <definedName name="Z_B1277D53_29D6_4226_81E2_084FB62977B6_.wvu.PrintArea" localSheetId="4" hidden="1">'Sch-1 Dis'!$A$1:$H$32</definedName>
    <definedName name="Z_B1277D53_29D6_4226_81E2_084FB62977B6_.wvu.PrintArea" localSheetId="6" hidden="1">'Sch-1A (Civil Works) '!$A$1:$M$187</definedName>
    <definedName name="Z_B1277D53_29D6_4226_81E2_084FB62977B6_.wvu.PrintArea" localSheetId="7" hidden="1">'Sch-1B (Boundary Wall)'!$A$1:$M$63</definedName>
    <definedName name="Z_B1277D53_29D6_4226_81E2_084FB62977B6_.wvu.PrintArea" localSheetId="8" hidden="1">'Sch-1C (Plumbing Works)'!$A$1:$N$176</definedName>
    <definedName name="Z_B1277D53_29D6_4226_81E2_084FB62977B6_.wvu.PrintArea" localSheetId="9" hidden="1">'Sch-1D (Landscaping)'!$A$1:$N$61</definedName>
    <definedName name="Z_B1277D53_29D6_4226_81E2_084FB62977B6_.wvu.PrintArea" localSheetId="10" hidden="1">'Sch-1E (Electrical)'!$A$1:$N$157</definedName>
    <definedName name="Z_B1277D53_29D6_4226_81E2_084FB62977B6_.wvu.PrintArea" localSheetId="11" hidden="1">'Sch-1F (HVAC Works)'!$A$1:$N$63</definedName>
    <definedName name="Z_B1277D53_29D6_4226_81E2_084FB62977B6_.wvu.PrintArea" localSheetId="12" hidden="1">'Sch-1G (LIFT)'!$A$1:$N$38</definedName>
    <definedName name="Z_B1277D53_29D6_4226_81E2_084FB62977B6_.wvu.PrintArea" localSheetId="13" hidden="1">'Sch-1H (Fire System)'!$A$1:$N$91</definedName>
    <definedName name="Z_B1277D53_29D6_4226_81E2_084FB62977B6_.wvu.PrintArea" localSheetId="14" hidden="1">'Sch-1I (SOLAR)'!$A$1:$N$32</definedName>
    <definedName name="Z_B1277D53_29D6_4226_81E2_084FB62977B6_.wvu.PrintArea" localSheetId="15" hidden="1">'Sch-2 '!$A$1:$E$24</definedName>
    <definedName name="Z_B1277D53_29D6_4226_81E2_084FB62977B6_.wvu.PrintArea" localSheetId="5" hidden="1">'Sch-2 Dis'!$A$1:$G$24</definedName>
    <definedName name="Z_B1277D53_29D6_4226_81E2_084FB62977B6_.wvu.PrintArea" localSheetId="17" hidden="1">'Sch-3'!$A$1:$D$29</definedName>
    <definedName name="Z_B1277D53_29D6_4226_81E2_084FB62977B6_.wvu.PrintArea" localSheetId="16" hidden="1">'Sch-4 Dis'!$A$1:$E$44</definedName>
    <definedName name="Z_B1277D53_29D6_4226_81E2_084FB62977B6_.wvu.PrintArea" localSheetId="18" hidden="1">'Sch-5 After Discount'!$A$1:$D$32</definedName>
    <definedName name="Z_B1277D53_29D6_4226_81E2_084FB62977B6_.wvu.PrintArea" localSheetId="19" hidden="1">'Sch-6 Dis'!$A$1:$F$28</definedName>
    <definedName name="Z_B1277D53_29D6_4226_81E2_084FB62977B6_.wvu.PrintArea" localSheetId="26" hidden="1">'T &amp; D'!$A$1:$E$12</definedName>
    <definedName name="Z_B1277D53_29D6_4226_81E2_084FB62977B6_.wvu.PrintTitles" localSheetId="4" hidden="1">'Sch-1 Dis'!$15:$17</definedName>
    <definedName name="Z_B1277D53_29D6_4226_81E2_084FB62977B6_.wvu.PrintTitles" localSheetId="6" hidden="1">'Sch-1A (Civil Works) '!$14:$187</definedName>
    <definedName name="Z_B1277D53_29D6_4226_81E2_084FB62977B6_.wvu.PrintTitles" localSheetId="7" hidden="1">'Sch-1B (Boundary Wall)'!$14:$63</definedName>
    <definedName name="Z_B1277D53_29D6_4226_81E2_084FB62977B6_.wvu.PrintTitles" localSheetId="8" hidden="1">'Sch-1C (Plumbing Works)'!$14:$176</definedName>
    <definedName name="Z_B1277D53_29D6_4226_81E2_084FB62977B6_.wvu.PrintTitles" localSheetId="9" hidden="1">'Sch-1D (Landscaping)'!$14:$61</definedName>
    <definedName name="Z_B1277D53_29D6_4226_81E2_084FB62977B6_.wvu.PrintTitles" localSheetId="10" hidden="1">'Sch-1E (Electrical)'!$14:$157</definedName>
    <definedName name="Z_B1277D53_29D6_4226_81E2_084FB62977B6_.wvu.PrintTitles" localSheetId="11" hidden="1">'Sch-1F (HVAC Works)'!$14:$63</definedName>
    <definedName name="Z_B1277D53_29D6_4226_81E2_084FB62977B6_.wvu.PrintTitles" localSheetId="12" hidden="1">'Sch-1G (LIFT)'!$14:$38</definedName>
    <definedName name="Z_B1277D53_29D6_4226_81E2_084FB62977B6_.wvu.PrintTitles" localSheetId="13" hidden="1">'Sch-1H (Fire System)'!$14:$91</definedName>
    <definedName name="Z_B1277D53_29D6_4226_81E2_084FB62977B6_.wvu.PrintTitles" localSheetId="14" hidden="1">'Sch-1I (SOLAR)'!$14:$32</definedName>
    <definedName name="Z_B1277D53_29D6_4226_81E2_084FB62977B6_.wvu.PrintTitles" localSheetId="15" hidden="1">'Sch-2 '!$3:$13</definedName>
    <definedName name="Z_B1277D53_29D6_4226_81E2_084FB62977B6_.wvu.PrintTitles" localSheetId="5" hidden="1">'Sch-2 Dis'!$13:$15</definedName>
    <definedName name="Z_B1277D53_29D6_4226_81E2_084FB62977B6_.wvu.PrintTitles" localSheetId="17" hidden="1">'Sch-3'!$3:$13</definedName>
    <definedName name="Z_B1277D53_29D6_4226_81E2_084FB62977B6_.wvu.PrintTitles" localSheetId="16" hidden="1">'Sch-4 Dis'!$3:$13</definedName>
    <definedName name="Z_B1277D53_29D6_4226_81E2_084FB62977B6_.wvu.PrintTitles" localSheetId="18" hidden="1">'Sch-5 After Discount'!$3:$13</definedName>
    <definedName name="Z_B1277D53_29D6_4226_81E2_084FB62977B6_.wvu.PrintTitles" localSheetId="19" hidden="1">'Sch-6 Dis'!$14:$14</definedName>
    <definedName name="Z_B1277D53_29D6_4226_81E2_084FB62977B6_.wvu.Rows" localSheetId="0" hidden="1">'Basic Data'!$11:$12</definedName>
    <definedName name="Z_B1277D53_29D6_4226_81E2_084FB62977B6_.wvu.Rows" localSheetId="24" hidden="1">'Bid Form 2nd Envelope'!$23:$23</definedName>
    <definedName name="Z_B1277D53_29D6_4226_81E2_084FB62977B6_.wvu.Rows" localSheetId="1" hidden="1">Cover!$7:$7,Cover!$10:$10</definedName>
    <definedName name="Z_B1277D53_29D6_4226_81E2_084FB62977B6_.wvu.Rows" localSheetId="20" hidden="1">Discount!$21:$21,Discount!$27:$27</definedName>
    <definedName name="Z_C39F923C_6CD3_45D8_86F8_6C4D806DDD7E_.wvu.Cols" localSheetId="20" hidden="1">Discount!$I:$P</definedName>
    <definedName name="Z_C39F923C_6CD3_45D8_86F8_6C4D806DDD7E_.wvu.Cols" localSheetId="4" hidden="1">'Sch-1 Dis'!$K:$K</definedName>
    <definedName name="Z_C39F923C_6CD3_45D8_86F8_6C4D806DDD7E_.wvu.PrintArea" localSheetId="24" hidden="1">'Bid Form 2nd Envelope'!$A$1:$F$52</definedName>
    <definedName name="Z_C39F923C_6CD3_45D8_86F8_6C4D806DDD7E_.wvu.PrintArea" localSheetId="1" hidden="1">Cover!$B$1:$E$15</definedName>
    <definedName name="Z_C39F923C_6CD3_45D8_86F8_6C4D806DDD7E_.wvu.PrintArea" localSheetId="20" hidden="1">Discount!$A$2:$G$41</definedName>
    <definedName name="Z_C39F923C_6CD3_45D8_86F8_6C4D806DDD7E_.wvu.PrintArea" localSheetId="22" hidden="1">'Entry Tax'!$A$1:$E$16</definedName>
    <definedName name="Z_C39F923C_6CD3_45D8_86F8_6C4D806DDD7E_.wvu.PrintArea" localSheetId="3" hidden="1">'Names of Bidder'!$B$1:$D$22</definedName>
    <definedName name="Z_C39F923C_6CD3_45D8_86F8_6C4D806DDD7E_.wvu.PrintArea" localSheetId="21" hidden="1">Octroi!$A$1:$E$16</definedName>
    <definedName name="Z_C39F923C_6CD3_45D8_86F8_6C4D806DDD7E_.wvu.PrintArea" localSheetId="23" hidden="1">'Other Taxes &amp; Duties'!$A$1:$F$16</definedName>
    <definedName name="Z_C39F923C_6CD3_45D8_86F8_6C4D806DDD7E_.wvu.PrintArea" localSheetId="25" hidden="1">'Q &amp; C'!$A$1:$F$43</definedName>
    <definedName name="Z_C39F923C_6CD3_45D8_86F8_6C4D806DDD7E_.wvu.PrintArea" localSheetId="4" hidden="1">'Sch-1 Dis'!$A$1:$H$32</definedName>
    <definedName name="Z_C39F923C_6CD3_45D8_86F8_6C4D806DDD7E_.wvu.PrintArea" localSheetId="6" hidden="1">'Sch-1A (Civil Works) '!$A$1:$M$187</definedName>
    <definedName name="Z_C39F923C_6CD3_45D8_86F8_6C4D806DDD7E_.wvu.PrintArea" localSheetId="7" hidden="1">'Sch-1B (Boundary Wall)'!$A$1:$M$63</definedName>
    <definedName name="Z_C39F923C_6CD3_45D8_86F8_6C4D806DDD7E_.wvu.PrintArea" localSheetId="8" hidden="1">'Sch-1C (Plumbing Works)'!$A$1:$N$176</definedName>
    <definedName name="Z_C39F923C_6CD3_45D8_86F8_6C4D806DDD7E_.wvu.PrintArea" localSheetId="9" hidden="1">'Sch-1D (Landscaping)'!$A$1:$N$61</definedName>
    <definedName name="Z_C39F923C_6CD3_45D8_86F8_6C4D806DDD7E_.wvu.PrintArea" localSheetId="10" hidden="1">'Sch-1E (Electrical)'!$A$1:$N$157</definedName>
    <definedName name="Z_C39F923C_6CD3_45D8_86F8_6C4D806DDD7E_.wvu.PrintArea" localSheetId="11" hidden="1">'Sch-1F (HVAC Works)'!$A$1:$N$63</definedName>
    <definedName name="Z_C39F923C_6CD3_45D8_86F8_6C4D806DDD7E_.wvu.PrintArea" localSheetId="12" hidden="1">'Sch-1G (LIFT)'!$A$1:$N$38</definedName>
    <definedName name="Z_C39F923C_6CD3_45D8_86F8_6C4D806DDD7E_.wvu.PrintArea" localSheetId="13" hidden="1">'Sch-1H (Fire System)'!$A$1:$N$91</definedName>
    <definedName name="Z_C39F923C_6CD3_45D8_86F8_6C4D806DDD7E_.wvu.PrintArea" localSheetId="14" hidden="1">'Sch-1I (SOLAR)'!$A$1:$N$32</definedName>
    <definedName name="Z_C39F923C_6CD3_45D8_86F8_6C4D806DDD7E_.wvu.PrintArea" localSheetId="15" hidden="1">'Sch-2 '!$A$1:$E$24</definedName>
    <definedName name="Z_C39F923C_6CD3_45D8_86F8_6C4D806DDD7E_.wvu.PrintArea" localSheetId="5" hidden="1">'Sch-2 Dis'!$A$1:$G$24</definedName>
    <definedName name="Z_C39F923C_6CD3_45D8_86F8_6C4D806DDD7E_.wvu.PrintArea" localSheetId="17" hidden="1">'Sch-3'!$A$1:$D$29</definedName>
    <definedName name="Z_C39F923C_6CD3_45D8_86F8_6C4D806DDD7E_.wvu.PrintArea" localSheetId="16" hidden="1">'Sch-4 Dis'!$A$1:$E$44</definedName>
    <definedName name="Z_C39F923C_6CD3_45D8_86F8_6C4D806DDD7E_.wvu.PrintArea" localSheetId="18" hidden="1">'Sch-5 After Discount'!$A$1:$D$32</definedName>
    <definedName name="Z_C39F923C_6CD3_45D8_86F8_6C4D806DDD7E_.wvu.PrintArea" localSheetId="19" hidden="1">'Sch-6 Dis'!$A$1:$F$28</definedName>
    <definedName name="Z_C39F923C_6CD3_45D8_86F8_6C4D806DDD7E_.wvu.PrintArea" localSheetId="26" hidden="1">'T &amp; D'!$A$1:$E$12</definedName>
    <definedName name="Z_C39F923C_6CD3_45D8_86F8_6C4D806DDD7E_.wvu.PrintTitles" localSheetId="4" hidden="1">'Sch-1 Dis'!$15:$17</definedName>
    <definedName name="Z_C39F923C_6CD3_45D8_86F8_6C4D806DDD7E_.wvu.PrintTitles" localSheetId="6" hidden="1">'Sch-1A (Civil Works) '!$14:$187</definedName>
    <definedName name="Z_C39F923C_6CD3_45D8_86F8_6C4D806DDD7E_.wvu.PrintTitles" localSheetId="7" hidden="1">'Sch-1B (Boundary Wall)'!$14:$63</definedName>
    <definedName name="Z_C39F923C_6CD3_45D8_86F8_6C4D806DDD7E_.wvu.PrintTitles" localSheetId="8" hidden="1">'Sch-1C (Plumbing Works)'!$14:$176</definedName>
    <definedName name="Z_C39F923C_6CD3_45D8_86F8_6C4D806DDD7E_.wvu.PrintTitles" localSheetId="9" hidden="1">'Sch-1D (Landscaping)'!$14:$61</definedName>
    <definedName name="Z_C39F923C_6CD3_45D8_86F8_6C4D806DDD7E_.wvu.PrintTitles" localSheetId="10" hidden="1">'Sch-1E (Electrical)'!$14:$157</definedName>
    <definedName name="Z_C39F923C_6CD3_45D8_86F8_6C4D806DDD7E_.wvu.PrintTitles" localSheetId="11" hidden="1">'Sch-1F (HVAC Works)'!$14:$63</definedName>
    <definedName name="Z_C39F923C_6CD3_45D8_86F8_6C4D806DDD7E_.wvu.PrintTitles" localSheetId="12" hidden="1">'Sch-1G (LIFT)'!$14:$38</definedName>
    <definedName name="Z_C39F923C_6CD3_45D8_86F8_6C4D806DDD7E_.wvu.PrintTitles" localSheetId="13" hidden="1">'Sch-1H (Fire System)'!$14:$91</definedName>
    <definedName name="Z_C39F923C_6CD3_45D8_86F8_6C4D806DDD7E_.wvu.PrintTitles" localSheetId="14" hidden="1">'Sch-1I (SOLAR)'!$14:$32</definedName>
    <definedName name="Z_C39F923C_6CD3_45D8_86F8_6C4D806DDD7E_.wvu.PrintTitles" localSheetId="15" hidden="1">'Sch-2 '!$3:$13</definedName>
    <definedName name="Z_C39F923C_6CD3_45D8_86F8_6C4D806DDD7E_.wvu.PrintTitles" localSheetId="5" hidden="1">'Sch-2 Dis'!$13:$15</definedName>
    <definedName name="Z_C39F923C_6CD3_45D8_86F8_6C4D806DDD7E_.wvu.PrintTitles" localSheetId="17" hidden="1">'Sch-3'!$3:$13</definedName>
    <definedName name="Z_C39F923C_6CD3_45D8_86F8_6C4D806DDD7E_.wvu.PrintTitles" localSheetId="16" hidden="1">'Sch-4 Dis'!$3:$13</definedName>
    <definedName name="Z_C39F923C_6CD3_45D8_86F8_6C4D806DDD7E_.wvu.PrintTitles" localSheetId="18" hidden="1">'Sch-5 After Discount'!$3:$13</definedName>
    <definedName name="Z_C39F923C_6CD3_45D8_86F8_6C4D806DDD7E_.wvu.PrintTitles" localSheetId="19" hidden="1">'Sch-6 Dis'!$14:$14</definedName>
    <definedName name="Z_C39F923C_6CD3_45D8_86F8_6C4D806DDD7E_.wvu.Rows" localSheetId="0" hidden="1">'Basic Data'!$11:$12</definedName>
    <definedName name="Z_C39F923C_6CD3_45D8_86F8_6C4D806DDD7E_.wvu.Rows" localSheetId="24" hidden="1">'Bid Form 2nd Envelope'!$23:$23</definedName>
    <definedName name="Z_C39F923C_6CD3_45D8_86F8_6C4D806DDD7E_.wvu.Rows" localSheetId="1" hidden="1">Cover!$7:$7,Cover!$10:$10</definedName>
    <definedName name="Z_C39F923C_6CD3_45D8_86F8_6C4D806DDD7E_.wvu.Rows" localSheetId="20" hidden="1">Discount!$21:$21,Discount!$27:$27</definedName>
    <definedName name="Z_E95B21C1_D936_4435_AF6F_90CF0B6A7506_.wvu.Cols" localSheetId="20" hidden="1">Discount!$I:$P</definedName>
    <definedName name="Z_E95B21C1_D936_4435_AF6F_90CF0B6A7506_.wvu.Cols" localSheetId="4" hidden="1">'Sch-1 Dis'!$K:$K</definedName>
    <definedName name="Z_E95B21C1_D936_4435_AF6F_90CF0B6A7506_.wvu.PrintArea" localSheetId="24" hidden="1">'Bid Form 2nd Envelope'!$A$1:$F$52</definedName>
    <definedName name="Z_E95B21C1_D936_4435_AF6F_90CF0B6A7506_.wvu.PrintArea" localSheetId="1" hidden="1">Cover!$B$1:$E$15</definedName>
    <definedName name="Z_E95B21C1_D936_4435_AF6F_90CF0B6A7506_.wvu.PrintArea" localSheetId="20" hidden="1">Discount!$A$2:$G$41</definedName>
    <definedName name="Z_E95B21C1_D936_4435_AF6F_90CF0B6A7506_.wvu.PrintArea" localSheetId="22" hidden="1">'Entry Tax'!$A$1:$E$16</definedName>
    <definedName name="Z_E95B21C1_D936_4435_AF6F_90CF0B6A7506_.wvu.PrintArea" localSheetId="3" hidden="1">'Names of Bidder'!$B$1:$D$22</definedName>
    <definedName name="Z_E95B21C1_D936_4435_AF6F_90CF0B6A7506_.wvu.PrintArea" localSheetId="21" hidden="1">Octroi!$A$1:$E$16</definedName>
    <definedName name="Z_E95B21C1_D936_4435_AF6F_90CF0B6A7506_.wvu.PrintArea" localSheetId="23" hidden="1">'Other Taxes &amp; Duties'!$A$1:$F$16</definedName>
    <definedName name="Z_E95B21C1_D936_4435_AF6F_90CF0B6A7506_.wvu.PrintArea" localSheetId="25" hidden="1">'Q &amp; C'!$A$1:$F$43</definedName>
    <definedName name="Z_E95B21C1_D936_4435_AF6F_90CF0B6A7506_.wvu.PrintArea" localSheetId="4" hidden="1">'Sch-1 Dis'!$A$1:$H$32</definedName>
    <definedName name="Z_E95B21C1_D936_4435_AF6F_90CF0B6A7506_.wvu.PrintArea" localSheetId="6" hidden="1">'Sch-1A (Civil Works) '!$A$1:$M$187</definedName>
    <definedName name="Z_E95B21C1_D936_4435_AF6F_90CF0B6A7506_.wvu.PrintArea" localSheetId="7" hidden="1">'Sch-1B (Boundary Wall)'!$A$1:$M$63</definedName>
    <definedName name="Z_E95B21C1_D936_4435_AF6F_90CF0B6A7506_.wvu.PrintArea" localSheetId="8" hidden="1">'Sch-1C (Plumbing Works)'!$A$1:$N$176</definedName>
    <definedName name="Z_E95B21C1_D936_4435_AF6F_90CF0B6A7506_.wvu.PrintArea" localSheetId="9" hidden="1">'Sch-1D (Landscaping)'!$A$1:$N$61</definedName>
    <definedName name="Z_E95B21C1_D936_4435_AF6F_90CF0B6A7506_.wvu.PrintArea" localSheetId="10" hidden="1">'Sch-1E (Electrical)'!$A$1:$N$157</definedName>
    <definedName name="Z_E95B21C1_D936_4435_AF6F_90CF0B6A7506_.wvu.PrintArea" localSheetId="11" hidden="1">'Sch-1F (HVAC Works)'!$A$1:$N$63</definedName>
    <definedName name="Z_E95B21C1_D936_4435_AF6F_90CF0B6A7506_.wvu.PrintArea" localSheetId="12" hidden="1">'Sch-1G (LIFT)'!$A$1:$N$38</definedName>
    <definedName name="Z_E95B21C1_D936_4435_AF6F_90CF0B6A7506_.wvu.PrintArea" localSheetId="13" hidden="1">'Sch-1H (Fire System)'!$A$1:$N$91</definedName>
    <definedName name="Z_E95B21C1_D936_4435_AF6F_90CF0B6A7506_.wvu.PrintArea" localSheetId="14" hidden="1">'Sch-1I (SOLAR)'!$A$1:$N$32</definedName>
    <definedName name="Z_E95B21C1_D936_4435_AF6F_90CF0B6A7506_.wvu.PrintArea" localSheetId="15" hidden="1">'Sch-2 '!$A$1:$E$24</definedName>
    <definedName name="Z_E95B21C1_D936_4435_AF6F_90CF0B6A7506_.wvu.PrintArea" localSheetId="5" hidden="1">'Sch-2 Dis'!$A$1:$G$24</definedName>
    <definedName name="Z_E95B21C1_D936_4435_AF6F_90CF0B6A7506_.wvu.PrintArea" localSheetId="17" hidden="1">'Sch-3'!$A$1:$D$29</definedName>
    <definedName name="Z_E95B21C1_D936_4435_AF6F_90CF0B6A7506_.wvu.PrintArea" localSheetId="16" hidden="1">'Sch-4 Dis'!$A$1:$E$44</definedName>
    <definedName name="Z_E95B21C1_D936_4435_AF6F_90CF0B6A7506_.wvu.PrintArea" localSheetId="18" hidden="1">'Sch-5 After Discount'!$A$1:$D$32</definedName>
    <definedName name="Z_E95B21C1_D936_4435_AF6F_90CF0B6A7506_.wvu.PrintArea" localSheetId="19" hidden="1">'Sch-6 Dis'!$A$1:$F$28</definedName>
    <definedName name="Z_E95B21C1_D936_4435_AF6F_90CF0B6A7506_.wvu.PrintArea" localSheetId="26" hidden="1">'T &amp; D'!$A$1:$E$12</definedName>
    <definedName name="Z_E95B21C1_D936_4435_AF6F_90CF0B6A7506_.wvu.PrintTitles" localSheetId="4" hidden="1">'Sch-1 Dis'!$15:$17</definedName>
    <definedName name="Z_E95B21C1_D936_4435_AF6F_90CF0B6A7506_.wvu.PrintTitles" localSheetId="6" hidden="1">'Sch-1A (Civil Works) '!$14:$187</definedName>
    <definedName name="Z_E95B21C1_D936_4435_AF6F_90CF0B6A7506_.wvu.PrintTitles" localSheetId="7" hidden="1">'Sch-1B (Boundary Wall)'!$14:$63</definedName>
    <definedName name="Z_E95B21C1_D936_4435_AF6F_90CF0B6A7506_.wvu.PrintTitles" localSheetId="8" hidden="1">'Sch-1C (Plumbing Works)'!$14:$176</definedName>
    <definedName name="Z_E95B21C1_D936_4435_AF6F_90CF0B6A7506_.wvu.PrintTitles" localSheetId="9" hidden="1">'Sch-1D (Landscaping)'!$14:$61</definedName>
    <definedName name="Z_E95B21C1_D936_4435_AF6F_90CF0B6A7506_.wvu.PrintTitles" localSheetId="10" hidden="1">'Sch-1E (Electrical)'!$14:$157</definedName>
    <definedName name="Z_E95B21C1_D936_4435_AF6F_90CF0B6A7506_.wvu.PrintTitles" localSheetId="11" hidden="1">'Sch-1F (HVAC Works)'!$14:$63</definedName>
    <definedName name="Z_E95B21C1_D936_4435_AF6F_90CF0B6A7506_.wvu.PrintTitles" localSheetId="12" hidden="1">'Sch-1G (LIFT)'!$14:$38</definedName>
    <definedName name="Z_E95B21C1_D936_4435_AF6F_90CF0B6A7506_.wvu.PrintTitles" localSheetId="13" hidden="1">'Sch-1H (Fire System)'!$14:$91</definedName>
    <definedName name="Z_E95B21C1_D936_4435_AF6F_90CF0B6A7506_.wvu.PrintTitles" localSheetId="14" hidden="1">'Sch-1I (SOLAR)'!$14:$32</definedName>
    <definedName name="Z_E95B21C1_D936_4435_AF6F_90CF0B6A7506_.wvu.PrintTitles" localSheetId="15" hidden="1">'Sch-2 '!$3:$13</definedName>
    <definedName name="Z_E95B21C1_D936_4435_AF6F_90CF0B6A7506_.wvu.PrintTitles" localSheetId="5" hidden="1">'Sch-2 Dis'!$13:$15</definedName>
    <definedName name="Z_E95B21C1_D936_4435_AF6F_90CF0B6A7506_.wvu.PrintTitles" localSheetId="17" hidden="1">'Sch-3'!$3:$13</definedName>
    <definedName name="Z_E95B21C1_D936_4435_AF6F_90CF0B6A7506_.wvu.PrintTitles" localSheetId="16" hidden="1">'Sch-4 Dis'!$3:$13</definedName>
    <definedName name="Z_E95B21C1_D936_4435_AF6F_90CF0B6A7506_.wvu.PrintTitles" localSheetId="18" hidden="1">'Sch-5 After Discount'!$3:$13</definedName>
    <definedName name="Z_E95B21C1_D936_4435_AF6F_90CF0B6A7506_.wvu.PrintTitles" localSheetId="19" hidden="1">'Sch-6 Dis'!$14:$14</definedName>
    <definedName name="Z_E95B21C1_D936_4435_AF6F_90CF0B6A7506_.wvu.Rows" localSheetId="0" hidden="1">'Basic Data'!$11:$12</definedName>
    <definedName name="Z_E95B21C1_D936_4435_AF6F_90CF0B6A7506_.wvu.Rows" localSheetId="24" hidden="1">'Bid Form 2nd Envelope'!$23:$23</definedName>
    <definedName name="Z_E95B21C1_D936_4435_AF6F_90CF0B6A7506_.wvu.Rows" localSheetId="1" hidden="1">Cover!$7:$7,Cover!$10:$10</definedName>
    <definedName name="Z_E95B21C1_D936_4435_AF6F_90CF0B6A7506_.wvu.Rows" localSheetId="20" hidden="1">Discount!$21:$21,Discount!$27:$27</definedName>
    <definedName name="Z_F51A1875_E3DE_4601_ADCE_E0FEEC04A5F8_.wvu.PrintArea" localSheetId="2" hidden="1">Instructions!$A$1:$C$49</definedName>
  </definedNames>
  <calcPr calcId="191029"/>
  <customWorkbookViews>
    <customWorkbookView name="20587 - Personal View" guid="{9CA44E70-650F-49CD-967F-298619682CA2}" personalView="1" maximized="1" xWindow="1" yWindow="1" windowWidth="1362" windowHeight="538" tabRatio="875" activeSheetId="2" showComments="commNone"/>
    <customWorkbookView name="sanjoy das - Personal View" guid="{C39F923C-6CD3-45D8-86F8-6C4D806DDD7E}" personalView="1" maximized="1" xWindow="1" yWindow="1" windowWidth="1280" windowHeight="762" activeSheetId="16" showComments="commNone"/>
    <customWorkbookView name="admin - Personal View" guid="{B1277D53-29D6-4226-81E2-084FB62977B6}" personalView="1" maximized="1" xWindow="1" yWindow="1" windowWidth="1024" windowHeight="538" activeSheetId="2" showComments="commNone"/>
    <customWorkbookView name="01209 - Personal View" guid="{58D82F59-8CF6-455F-B9F4-081499FDF243}" personalView="1" maximized="1" xWindow="1" yWindow="1" windowWidth="1366" windowHeight="538" activeSheetId="2" showComments="commIndAndComment"/>
    <customWorkbookView name="20074 - Personal View" guid="{4F65FF32-EC61-4022-A399-2986D7B6B8B3}" personalView="1" maximized="1" windowWidth="1020" windowHeight="568" activeSheetId="1" showComments="commNone"/>
    <customWorkbookView name="00398 - Personal View" guid="{696D9240-6693-44E8-B9A4-2BFADD101EE2}" personalView="1" maximized="1" xWindow="1" yWindow="1" windowWidth="1366" windowHeight="538" activeSheetId="2" showComments="commNone"/>
    <customWorkbookView name="Ajay - Personal View" guid="{B0EE7D76-5806-4718-BDAD-3A3EA691E5E4}" personalView="1" maximized="1" xWindow="1" yWindow="1" windowWidth="1280" windowHeight="547" activeSheetId="12" showComments="commNone"/>
    <customWorkbookView name="01487 - Personal View" guid="{E95B21C1-D936-4435-AF6F-90CF0B6A7506}" personalView="1" maximized="1" windowWidth="1362" windowHeight="509" activeSheetId="20" showComments="commNone"/>
    <customWorkbookView name="65005 - Personal View" guid="{08A645C4-A23F-4400-B0CE-1685BC312A6F}" personalView="1" maximized="1" windowWidth="1362" windowHeight="543" tabRatio="875" activeSheetId="20" showComments="commNone"/>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20" l="1"/>
  <c r="N24" i="33"/>
  <c r="M24" i="33" s="1"/>
  <c r="N23" i="33"/>
  <c r="M23" i="33" s="1"/>
  <c r="N22" i="33"/>
  <c r="M22" i="33" s="1"/>
  <c r="N21" i="33"/>
  <c r="M21" i="33" s="1"/>
  <c r="N20" i="33"/>
  <c r="M20" i="33"/>
  <c r="N19" i="33"/>
  <c r="M19" i="33" s="1"/>
  <c r="N18" i="33"/>
  <c r="M18" i="33" s="1"/>
  <c r="N17" i="33"/>
  <c r="M17" i="33" s="1"/>
  <c r="N83" i="32"/>
  <c r="M83" i="32" s="1"/>
  <c r="N82" i="32"/>
  <c r="M82" i="32" s="1"/>
  <c r="N81" i="32"/>
  <c r="M81" i="32" s="1"/>
  <c r="N80" i="32"/>
  <c r="M80" i="32"/>
  <c r="N79" i="32"/>
  <c r="M79" i="32" s="1"/>
  <c r="N78" i="32"/>
  <c r="M78" i="32"/>
  <c r="N77" i="32"/>
  <c r="M77" i="32"/>
  <c r="N76" i="32"/>
  <c r="M76" i="32" s="1"/>
  <c r="N75" i="32"/>
  <c r="M75" i="32"/>
  <c r="N74" i="32"/>
  <c r="M74" i="32"/>
  <c r="N72" i="32"/>
  <c r="M72" i="32" s="1"/>
  <c r="N70" i="32"/>
  <c r="M70" i="32" s="1"/>
  <c r="N69" i="32"/>
  <c r="M69" i="32"/>
  <c r="N63" i="32"/>
  <c r="M63" i="32"/>
  <c r="N61" i="32"/>
  <c r="M61" i="32" s="1"/>
  <c r="N60" i="32"/>
  <c r="M60" i="32" s="1"/>
  <c r="N58" i="32"/>
  <c r="M58" i="32" s="1"/>
  <c r="N57" i="32"/>
  <c r="M57" i="32" s="1"/>
  <c r="N56" i="32"/>
  <c r="M56" i="32"/>
  <c r="N54" i="32"/>
  <c r="M54" i="32" s="1"/>
  <c r="N53" i="32"/>
  <c r="M53" i="32" s="1"/>
  <c r="N52" i="32"/>
  <c r="M52" i="32" s="1"/>
  <c r="N51" i="32"/>
  <c r="M51" i="32"/>
  <c r="N50" i="32"/>
  <c r="M50" i="32" s="1"/>
  <c r="N49" i="32"/>
  <c r="M49" i="32" s="1"/>
  <c r="N47" i="32"/>
  <c r="M47" i="32" s="1"/>
  <c r="N45" i="32"/>
  <c r="M45" i="32" s="1"/>
  <c r="N43" i="32"/>
  <c r="M43" i="32"/>
  <c r="N42" i="32"/>
  <c r="M42" i="32" s="1"/>
  <c r="N40" i="32"/>
  <c r="M40" i="32" s="1"/>
  <c r="N39" i="32"/>
  <c r="M39" i="32"/>
  <c r="N38" i="32"/>
  <c r="M38" i="32" s="1"/>
  <c r="N37" i="32"/>
  <c r="M37" i="32"/>
  <c r="N35" i="32"/>
  <c r="M35" i="32" s="1"/>
  <c r="N33" i="32"/>
  <c r="M33" i="32"/>
  <c r="N31" i="32"/>
  <c r="M31" i="32" s="1"/>
  <c r="N29" i="32"/>
  <c r="M29" i="32" s="1"/>
  <c r="N27" i="32"/>
  <c r="M27" i="32" s="1"/>
  <c r="N25" i="32"/>
  <c r="M25" i="32"/>
  <c r="N23" i="32"/>
  <c r="M23" i="32" s="1"/>
  <c r="N21" i="32"/>
  <c r="M21" i="32" s="1"/>
  <c r="N19" i="32"/>
  <c r="M19" i="32" s="1"/>
  <c r="N18" i="32"/>
  <c r="N18" i="47"/>
  <c r="M18" i="47" s="1"/>
  <c r="N30" i="47"/>
  <c r="M30" i="47" s="1"/>
  <c r="N29" i="47"/>
  <c r="M29" i="47"/>
  <c r="N28" i="47"/>
  <c r="M28" i="47" s="1"/>
  <c r="N26" i="47"/>
  <c r="M26" i="47" s="1"/>
  <c r="N25" i="47"/>
  <c r="M25" i="47" s="1"/>
  <c r="N24" i="47"/>
  <c r="M24" i="47" s="1"/>
  <c r="N21" i="47"/>
  <c r="M21" i="47" s="1"/>
  <c r="M25" i="33" l="1"/>
  <c r="N25" i="33"/>
  <c r="N84" i="32"/>
  <c r="M18" i="32"/>
  <c r="M84" i="32" s="1"/>
  <c r="M31" i="47"/>
  <c r="N31" i="47"/>
  <c r="N37" i="47"/>
  <c r="D37" i="47"/>
  <c r="N36" i="47"/>
  <c r="D36" i="47"/>
  <c r="AF31" i="47"/>
  <c r="D11" i="47"/>
  <c r="C11" i="47"/>
  <c r="D10" i="47"/>
  <c r="C10" i="47"/>
  <c r="D9" i="47"/>
  <c r="C9" i="47"/>
  <c r="D8" i="47"/>
  <c r="C8" i="47"/>
  <c r="A7" i="47"/>
  <c r="N55" i="46"/>
  <c r="M55" i="46" s="1"/>
  <c r="N54" i="46"/>
  <c r="M54" i="46" s="1"/>
  <c r="N52" i="46"/>
  <c r="M52" i="46" s="1"/>
  <c r="N51" i="46"/>
  <c r="M51" i="46"/>
  <c r="N50" i="46"/>
  <c r="M50" i="46" s="1"/>
  <c r="N49" i="46"/>
  <c r="M49" i="46" s="1"/>
  <c r="N47" i="46"/>
  <c r="M47" i="46" s="1"/>
  <c r="N46" i="46"/>
  <c r="M46" i="46" s="1"/>
  <c r="N44" i="46"/>
  <c r="M44" i="46" s="1"/>
  <c r="N43" i="46"/>
  <c r="M43" i="46" s="1"/>
  <c r="N42" i="46"/>
  <c r="M42" i="46" s="1"/>
  <c r="N38" i="46"/>
  <c r="M38" i="46" s="1"/>
  <c r="N36" i="46"/>
  <c r="M36" i="46" s="1"/>
  <c r="N35" i="46"/>
  <c r="M35" i="46" s="1"/>
  <c r="N33" i="46"/>
  <c r="M33" i="46"/>
  <c r="N32" i="46"/>
  <c r="M32" i="46" s="1"/>
  <c r="N30" i="46"/>
  <c r="M30" i="46" s="1"/>
  <c r="N29" i="46"/>
  <c r="M29" i="46" s="1"/>
  <c r="N28" i="46"/>
  <c r="M28" i="46" s="1"/>
  <c r="N27" i="46"/>
  <c r="M27" i="46" s="1"/>
  <c r="N26" i="46"/>
  <c r="M26" i="46" s="1"/>
  <c r="N25" i="46"/>
  <c r="M25" i="46" s="1"/>
  <c r="N24" i="46"/>
  <c r="M24" i="46" s="1"/>
  <c r="N23" i="46"/>
  <c r="M23" i="46" s="1"/>
  <c r="N21" i="46"/>
  <c r="M21" i="46" s="1"/>
  <c r="N20" i="46"/>
  <c r="M20" i="46"/>
  <c r="N18" i="46"/>
  <c r="M18" i="46"/>
  <c r="N62" i="46"/>
  <c r="D62" i="46"/>
  <c r="N61" i="46"/>
  <c r="D61" i="46"/>
  <c r="AF56" i="46"/>
  <c r="D11" i="46"/>
  <c r="C11" i="46"/>
  <c r="D10" i="46"/>
  <c r="C10" i="46"/>
  <c r="D9" i="46"/>
  <c r="C9" i="46"/>
  <c r="D8" i="46"/>
  <c r="C8" i="46"/>
  <c r="A7" i="46"/>
  <c r="N149" i="45"/>
  <c r="M149" i="45" s="1"/>
  <c r="N148" i="45"/>
  <c r="M148" i="45" s="1"/>
  <c r="N147" i="45"/>
  <c r="M147" i="45" s="1"/>
  <c r="N146" i="45"/>
  <c r="M146" i="45" s="1"/>
  <c r="N145" i="45"/>
  <c r="M145" i="45" s="1"/>
  <c r="N143" i="45"/>
  <c r="M143" i="45" s="1"/>
  <c r="N142" i="45"/>
  <c r="M142" i="45" s="1"/>
  <c r="N141" i="45"/>
  <c r="M141" i="45" s="1"/>
  <c r="N140" i="45"/>
  <c r="M140" i="45" s="1"/>
  <c r="N139" i="45"/>
  <c r="M139" i="45" s="1"/>
  <c r="N137" i="45"/>
  <c r="M137" i="45"/>
  <c r="N136" i="45"/>
  <c r="M136" i="45" s="1"/>
  <c r="N135" i="45"/>
  <c r="M135" i="45" s="1"/>
  <c r="N134" i="45"/>
  <c r="M134" i="45" s="1"/>
  <c r="N133" i="45"/>
  <c r="M133" i="45" s="1"/>
  <c r="N131" i="45"/>
  <c r="M131" i="45" s="1"/>
  <c r="N128" i="45"/>
  <c r="M128" i="45" s="1"/>
  <c r="N127" i="45"/>
  <c r="M127" i="45" s="1"/>
  <c r="N126" i="45"/>
  <c r="M126" i="45" s="1"/>
  <c r="N125" i="45"/>
  <c r="M125" i="45" s="1"/>
  <c r="N124" i="45"/>
  <c r="M124" i="45" s="1"/>
  <c r="N123" i="45"/>
  <c r="M123" i="45" s="1"/>
  <c r="N122" i="45"/>
  <c r="M122" i="45" s="1"/>
  <c r="N120" i="45"/>
  <c r="M120" i="45" s="1"/>
  <c r="N119" i="45"/>
  <c r="M119" i="45" s="1"/>
  <c r="N118" i="45"/>
  <c r="M118" i="45" s="1"/>
  <c r="N117" i="45"/>
  <c r="M117" i="45" s="1"/>
  <c r="N116" i="45"/>
  <c r="M116" i="45" s="1"/>
  <c r="N115" i="45"/>
  <c r="M115" i="45" s="1"/>
  <c r="N114" i="45"/>
  <c r="M114" i="45"/>
  <c r="N113" i="45"/>
  <c r="M113" i="45" s="1"/>
  <c r="N112" i="45"/>
  <c r="M112" i="45" s="1"/>
  <c r="N110" i="45"/>
  <c r="M110" i="45" s="1"/>
  <c r="N109" i="45"/>
  <c r="M109" i="45" s="1"/>
  <c r="N108" i="45"/>
  <c r="M108" i="45"/>
  <c r="N107" i="45"/>
  <c r="M107" i="45" s="1"/>
  <c r="N106" i="45"/>
  <c r="M106" i="45" s="1"/>
  <c r="N105" i="45"/>
  <c r="M105" i="45" s="1"/>
  <c r="N104" i="45"/>
  <c r="M104" i="45" s="1"/>
  <c r="N103" i="45"/>
  <c r="M103" i="45" s="1"/>
  <c r="N102" i="45"/>
  <c r="M102" i="45"/>
  <c r="N101" i="45"/>
  <c r="M101" i="45" s="1"/>
  <c r="N100" i="45"/>
  <c r="M100" i="45" s="1"/>
  <c r="N99" i="45"/>
  <c r="M99" i="45" s="1"/>
  <c r="N98" i="45"/>
  <c r="M98" i="45" s="1"/>
  <c r="N97" i="45"/>
  <c r="M97" i="45" s="1"/>
  <c r="N95" i="45"/>
  <c r="M95" i="45" s="1"/>
  <c r="N94" i="45"/>
  <c r="M94" i="45"/>
  <c r="N92" i="45"/>
  <c r="M92" i="45" s="1"/>
  <c r="N90" i="45"/>
  <c r="M90" i="45"/>
  <c r="N89" i="45"/>
  <c r="M89" i="45"/>
  <c r="N87" i="45"/>
  <c r="M87" i="45" s="1"/>
  <c r="N86" i="45"/>
  <c r="M86" i="45" s="1"/>
  <c r="N84" i="45"/>
  <c r="M84" i="45"/>
  <c r="N83" i="45"/>
  <c r="M83" i="45" s="1"/>
  <c r="N82" i="45"/>
  <c r="M82" i="45" s="1"/>
  <c r="N81" i="45"/>
  <c r="M81" i="45" s="1"/>
  <c r="N79" i="45"/>
  <c r="M79" i="45"/>
  <c r="N78" i="45"/>
  <c r="M78" i="45" s="1"/>
  <c r="N77" i="45"/>
  <c r="M77" i="45" s="1"/>
  <c r="N76" i="45"/>
  <c r="M76" i="45" s="1"/>
  <c r="N73" i="45"/>
  <c r="M73" i="45" s="1"/>
  <c r="N71" i="45"/>
  <c r="M71" i="45"/>
  <c r="N70" i="45"/>
  <c r="M70" i="45" s="1"/>
  <c r="N69" i="45"/>
  <c r="M69" i="45" s="1"/>
  <c r="N67" i="45"/>
  <c r="M67" i="45"/>
  <c r="N65" i="45"/>
  <c r="M65" i="45"/>
  <c r="N64" i="45"/>
  <c r="M64" i="45" s="1"/>
  <c r="N62" i="45"/>
  <c r="M62" i="45" s="1"/>
  <c r="N61" i="45"/>
  <c r="M61" i="45" s="1"/>
  <c r="N60" i="45"/>
  <c r="M60" i="45"/>
  <c r="N58" i="45"/>
  <c r="M58" i="45" s="1"/>
  <c r="N57" i="45"/>
  <c r="M57" i="45"/>
  <c r="N56" i="45"/>
  <c r="M56" i="45" s="1"/>
  <c r="N55" i="45"/>
  <c r="M55" i="45"/>
  <c r="N54" i="45"/>
  <c r="M54" i="45" s="1"/>
  <c r="N53" i="45"/>
  <c r="M53" i="45"/>
  <c r="N50" i="45"/>
  <c r="M50" i="45" s="1"/>
  <c r="N48" i="45"/>
  <c r="M48" i="45" s="1"/>
  <c r="N47" i="45"/>
  <c r="M47" i="45"/>
  <c r="N46" i="45"/>
  <c r="M46" i="45" s="1"/>
  <c r="N45" i="45"/>
  <c r="M45" i="45" s="1"/>
  <c r="N44" i="45"/>
  <c r="M44" i="45"/>
  <c r="N42" i="45"/>
  <c r="M42" i="45"/>
  <c r="N40" i="45"/>
  <c r="M40" i="45" s="1"/>
  <c r="N39" i="45"/>
  <c r="M39" i="45" s="1"/>
  <c r="N37" i="45"/>
  <c r="M37" i="45" s="1"/>
  <c r="N35" i="45"/>
  <c r="M35" i="45" s="1"/>
  <c r="N34" i="45"/>
  <c r="M34" i="45" s="1"/>
  <c r="N33" i="45"/>
  <c r="M33" i="45" s="1"/>
  <c r="N32" i="45"/>
  <c r="M32" i="45" s="1"/>
  <c r="N30" i="45"/>
  <c r="M30" i="45" s="1"/>
  <c r="N29" i="45"/>
  <c r="M29" i="45" s="1"/>
  <c r="N28" i="45"/>
  <c r="M28" i="45"/>
  <c r="N27" i="45"/>
  <c r="M27" i="45" s="1"/>
  <c r="N26" i="45"/>
  <c r="M26" i="45" s="1"/>
  <c r="N24" i="45"/>
  <c r="M24" i="45" s="1"/>
  <c r="N23" i="45"/>
  <c r="M23" i="45" s="1"/>
  <c r="N22" i="45"/>
  <c r="M22" i="45" s="1"/>
  <c r="N21" i="45"/>
  <c r="M21" i="45" s="1"/>
  <c r="N20" i="45"/>
  <c r="M20" i="45" s="1"/>
  <c r="N19" i="45"/>
  <c r="M19" i="45" s="1"/>
  <c r="N18" i="45"/>
  <c r="M18" i="45" s="1"/>
  <c r="N156" i="45"/>
  <c r="D156" i="45"/>
  <c r="N155" i="45"/>
  <c r="D155" i="45"/>
  <c r="AF150" i="45"/>
  <c r="D11" i="45"/>
  <c r="C11" i="45"/>
  <c r="D10" i="45"/>
  <c r="C10" i="45"/>
  <c r="D9" i="45"/>
  <c r="C9" i="45"/>
  <c r="D8" i="45"/>
  <c r="C8" i="45"/>
  <c r="A7" i="45"/>
  <c r="N53" i="44"/>
  <c r="M53" i="44" s="1"/>
  <c r="N52" i="44"/>
  <c r="M52" i="44" s="1"/>
  <c r="N51" i="44"/>
  <c r="M51" i="44" s="1"/>
  <c r="N50" i="44"/>
  <c r="M50" i="44" s="1"/>
  <c r="N49" i="44"/>
  <c r="M49" i="44" s="1"/>
  <c r="N48" i="44"/>
  <c r="M48" i="44" s="1"/>
  <c r="N47" i="44"/>
  <c r="M47" i="44" s="1"/>
  <c r="N46" i="44"/>
  <c r="M46" i="44" s="1"/>
  <c r="N45" i="44"/>
  <c r="M45" i="44" s="1"/>
  <c r="N43" i="44"/>
  <c r="M43" i="44" s="1"/>
  <c r="N42" i="44"/>
  <c r="M42" i="44" s="1"/>
  <c r="N41" i="44"/>
  <c r="M41" i="44" s="1"/>
  <c r="N40" i="44"/>
  <c r="M40" i="44" s="1"/>
  <c r="N39" i="44"/>
  <c r="M39" i="44" s="1"/>
  <c r="N37" i="44"/>
  <c r="M37" i="44"/>
  <c r="N36" i="44"/>
  <c r="M36" i="44" s="1"/>
  <c r="N35" i="44"/>
  <c r="M35" i="44" s="1"/>
  <c r="N32" i="44"/>
  <c r="M32" i="44" s="1"/>
  <c r="N31" i="44"/>
  <c r="M31" i="44" s="1"/>
  <c r="N29" i="44"/>
  <c r="M29" i="44" s="1"/>
  <c r="N28" i="44"/>
  <c r="M28" i="44" s="1"/>
  <c r="N27" i="44"/>
  <c r="M27" i="44" s="1"/>
  <c r="N26" i="44"/>
  <c r="M26" i="44" s="1"/>
  <c r="N24" i="44"/>
  <c r="M24" i="44" s="1"/>
  <c r="N23" i="44"/>
  <c r="M23" i="44" s="1"/>
  <c r="N22" i="44"/>
  <c r="M22" i="44" s="1"/>
  <c r="N21" i="44"/>
  <c r="M21" i="44" s="1"/>
  <c r="N20" i="44"/>
  <c r="M20" i="44"/>
  <c r="N18" i="44"/>
  <c r="M18" i="44" s="1"/>
  <c r="N17" i="44"/>
  <c r="M17" i="44" s="1"/>
  <c r="M56" i="46" l="1"/>
  <c r="N56" i="46"/>
  <c r="M150" i="45"/>
  <c r="N150" i="45"/>
  <c r="M54" i="44"/>
  <c r="N54" i="44"/>
  <c r="N60" i="44"/>
  <c r="D60" i="44"/>
  <c r="N59" i="44"/>
  <c r="D59" i="44"/>
  <c r="AF54" i="44"/>
  <c r="D11" i="44"/>
  <c r="C11" i="44"/>
  <c r="D10" i="44"/>
  <c r="C10" i="44"/>
  <c r="D9" i="44"/>
  <c r="C9" i="44"/>
  <c r="D8" i="44"/>
  <c r="C8" i="44"/>
  <c r="A7" i="44"/>
  <c r="N168" i="30"/>
  <c r="M168" i="30" s="1"/>
  <c r="N166" i="30"/>
  <c r="M166" i="30" s="1"/>
  <c r="N164" i="30"/>
  <c r="M164" i="30" s="1"/>
  <c r="N163" i="30"/>
  <c r="M163" i="30" s="1"/>
  <c r="N161" i="30"/>
  <c r="M161" i="30" s="1"/>
  <c r="N159" i="30"/>
  <c r="M159" i="30" s="1"/>
  <c r="N157" i="30"/>
  <c r="M157" i="30" s="1"/>
  <c r="N154" i="30"/>
  <c r="M154" i="30" s="1"/>
  <c r="N152" i="30"/>
  <c r="M152" i="30" s="1"/>
  <c r="N148" i="30"/>
  <c r="M148" i="30" s="1"/>
  <c r="N146" i="30"/>
  <c r="M146" i="30" s="1"/>
  <c r="N144" i="30"/>
  <c r="M144" i="30" s="1"/>
  <c r="N143" i="30"/>
  <c r="M143" i="30" s="1"/>
  <c r="N141" i="30"/>
  <c r="M141" i="30" s="1"/>
  <c r="N139" i="30"/>
  <c r="M139" i="30" s="1"/>
  <c r="N138" i="30"/>
  <c r="M138" i="30" s="1"/>
  <c r="N136" i="30"/>
  <c r="M136" i="30" s="1"/>
  <c r="N133" i="30"/>
  <c r="M133" i="30" s="1"/>
  <c r="N131" i="30"/>
  <c r="M131" i="30" s="1"/>
  <c r="N129" i="30"/>
  <c r="M129" i="30" s="1"/>
  <c r="N127" i="30"/>
  <c r="M127" i="30" s="1"/>
  <c r="N126" i="30"/>
  <c r="M126" i="30" s="1"/>
  <c r="N124" i="30"/>
  <c r="M124" i="30" s="1"/>
  <c r="N123" i="30"/>
  <c r="M123" i="30" s="1"/>
  <c r="N120" i="30"/>
  <c r="M120" i="30" s="1"/>
  <c r="N118" i="30"/>
  <c r="M118" i="30" s="1"/>
  <c r="N117" i="30"/>
  <c r="M117" i="30" s="1"/>
  <c r="N115" i="30"/>
  <c r="M115" i="30" s="1"/>
  <c r="N114" i="30"/>
  <c r="M114" i="30" s="1"/>
  <c r="N112" i="30"/>
  <c r="M112" i="30" s="1"/>
  <c r="N109" i="30"/>
  <c r="M109" i="30" s="1"/>
  <c r="N108" i="30"/>
  <c r="M108" i="30" s="1"/>
  <c r="N107" i="30"/>
  <c r="M107" i="30" s="1"/>
  <c r="N106" i="30"/>
  <c r="M106" i="30" s="1"/>
  <c r="N105" i="30"/>
  <c r="M105" i="30" s="1"/>
  <c r="N104" i="30"/>
  <c r="M104" i="30" s="1"/>
  <c r="N103" i="30"/>
  <c r="M103" i="30" s="1"/>
  <c r="N102" i="30"/>
  <c r="M102" i="30" s="1"/>
  <c r="N101" i="30"/>
  <c r="M101" i="30" s="1"/>
  <c r="N99" i="30"/>
  <c r="M99" i="30" s="1"/>
  <c r="N98" i="30"/>
  <c r="M98" i="30" s="1"/>
  <c r="N97" i="30"/>
  <c r="M97" i="30"/>
  <c r="N94" i="30"/>
  <c r="M94" i="30" s="1"/>
  <c r="N92" i="30"/>
  <c r="M92" i="30" s="1"/>
  <c r="N91" i="30"/>
  <c r="M91" i="30" s="1"/>
  <c r="N89" i="30"/>
  <c r="M89" i="30" s="1"/>
  <c r="N87" i="30"/>
  <c r="M87" i="30" s="1"/>
  <c r="N85" i="30"/>
  <c r="M85" i="30" s="1"/>
  <c r="N84" i="30"/>
  <c r="M84" i="30" s="1"/>
  <c r="N82" i="30"/>
  <c r="M82" i="30" s="1"/>
  <c r="N80" i="30"/>
  <c r="M80" i="30" s="1"/>
  <c r="N77" i="30"/>
  <c r="M77" i="30" s="1"/>
  <c r="N76" i="30"/>
  <c r="M76" i="30" s="1"/>
  <c r="N75" i="30"/>
  <c r="M75" i="30"/>
  <c r="N74" i="30"/>
  <c r="M74" i="30" s="1"/>
  <c r="N73" i="30"/>
  <c r="M73" i="30" s="1"/>
  <c r="N72" i="30"/>
  <c r="M72" i="30" s="1"/>
  <c r="N71" i="30"/>
  <c r="M71" i="30" s="1"/>
  <c r="N70" i="30"/>
  <c r="M70" i="30" s="1"/>
  <c r="N65" i="30"/>
  <c r="M65" i="30" s="1"/>
  <c r="N60" i="30"/>
  <c r="M60" i="30" s="1"/>
  <c r="N56" i="30"/>
  <c r="M56" i="30" s="1"/>
  <c r="N50" i="30"/>
  <c r="M50" i="30" s="1"/>
  <c r="N44" i="30"/>
  <c r="M44" i="30" s="1"/>
  <c r="N43" i="30"/>
  <c r="M43" i="30" s="1"/>
  <c r="N42" i="30"/>
  <c r="M42" i="30" s="1"/>
  <c r="N39" i="30"/>
  <c r="M39" i="30" s="1"/>
  <c r="N38" i="30"/>
  <c r="M38" i="30" s="1"/>
  <c r="N36" i="30"/>
  <c r="M36" i="30" s="1"/>
  <c r="N35" i="30"/>
  <c r="M35" i="30" s="1"/>
  <c r="N33" i="30"/>
  <c r="M33" i="30" s="1"/>
  <c r="N31" i="30"/>
  <c r="M31" i="30" s="1"/>
  <c r="N30" i="30"/>
  <c r="M30" i="30" s="1"/>
  <c r="N29" i="30"/>
  <c r="M29" i="30" s="1"/>
  <c r="N28" i="30"/>
  <c r="M28" i="30" s="1"/>
  <c r="N27" i="30"/>
  <c r="M27" i="30" s="1"/>
  <c r="N25" i="30"/>
  <c r="M25" i="30" s="1"/>
  <c r="N24" i="30"/>
  <c r="M24" i="30" s="1"/>
  <c r="N22" i="30"/>
  <c r="M22" i="30" s="1"/>
  <c r="N20" i="30"/>
  <c r="M20" i="30" s="1"/>
  <c r="N19" i="30"/>
  <c r="M19" i="30" l="1"/>
  <c r="M169" i="30" s="1"/>
  <c r="N169" i="30"/>
  <c r="M179" i="9"/>
  <c r="L179" i="9" s="1"/>
  <c r="M175" i="9"/>
  <c r="L175" i="9" s="1"/>
  <c r="M173" i="9"/>
  <c r="L173" i="9" s="1"/>
  <c r="M171" i="9"/>
  <c r="L171" i="9" s="1"/>
  <c r="M168" i="9"/>
  <c r="L168" i="9" s="1"/>
  <c r="M166" i="9"/>
  <c r="L166" i="9" s="1"/>
  <c r="M164" i="9"/>
  <c r="L164" i="9" s="1"/>
  <c r="M163" i="9"/>
  <c r="L163" i="9" s="1"/>
  <c r="M160" i="9"/>
  <c r="L160" i="9" s="1"/>
  <c r="M153" i="9"/>
  <c r="L153" i="9" s="1"/>
  <c r="M150" i="9"/>
  <c r="L150" i="9" s="1"/>
  <c r="M148" i="9"/>
  <c r="L148" i="9" s="1"/>
  <c r="M145" i="9"/>
  <c r="L145" i="9" s="1"/>
  <c r="M142" i="9"/>
  <c r="L142" i="9" s="1"/>
  <c r="M138" i="9"/>
  <c r="L138" i="9" s="1"/>
  <c r="M135" i="9"/>
  <c r="L135" i="9" s="1"/>
  <c r="M131" i="9"/>
  <c r="L131" i="9" s="1"/>
  <c r="M129" i="9"/>
  <c r="L129" i="9" s="1"/>
  <c r="M127" i="9"/>
  <c r="L127" i="9" s="1"/>
  <c r="M125" i="9"/>
  <c r="L125" i="9"/>
  <c r="M123" i="9"/>
  <c r="L123" i="9" s="1"/>
  <c r="M121" i="9"/>
  <c r="L121" i="9" s="1"/>
  <c r="M118" i="9"/>
  <c r="L118" i="9" s="1"/>
  <c r="M115" i="9"/>
  <c r="L115" i="9" s="1"/>
  <c r="M113" i="9"/>
  <c r="L113" i="9" s="1"/>
  <c r="M110" i="9"/>
  <c r="L110" i="9" s="1"/>
  <c r="M108" i="9"/>
  <c r="L108" i="9" s="1"/>
  <c r="M105" i="9"/>
  <c r="L105" i="9" s="1"/>
  <c r="M102" i="9"/>
  <c r="L102" i="9" s="1"/>
  <c r="M100" i="9"/>
  <c r="L100" i="9" s="1"/>
  <c r="M97" i="9"/>
  <c r="L97" i="9" s="1"/>
  <c r="M96" i="9"/>
  <c r="L96" i="9" s="1"/>
  <c r="M91" i="9"/>
  <c r="L91" i="9" s="1"/>
  <c r="M88" i="9"/>
  <c r="L88" i="9" s="1"/>
  <c r="M86" i="9"/>
  <c r="L86" i="9" s="1"/>
  <c r="M84" i="9"/>
  <c r="L84" i="9" s="1"/>
  <c r="M82" i="9"/>
  <c r="L82" i="9" s="1"/>
  <c r="M80" i="9"/>
  <c r="L80" i="9" s="1"/>
  <c r="M78" i="9"/>
  <c r="L78" i="9" s="1"/>
  <c r="M74" i="9"/>
  <c r="L74" i="9" s="1"/>
  <c r="M72" i="9"/>
  <c r="L72" i="9" s="1"/>
  <c r="M70" i="9"/>
  <c r="L70" i="9" s="1"/>
  <c r="M68" i="9"/>
  <c r="L68" i="9" s="1"/>
  <c r="M67" i="9"/>
  <c r="L67" i="9" s="1"/>
  <c r="M65" i="9"/>
  <c r="L65" i="9" s="1"/>
  <c r="M63" i="9"/>
  <c r="L63" i="9" s="1"/>
  <c r="M62" i="9"/>
  <c r="L62" i="9"/>
  <c r="M61" i="9"/>
  <c r="L61" i="9" s="1"/>
  <c r="M59" i="9"/>
  <c r="L59" i="9" s="1"/>
  <c r="M58" i="9"/>
  <c r="L58" i="9" s="1"/>
  <c r="M56" i="9"/>
  <c r="L56" i="9" s="1"/>
  <c r="M54" i="9"/>
  <c r="L54" i="9" s="1"/>
  <c r="M51" i="9"/>
  <c r="L51" i="9" s="1"/>
  <c r="M50" i="9"/>
  <c r="L50" i="9" s="1"/>
  <c r="M49" i="9"/>
  <c r="L49" i="9" s="1"/>
  <c r="M47" i="9"/>
  <c r="L47" i="9" s="1"/>
  <c r="M44" i="9"/>
  <c r="L44" i="9" s="1"/>
  <c r="M43" i="9"/>
  <c r="L43" i="9" s="1"/>
  <c r="M42" i="9"/>
  <c r="L42" i="9" s="1"/>
  <c r="M40" i="9"/>
  <c r="L40" i="9" s="1"/>
  <c r="M39" i="9"/>
  <c r="L39" i="9" s="1"/>
  <c r="M38" i="9"/>
  <c r="L38" i="9" s="1"/>
  <c r="M35" i="9"/>
  <c r="L35" i="9" s="1"/>
  <c r="M34" i="9"/>
  <c r="L34" i="9" s="1"/>
  <c r="M33" i="9"/>
  <c r="L33" i="9" s="1"/>
  <c r="M30" i="9"/>
  <c r="L30" i="9" s="1"/>
  <c r="M29" i="9"/>
  <c r="L29" i="9" s="1"/>
  <c r="M28" i="9"/>
  <c r="L28" i="9" s="1"/>
  <c r="M24" i="9"/>
  <c r="L24" i="9" s="1"/>
  <c r="M21" i="9"/>
  <c r="L21" i="9" s="1"/>
  <c r="M19" i="9"/>
  <c r="M62" i="43"/>
  <c r="D62" i="43"/>
  <c r="M61" i="43"/>
  <c r="D61" i="43"/>
  <c r="AE56" i="43"/>
  <c r="M55" i="43"/>
  <c r="L55" i="43" s="1"/>
  <c r="M53" i="43"/>
  <c r="L53" i="43" s="1"/>
  <c r="M51" i="43"/>
  <c r="L51" i="43" s="1"/>
  <c r="M49" i="43"/>
  <c r="L49" i="43"/>
  <c r="M47" i="43"/>
  <c r="L47" i="43" s="1"/>
  <c r="M45" i="43"/>
  <c r="L45" i="43" s="1"/>
  <c r="M43" i="43"/>
  <c r="L43" i="43" s="1"/>
  <c r="M41" i="43"/>
  <c r="L41" i="43" s="1"/>
  <c r="M40" i="43"/>
  <c r="L40" i="43" s="1"/>
  <c r="M36" i="43"/>
  <c r="L36" i="43"/>
  <c r="M34" i="43"/>
  <c r="L34" i="43" s="1"/>
  <c r="M33" i="43"/>
  <c r="L33" i="43" s="1"/>
  <c r="M30" i="43"/>
  <c r="L30" i="43"/>
  <c r="M28" i="43"/>
  <c r="L28" i="43" s="1"/>
  <c r="M26" i="43"/>
  <c r="L26" i="43" s="1"/>
  <c r="M24" i="43"/>
  <c r="L24" i="43" s="1"/>
  <c r="M22" i="43"/>
  <c r="L22" i="43" s="1"/>
  <c r="M19" i="43"/>
  <c r="D11" i="43"/>
  <c r="C11" i="43"/>
  <c r="D10" i="43"/>
  <c r="C10" i="43"/>
  <c r="D9" i="43"/>
  <c r="C9" i="43"/>
  <c r="D8" i="43"/>
  <c r="C8" i="43"/>
  <c r="A7" i="43"/>
  <c r="L19" i="43" l="1"/>
  <c r="L56" i="43" s="1"/>
  <c r="M56" i="43"/>
  <c r="L19" i="9"/>
  <c r="L180" i="9" s="1"/>
  <c r="M180" i="9"/>
  <c r="N31" i="33"/>
  <c r="D31" i="33"/>
  <c r="N30" i="33"/>
  <c r="D30" i="33"/>
  <c r="AF25" i="33"/>
  <c r="D11" i="33"/>
  <c r="C11" i="33"/>
  <c r="D10" i="33"/>
  <c r="C10" i="33"/>
  <c r="D9" i="33"/>
  <c r="C9" i="33"/>
  <c r="D8" i="33"/>
  <c r="C8" i="33"/>
  <c r="A7" i="33"/>
  <c r="N90" i="32"/>
  <c r="D90" i="32"/>
  <c r="N89" i="32"/>
  <c r="D89" i="32"/>
  <c r="AF84" i="32"/>
  <c r="D11" i="32"/>
  <c r="C11" i="32"/>
  <c r="D10" i="32"/>
  <c r="C10" i="32"/>
  <c r="D9" i="32"/>
  <c r="C9" i="32"/>
  <c r="D8" i="32"/>
  <c r="C8" i="32"/>
  <c r="A7" i="32"/>
  <c r="D19" i="12" l="1"/>
  <c r="D17" i="10"/>
  <c r="D18" i="10" s="1"/>
  <c r="N175" i="30"/>
  <c r="D175" i="30"/>
  <c r="N174" i="30"/>
  <c r="D174" i="30"/>
  <c r="AF169" i="30"/>
  <c r="D11" i="30"/>
  <c r="C11" i="30"/>
  <c r="D10" i="30"/>
  <c r="C10" i="30"/>
  <c r="D9" i="30"/>
  <c r="C9" i="30"/>
  <c r="D8" i="30"/>
  <c r="C8" i="30"/>
  <c r="A7" i="30"/>
  <c r="M186" i="9" l="1"/>
  <c r="D186" i="9"/>
  <c r="M185" i="9"/>
  <c r="D185" i="9"/>
  <c r="AE180" i="9"/>
  <c r="A7" i="9"/>
  <c r="A7" i="12" s="1"/>
  <c r="C8" i="9"/>
  <c r="D8" i="9"/>
  <c r="C9" i="9"/>
  <c r="D9" i="9"/>
  <c r="C10" i="9"/>
  <c r="D10" i="9"/>
  <c r="C11" i="9"/>
  <c r="D11" i="9"/>
  <c r="B2" i="2"/>
  <c r="B3" i="2"/>
  <c r="A1" i="3"/>
  <c r="AA6" i="4"/>
  <c r="Z2" i="20" s="1"/>
  <c r="A7" i="6"/>
  <c r="B8" i="6"/>
  <c r="B9" i="6"/>
  <c r="B10" i="6"/>
  <c r="B11" i="6"/>
  <c r="A18" i="6"/>
  <c r="B18" i="6"/>
  <c r="C18" i="6"/>
  <c r="D18" i="6"/>
  <c r="E18" i="6"/>
  <c r="F18" i="6"/>
  <c r="G18" i="6" s="1"/>
  <c r="H18" i="6"/>
  <c r="K18" i="6"/>
  <c r="G19" i="6"/>
  <c r="C24" i="11" s="1"/>
  <c r="B29" i="6"/>
  <c r="B30" i="6"/>
  <c r="G30" i="6"/>
  <c r="G31" i="6"/>
  <c r="A6" i="8"/>
  <c r="A7" i="8"/>
  <c r="B8" i="8"/>
  <c r="B9" i="8"/>
  <c r="B10" i="8"/>
  <c r="B11" i="8"/>
  <c r="A16" i="8"/>
  <c r="B16" i="8"/>
  <c r="C16" i="8"/>
  <c r="D16" i="8"/>
  <c r="E16" i="8"/>
  <c r="F16" i="8"/>
  <c r="G16" i="8"/>
  <c r="G17" i="8" s="1"/>
  <c r="A17" i="8"/>
  <c r="B20" i="8"/>
  <c r="B21" i="8"/>
  <c r="G21" i="8"/>
  <c r="G22" i="8"/>
  <c r="A6" i="10"/>
  <c r="B8" i="10"/>
  <c r="B9" i="10"/>
  <c r="B10" i="10"/>
  <c r="B11" i="10"/>
  <c r="G14" i="10"/>
  <c r="K14" i="10"/>
  <c r="D15" i="10"/>
  <c r="G24" i="21" s="1"/>
  <c r="G15" i="10"/>
  <c r="G16" i="10"/>
  <c r="K16" i="10"/>
  <c r="G17" i="10"/>
  <c r="B22" i="10"/>
  <c r="B23" i="10"/>
  <c r="E23" i="10"/>
  <c r="E24" i="10"/>
  <c r="A6" i="11"/>
  <c r="A7" i="11"/>
  <c r="B8" i="11"/>
  <c r="B9" i="11"/>
  <c r="B10" i="11"/>
  <c r="B11" i="11"/>
  <c r="C16" i="11"/>
  <c r="K14" i="11"/>
  <c r="C19" i="11"/>
  <c r="D33" i="21" s="1"/>
  <c r="F33" i="21" s="1"/>
  <c r="C21" i="11"/>
  <c r="C26" i="11"/>
  <c r="B41" i="11"/>
  <c r="B42" i="11"/>
  <c r="E42" i="11"/>
  <c r="E43" i="11"/>
  <c r="A6" i="12"/>
  <c r="B8" i="12"/>
  <c r="B9" i="12"/>
  <c r="B10" i="12"/>
  <c r="B11" i="12"/>
  <c r="D14" i="12"/>
  <c r="D16" i="12"/>
  <c r="B26" i="12"/>
  <c r="B27" i="12"/>
  <c r="D27" i="12"/>
  <c r="D28" i="12"/>
  <c r="A6" i="13"/>
  <c r="A7" i="13"/>
  <c r="B8" i="13"/>
  <c r="B9" i="13"/>
  <c r="B10" i="13"/>
  <c r="B11" i="13"/>
  <c r="B15" i="13"/>
  <c r="D22" i="13"/>
  <c r="D26" i="13" s="1"/>
  <c r="B28" i="13"/>
  <c r="B29" i="13"/>
  <c r="D29" i="13"/>
  <c r="D30" i="13"/>
  <c r="O4" i="15"/>
  <c r="O5" i="15"/>
  <c r="A6" i="15"/>
  <c r="O6" i="15"/>
  <c r="A7" i="15"/>
  <c r="B8" i="15"/>
  <c r="O8" i="15"/>
  <c r="B9" i="15"/>
  <c r="B10" i="15"/>
  <c r="B11" i="15"/>
  <c r="A16" i="15"/>
  <c r="B16" i="15"/>
  <c r="C16" i="15"/>
  <c r="D16" i="15"/>
  <c r="A17" i="15"/>
  <c r="B17" i="15"/>
  <c r="C17" i="15"/>
  <c r="D17" i="15"/>
  <c r="E17" i="15"/>
  <c r="F17" i="15" s="1"/>
  <c r="F21" i="15" s="1"/>
  <c r="G22" i="6" s="1"/>
  <c r="A18" i="15"/>
  <c r="B18" i="15"/>
  <c r="C18" i="15"/>
  <c r="D18" i="15"/>
  <c r="E18" i="15"/>
  <c r="F18" i="15" s="1"/>
  <c r="A19" i="15"/>
  <c r="B19" i="15"/>
  <c r="C19" i="15"/>
  <c r="D19" i="15"/>
  <c r="E19" i="15"/>
  <c r="F19" i="15" s="1"/>
  <c r="A20" i="15"/>
  <c r="B20" i="15"/>
  <c r="C20" i="15"/>
  <c r="D20" i="15"/>
  <c r="E20" i="15"/>
  <c r="F20" i="15"/>
  <c r="N21" i="15"/>
  <c r="O22" i="15" s="1"/>
  <c r="B25" i="15"/>
  <c r="B26" i="15"/>
  <c r="F26" i="15"/>
  <c r="F27" i="15"/>
  <c r="I15" i="16"/>
  <c r="J15" i="16" s="1"/>
  <c r="I16" i="16"/>
  <c r="J16" i="16"/>
  <c r="I18" i="16"/>
  <c r="J18" i="16"/>
  <c r="I19" i="16"/>
  <c r="J19" i="16" s="1"/>
  <c r="I20" i="16"/>
  <c r="J20" i="16"/>
  <c r="J21" i="16"/>
  <c r="I22" i="16"/>
  <c r="J22" i="16"/>
  <c r="I24" i="16"/>
  <c r="J24" i="16"/>
  <c r="I25" i="16"/>
  <c r="J25" i="16"/>
  <c r="I26" i="16"/>
  <c r="J26" i="16"/>
  <c r="J27" i="16"/>
  <c r="I28" i="16"/>
  <c r="J28" i="16"/>
  <c r="I29" i="16"/>
  <c r="J29" i="16" s="1"/>
  <c r="I31" i="16"/>
  <c r="J31" i="16"/>
  <c r="G37" i="16"/>
  <c r="C39" i="16"/>
  <c r="F39" i="16"/>
  <c r="C40" i="16"/>
  <c r="F40" i="16"/>
  <c r="E6" i="17"/>
  <c r="E7" i="17"/>
  <c r="E8" i="17"/>
  <c r="D27" i="11"/>
  <c r="D17" i="21" s="1"/>
  <c r="L27" i="21" s="1"/>
  <c r="E9" i="17"/>
  <c r="E10" i="17"/>
  <c r="E11" i="17"/>
  <c r="E12" i="17"/>
  <c r="E13" i="17"/>
  <c r="E14" i="17"/>
  <c r="E15" i="17"/>
  <c r="E6" i="18"/>
  <c r="E7" i="18"/>
  <c r="E8" i="18"/>
  <c r="E9" i="18"/>
  <c r="E10" i="18"/>
  <c r="E11" i="18"/>
  <c r="E12" i="18"/>
  <c r="E13" i="18"/>
  <c r="E14" i="18"/>
  <c r="E15" i="18"/>
  <c r="F6" i="19"/>
  <c r="F7" i="19"/>
  <c r="F8" i="19"/>
  <c r="F9" i="19"/>
  <c r="F10" i="19"/>
  <c r="F11" i="19"/>
  <c r="F12" i="19"/>
  <c r="F13" i="19"/>
  <c r="F14" i="19"/>
  <c r="F15" i="19"/>
  <c r="Z1" i="20"/>
  <c r="B6" i="20"/>
  <c r="AG6" i="20" s="1"/>
  <c r="AG7" i="20"/>
  <c r="AG8" i="20" s="1"/>
  <c r="A8" i="20"/>
  <c r="A10" i="20"/>
  <c r="A11" i="20"/>
  <c r="A12" i="20"/>
  <c r="A13" i="20"/>
  <c r="B17" i="20"/>
  <c r="B22" i="20"/>
  <c r="B23" i="20"/>
  <c r="H23" i="20"/>
  <c r="B24" i="20"/>
  <c r="B25" i="20"/>
  <c r="B26" i="20"/>
  <c r="F40" i="20"/>
  <c r="B42" i="20"/>
  <c r="F42" i="20"/>
  <c r="B43" i="20"/>
  <c r="F43" i="20"/>
  <c r="D4" i="21"/>
  <c r="D6" i="21"/>
  <c r="F6" i="21" s="1"/>
  <c r="D7" i="21"/>
  <c r="F9" i="21"/>
  <c r="D21" i="21"/>
  <c r="F21" i="21" s="1"/>
  <c r="J24" i="21"/>
  <c r="J1" i="22" s="1"/>
  <c r="J25" i="21"/>
  <c r="J2" i="22" s="1"/>
  <c r="G26" i="21"/>
  <c r="G3" i="22" s="1"/>
  <c r="J26" i="21"/>
  <c r="I26" i="21" s="1"/>
  <c r="I3" i="22" s="1"/>
  <c r="J3" i="22"/>
  <c r="G27" i="21"/>
  <c r="G4" i="22" s="1"/>
  <c r="G28" i="21"/>
  <c r="G5" i="22" s="1"/>
  <c r="F31" i="21"/>
  <c r="F37" i="21" s="1"/>
  <c r="F38" i="21" s="1"/>
  <c r="F17" i="21" s="1"/>
  <c r="H1" i="22"/>
  <c r="H2" i="22"/>
  <c r="H3" i="22"/>
  <c r="H4" i="22"/>
  <c r="H5" i="22"/>
  <c r="G20" i="6"/>
  <c r="I24" i="21"/>
  <c r="I1" i="22" s="1"/>
  <c r="I25" i="21"/>
  <c r="I2" i="22" s="1"/>
  <c r="D30" i="11"/>
  <c r="F7" i="21"/>
  <c r="D18" i="21"/>
  <c r="L28" i="21" s="1"/>
  <c r="D33" i="11"/>
  <c r="C20" i="11"/>
  <c r="D17" i="11"/>
  <c r="D15" i="21" s="1"/>
  <c r="L25" i="21" s="1"/>
  <c r="K17" i="11"/>
  <c r="C12" i="16"/>
  <c r="A1" i="8"/>
  <c r="F36" i="21" l="1"/>
  <c r="F18" i="21" s="1"/>
  <c r="K28" i="21"/>
  <c r="K5" i="22" s="1"/>
  <c r="L5" i="22"/>
  <c r="O22" i="16"/>
  <c r="O18" i="16"/>
  <c r="F32" i="21"/>
  <c r="F14" i="21" s="1"/>
  <c r="F19" i="21" s="1"/>
  <c r="A1" i="45"/>
  <c r="A1" i="47"/>
  <c r="A1" i="46"/>
  <c r="A1" i="44"/>
  <c r="A1" i="43"/>
  <c r="F16" i="19"/>
  <c r="E16" i="18"/>
  <c r="O20" i="16"/>
  <c r="D17" i="13" s="1"/>
  <c r="A3" i="47"/>
  <c r="A3" i="46"/>
  <c r="A3" i="45"/>
  <c r="A3" i="44"/>
  <c r="A3" i="43"/>
  <c r="O19" i="16"/>
  <c r="D15" i="13" s="1"/>
  <c r="D25" i="13" s="1"/>
  <c r="AB17" i="20" s="1"/>
  <c r="A1" i="23" s="1"/>
  <c r="A11" i="23" s="1"/>
  <c r="B11" i="23" s="1"/>
  <c r="D11" i="23" s="1"/>
  <c r="D8" i="22"/>
  <c r="E16" i="17"/>
  <c r="AG9" i="20"/>
  <c r="B2" i="4"/>
  <c r="A1" i="33"/>
  <c r="A1" i="32"/>
  <c r="A1" i="30"/>
  <c r="A3" i="6"/>
  <c r="A3" i="32"/>
  <c r="A3" i="33"/>
  <c r="A3" i="30"/>
  <c r="A3" i="8"/>
  <c r="D21" i="12"/>
  <c r="O3" i="15"/>
  <c r="O9" i="15" s="1"/>
  <c r="N17" i="15" s="1"/>
  <c r="D19" i="13"/>
  <c r="D8" i="21"/>
  <c r="O7" i="15"/>
  <c r="A7" i="10"/>
  <c r="A1" i="20"/>
  <c r="A2" i="16"/>
  <c r="A3" i="10"/>
  <c r="A3" i="13"/>
  <c r="A3" i="15"/>
  <c r="B1" i="4"/>
  <c r="L4" i="22"/>
  <c r="K27" i="21"/>
  <c r="K25" i="21"/>
  <c r="K2" i="22" s="1"/>
  <c r="L2" i="22"/>
  <c r="C25" i="11"/>
  <c r="D22" i="11" s="1"/>
  <c r="F35" i="21"/>
  <c r="F16" i="21" s="1"/>
  <c r="F34" i="21"/>
  <c r="F15" i="21" s="1"/>
  <c r="G1" i="22"/>
  <c r="G21" i="6"/>
  <c r="G23" i="6" s="1"/>
  <c r="H11" i="21" s="1"/>
  <c r="D11" i="21" s="1"/>
  <c r="F11" i="21" s="1"/>
  <c r="B28" i="21"/>
  <c r="D14" i="11"/>
  <c r="A3" i="11"/>
  <c r="C15" i="20"/>
  <c r="A43" i="21"/>
  <c r="A3" i="12"/>
  <c r="A3" i="9"/>
  <c r="A1" i="11"/>
  <c r="A1" i="6"/>
  <c r="A1" i="12"/>
  <c r="A1" i="13"/>
  <c r="A1" i="15"/>
  <c r="A1" i="10"/>
  <c r="A1" i="9"/>
  <c r="A8" i="23" l="1"/>
  <c r="B8" i="23" s="1"/>
  <c r="D8" i="23" s="1"/>
  <c r="A7" i="23"/>
  <c r="B7" i="23" s="1"/>
  <c r="D7" i="23" s="1"/>
  <c r="A6" i="23"/>
  <c r="B6" i="23" s="1"/>
  <c r="A4" i="23"/>
  <c r="AC17" i="20" s="1"/>
  <c r="A9" i="23"/>
  <c r="B9" i="23" s="1"/>
  <c r="D9" i="23" s="1"/>
  <c r="A10" i="23"/>
  <c r="B10" i="23" s="1"/>
  <c r="D10" i="23" s="1"/>
  <c r="D24" i="12"/>
  <c r="D21" i="13"/>
  <c r="F8" i="21"/>
  <c r="F10" i="21" s="1"/>
  <c r="F12" i="21" s="1"/>
  <c r="D10" i="21"/>
  <c r="D12" i="21" s="1"/>
  <c r="K22" i="11"/>
  <c r="D16" i="21"/>
  <c r="L26" i="21" s="1"/>
  <c r="K4" i="22"/>
  <c r="D7" i="22" s="1"/>
  <c r="B27" i="21"/>
  <c r="D14" i="21"/>
  <c r="D36" i="11"/>
  <c r="F20" i="21" l="1"/>
  <c r="L24" i="21"/>
  <c r="D19" i="21"/>
  <c r="D20" i="21" s="1"/>
  <c r="L3" i="22"/>
  <c r="K26" i="21"/>
  <c r="G25" i="21"/>
  <c r="F24" i="12"/>
  <c r="B25" i="21" l="1"/>
  <c r="G2" i="22"/>
  <c r="D5" i="22" s="1"/>
  <c r="B26" i="21"/>
  <c r="K3" i="22"/>
  <c r="D6" i="22" s="1"/>
  <c r="L1" i="22"/>
  <c r="K24" i="21"/>
  <c r="K1" i="22" l="1"/>
  <c r="D4" i="22" s="1"/>
  <c r="B24" i="21"/>
</calcChain>
</file>

<file path=xl/sharedStrings.xml><?xml version="1.0" encoding="utf-8"?>
<sst xmlns="http://schemas.openxmlformats.org/spreadsheetml/2006/main" count="3441" uniqueCount="1303">
  <si>
    <t>Enter basic data here</t>
  </si>
  <si>
    <t>[Fill up data only in the relevent open area]</t>
  </si>
  <si>
    <t>Name of Package</t>
  </si>
  <si>
    <t>Specification No.</t>
  </si>
  <si>
    <t>Package Code</t>
  </si>
  <si>
    <t>Item Description</t>
  </si>
  <si>
    <t>Light Weight T&amp;P</t>
  </si>
  <si>
    <t>Quantity in km.</t>
  </si>
  <si>
    <t>Type Tests</t>
  </si>
  <si>
    <t>Tests to be conducted</t>
  </si>
  <si>
    <t>Nos of tests</t>
  </si>
  <si>
    <t>(a)</t>
  </si>
  <si>
    <t xml:space="preserve">UTS test on stranded  conductor </t>
  </si>
  <si>
    <t>(b)</t>
  </si>
  <si>
    <t xml:space="preserve">DC resistance test on stranded conductor </t>
  </si>
  <si>
    <t>(c)</t>
  </si>
  <si>
    <t xml:space="preserve">Corona extinction voltage test on hex bundle (dry) </t>
  </si>
  <si>
    <t>(d)</t>
  </si>
  <si>
    <t xml:space="preserve">Radio interference voltage test on hex bundle (dry) </t>
  </si>
  <si>
    <r>
      <t>General guidelines for filling up  the Price Schedules, Discount Letter &amp; Bid Form for 2</t>
    </r>
    <r>
      <rPr>
        <b/>
        <vertAlign val="superscript"/>
        <sz val="12"/>
        <rFont val="Book Antiqua"/>
        <family val="1"/>
      </rPr>
      <t>nd</t>
    </r>
    <r>
      <rPr>
        <b/>
        <sz val="12"/>
        <rFont val="Book Antiqua"/>
        <family val="1"/>
      </rPr>
      <t xml:space="preserve"> Envelope</t>
    </r>
  </si>
  <si>
    <t>Instructions / error messages, if any, will be displayed automatically  after selecting the cell.</t>
  </si>
  <si>
    <t>Based on the data filled in the respective schedules, e-Form is generated automatically. A print out of e-Form may be taken and the data may be filled in the electronic form of the tender provided on the portal.</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</si>
  <si>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</si>
  <si>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</si>
  <si>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</si>
  <si>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</si>
  <si>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</si>
  <si>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</si>
  <si>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</si>
  <si>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</si>
  <si>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</si>
  <si>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</si>
  <si>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</si>
  <si>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</si>
  <si>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</si>
  <si>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</si>
  <si>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</si>
  <si>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</si>
  <si>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</si>
  <si>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</si>
  <si>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</si>
  <si>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</si>
  <si>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</si>
  <si>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</si>
  <si>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</si>
  <si>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 xml:space="preserve">Fill up names and address of the  Bidder </t>
  </si>
  <si>
    <t>Fill up date in dd-mm-yyyy format from drop down menu.</t>
  </si>
  <si>
    <t>Click for Sch-1 given at the right top of the worksheet to go to Sch-1.</t>
  </si>
  <si>
    <t>Column 8: Select options "Same as Column 7" or  "NIL" or  "Different GST rate in Column 9" from drop-down menu as per details given below. If this column is left blank, GST calculation will be done based on Column 7 (provided by Employer).</t>
  </si>
  <si>
    <t>"Same as Column 7" : If you confirm GST rate provided in Column 7, select this option.</t>
  </si>
  <si>
    <t>"NIL": If you are exempted from GST or GST is not applicable for that item, select this option.</t>
  </si>
  <si>
    <t>"Different GST rate in Column 9" : If you are providing GST rate different from that provided in Column 7, select this option.</t>
  </si>
  <si>
    <t>Column 9 (GST rate): If you have selection option "Different GST rate in Column 9" in Column 8, type the GST rate applicable for you. However, if this column is left blank even after selecting option "Different GST rate in Column 9" in Column 8, GST calculation will be done based on Column 7 (provided by Employer).</t>
  </si>
  <si>
    <t>Fill up unit rates for all the items in numeric values greater than 0 (zero). If unit rate is left blank, the corresponding item shall be deemed to be included in the total price.</t>
  </si>
  <si>
    <t>Unit rates of the items shall be inclusive of all duties, levies, cess etc. excluding GST. GST shall be applicable on transaction between Employer and Contractor. Employer will not pay any GST on transaction between Contractor and sub-vendors.</t>
  </si>
  <si>
    <t>Total amount shall get calculated automatically.</t>
  </si>
  <si>
    <t>Sch -2 : Summary of Taxes and Duties</t>
  </si>
  <si>
    <t xml:space="preserve">Summary of GST quoted on all items in Schedule 1 shall be displayed automatically. </t>
  </si>
  <si>
    <t>No cell is required to be filled in by the bidder in this worksheet.</t>
  </si>
  <si>
    <t>Sch -3 : Grand Summary</t>
  </si>
  <si>
    <t>Total amount including GST, taxes, duties etc. shall be calculated and dislayed automatically.</t>
  </si>
  <si>
    <r>
      <t>Bid from 2</t>
    </r>
    <r>
      <rPr>
        <b/>
        <vertAlign val="superscript"/>
        <sz val="12"/>
        <color indexed="12"/>
        <rFont val="Book Antiqua"/>
        <family val="1"/>
      </rPr>
      <t>nd</t>
    </r>
    <r>
      <rPr>
        <b/>
        <sz val="12"/>
        <color indexed="12"/>
        <rFont val="Book Antiqua"/>
        <family val="1"/>
      </rPr>
      <t xml:space="preserve"> Envelope :</t>
    </r>
  </si>
  <si>
    <t>Fill up ref. no. as bidder's ref no. of this letter.</t>
  </si>
  <si>
    <t>This letter shall consider the total price as per Grand Summary (Schedule-3).</t>
  </si>
  <si>
    <t xml:space="preserve">Fill up names &amp; Designation of the representatives of other JV partner(s) if the bidder is JV (Joint Venture) . </t>
  </si>
  <si>
    <t>Fill up additional information as required.</t>
  </si>
  <si>
    <t>This letter shall consider the total price as per Grand Summary (Schedule-5).</t>
  </si>
  <si>
    <t>* * *</t>
  </si>
  <si>
    <t>Happy Bidding !</t>
  </si>
  <si>
    <t>Sole Bidder</t>
  </si>
  <si>
    <t>Orignal Equipment Manufacturer</t>
  </si>
  <si>
    <t>Authorised Dealer of Manufacturer</t>
  </si>
  <si>
    <t>Enter following details of the bidder</t>
  </si>
  <si>
    <t>Authorised Distributor of Manufacturer</t>
  </si>
  <si>
    <t>Authorised Indian Representative of Manufacturer</t>
  </si>
  <si>
    <t>Specify type of Bidder            [Select from drop down menu]</t>
  </si>
  <si>
    <t>Address</t>
  </si>
  <si>
    <t xml:space="preserve">Printed Name </t>
  </si>
  <si>
    <t>Designation</t>
  </si>
  <si>
    <t xml:space="preserve">Date     </t>
  </si>
  <si>
    <t xml:space="preserve">Place     </t>
  </si>
  <si>
    <t>Schedule - 1</t>
  </si>
  <si>
    <t>(SCHEDULE OF RATES AND PRICES : EX-WORKS PRICES)</t>
  </si>
  <si>
    <t>Bidder’s Name and Address</t>
  </si>
  <si>
    <t>To:</t>
  </si>
  <si>
    <t>Contract Services</t>
  </si>
  <si>
    <t>Name        :</t>
  </si>
  <si>
    <t>Power Grid Corporation of India Ltd.,</t>
  </si>
  <si>
    <t>Address    :</t>
  </si>
  <si>
    <t>"Saudamini", Plot No.-2</t>
  </si>
  <si>
    <t>Sector-29, (near IFFCO Chowk)</t>
  </si>
  <si>
    <t>Gurgaon (Haryana) - 122001</t>
  </si>
  <si>
    <t>Plant and Equipment (including Mandatory Spares Parts) to be supplied, including Type Test Charges for Tests to be conducted.</t>
  </si>
  <si>
    <t>All values are in Indian Rupees.</t>
  </si>
  <si>
    <t>SI. No.</t>
  </si>
  <si>
    <t>Item  Description</t>
  </si>
  <si>
    <t>Type &amp; Designation</t>
  </si>
  <si>
    <t>Unit</t>
  </si>
  <si>
    <t>Qty.</t>
  </si>
  <si>
    <t>Unit Ex-works price</t>
  </si>
  <si>
    <t>Total Ex-works price</t>
  </si>
  <si>
    <t>Mode of Transaction (Direct / Bought-out)</t>
  </si>
  <si>
    <t>7 = 5 x 6</t>
  </si>
  <si>
    <t xml:space="preserve"> Total Ex-Works Price</t>
  </si>
  <si>
    <t>Direct</t>
  </si>
  <si>
    <t>Bought Out</t>
  </si>
  <si>
    <t>Total Type Test charges as per Schedule-6</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</si>
  <si>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</si>
  <si>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</si>
  <si>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</si>
  <si>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 xml:space="preserve">Date          : </t>
  </si>
  <si>
    <t>Signature   :</t>
  </si>
  <si>
    <t>Place         :</t>
  </si>
  <si>
    <t>Printed Name   :</t>
  </si>
  <si>
    <t>Designation   :</t>
  </si>
  <si>
    <t>Common Seal   :</t>
  </si>
  <si>
    <t>Schedule - 2</t>
  </si>
  <si>
    <t>(SCHEDULE OF RATES AND PRICES : FREIGHT &amp; INSURANCE CHARGES)</t>
  </si>
  <si>
    <t>Unit price</t>
  </si>
  <si>
    <t>Total Freight &amp; Insurance</t>
  </si>
  <si>
    <t>As per Lum-sum</t>
  </si>
  <si>
    <t>(SCHEDULE OF RATES AND PRICES )</t>
  </si>
  <si>
    <t>AS per Percent</t>
  </si>
  <si>
    <t>As per lum-sum on Sch-3</t>
  </si>
  <si>
    <t>As per Percent on Sch-3</t>
  </si>
  <si>
    <t>Multipackage lum-sum</t>
  </si>
  <si>
    <t>Name:</t>
  </si>
  <si>
    <t xml:space="preserve">POWER GRID CORPORATION OF INDIA LIMITED, </t>
  </si>
  <si>
    <t>Multipackage on Percent</t>
  </si>
  <si>
    <t>Address:</t>
  </si>
  <si>
    <t>ODISHA PROJECTS</t>
  </si>
  <si>
    <t>Total Discount</t>
  </si>
  <si>
    <t>PLOT NO.-4, UNIT-41, NILADRI VIHAR</t>
  </si>
  <si>
    <t>CHANDRASHEKHARPUR, BHUBANESWAR-751021</t>
  </si>
  <si>
    <t>All Prices are in Indian Rupees.</t>
  </si>
  <si>
    <t>Rate of GST applicable 
( in %)</t>
  </si>
  <si>
    <t>GST Amount</t>
  </si>
  <si>
    <t>6 = 4 x 5</t>
  </si>
  <si>
    <t>Confirmed</t>
  </si>
  <si>
    <t>4</t>
  </si>
  <si>
    <t>2</t>
  </si>
  <si>
    <t>a)</t>
  </si>
  <si>
    <t>6</t>
  </si>
  <si>
    <t>b)</t>
  </si>
  <si>
    <t>c)</t>
  </si>
  <si>
    <t>1</t>
  </si>
  <si>
    <t>SUMMARY OF TAXES &amp; DUTIES APPLICABLE ON GOODS</t>
  </si>
  <si>
    <t>Name     :</t>
  </si>
  <si>
    <t>Address :</t>
  </si>
  <si>
    <t>Sl. No.</t>
  </si>
  <si>
    <t>Item Nos.</t>
  </si>
  <si>
    <t>Total Price (INR)</t>
  </si>
  <si>
    <t>After Discount</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</si>
  <si>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</si>
  <si>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</si>
  <si>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</si>
  <si>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</si>
  <si>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Sales Tax</t>
  </si>
  <si>
    <t>3</t>
  </si>
  <si>
    <t>TOTAL VAT</t>
  </si>
  <si>
    <t>Vat</t>
  </si>
  <si>
    <t>Amount on which VAT becomes applicable</t>
  </si>
  <si>
    <t>Excise Duty on this Amount</t>
  </si>
  <si>
    <t xml:space="preserve">Rate of  VAT </t>
  </si>
  <si>
    <t>TOTAL OCTROI</t>
  </si>
  <si>
    <t>5</t>
  </si>
  <si>
    <t>TOTAL ENTRY TAX</t>
  </si>
  <si>
    <t>TOTAL OTHER TAXES &amp; DUTIES</t>
  </si>
  <si>
    <t>Total Others levies payable in India (please specify) as applicable for destination site/state on all items of supply, as per the provisions of the Bidding Documents, on all items of Schedule 1.</t>
  </si>
  <si>
    <t xml:space="preserve">GRAND TOTAL </t>
  </si>
  <si>
    <t xml:space="preserve">Date      : </t>
  </si>
  <si>
    <t>Place      :</t>
  </si>
  <si>
    <t>Schedule - 4</t>
  </si>
  <si>
    <t>TOTAL EXCISE DUTY</t>
  </si>
  <si>
    <t>Total Excise Duty for direct transaction between the Contractor and the Employer (identified in Schedule 1 as 'Direct') which are not included in the Ex-works price as per the provision of the Bidding Documents, as applicable.</t>
  </si>
  <si>
    <t>Rate of Excise Duty for Direct items indicated in Sch-1</t>
  </si>
  <si>
    <t>TOTAL SALES TAX</t>
  </si>
  <si>
    <t>Total Sales Tax for direct transaction between the Contractor and the Employer (identified in Schedule 1 as 'Direct') which are not included in the Ex-works price as per the provision of the Bidding Documents, as applicable.</t>
  </si>
  <si>
    <t>Quantity on which Sales Tax is applicable</t>
  </si>
  <si>
    <t xml:space="preserve">Rate of Sales Tax </t>
  </si>
  <si>
    <t>Total VAT for direct transaction between the Contractor and the Employer (identified in Schedule 1 as 'Direct') which are not included in the Ex-works price as per the provision of the Bidding Documents, as applicable</t>
  </si>
  <si>
    <t>Total Octroi/Entry Tax as applicable for destination site/state on all items of supply, as per the provisions of the Bidding Documents, on all items of Schedule 1.</t>
  </si>
  <si>
    <t xml:space="preserve">to be paid extra at actual </t>
  </si>
  <si>
    <t>Click here for details of Octroi</t>
  </si>
  <si>
    <t>Click here for details of Entry Taxes</t>
  </si>
  <si>
    <t>GRAND TOTAL [1+2+3+4+5+6]</t>
  </si>
  <si>
    <t>Note       :</t>
  </si>
  <si>
    <t>The reimbursement of Excise Duty, Sales Tax/VAT and other levies as per Sl. No. 1 &amp; 2 above subject to provision of ITB Clause 11.4 shall be only against those items for which the Mode of Transaction indicated in Schedule - 1 is 'Direct'. In case of those items in the said Sechedule-1 against which the  mode of transaction has been  left blank, the same shall be deemed to be 'Bought-out' for the purpose of Evaluation and award of Contract and the price indicated in Schedule 1 against such items shall be deemed to be inclusive of all such taxes, duties and levies.</t>
  </si>
  <si>
    <t xml:space="preserve">Date         : </t>
  </si>
  <si>
    <t>Schedule - 3</t>
  </si>
  <si>
    <t>(GRAND SUMMARY)</t>
  </si>
  <si>
    <t>Description</t>
  </si>
  <si>
    <t>TOTAL SCHEDULE NO. 1</t>
  </si>
  <si>
    <t xml:space="preserve">Ex-works price of Plant and Equipment including Type Test Charges </t>
  </si>
  <si>
    <t>TOTAL SCHEDULE NO. 2</t>
  </si>
  <si>
    <t>Local Transportation, In-transit Insurance, loading and unloading</t>
  </si>
  <si>
    <t>Total price (excluding GST)</t>
  </si>
  <si>
    <t>Goods and Services Tax on Schedule-1</t>
  </si>
  <si>
    <t>TOTAL SCHEDULE NO. 6</t>
  </si>
  <si>
    <t>Not Applicable</t>
  </si>
  <si>
    <t>Type Test Charges [Total of this Schedule is included in Schedule - 1 above.]</t>
  </si>
  <si>
    <t>GRAND TOTAL [1+2]</t>
  </si>
  <si>
    <t>Schedule - 5 After Discount</t>
  </si>
  <si>
    <t>DY.GENERAL MANAGER(C&amp;M)</t>
  </si>
  <si>
    <t xml:space="preserve">Local Transportation, Insurance and other Incidental Services </t>
  </si>
  <si>
    <t>TOTAL SCHEDULE NO. 3</t>
  </si>
  <si>
    <t>Installation Charges</t>
  </si>
  <si>
    <t>TOTAL SCHEDULE NO. 4</t>
  </si>
  <si>
    <t>Taxes and Duties</t>
  </si>
  <si>
    <r>
      <t xml:space="preserve">Type Test Charges 
</t>
    </r>
    <r>
      <rPr>
        <sz val="10"/>
        <rFont val="Book Antiqua"/>
        <family val="1"/>
      </rPr>
      <t>[Total of this Schedule is included in Schedule - 1 above.]</t>
    </r>
  </si>
  <si>
    <t>GRAND TOTAL [1+2+3+4]</t>
  </si>
  <si>
    <t>Schedule - 6</t>
  </si>
  <si>
    <t>(SCHEDULE OF RATES AND PRICES : TYPE TEST CHARGES)</t>
  </si>
  <si>
    <t>As per lum-sum on Sch-7</t>
  </si>
  <si>
    <t>As per Percent on Sch-7</t>
  </si>
  <si>
    <t>SL. NO.</t>
  </si>
  <si>
    <t>Description of Test</t>
  </si>
  <si>
    <t>No. of Tests</t>
  </si>
  <si>
    <t>Unit Type Test Charges</t>
  </si>
  <si>
    <t>Total Type Test Charges</t>
  </si>
  <si>
    <t>Total Test Charges (Rs.)</t>
  </si>
  <si>
    <t>Total Type Test charges: (A)+(B)+C)</t>
  </si>
  <si>
    <t>Discount Sche-7</t>
  </si>
  <si>
    <t>Test Laboratory where the tests are proposed to be conducted [Indicate name and place of the test laboratory]</t>
  </si>
  <si>
    <t xml:space="preserve">This letter of discount is optional. Bidder may / may not offer any discount. </t>
  </si>
  <si>
    <t>Letter of Discount</t>
  </si>
  <si>
    <t>LETTER OF DISCOUNT</t>
  </si>
  <si>
    <t>Subject  :</t>
  </si>
  <si>
    <t>Dear Sir</t>
  </si>
  <si>
    <t>With reference to the subject tender, we hereby offer unconditional discount on the prices quoted by us as per details given here below :</t>
  </si>
  <si>
    <t>Eq Weightage of Rs/ %</t>
  </si>
  <si>
    <t>Final Discount Factor</t>
  </si>
  <si>
    <r>
      <t>Discount on lum-sum basis on total price quoted by us without Taxes &amp; Duties.</t>
    </r>
    <r>
      <rPr>
        <sz val="11"/>
        <rFont val="Book Antiqua"/>
        <family val="1"/>
      </rPr>
      <t xml:space="preserve"> [The discount shall be proportionately applicable on all the items of all the Schdules i.e. Sch-1 (without type test charges), Sch-2 &amp; Sch-6] </t>
    </r>
    <r>
      <rPr>
        <b/>
        <sz val="11"/>
        <rFont val="Book Antiqua"/>
        <family val="1"/>
      </rPr>
      <t>In Rs.</t>
    </r>
  </si>
  <si>
    <r>
      <t>Discount on percent basis on total price quoted by us without Taxes &amp; Duties.</t>
    </r>
    <r>
      <rPr>
        <sz val="11"/>
        <rFont val="Book Antiqua"/>
        <family val="1"/>
      </rPr>
      <t xml:space="preserve"> [The discount shall be proportionately applicable on all the items of all the Schdules i.e. Sch-1 (without type test charges), Sch-2 &amp; Sch-6] </t>
    </r>
    <r>
      <rPr>
        <b/>
        <sz val="11"/>
        <rFont val="Book Antiqua"/>
        <family val="1"/>
      </rPr>
      <t>In Percent (%)</t>
    </r>
  </si>
  <si>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</si>
  <si>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 (Direct Only)</t>
  </si>
  <si>
    <t>In Rs.</t>
  </si>
  <si>
    <t>Schedule-1 :  (Direct Only)</t>
  </si>
  <si>
    <t>Schedule-1 : Ex works prices (Bought Out Only)</t>
  </si>
  <si>
    <t>Schedule-1 : (Bought Out Only)</t>
  </si>
  <si>
    <t>Schedule-2 : Freight &amp; Insurance</t>
  </si>
  <si>
    <t>Schedule-3 : Erection Charges</t>
  </si>
  <si>
    <t>Schedule-6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</si>
  <si>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</si>
  <si>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</si>
  <si>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Discount(s) offered at sl. No. 1 to 4 will automatically get displayed and accounted for in the respective items of the Schedules.</t>
  </si>
  <si>
    <t>We hereby offer Multi-package discount as given below:</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</si>
  <si>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</si>
  <si>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</si>
  <si>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</si>
  <si>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</si>
  <si>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</si>
  <si>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</si>
  <si>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</si>
  <si>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</si>
  <si>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</si>
  <si>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</si>
  <si>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Amount on which Octroi is applicable</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</si>
  <si>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</si>
  <si>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</si>
  <si>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</si>
  <si>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</si>
  <si>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</si>
  <si>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</si>
  <si>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</si>
  <si>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</si>
  <si>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</si>
  <si>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</si>
  <si>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</si>
  <si>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</si>
  <si>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</si>
  <si>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</si>
  <si>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</si>
  <si>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</si>
  <si>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</si>
  <si>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</si>
  <si>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</si>
  <si>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t>Bid Form 2nd Envelope</t>
  </si>
  <si>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</si>
  <si>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</si>
  <si>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</si>
  <si>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</si>
  <si>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</si>
  <si>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</si>
  <si>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</si>
  <si>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</si>
  <si>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</si>
  <si>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</si>
  <si>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</si>
  <si>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</si>
  <si>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</si>
  <si>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</si>
  <si>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</si>
  <si>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</si>
  <si>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</si>
  <si>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</si>
  <si>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</si>
  <si>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</si>
  <si>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</si>
  <si>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supply goods as per provision of Technical Specification) under the above-named package in full conformity with the said Bidding Documents for the sum of Rs. </t>
  </si>
  <si>
    <t xml:space="preserve">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</si>
  <si>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</si>
  <si>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</si>
  <si>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</si>
  <si>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Supply of Services</t>
  </si>
  <si>
    <t>Taxes and Duties.</t>
  </si>
  <si>
    <t>Summary.</t>
  </si>
  <si>
    <t>Taxes and Duties not included in Schedule 1 to 3</t>
  </si>
  <si>
    <t>Grand Summary [Schedule 1 to 4]</t>
  </si>
  <si>
    <t>Break-up of Type Test Charges for Type Tests to be conducted-Not applicable</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</si>
  <si>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</si>
  <si>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 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</si>
  <si>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</si>
  <si>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 </t>
  </si>
  <si>
    <t xml:space="preserve">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 </t>
  </si>
  <si>
    <r>
      <t xml:space="preserve">100% of applicable Taxes and Duties i.e </t>
    </r>
    <r>
      <rPr>
        <b/>
        <sz val="12"/>
        <rFont val="Book Antiqua"/>
        <family val="1"/>
      </rPr>
      <t>GST</t>
    </r>
    <r>
      <rPr>
        <sz val="12"/>
        <rFont val="Book Antiqua"/>
        <family val="1"/>
      </rPr>
      <t>, which are payable by the Purchaser under the Contract, shall be reimbursed by the Purchaser on production of satisfactory documentary evidence by the Supplier in accordance with the provisions of the Bidding Documents.</t>
    </r>
  </si>
  <si>
    <r>
      <t xml:space="preserve">We further understand that notwithstanding 3.0 above, in case of award on us, you shall also bear and pay/reimburse to us, </t>
    </r>
    <r>
      <rPr>
        <b/>
        <sz val="12"/>
        <rFont val="Book Antiqua"/>
        <family val="1"/>
      </rPr>
      <t>GST applicable on supplies</t>
    </r>
    <r>
      <rPr>
        <sz val="12"/>
        <rFont val="Book Antiqua"/>
        <family val="1"/>
      </rPr>
      <t xml:space="preserve"> by us to you, imposed on the Goods including  Type Test charges for Type test to be conducted specified in Schedule No. 1,  of the Price Schedule in this Second Envelope ; by the Indian Laws. </t>
    </r>
  </si>
  <si>
    <t>We confirm that we have also registered/we shall also get registered in the GST Network with a GSTIN , in all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</si>
  <si>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</si>
  <si>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t>
  </si>
  <si>
    <t>Please provide additional information of the Bidder</t>
  </si>
  <si>
    <t>Business Address                       :</t>
  </si>
  <si>
    <t>Country of Incorporation         :</t>
  </si>
  <si>
    <t>State/Province to be indicated :</t>
  </si>
  <si>
    <t>Name of Principal Officer         :</t>
  </si>
  <si>
    <t>Address of  Principal Officer    :</t>
  </si>
  <si>
    <t>STATEMENT OF QUOTED / CORRECTED PRICES</t>
  </si>
  <si>
    <t>All Figures are in Rupees</t>
  </si>
  <si>
    <t>Bidder</t>
  </si>
  <si>
    <t>Price Component</t>
  </si>
  <si>
    <t>Quoted Price</t>
  </si>
  <si>
    <t>Corrected Price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</si>
  <si>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</si>
  <si>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t xml:space="preserve"> </t>
  </si>
  <si>
    <r>
      <t>TOTAL SCHEDULE NO.2:</t>
    </r>
    <r>
      <rPr>
        <sz val="11"/>
        <rFont val="Book Antiqua"/>
        <family val="1"/>
      </rPr>
      <t xml:space="preserve"> Local Transportation, Insurance and other Incidental Services.</t>
    </r>
  </si>
  <si>
    <r>
      <t xml:space="preserve">TOTAL SCHEDULE NO.3: </t>
    </r>
    <r>
      <rPr>
        <sz val="11"/>
        <rFont val="Book Antiqua"/>
        <family val="1"/>
      </rPr>
      <t>Installation Charges</t>
    </r>
  </si>
  <si>
    <r>
      <t xml:space="preserve">TOTAL SCHEDULE NO.4: </t>
    </r>
    <r>
      <rPr>
        <sz val="11"/>
        <rFont val="Book Antiqua"/>
        <family val="1"/>
      </rPr>
      <t>Training Charges</t>
    </r>
  </si>
  <si>
    <r>
      <t>TOTAL BID PRICE:  (</t>
    </r>
    <r>
      <rPr>
        <sz val="11"/>
        <rFont val="Book Antiqua"/>
        <family val="1"/>
      </rPr>
      <t>Excluding Taxes &amp; Duties</t>
    </r>
    <r>
      <rPr>
        <b/>
        <sz val="11"/>
        <rFont val="Book Antiqua"/>
        <family val="1"/>
      </rPr>
      <t>)</t>
    </r>
  </si>
  <si>
    <t xml:space="preserve">DISCOUNT  </t>
  </si>
  <si>
    <r>
      <t xml:space="preserve">NET BID PRICE </t>
    </r>
    <r>
      <rPr>
        <sz val="11"/>
        <rFont val="Book Antiqua"/>
        <family val="1"/>
      </rPr>
      <t>(Excluding Taxes &amp; Duties)</t>
    </r>
  </si>
  <si>
    <t>TAXES &amp; DUTIES PAYABLE ADDITIONALLY</t>
  </si>
  <si>
    <t>A) EXCISE DUTY</t>
  </si>
  <si>
    <t>B) CENTRAL SALES TAX</t>
  </si>
  <si>
    <t>C) VAT</t>
  </si>
  <si>
    <t xml:space="preserve">D) ENTRY TAX / OCTROI </t>
  </si>
  <si>
    <t xml:space="preserve">E) OTHERS </t>
  </si>
  <si>
    <t>F)    TOTAL TAXES &amp; DUTIES</t>
  </si>
  <si>
    <t>TOTAL BID PRICE (INCLUDING TAXES &amp; DUTIES)</t>
  </si>
  <si>
    <r>
      <t xml:space="preserve">TOTAL SCHEDULE NO.7: </t>
    </r>
    <r>
      <rPr>
        <sz val="11"/>
        <rFont val="Book Antiqua"/>
        <family val="1"/>
      </rPr>
      <t>Type Test Charges
[Total of this Schedule is included in Schedule-1 above]</t>
    </r>
  </si>
  <si>
    <t>I)</t>
  </si>
  <si>
    <t>Bidder  has indicated the following taxes and duties additionally applicable for their bid:</t>
  </si>
  <si>
    <t xml:space="preserve">Excise Duty </t>
  </si>
  <si>
    <t xml:space="preserve">CST </t>
  </si>
  <si>
    <t xml:space="preserve">VAT </t>
  </si>
  <si>
    <t>Entry Tax/ Octroi</t>
  </si>
  <si>
    <t xml:space="preserve">Others </t>
  </si>
  <si>
    <t>II)</t>
  </si>
  <si>
    <t>With regard to Entry Tax, it may be  mentioned that the substations covered under the subject pacakge falls in State of MP, where an entry tax @ 2% of Purchase Price is applicable. In view of the above, the taxes and duties inter-alia including entry tax applicable for the bids are calculated :</t>
  </si>
  <si>
    <t>Ex-Works Price of Direct Supplies (after discount, if any)</t>
  </si>
  <si>
    <t>Rs.</t>
  </si>
  <si>
    <t>Excise Duty, as applicable on (a) above at the rate :</t>
  </si>
  <si>
    <t>Amount on which Sales Tax is applicable</t>
  </si>
  <si>
    <t>d)</t>
  </si>
  <si>
    <t>CST, as applicable on (a) + ED (b) above at the rate :</t>
  </si>
  <si>
    <t>e)</t>
  </si>
  <si>
    <t>VAT, as applicable on (a) + ED (b) above at the rate :</t>
  </si>
  <si>
    <t>f)</t>
  </si>
  <si>
    <t>Others [……………………………………………]</t>
  </si>
  <si>
    <t>g)</t>
  </si>
  <si>
    <t>Purchase Price for Entry Tax (Total Ex-Works+F&amp;I+ED+CST+Others)</t>
  </si>
  <si>
    <t>h)</t>
  </si>
  <si>
    <t>Entry Tax, as applicable on (e) above at the rate :</t>
  </si>
  <si>
    <t>Statement of Quoted / Corrected Prices</t>
  </si>
  <si>
    <t>Page</t>
  </si>
  <si>
    <t>Clause Ref. No.</t>
  </si>
  <si>
    <t xml:space="preserve">Description of Clause </t>
  </si>
  <si>
    <t>Observation/ Comment of the Bidder</t>
  </si>
  <si>
    <t>Remarks</t>
  </si>
  <si>
    <t>Clause 10 Taxes and Duties, Section-IV, GCC</t>
  </si>
  <si>
    <t>10. Taxes and Duties</t>
  </si>
  <si>
    <t>10.1 The Supplier shall be entirely responsible for payment of all taxes, duties, licence fees ……………………….</t>
  </si>
  <si>
    <t>10.2 The Supplier shall be solely responsible for the taxes that may be levied on the Supplier's persons ………………………..</t>
  </si>
  <si>
    <t>10.3 In respect of direct transaction between the Purchaser and the Supplier, the EXW price is inclusive…………………………..</t>
  </si>
  <si>
    <t>10.4 Octroi/entry tax as applicable for destination site/state on all items of supply including bought-out finished items, which shall be dispatched directly from the ……………………………………</t>
  </si>
  <si>
    <t>10.5 Purchaser would not bear any liability on account of Service Tax. ……………….</t>
  </si>
  <si>
    <t>10.6 Sales Tax/VAT on Works Contract, Turnover Tax or any other similar taxes under the …………………………………..</t>
  </si>
  <si>
    <t>10.7 For the purpose of the Contract, it is agreed that the Contract Price specified in Article 2(Contract Price and Terms of Payment) of the Contract Agreement is based on the taxes, duties, levies and charges prevailing at the date seven (07) days prior to the last date of bid submission (hereinafter called “Tax” in this GCC Sub-clause 10.7). .……………........................................</t>
  </si>
  <si>
    <t>In respect of raw materials, intermediary components etc and bought out items, neither the Purchaser nor the Supplier shall be entitled to any claim arising due to increase or decrease in the rate of Tax, ……………………………………………....</t>
  </si>
  <si>
    <t>Clause 29 Change in Laws and Regulations, Section-IV, GCC</t>
  </si>
  <si>
    <t>29.1 If, after the date seven (07) days prior to the date of Bid Opening, any law, regulation, ordinance, order or by-law having the force of law is enacted, promulgated, abrogated or changed in India (which shall be deemed to include any change in interpretation or application by the competent authorities) ……………………………………….</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</si>
  <si>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</si>
  <si>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</si>
  <si>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</si>
  <si>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</si>
  <si>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</si>
  <si>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</si>
  <si>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</si>
  <si>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</si>
  <si>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</si>
  <si>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</si>
  <si>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</si>
  <si>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</si>
  <si>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</si>
  <si>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</si>
  <si>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</si>
  <si>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</si>
  <si>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</si>
  <si>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</si>
  <si>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</si>
  <si>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</si>
  <si>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</si>
  <si>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</si>
  <si>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</si>
  <si>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</si>
  <si>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</si>
  <si>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</si>
  <si>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</si>
  <si>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</si>
  <si>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</si>
  <si>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</si>
  <si>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</si>
  <si>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</si>
  <si>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</si>
  <si>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</si>
  <si>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</si>
  <si>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</si>
  <si>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</si>
  <si>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</si>
  <si>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</si>
  <si>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</si>
  <si>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</si>
  <si>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</si>
  <si>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</si>
  <si>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</si>
  <si>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</si>
  <si>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</si>
  <si>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</si>
  <si>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</si>
  <si>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</si>
  <si>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</si>
  <si>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</si>
  <si>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</si>
  <si>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</si>
  <si>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</si>
  <si>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</si>
  <si>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</si>
  <si>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</si>
  <si>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</si>
  <si>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</si>
  <si>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</si>
  <si>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</si>
  <si>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</si>
  <si>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</si>
  <si>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</si>
  <si>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</si>
  <si>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</si>
  <si>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</si>
  <si>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</si>
  <si>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</si>
  <si>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</si>
  <si>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</si>
  <si>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</si>
  <si>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</si>
  <si>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</si>
  <si>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</si>
  <si>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</si>
  <si>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</si>
  <si>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</si>
  <si>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</si>
  <si>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</si>
  <si>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</si>
  <si>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</si>
  <si>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</si>
  <si>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</si>
  <si>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</si>
  <si>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</si>
  <si>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</si>
  <si>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</si>
  <si>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</si>
  <si>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</si>
  <si>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</si>
  <si>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</si>
  <si>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</si>
  <si>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</si>
  <si>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</si>
  <si>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</si>
  <si>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</si>
  <si>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</si>
  <si>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</si>
  <si>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</si>
  <si>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Service Activity Number </t>
  </si>
  <si>
    <t>Select from Drop-down menu. Whether  rate of GST in column ‘6’ is confirmed. If not  indicate applicable rate of GST #</t>
  </si>
  <si>
    <t>Unit Erection Charges</t>
  </si>
  <si>
    <t>Total Erection Charges</t>
  </si>
  <si>
    <t>SQM</t>
  </si>
  <si>
    <t>5.9.1</t>
  </si>
  <si>
    <t>5.9.5</t>
  </si>
  <si>
    <t>5.9.6</t>
  </si>
  <si>
    <t>KG</t>
  </si>
  <si>
    <t>Nos</t>
  </si>
  <si>
    <t>TOTAL</t>
  </si>
  <si>
    <t>CIVIL WORKS</t>
  </si>
  <si>
    <t>5.9.3</t>
  </si>
  <si>
    <t>13.1.2</t>
  </si>
  <si>
    <t>Providing and fixing Stainless Steel A ISI 304 (18/8) kitchen sink as per IS:13983 with C.I. brackets and stainless steel plug 40 mm, including painting of fittings and brackets, cutting and making good the walls wherever required :</t>
  </si>
  <si>
    <t>18.8.2</t>
  </si>
  <si>
    <t>18.8.3</t>
  </si>
  <si>
    <t>2.26.1</t>
  </si>
  <si>
    <t>1.14.2</t>
  </si>
  <si>
    <t>2 X 2.5 sq. mm + 1 X 2.5 sq. mm earth wire</t>
  </si>
  <si>
    <t>1.27.1</t>
  </si>
  <si>
    <t>25 mm</t>
  </si>
  <si>
    <t>1.21.2</t>
  </si>
  <si>
    <t>Telephone socket outlet</t>
  </si>
  <si>
    <t>TV antenna socket outlet</t>
  </si>
  <si>
    <t>1.24.6</t>
  </si>
  <si>
    <t>1.24.7</t>
  </si>
  <si>
    <t>4 way (4 + 12), Double door</t>
  </si>
  <si>
    <t>2.4.1</t>
  </si>
  <si>
    <t>2.10.1</t>
  </si>
  <si>
    <t>Point</t>
  </si>
  <si>
    <t>Each</t>
  </si>
  <si>
    <t>Metre</t>
  </si>
  <si>
    <t>Nos.</t>
  </si>
  <si>
    <t>No</t>
  </si>
  <si>
    <t>All the cells in Sch-2 &amp; 3 are auto filled, therefore no cell is required to be filled up there.</t>
  </si>
  <si>
    <t>Amount
(Excluding GST) but including labour welfare cess &amp; freight (if any)</t>
  </si>
  <si>
    <t>Unit Rate
(excluding GST) but including labour welfare cess &amp; Freight (if any)</t>
  </si>
  <si>
    <t>Sr. GM(C&amp;M)</t>
  </si>
  <si>
    <t xml:space="preserve"> Total GST for Services between the Contractor and the Employer (identified in Schedule 1) which are not included in the unit rate as per the provision of the Bidding Documents, as applicable.</t>
  </si>
  <si>
    <t>Sr.GM(C&amp;M)</t>
  </si>
  <si>
    <t>Sr.GENERAL MANAGER</t>
  </si>
  <si>
    <t xml:space="preserve">Extra for providing and placing in position 2 Nos 6mm dia. M.S. bars at every third course of half brick masonry. </t>
  </si>
  <si>
    <t>DSR 2023</t>
  </si>
  <si>
    <t>2.8.1</t>
  </si>
  <si>
    <t>6.34.2</t>
  </si>
  <si>
    <t>RMT</t>
  </si>
  <si>
    <t>NOS</t>
  </si>
  <si>
    <t>Civil Works</t>
  </si>
  <si>
    <t>20 mm</t>
  </si>
  <si>
    <t>1 run of cable</t>
  </si>
  <si>
    <t>6 way (4 + 18), Double door</t>
  </si>
  <si>
    <t>8 way (4 + 24), Double door</t>
  </si>
  <si>
    <t>Upto 35 sq. mm</t>
  </si>
  <si>
    <t>Above 35 sq. mm and upto 95 sq. mm</t>
  </si>
  <si>
    <t>Upto 35 sq. mm (clamped with 1mm thick saddle)</t>
  </si>
  <si>
    <t>4 X 16 sq. mm (28mm)</t>
  </si>
  <si>
    <t>40 mm dia</t>
  </si>
  <si>
    <t>100 mm dia</t>
  </si>
  <si>
    <t>150 mm dia</t>
  </si>
  <si>
    <t>300 mm dia</t>
  </si>
  <si>
    <t>Set</t>
  </si>
  <si>
    <t>1.10.3</t>
  </si>
  <si>
    <t>1.18.2</t>
  </si>
  <si>
    <t>1.21.1</t>
  </si>
  <si>
    <t>1.24.3</t>
  </si>
  <si>
    <t>1.24.5</t>
  </si>
  <si>
    <t>1.53.1</t>
  </si>
  <si>
    <t>2.3.2</t>
  </si>
  <si>
    <t>2.4.2</t>
  </si>
  <si>
    <t>2.4.3</t>
  </si>
  <si>
    <t>2.10.3</t>
  </si>
  <si>
    <t>7.1.1</t>
  </si>
  <si>
    <t>a</t>
  </si>
  <si>
    <t>b</t>
  </si>
  <si>
    <t>Plumbing WORKS</t>
  </si>
  <si>
    <t xml:space="preserve">C.P. brass </t>
  </si>
  <si>
    <t>All types of soil</t>
  </si>
  <si>
    <t>A</t>
  </si>
  <si>
    <t>17.2.1</t>
  </si>
  <si>
    <t>B</t>
  </si>
  <si>
    <t>18.7.5</t>
  </si>
  <si>
    <t>18.7.6</t>
  </si>
  <si>
    <t>nos</t>
  </si>
  <si>
    <t>EACH</t>
  </si>
  <si>
    <t>32 mm dia</t>
  </si>
  <si>
    <t>Gun Metal</t>
  </si>
  <si>
    <t>Gun metal</t>
  </si>
  <si>
    <t>No.</t>
  </si>
  <si>
    <t>HVAC WORKS</t>
  </si>
  <si>
    <t>Thickness 0.63 mm sheet</t>
  </si>
  <si>
    <t>Thickness 0.80 mm sheet</t>
  </si>
  <si>
    <t>Schedule - 1A (Civil Works)</t>
  </si>
  <si>
    <t>Schedule - 1C (Plumbing Works)</t>
  </si>
  <si>
    <t>Column 6 (HSN/SAC code): If HSN/SAC code provided in Column 6  (for the Item Description in Column 3) is same as Bidder's HSN/SAC code, write "Confirm". If Bidder wants to provide a different HSN/SAC code, please write the code. If left blank, it shall be treated as confirmation of HSN/SAC code provided in Column 6.</t>
  </si>
  <si>
    <t>Whether the bidder is an MSE (Micro &amp; Small Enterprise)</t>
  </si>
  <si>
    <t>E-mail Id of Bid Signatory</t>
  </si>
  <si>
    <t>Mobile no. Bid Signatory</t>
  </si>
  <si>
    <t>Tel. no. of Bid Signatory</t>
  </si>
  <si>
    <t>Name of Bidder</t>
  </si>
  <si>
    <t>SAC/HSN Codes</t>
  </si>
  <si>
    <t>Whether SAC/HSN in column ‘4’ is confirmed. If not  indicate applicable the SAC/HSN #</t>
  </si>
  <si>
    <t># In case the bidder leaves the cell for confirmation of the SAC/HSN code and/or  GST rate  “blank”,  the SAC/HSN code and corresponding GST rate indicated by the Employer shall be deemed to be the one confirmed by the Bidder.</t>
  </si>
  <si>
    <t xml:space="preserve">Balance works for Construction of Vishram Sadan at MKCG Medical College, Berhampur under CSR Scheme of POWERGRID </t>
  </si>
  <si>
    <t>ODP/BB/C&amp;M-3430/OT-14/RFx No. 5002002968/23-24</t>
  </si>
  <si>
    <t>DSR 2019</t>
  </si>
  <si>
    <t>2(A)</t>
  </si>
  <si>
    <t>SITE CLEANING</t>
  </si>
  <si>
    <t>2.3.1</t>
  </si>
  <si>
    <t>Clearing jungle including uprooting of rank vegetation, grass, brush wood,trees and saplings of girth up to 30 cm measured at a height of 1 m above ground level and removal of rubbish up to a distance of 50 m outside the periphery of the area cleared.</t>
  </si>
  <si>
    <t>EARTHWORK EXCAVATION</t>
  </si>
  <si>
    <t>6 Earth work in excavation by mechanical means (Hydraulic excavator)/manual means over areas (exceeding 30 cm in depth, 1.5 m in width as well as 10 sqm on plan) including getting out and disposal of excavated earth lead upto 50 m and lift upto 1.5 m, as directed by Engineer-in-charge.Ordinary rock</t>
  </si>
  <si>
    <t>ORDINARY ROCK EXCAVATION Upto 1.5 MTR</t>
  </si>
  <si>
    <t xml:space="preserve"> DISPOSAL OF SURPLUS EXCAVATED EARTH</t>
  </si>
  <si>
    <t xml:space="preserve">Earth work in rough excavation, banking excavated earth in layers not exceeding 20cm in depth, breaking clods, watering, rolling each layer with ½ tonne roller or wooden or steel rammers, and rolling every 3rd and top-most layer with power roller of minimum 8 tonnes and dressing up in embankments for roads, flood banks, marginal banks and guide banks or filling up ground depressions, lead upto 50 m and lift upto 1.5 m :All kinds of soil
</t>
  </si>
  <si>
    <t>SAND FILLING</t>
  </si>
  <si>
    <t xml:space="preserve">Supplying and filling in plinth with local river sand under floors, including watering, ramming, consolidating and dressing complete. 
</t>
  </si>
  <si>
    <t>P.C.C</t>
  </si>
  <si>
    <t>Providing and laying in position cement concrete of specified grade excluding the cost of centering and shuttering - All work up to plinth level :1:4:8 (1 Cement : 4 coarse sand (zone-III) : 8 graded stone aggregate 40 mm nominal size): BELOW PLINTH LEVEL</t>
  </si>
  <si>
    <t>PAVER BLOCK</t>
  </si>
  <si>
    <t>Providing and laying 60mm thick factory made cement concrete paver block of approved shape and colour of M -30 grade made of C&amp;D waste by block making machine with vibratory compaction laid in required pattern and including over 50mm thick compacted bed of coarse sand, filling the joints with fine sand etc. all complete as per the direction of Engineer-in-charge.</t>
  </si>
  <si>
    <t>RCC M25 GRADE</t>
  </si>
  <si>
    <t>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reinforcement,including admixtures in recommended proportions as per IS: 9103 to accelerate, retard setting of concrete, improve workability without impairing strength and durability as per direction of Engineer-in-charge.         Providing M-30 grade concrete instead of M-25 grade BMC/ RMC. (Note:- Cement content considered in M-30 is @ 340 kg/cum)</t>
  </si>
  <si>
    <t>Below Plinth level</t>
  </si>
  <si>
    <t>Above Plinth level</t>
  </si>
  <si>
    <t>HYSD Fe 500</t>
  </si>
  <si>
    <t>5.22B</t>
  </si>
  <si>
    <t>Steel reinforcement for R.C.C. work including straightening, cutting, bending, placing in position and binding all complete upto plinth level.Thermo-Mechanically Treated bars of grade Fe-500D or more.</t>
  </si>
  <si>
    <t>CENTERING &amp; SHUTTERING</t>
  </si>
  <si>
    <t>Centering and shuttering including strutting, propping etc. and removal of form for :</t>
  </si>
  <si>
    <t xml:space="preserve">Column Footing , Pedastal </t>
  </si>
  <si>
    <t>COLUMN</t>
  </si>
  <si>
    <t>Above Plinth level  +150</t>
  </si>
  <si>
    <t>FLY ASH HALF BRICK MASONARY</t>
  </si>
  <si>
    <t>Brick work with common burnt clay F.P.S. (non modular) bricks of class designation 7.5 in foundation and plinth in:Brick work with non modular fly ash bricks conforming to IS:12894, class designation 10 average compressive strength in super structure above plinth level up to floor V level in :</t>
  </si>
  <si>
    <t>15MM THK. CEMENT PLASTER</t>
  </si>
  <si>
    <t>13.2.2</t>
  </si>
  <si>
    <t xml:space="preserve">15 mm cement plaster on the rough side of single or half brick wall of mix : 1:6 (1 cement: 6 fine sand)
</t>
  </si>
  <si>
    <t>EMULSION PAINT</t>
  </si>
  <si>
    <t>13.48A</t>
  </si>
  <si>
    <t xml:space="preserve"> Finishing walls with 100% Premium acrylic emulsion paint having VOC less than 50 gm/litre and UV resistance as per IS 15489:2004, Alkali &amp; fungal resistance, dirt resistance exterior paint of required shade (Company Depot Tinted) with silicon additives. 13.48A.1 New work (Two or more coats applied @ 1.43 litre/ 10 sqm. Over and including priming coat of exterior primer applied @ 0.90 litre/10 sqm.</t>
  </si>
  <si>
    <t>TEXTURE PAINT</t>
  </si>
  <si>
    <t>Finishing walls with textured exterior paint of required shade :New work (Two or more coats applied @ 3.28 ltr/10 sqm)over and including priming coat of exterior primer applied @ 2.20kg/10 sqm</t>
  </si>
  <si>
    <t>M.S WORK</t>
  </si>
  <si>
    <t>Providing and fixing M.S. grills of required pattern in frames of windows etc. with M.S. flats, square or round bars etc. including priming coat with approved steel primer all complete.Fixed to steel windows by welding</t>
  </si>
  <si>
    <t>EPOXY PAINT</t>
  </si>
  <si>
    <t>Finishing with Epoxy paint (two or more coats) at all locations prepared and applied as per manufacturer's specifications including appropriate priming coat, preparation of surface, etc. complete.On steel work</t>
  </si>
  <si>
    <t>M2</t>
  </si>
  <si>
    <t>M3</t>
  </si>
  <si>
    <t>QUINTAL</t>
  </si>
  <si>
    <t>BOUNDARY WALL WORKS</t>
  </si>
  <si>
    <t>Providing and laying in position cement concrete of specified grade excluding the cost of centering and shuttering - All work up to plinth level :</t>
  </si>
  <si>
    <t>4.1.8</t>
  </si>
  <si>
    <t xml:space="preserve">1:4:8 (1 Cement : 4 coarse sand (zone-III) : 8 graded stone aggregate 40 mm nominal size)
</t>
  </si>
  <si>
    <t>CHEMICAL EMULSION</t>
  </si>
  <si>
    <t>Treatment of soil under floors using approved anti-termite chemical emulsion as per manufacturer guidelines: With Chlorpyriphos/Lindane E.C. 20% with 1% concentration</t>
  </si>
  <si>
    <t>Disposal of surplus excavated materials</t>
  </si>
  <si>
    <t>Filling available excavated earth</t>
  </si>
  <si>
    <t>Filling available excavated earth (excluding rock) in trenches, plinth, sides of foundations etc. in layers not exceeding 20cm in depth, consolidating each deposited layer by ramming and watering, lead up to 50 m and lift upto 1.5 m.</t>
  </si>
  <si>
    <t>R.C.C   M-30</t>
  </si>
  <si>
    <t xml:space="preserve">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 including admixtures in recommended proportions as per IS: 9103 to accelerate, retard setting of concrete, improve workability without impairing strength and durability as per direction of Engineer-in-charge.
</t>
  </si>
  <si>
    <t>5.34.1</t>
  </si>
  <si>
    <t xml:space="preserve">Providing M-30 grade concrete instead of M-25 grade BMC/ RMC. (Note:- Cement content considered in M-30 is @ 340 kg/cum)
</t>
  </si>
  <si>
    <t>5.33.1+5.34.1</t>
  </si>
  <si>
    <t>All works upto plinth level</t>
  </si>
  <si>
    <t>5.33.2+5.34.1</t>
  </si>
  <si>
    <t xml:space="preserve">All works above plinth level upto floor V level </t>
  </si>
  <si>
    <t>5.38+5.34.1</t>
  </si>
  <si>
    <t xml:space="preserve">Extra for R.C.C./ B.M.C/ R.M.C. work above floor V level for each four floors or part thereof.
</t>
  </si>
  <si>
    <t>REINFORCEMENT</t>
  </si>
  <si>
    <t>5.22.6</t>
  </si>
  <si>
    <t>5.22A.6</t>
  </si>
  <si>
    <t xml:space="preserve">above  floor V level </t>
  </si>
  <si>
    <t xml:space="preserve">Foundations, footings, bases of columns,plinth beam etc. for mass concrete </t>
  </si>
  <si>
    <t xml:space="preserve">Suspended floors, roofs, landings, balconies and access platform
</t>
  </si>
  <si>
    <t xml:space="preserve">Lintels, beams, plinth beams, girders, bressumers and cantilevers
</t>
  </si>
  <si>
    <t>ABOVE V LEVEL</t>
  </si>
  <si>
    <t>5.9.3 + 5.11.1</t>
  </si>
  <si>
    <t xml:space="preserve">Columns, Pillars, Piers, Abutments, Posts and Struts
</t>
  </si>
  <si>
    <t>FLY ASH BRICK MASONARY</t>
  </si>
  <si>
    <t xml:space="preserve">Brick work with common burnt clay F.P.S. (non modular) bricks of class
designation 7.5 in foundation and plinth in: </t>
  </si>
  <si>
    <t>6.1.2</t>
  </si>
  <si>
    <t xml:space="preserve">Cement mortar 1:6 (1 cement : 6 coarse sand) upto plinth level
</t>
  </si>
  <si>
    <t xml:space="preserve">Brick work with non modular fly ash bricks conforming to IS:12894, class designation 10 average compressive strength in super structure above plinth level
up to floor V level in :
</t>
  </si>
  <si>
    <t>Cement mortar 1:6 (1 cement : 6 Coarse sand) Above plinth level upto floor V level</t>
  </si>
  <si>
    <t>Extra for brick work / AAC block masonry / Tile brick masonry in superstructure
above floor V level, for each four floors or part thereof by mechanical means.</t>
  </si>
  <si>
    <t>Above V level</t>
  </si>
  <si>
    <t>Half brick masonry with non modular fly ash bricks of class designation 10, conformingio IS :12894, in super structure above plinth and upto floor V level</t>
  </si>
  <si>
    <t>6.45.2</t>
  </si>
  <si>
    <t>.Cement mortar 1 : 4 (1 cement : 4 coarse sand)</t>
  </si>
  <si>
    <t xml:space="preserve">Extra for half brick masonry in superstructure, above floor V level for every four floors or part thereof by mechanical means.
</t>
  </si>
  <si>
    <t>12 mm PLASTER</t>
  </si>
  <si>
    <t>13.1,13.1.2</t>
  </si>
  <si>
    <t xml:space="preserve">12mm cement plaster on the rough side of single or half brick wall of mix :
1:6 (1 cement: 6 fine sand)
</t>
  </si>
  <si>
    <t xml:space="preserve">Extra for plastering exterior walls of height more than 10 m from ground level for every additional height of 3 m or part thereof.
</t>
  </si>
  <si>
    <t>18mm  square  chicken wiremesh</t>
  </si>
  <si>
    <t>Providing  and  fixing  145 GSM fibre glass mesh   at junctions of concrete and brick work and other locations at all heights placed symmetrically on the joint,  including cutting to required size, fixing in position with cement and nails etc complete in all respects  as per specifications/drawings  and  to  the  entire  satisfaction  of   the  Engineer  in Charge.</t>
  </si>
  <si>
    <t>6 mm PLASTER</t>
  </si>
  <si>
    <t>13.16,13.16.1</t>
  </si>
  <si>
    <t xml:space="preserve">6 mm cement plaster of mix  1:3 (1 cement : 3 fine sand) </t>
  </si>
  <si>
    <t>GRANITE</t>
  </si>
  <si>
    <t xml:space="preserve">Providing and laying Polished Granite stone flooring in required design and patterns, in linear as well as curvilinear portions of the building all complete as per the architectural drawings with 18 mm thick stone slab over 20 mm (average) thick base of cement mortar 1:4 (1 cement : 4 coarse sand) laid and jointed with cement slurry and pointing with white cement slurry admixed with pigment of matching shade including rubbing , curing and polishing etc. all complete as specified and as directed by the Engineer-in-Charge.Polished Granite stone slab jet Black, Cherry Red, Elite Brown, Cat Eye or equivalent. </t>
  </si>
  <si>
    <t>GRANITE FOR WALL</t>
  </si>
  <si>
    <t>Stone tile work for wall lining upto 10 m height with special adhesive over 12 mm thick bed of cement mortar 1:3 (1 cement : 3 coarse sand), including pointing in white cement with an admixture of pigment to match the stone shade. 7.38.1 8mm thick (mirror polished and machine cut edge) Granite stone of any colour and shade</t>
  </si>
  <si>
    <t>GRANITE EDGE MOULDING</t>
  </si>
  <si>
    <t xml:space="preserve">Providing edge moulding to 18 mm thick marble stone counters, Vanities etc., including machine polishing to edge to give high gloss finish etc. complete as per design approved by Engineer-in-Charge.
</t>
  </si>
  <si>
    <t>FALSE CELLING</t>
  </si>
  <si>
    <t xml:space="preserve">Providing and fixing false ceiling at all heights with integral densified calcium silicate reinforced with fibre and natural filler false ceiling tiles of Size 595x595mm of approved texture, design and patterns having NRC (Noise Reduction coefficient) of 0.50 (minimum) as per IS 8225:1987, Light reflectance of 85% (minimum). Non combustible as per BS:476 (part-4), fire performance as per BS:476 (part 6 &amp;7), humidity resistance of 100%, thermal conductivity &lt; 0.043 W/m K as per ASTM 518:1991,in true horizontal level suspended on interlocking metal T-Grid of hot dipped galvanised iron section of 0.33mm thick (galvanized @ 120 grams per sqm including both sides) comprising of mainT runners of size 24x38 mm of length 3000 mm, cross - T of size 24x32 mm of length 1200 mm and secondary intermediate cross-T of size 24x32 mm of length 600mm to form grid module of size 600 x 600 mm, suspended from ceiling using galvanised mild steel items (galvanizing @ 80 grams per sqm) i.e. 50 mm long, 8 mm outer diameter M-6 dash fasteners, 6 mm dia fully threaded hanger rod upto 1000 mm length and L-shape level adjuster of size 85x25x25x2 mm. Galvanised iron perimeter wall angle of size 24x24x0.40 mm of length 3000 mm to be fixed on periphery wall / partition with the help of plastic rawl plugs at 450 mm center to center and 40 mm long dry wall S.S screws. The work shall be carried out as per specifications, drawing and as per directions of the Engineer-in-Charge.
</t>
  </si>
  <si>
    <t>26.22.1</t>
  </si>
  <si>
    <t>With 15 mm thick tegular edged light weight calcium silicate false ceiling tiles.</t>
  </si>
  <si>
    <t>ANTISKID TILES</t>
  </si>
  <si>
    <t xml:space="preserve">Providing and laying rectified Glazed Ceramic floor tiles of size 300x300 mm or more (thickness to be specified by the manufacturer), of 1st quality conforming to IS : 15622, of approved make, in colours White, Ivory, Grey, Fume Red Brown, laid on 20 mm thick cement mortar 1:4 (1 Cement: 4 Coarse sand), jointing with grey cement slurry @ 3.3 kg/ sqm including grouting the joints with white cement and matching pigments etc., complete.  . </t>
  </si>
  <si>
    <t>Providing Cinder Filling in Toilet Sunken part</t>
  </si>
  <si>
    <t>NS</t>
  </si>
  <si>
    <t xml:space="preserve">Providing &amp; filling sunken floors with good quality cinder well compacted and top surface dressed and levelled to proper gradient as per direction of the engineer-in charge including cost of all labour,cost of sand ,royalty ,loading ,unloading ,transportation,sundries,T &amp;P,etc. complete in all floors  </t>
  </si>
  <si>
    <t>CERAMIC TILES</t>
  </si>
  <si>
    <t xml:space="preserve">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
</t>
  </si>
  <si>
    <t>VETRIFIED TILES FLOORING</t>
  </si>
  <si>
    <t xml:space="preserve">Providing and laying vitrified floor tiles in different sizes (thickness to be specified by the manufacturer) with water absorption less than 0.08% and conforming to IS: 15622, of approved make, in all colours and shades, laid on 20mm thick cement mortar 1:4 (1 cement : 4 coarse sand), jointing with grey cement slurry @ 3.3 kg/ sqm including grouting the joints with white cement and matching pigments etc., complete.11.41.3 Size of Tile 600x600 mm
</t>
  </si>
  <si>
    <t>50 MM THIK GRADING CONC.</t>
  </si>
  <si>
    <t>Providing and laying damp-proof course 50mm thick with cement concrete 1:2:4 (1 cement : 2 coarse sand(zone-III) : 4 graded stone aggregate 6 mm nominal size).</t>
  </si>
  <si>
    <t>Providing gola</t>
  </si>
  <si>
    <t>Providing gola 75x75 mm in cement concrete 1:2:4 (1 cement : 2 coarse sand : 4 stone aggregate 10 mm and down gauge), including finishing with cement mortar 1:3 (1 cement : 3 fine sand) as per standard design :</t>
  </si>
  <si>
    <t>12.21.1</t>
  </si>
  <si>
    <t xml:space="preserve">In 75x75 mm deep chase
</t>
  </si>
  <si>
    <t xml:space="preserve">Waterproofing Treatment </t>
  </si>
  <si>
    <t>Providing and laying water proofing treatment in sunken portion of WCs, bathroom etc., by applying cement slurry mixed with water proofing cement compound consisting of applying :</t>
  </si>
  <si>
    <t xml:space="preserve"> First layer of slurry of cement @ 0.488 kg/sqm mixed with water proofing cement compound @ 0.253 kg/ sqm. This layer will be allowed to air cure for 4 hours.</t>
  </si>
  <si>
    <t xml:space="preserve"> Second layer of slurry of cement @ 0.242 kg/sqm mixed with water proofing cement compound @ 0.126 kg/sqm. This layer will be allowed to air cure for 4 hours followed with water curing for 48 hours.
The rate includes preparation of surface, treatment and sealing of all joints, corners, junctions of pipes and masonry with polymer mixed slurry.
</t>
  </si>
  <si>
    <t>FLOOR AREA</t>
  </si>
  <si>
    <t>WALL AREA</t>
  </si>
  <si>
    <t>22.7.1</t>
  </si>
  <si>
    <t xml:space="preserve">With average thickness of 120 mm and minimum thickness at khurra as 65 mm.
</t>
  </si>
  <si>
    <t>SS RAILING</t>
  </si>
  <si>
    <t xml:space="preserve">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
</t>
  </si>
  <si>
    <t>FLUSH  DOOR AT TOILET</t>
  </si>
  <si>
    <t>Providing and fixing ISI marked flush door shutters conforming to IS : 2202 (Part I) non-decorative type, core of block board construction with frame of 1st class hard wood and well matched commercial 3 ply veneering with vertical grains or cross bands and face veneers on both faces of shutters:</t>
  </si>
  <si>
    <t>9.21.2</t>
  </si>
  <si>
    <t xml:space="preserve">30 mm thick including ISI marked Stainless Steel butt hinges with necessary screws
</t>
  </si>
  <si>
    <t>FLUSH DOOR  WITH ONE SIDE DECORATIVE</t>
  </si>
  <si>
    <t xml:space="preserve">Extra for Providing and fixing flush doors with decorative veneering instead of non decorative ISI marked flush door shutters conforming to IS: 2202 (Part I)
</t>
  </si>
  <si>
    <t>9.22.1</t>
  </si>
  <si>
    <t xml:space="preserve">On one side only
</t>
  </si>
  <si>
    <t>SAL WOOD DOOR FRAME</t>
  </si>
  <si>
    <t>Providing wood work in frames of doors, windows, clerestory windows and other frames, wrought framed and fixed in position with hold fast lugs or with dash fasteners of required dia &amp; length (hold fast lugs or dash fastener shall be paid for separately).</t>
  </si>
  <si>
    <t>9.1.2</t>
  </si>
  <si>
    <t xml:space="preserve">Sal wood
</t>
  </si>
  <si>
    <t xml:space="preserve"> DOOR FRAME HOLD FAST</t>
  </si>
  <si>
    <t>Providing 40x5 mm flat iron hold fast 40 cm long including fixing to frame with 10 mm diameter bolts, nuts and wooden plugs and embedding in cement concrete block 30x10x15cm 1:3:6 mix (1 cement : 3 coarse sand : 6 graded stone aggregate 20mm nominal size).</t>
  </si>
  <si>
    <t>TOWER BOLT</t>
  </si>
  <si>
    <t xml:space="preserve">Providing and fixing aluminium tower bolts, ISI marked, anodised (anodic coating not less than grade AC 10 as per IS : 1868 ) transparent or dyed to required colour or shade, with necessary screws etc. complete :
</t>
  </si>
  <si>
    <t>9.97.1</t>
  </si>
  <si>
    <t xml:space="preserve">300x10 mm
</t>
  </si>
  <si>
    <t>DOOR CATCHER</t>
  </si>
  <si>
    <t>Providing and fixing magnetic catcher of approved quality in cupboard / ward robe shutters, including fixing with necessary screws etc. complete.</t>
  </si>
  <si>
    <t>9.114.1</t>
  </si>
  <si>
    <t xml:space="preserve">Triple strip vertical type
</t>
  </si>
  <si>
    <t>LATH LUCK</t>
  </si>
  <si>
    <t>Providing and fixing bright finished brass 100 mm mortice latch and lock with 6 levers and a pair of lever handles of approved quality with necessary screws etc. complete.</t>
  </si>
  <si>
    <t xml:space="preserve"> Deluxe Multi Surface Paint  FOR WOOD WORK</t>
  </si>
  <si>
    <t>13.48.2</t>
  </si>
  <si>
    <t xml:space="preserve">Painting wood work with Deluxe Multi Surface Paint of required shade. Two or more coat applied @ 0.90 ltr/10 sqm over an under coat of primer applied @0.75 ltr/10 sqm of approved brand and manufacture
</t>
  </si>
  <si>
    <t>Antitermite for Door frame</t>
  </si>
  <si>
    <t>2.35.5</t>
  </si>
  <si>
    <t xml:space="preserve">Treatment at points of contact of wood work by chemical emulsion Chlorpyriphos/ Lindane (in oil or kerosene based solution) @ 0.5 litres per hole by drilling 6 mm dia holes at downward angle of 45 degree at 150 mm
centre to centre and sealing the same.
</t>
  </si>
  <si>
    <t>M.S GRILL</t>
  </si>
  <si>
    <t xml:space="preserve">Providing and fixing M.S. grills of required pattern in frames of windows etc. with M.S. flats, square or round bars etc. including priming coat with approved steel primer all complete.Fixed to steel windows by welding 
</t>
  </si>
  <si>
    <t>UPVC WINDOW</t>
  </si>
  <si>
    <t>Providing and fixing factory made uPVC white colour sliding glazed window above 1.50 m in height dimension comprising of uPVC multi-chambered frame with in-built roller track and sash extruded profiles duly reinforced with 1.60 ± 0.2 mm thick galvanized mild steel section made from roll forming process of required length (shape &amp; size according to uPVC profile), appropriate dimension of uPVC extruded glazing beads, uPVC extruded interlocks and uPVC extruded Inline sash adaptor (if required), EPDM gasket, wool pile, zinc alloy (white powder coated) handle on one side of extreme panel along with zinc plated mild steel multi point locking having transmission gear with keeps, zinc alloy (white powder coated) touch lock with hook (if required for wire mesh panel), stainless steel (SS 304 grade) body with adjustable double nylon rollers (weight bearing capacity to be 120 kg), G.I fasteners 100 x 8 mm size for fixing frame to finished wall and necessary stainless steel screws etc. Profile of frame &amp; sash shall be mitred cut and fusion welded at all corners, including drilling of holes for fixing hardware's and drainage of water etc. After fixing frame the gap between frame and adjacent finished wall shall be filled with weather proof silicon sealent over backer rod of required size and of approved quality, all complete as per approved drawing &amp; direction of Engineer-in-Charge. (Single / double glass panes, wire mesh and silicon sealent shall be paid separately). Note: For uPVC frame and sash extruded profiles minus 5% tolerance in dimension i.e. in depth &amp; width of profile shall be acceptable. Variation in profile dimension in higher side shall be accepted but no extra payment on this account shall be made.</t>
  </si>
  <si>
    <t xml:space="preserve">Two track two panels sliding window made of (big series) frame 67 x 50 mm &amp; sash 46 x 62 mm both having wall thickness of 2.3 ± 0.2 mm and single glazing bead / double glazing bead of appropriate dimension. (Area of window above 2.50 sqm upto 4.00 sqm.)
</t>
  </si>
  <si>
    <t>UPVC VENTILATOR</t>
  </si>
  <si>
    <t>Providing and fixing factory made uPVC white colour fixed glazed windows/ventilators comprising of uPVC multi-chambered frame and mullion (where ever required) extruded profiles duly reinforced with 1.60 ± 0.2 mm thick galvanized mild steel section made from roll forming process of required length (shape &amp; size according to uPVC profile), uPVC extruded glazing beads of appropriate dimension, EPDM gasket, G.I fasteners 100 x 8 mm size for fixing frame to finished wall, plastic packers, plastic caps and necessary stainless steel screws etc. Profile of frame shall be mitred cut and fusion welded at all corners, mullion (if required) shall be also fusion welded including drilling of holes for fixing hardware's and drainage of water etc. After fixing frame the gap between frame and adjacent finished wall shall be filled with weather proof silicon sealant over backer rod of required size and of approved quality, all complete as per approved drawing &amp; direction of Engineer-in-Charge. (Single / double glass panes and silicon sealant shall be paid separately). Note: For uPVC frame, sash and mullion extruded profiles minus 5% tolerance in dimension i.e. in depth &amp; width of profile shall be acceptable. Variation in profile dimension in higher side shall be accepted but no extra payment on this account shall be made.</t>
  </si>
  <si>
    <t xml:space="preserve">Fixed window / ventilator made of (small series) frame 47 x 50 mm &amp; mullion 47 x 68 mm both having wall thickness of 1.9 ± 0.2 mm and single glazing bead of appropriate dimension. (Area upto 0.75 sqm.)
</t>
  </si>
  <si>
    <t>UPVC SLIDING DOOR</t>
  </si>
  <si>
    <t>Three track three panels sliding door made of (big series) frame 116 x 45 mm &amp; sash 46 x 82 mm both having wall thickness of 2.3 ± 0.2 mm and single glazing bead/ double glazing bead of appropriate dimension. (Area of door above 5.00 sqm)</t>
  </si>
  <si>
    <t>2hrs Fire rated Hollow Metal Doors as per IS 3614-Painted</t>
  </si>
  <si>
    <t>2 Hr Fire rated Hollow Metal Doors-Painted</t>
  </si>
  <si>
    <t xml:space="preserve">Providing and fixing of Hollow metal fire rated doors  as per IS 3614 part-1 &amp; part-2 for stability and integrity. Pressed Galvanized steel confirming to IS 277 with the following specification. Recommended fire door shall have doors tested at CBRI or ARAI for maximum rating of 2hrs with vision panel. Test certificates should  be available for vision lites /panels as part of the fire door assembly. Independent glass  test certificates will not be accepted. Manufacturer test certificate shall cover doors both single and double leaf and all doors supplied should be within the tested specimen, deviation in specification and sheet thickness other than what is mentioned in the test certificates are not allowed. Proper label confirming the type of door and the hourly rating is mandatory. (of approved make). Door leaf shall be 46mm thick fully flush double skin door with or without vision lite. Door leaf shall be manufactured from 1.2mm (18guage) minimum thick galvanised steel sheet. The internal construction of the door should be rigid reinforcement pads for receiving appropriate hardware. The infill material shall be resin bonded honeycomb core. All doors shall be factory prepped for receiving appropriate hardware and provided with necessary reinforcement for hinges, locks, and door closers. The edges should be interlocked with lock seam. For pair of doors astragals will be provided as required. Vision lite wherever applicable should be provided as per manufacturers recommendation with a beeding and screws from inside. The glass should be 6mm clear borosilicate fire rated glass of relavant rating of the door. Panic Bar must be in Staircase Door. 2Hrs Fire Rated Door Double leaf  with vision panel and hardware set.  </t>
  </si>
  <si>
    <t>PUTTY WORK</t>
  </si>
  <si>
    <t xml:space="preserve">Providing and applying plaster of paris putty of 2 mm thickness over plastered
surface to prepare the surface even and smooth complete. </t>
  </si>
  <si>
    <t xml:space="preserve"> Finishing walls with 100% Premium acrylic emulsion paint having VOC less than 50 gm/litre and UV resistance as per IS 15489:2004, Alkali &amp; fungal resistance, dirt resistance exterior paint of required shade (Company Depot Tinted) with silicon additives. 13.48A.1 New work (Two or more coats applied @ 1.43 litre/ 10 sqm. Over and including priming coat of exterior primer applied @ 0.90 litre/10 sqm.
</t>
  </si>
  <si>
    <t xml:space="preserve">Finishing walls with textured exterior paint of required shade :
</t>
  </si>
  <si>
    <t>New work (Two or more coats applied @ 3.28 ltr/10 sqm)over and including priming coat of exterior primer applied @ 2.20kg/10 sqm</t>
  </si>
  <si>
    <t>GLASS GLAZING</t>
  </si>
  <si>
    <t xml:space="preserve"> Designing, fabricating, testing, protection, installing and fixing in position semi (grid) unitized system of structural glazing (with open joints) for linear as well as curvilinear portions of the building for all heights and all levels, including:                                                                                              (a) Structural analysis &amp; design and preparation of shop drawings for the specified design loads conforming to IS 875 part III (the system must passed the proof test at 1.5 times design wind pressure without any failure), including functional design of the aluminum sections for fixing glazing panels of various thicknesses, aluminium cleats, sleeves and splice plates etc. gaskets, screws, toggles, nuts, bolts, clamps etc., structural and weather silicone sealants, flashings, fire stop (barrier)-cum-smoke seals, microwave cured EPDM gaskets for water tightness, pressure equalisation &amp; drainage and protection against fire hazard including:</t>
  </si>
  <si>
    <t>(b) Fabricating and supplying serrated M.S. hot dip galvanised / Aluminium alloy of 6005 T5 brackets of required sizes, sections and profiles etc. to accommodate 3 Dimentional movement for achieving perfect verticality and fixing structural glazing system rigidly to the RCC/ masonry/structural steel framework of building structure using stainless steel anchor fasteners/ bolts,nylon seperator to prevent bimetallic contacts with nuts and washers etc. of    stainless steel grade 316, of the required capacity and in required numbers.(c) Providing and filling, two part pump filled, structural silicone sealant and one part weather silicone sealant compatible with the structural silicone sealant of required bite size in a clean and controlled factory / work shop environment, including double sided spacer tape, setting blocks and backer rod, all of approved grade, brand and manufacture, as per the approved sealant design, within and all around the perimeter for holding glass. (d) Providing and fixing in position flashings of solid aluminium sheet 1 mm thick and of sizes, shapes and profiles, as required as per the site conditions, to seal the gap between the building structure and all its interfaces with curtain glazing to make it watertight. (e) Making provision for drainage of moisture/ water that enters the curtain glazing system to make it watertight, by incorporating principles of pressure equalization, providing suitable gutter profiles at bottom (if required), making necessary holes of required sizes and of required numbers etc. complete. This item includes cost of all inputs of designing, labour for fabricating and installation of aluminium grid, installation of glazed units, T&amp;P, scaffolding and other incidental charges including wastages etc., enabling temporary structures and services, cranes or cradles etc. as described above and as specified. The item includes the cost of getting all the structural and functional design including shop drawings checked by a structural designer, dully approved by Engineer-in-charge. The item also includes the cost of all mock ups at site, cost of all samples of the individual components for testing in an approved laboratory, field tests on the assembled working structural glazing as specified, cleaning and protection till the handing over of the building for occupation. In the end, the Contractor shall provide a water tight structural glazing having all the performance characteristics etc. all complete as required, as per the Architectural drawings, as per item description, as specified, as per the approved shop drawings and as directed by the Engineerin-Charge. Note:- 1. The cost of providing extruded aluminium frames, shadow boxes, extruded aluminium section capping for fixing in the grooves of the curtain glazing and vermin proof stainless steel wire mesh shall be paid for separately under relevant items under this sub- head. However, for the purpose of payment, only the actual area of structural glazing (including width of grooves)
on the external face shall be measured in sqm. up to two decimal places.</t>
  </si>
  <si>
    <t xml:space="preserve"> Note:-2. The following performance test are to be conducted on structural glazing system if area of structural glazing exceeds 2500 Sqm from the certified laboratories accreditated by NABL(National Accreditation Board for Testing and Calibration Laboratories), Department of Science &amp; Technologies, India. Cost of testing is payable separately. The NIT approving authority will decide the necessity of testing on the basis of cost of the work, cost of the test and importance of the work. Performance Testing of Structural glazing system Tests to be conducted in the NABL accredited lab or by any other accreditation body which operates in accordance with ISO/ IEC 17011 and accredits labs as per ISO/ IEC 17025.</t>
  </si>
  <si>
    <t xml:space="preserve">1. Performance Laboratory Test for Air Leakage Test (-50pa to - 300pa) &amp; (+50pa to +300pa) as per ASTM E-283-04 testing method for a range of testing limit 1 to 200 mVhr
2. Static Water Penetration Test. (50pa to 1500pa) as per ASTME- 331-09 testing method for a range up to 2000 ml.        3. Dynamic Water Penetration (50pa to 1500pa) as per AAMA 501.01- 05 testing method for a range upto 2000 ml                      4. Structural Performance Deflection and deformation by static air pressure test (1.5 times design wind pressure without any failure) as per ASTME-330- 10 testing method for a range upto 50 mm 5. Seismic Movement Test (upto 30 mm) as per AAMA 501.4-09 testing method for Qualitative test, Tests to be conducted on site. 6. Onsite Test for Water Leakage for a pressure range 50 kpa to 240 kpa (35psi) upto 2000 ml
</t>
  </si>
  <si>
    <t>GLASS CANOPY</t>
  </si>
  <si>
    <t>MR</t>
  </si>
  <si>
    <t>Design, Supplying and Installation of glass canopy made of 13.52mm thick Laminated and toughened glass in front of the main entrance of the building as designated in the drawing submitted. The installation shall be done along with the accessories like MS bush of 50mm dia solid cylinders, properly welded to the main MS structure (Not in scope of this offer). The bushes shall be prepared with threaded hole to accommodate the SS 304 grade Fixed head or articulated Bolts of M12, fixing the Stainless steel Spider fittings Dorma RSF or Kinlong or Equivalent to the main MS structure. The Glass canopy shall be held in position with SS Fixed Head Bolts from RSF Dorma or Kinlong or Equivalent. The gradient as described in the drawing shall be maintained with the help of flat SS washers. The joints shall be sealed with clear weathering silicones of Dow Corning or equivalent.</t>
  </si>
  <si>
    <t>Canopy system As per Manufacturer with necessary accessories, fittings, Bushes, SS Bolts and Labour charges.</t>
  </si>
  <si>
    <t>Extra for 13.52mm thick (6mm Clear+1.52mm PVB+6mm clear) laminated and toughened glass, with Silicones, necessary holes, cuttings etc.</t>
  </si>
  <si>
    <t>GLASS CANOPY TRUSS</t>
  </si>
  <si>
    <t>Structural steel work riveted, bolted or welded in built up sections, trusses and framed work, including cutting, hoisting, fixing in position and applying a priming coat of approved steel primer all complete.</t>
  </si>
  <si>
    <t>LOUVERS</t>
  </si>
  <si>
    <t>Providing and fixing anodized aluminium louvers (anodized transparent or dyed to required shade according  to IS: 1868 with minimum anodic coating of grade AC 15) of approved design/pattern, with minimum anodic coating of grade AC 15  with approved standard aluminium section fixed to the existing window frame with C.P. brass/ stainless steel screws @ 200mm centre to centre, including cutting the grill to proper shape and size to window opening and fixing the same in position including cost, conveyance, loading, unloading of all materials, cost of all labour, taxes, sundries and T&amp;P, scaffolding if required etc complete as per the direction of Engineer Engineer-in-charge. (Samples of aluminium section is to be approved before use for work and  weight of grill to be measured for payment.)</t>
  </si>
  <si>
    <t>ROLLING SHUTTER</t>
  </si>
  <si>
    <t xml:space="preserve">Supplying and fixing rolling shutters of approved make, made of required size M.S. laths, interlocked together through their entire length and jointed together at the end by end locks, mounted on specially designed pipe shaft with brackets, side guides and arrangements for inside and outside locking with push and pull operation complete, including the cost of providing and fixing necessary 27.5 cm long wire springs manufactured from high tensile steel wire of adequate strength conforming to IS: 4454 - part 1 and M.S. top cover of required thickness for rolling shutters.
</t>
  </si>
  <si>
    <t xml:space="preserve">80x1.25 mm M.S. laths with 1.25 mm thick top cover
</t>
  </si>
  <si>
    <t xml:space="preserve">Providing and laying 60mm thick factory made cement concrete paver block of approved shape and colour of M -30 grade made of C&amp;D waste by block making machine with vibratory compaction laid in required pattern and including over 50mm thick compacted bed of coarse sand, filling the joints with fine sand etc. all complete as per the direction of Engineer-in-charge.
</t>
  </si>
  <si>
    <t>PLINTH PROTECTION</t>
  </si>
  <si>
    <t>Making plinth protection 50mm thick of cement concrete 1:3:6 (1 cement : 3 coarse sand : 6 graded stone aggregate 20 mm nominal size) over 75mm thick bed of dry brick ballast 40 mm nominal size, well rammed and consolidated and grouted with fine sand, including necessary excavation, levelling &amp; dressing &amp; finishing the top smooth.</t>
  </si>
  <si>
    <t>ACP</t>
  </si>
  <si>
    <t xml:space="preserve">Designing, fabricating, testing, installing and fixing in position Curtain Wall with Aluminium Composite Panel Cladding, with open grooves for linear as well as curvilinear portions of the building , for all heights and all levels etc. including: (a) Structural analysis &amp; design and preparation of shop drawings for pressure equalisation or rain screen principle as required, proper drainage of water to make it watertight including checking of all the structural and functional design. (b) Providing, fabricating and supplying and fixing panels of aluminium composite panel cladding in pan shape in metalic colour of approved shades made out of 4mm thick aluminium composite panel material consisting of 3mm thick FR grade mineral core sandwiched between two Aluminium sheets (each 0.5mm thick).
</t>
  </si>
  <si>
    <t>The aluminium composite panel cladding sheet shall be coil coated, with Kynar 500 based PVDF / Lumiflon based fluoropolymer resin coating of approved colour and shade on face # 1 and polymer (Service) coating on face # 2 as specified using stainless steel screws, nuts, bolts, washers, cleats, weather silicone sealant, backer rods etc. (c) The fastening brackets of Aluminium alloy 6005 T5 / MS with Hot Dip Galvanised with serrations and serrated washers to arrest the wind load movement, fasteners, SS 316 Pins and anchor bolts of approved make in SS 316, Nylon separators to prevent bi-metallic contacts all complete required to perform as per specification and drawing The item includes cost of all material &amp; labour component, the cost of all mock ups at site, cost of all samples of the individual components for testing in an approved laboratory, field tests on the assembled working curtain wall with</t>
  </si>
  <si>
    <t xml:space="preserve">aluminium composite panel cladding, cleaning and protection of the curtain wall with aluminium composite panel cladding till the handing over of the building for occupation. Base frame work for ACP cladding is payable under the relevant aluminium item.s The Contractor shall provide curtain wall with aluminium composite panel cladding, having all the performance characteristics all complete, as per the Architectural drawings, as per item description, as specified, as per the approved shop drawings and as directed by the Engineer-in-Charge. However, for the purpose of payment, only the actual area on the external face of the curtain wall with Aluminum Composite Panel Cladding (including width of groove) shall be measured in sqm. up to two decimal places.
</t>
  </si>
  <si>
    <t>Providing and laying integral cement based water proofing treatment including. preparation of surface as required for treatment of roofs, balconies, terraces etc consisting of following operations: (a) Applying a slurry coat of neat cement using 2.75 kg/sqm of cement admixed with water proofing compound conforming to IS. 2645 and approved by Engineer-in-charge over the RCC slab including adjoining walls upto 300 mm height including cleaning the surface before treatment. (b) Laying brick bats with mortar using broken bricks/brick bats 25 mm to 115 mm size with 50% of cement mortar 1:5 (1 cement : 5 coarse sand) admixed with water proofing compound conforming to IS : 2645 and approved by Engineer-in-charge over 20 mm thick layer of cement mortar of mix 1:5 (1 cement :5 coarse sand ) admixed with water proofing compound conforming to IS : 2645 and approved by Engineer-in-charge to required slope and treating similarly the adjoining walls upto 300 mm height including rounding of junctions of walls and slabs. (c) After two days of proper curing applying a second coat of cement slurry using 2.75 kg/ sqm of cement admixed with water proofing compound conforming to IS : 2645 and approved by Engineer-in-charge. (d) Finishing the surface with 20 mm thick jointless cement mortar of mix 1:4 (1 cement :4 coarse sand) admixed with water proofing compound conforming to IS : 2645 and approved by Engineer-in-charge including laying glass fibre cloth of approved quality in top layer of plaster and finally finishing the surface with trowel with neat cement slurry and making pattern of 300x300 mm square 3 mm deep. (e) The whole terrace so finished shall be flooded with water for a minimum period of two weeks for curing and for final test.“All above operations to be done in order and as directed and specified by the Engineer-in-Charge :</t>
  </si>
  <si>
    <t>Providing and fixing factory made uPVC white colour sliding glazed door comprising of uPVC multi chambered frame with in-built roller track and sash extruded profiles duly reinforced with 1.60 ± 0.2 mm thick galvanized mild steel section made from roll forming process of required length (shape &amp; size according to uPVC profile), appropriate dimension uPVC extruded glazing beads, uPVC extruded interlock and uPVC extruded Inline sash adaptor (if required), EPDM gasket, wool pile, zinc alloy (white powder coated) handle with key on one side of extreme panels along with zinc plated mild steel multi point locking having transmission gear with keeps, zinc alloy (white powder coated) cresent lock (if required), stainless steel (SS 304 grade) body with adjustable double nylon rollers (weight bearing capacity to be 120 kg), G.I fasteners 100 x 8 mm size for fixing frame to finished wall and necessary stainless steel screws etc. Profile of frame &amp; sash shall be mitred cut and fusion welded at all corners, including drilling of holes for fixing hardware's and drainage of water etc. After fixing frame the gap between frame and adjacent finished wall shall be filled with weather proof silicon sealent over backer rod of required size and of approved quality, all complete as per approved drawing &amp; direction of Engineer-in-Charge. (Single / double glass panes, wire mesh and silicon sealent shall be paid separately). Note: For uPVC frame and sash extruded profiles minus 5% tolerance in dimension i.e. in depth &amp; width of profile shall be acceptable. Variation in profile dimension in higher side shall be accepted but no extra payment on this account shall be made.</t>
  </si>
  <si>
    <t>8(A)</t>
  </si>
  <si>
    <t>QNTL.</t>
  </si>
  <si>
    <t>M</t>
  </si>
  <si>
    <t>3(a)</t>
  </si>
  <si>
    <t>6(A)</t>
  </si>
  <si>
    <t>7(A)</t>
  </si>
  <si>
    <t>8(B)</t>
  </si>
  <si>
    <t>25(A)</t>
  </si>
  <si>
    <t>28(A)</t>
  </si>
  <si>
    <t>Make/Model</t>
  </si>
  <si>
    <t>SUB HEAD-I- (SANITARY FIXTURES &amp; INTERNAL PLUMBING)</t>
  </si>
  <si>
    <t xml:space="preserve"> Providing and fixing white vitreous china pedestal type water closet (European type W.C. pan) with seat and lid, 10 litre low level white P.V.C. flushing cistern, including flush pipe, with manually controlled device (handle lever), conforming to IS : 7231, with all fittings and fixtures complete, including cutting and making good the walls and floors wherever required :
</t>
  </si>
  <si>
    <t xml:space="preserve"> W.C. pan with ISI marked white solid plastic seat and lid.</t>
  </si>
  <si>
    <t>Supplying, Installing &amp; testing 15mm CP Health Faucet of approved make with necessary CP flexible hose 1000mm long nozzle,CP wall flange,  CP angle cock etc., complete Model No F160002 Make :Hindware or equivalent.</t>
  </si>
  <si>
    <t>Providing and fixing toilet paper holder.</t>
  </si>
  <si>
    <t>17.34.1</t>
  </si>
  <si>
    <t>Providing and fixing wash basin with C.I. brackets, 15 mm dia CP Brass single hole basin mixer of approved quality and make, including painting of fittings and brackets, cutting and making good the walls wherever required:-</t>
  </si>
  <si>
    <r>
      <t xml:space="preserve">Providing, fixing, testing and commissioning of star white colour vitreous china below / over counter </t>
    </r>
    <r>
      <rPr>
        <b/>
        <sz val="16"/>
        <rFont val="Book Antiqua"/>
        <family val="1"/>
      </rPr>
      <t>Oval Wash Basin / circular basin (Size 510 x 430 mm)</t>
    </r>
    <r>
      <rPr>
        <sz val="16"/>
        <rFont val="Book Antiqua"/>
        <family val="1"/>
      </rPr>
      <t xml:space="preserve"> with CP brass waste assembly and basin mixer complete including CI / MS brackets duly painted, cutting and making good the walls floors wherever</t>
    </r>
    <r>
      <rPr>
        <b/>
        <sz val="16"/>
        <rFont val="Book Antiqua"/>
        <family val="1"/>
      </rPr>
      <t xml:space="preserve">  Hindware make cat.no. 10038 Special  or equivalent ,Basin mixer cat no-F280010  or equivalent.</t>
    </r>
  </si>
  <si>
    <t>17.22A</t>
  </si>
  <si>
    <t>Providing and fixing CP Brass 32mm size Bottle Trap of approved quality &amp; make and as per the direction of Engineer-in-charge</t>
  </si>
  <si>
    <t>Providing and fixing mirror of superior glass (of approved quality) and of required shape and size with plastic moulded frame of approved make and shade with 6 mm thick hard board backing :</t>
  </si>
  <si>
    <t>17.32.2</t>
  </si>
  <si>
    <t>Rectangular shape 453x357 mm</t>
  </si>
  <si>
    <t>Providing and fixing PTMT towel ring trapezoidal shape 215 mm long, 200 mm wide with minimum distances of 37 mm from wall face with concealed fittings arrangement of approved quality and colour, weighing not less than 88 gms.</t>
  </si>
  <si>
    <r>
      <t xml:space="preserve">Supplying all materials, labour, T&amp;P and fixing standard sized  Chromium Plated brass  towel Rack of  Hindware/Jaquar/Parryware  or equivalent. complete with Chromium Plated brass  brackets fixed to wooden plugs   with Chromium Plated brass  screws as per specification and direction of the Engineer in charge. Towel ring round &amp; round flange.  </t>
    </r>
    <r>
      <rPr>
        <b/>
        <sz val="16"/>
        <rFont val="Book Antiqua"/>
        <family val="1"/>
      </rPr>
      <t>(MAKE-Hindware Cat No-F880008  or equivalent.)</t>
    </r>
    <r>
      <rPr>
        <sz val="16"/>
        <rFont val="Book Antiqua"/>
        <family val="1"/>
      </rPr>
      <t>.</t>
    </r>
  </si>
  <si>
    <t>Supplying all materials, labour, T&amp;P and fixing standard sized  Chromium Plated soap case of  Hindware/Jaquar/Parryware complete with Chromium Plated brass  brackets fixed to wooden plugs   with Chromium Plated brass  screws as per specification and direction of the Engineer in charge. CP soap holder Hindware Cat. No.: F880011 Soap Holder (Brass)  or equivalent.</t>
  </si>
  <si>
    <t xml:space="preserve">Supplying all materials, labour, T&amp;P and fixing standard sized   Robe Hook of  Hindware/Jaquar/Parryware  or equivalent.complete with all as per specification and direction of the Engineer in charge. Hindware Robe hook Cat. No.: F880004 Robe Hook  or equivalent..
</t>
  </si>
  <si>
    <t>Providing and fixing C.P. brass angle valve for basin mixer,cistern tank and geyser points of approved quality conforming to IS:8931</t>
  </si>
  <si>
    <t>18.53.1</t>
  </si>
  <si>
    <t>15mm nominal bore</t>
  </si>
  <si>
    <r>
      <t>Supply, Installation, Testing and commissioning of wall hanging drinking online water cooler with bottle filler facility, made by stainless steel top and heavy duty galvanized steel frame. With cooling capacity, ADA Compliant, size 472 mm Depth X 447mm width, flexible bubbler guard , operated between 50 to 120 PSI, Chiller unit Suitable to R134a Refrigerant, Adjustable thermostat  control, suitable for 220-230v/50-60 hz A/C Supply Complete with all accessories which include MD-CU29, which is an EPA registered antimicrobial copper that fights off microorganisms which include MRSA and e-coli. The water Fountain shall possess NSF-USA, Green building, energy star saving certification,  and to be placed at different location of buidling. Agency has to execute all civil work for installing the Water Fountain for proper functioning and aesthetic view as directed by the engineer-in-charge without any extra cost.</t>
    </r>
    <r>
      <rPr>
        <b/>
        <sz val="16"/>
        <rFont val="Book Antiqua"/>
        <family val="1"/>
      </rPr>
      <t xml:space="preserve"> (Oasis or Equivalent)</t>
    </r>
  </si>
  <si>
    <t>WITH 50 LPH RO System with 60 ltr HTP Storage tank</t>
  </si>
  <si>
    <t>50 Lph RO System including with, RAW WATER PUMP, MICRON FILTER, MEMBRANE HOUSING, Membrane Boosting Pump, RO Membranes, CONTROL INSTRUMENTS, SKID Hanging with Pressure tank of capacity of 60 Ltr.</t>
  </si>
  <si>
    <t>17.10.1</t>
  </si>
  <si>
    <t xml:space="preserve">Kitchen sink with drain board:510x1040 mm bowl depth 250 mm
</t>
  </si>
  <si>
    <t>17.10.2</t>
  </si>
  <si>
    <t xml:space="preserve">Kitchen sink without drain board: 610x510 mm bowl depth 200 mm
</t>
  </si>
  <si>
    <t>Providing and fixing P.V.C. waste pipe for sink or wash basin including P.V.C. waste fittings complete.</t>
  </si>
  <si>
    <t>17.28.1</t>
  </si>
  <si>
    <t>Semi rigid pipe</t>
  </si>
  <si>
    <t>17.28.2</t>
  </si>
  <si>
    <t>Providing and fixing 600x120x5 mm glass shelf with edges round of supported and anodised alominium angle frame with C.P. brass brackets and guard rail complete fixed with 40 mm long screws, rawl plugs etc., complete. Code no RA816708001 from Roca or othe equivalent make)</t>
  </si>
  <si>
    <t>Supply, Installation, Testing and Commissioning of Electrically operated modular type Air Source Hot Water Generator of 40KW nominal capacity &amp; Flow Rate having Controller and Thermostat so that required quantity of hot water is generated at required temperature with nominal variation, including necessary electrical panel with automatic Controls including inlet and outlet connections and suitable for outdoor installation. Modular scroll type air source water heating machine shall have modules which shall operate in master slave combination with automatic run time equalization
between the modules. Refrigerant R410/R134a, with factory charged refrigerant and oil.</t>
  </si>
  <si>
    <t>Nominal Design conditions:- Outdoor DB/WB temperature 20 Deg C/ 15 Deg C, initial water tank temperature 15 Deg C &amp; Final Tank Temperature 55deg C to 60 Deg C, Minimum COP 4.59,</t>
  </si>
  <si>
    <t>The equipment shall be capable of operation from -10 to 43 Deg C DB ambient temperature.</t>
  </si>
  <si>
    <t>The equipment shall be shipped with first charge of R410 A / R134a refrigerant and oil duly charged at factory. Its shall have matching Air Cooled condenser with copper tubes and aluminium fins and matching Water Side heat exchanger of Shell and Tube or as per manufacturer’s design.</t>
  </si>
  <si>
    <t>Capacity : 40 KW (2W + 1S  )</t>
  </si>
  <si>
    <t>Nominal Hot Water Production Capacity not less than 860 Litre/Hr with all Valve and Accessories(Butterfly Valve-2nos,100mm dia(1 nos),80mm dia,80mm dia Y-,Temperature GaugeStrainer,Pressure Gauge</t>
  </si>
  <si>
    <t>PUMPS:</t>
  </si>
  <si>
    <t>Hot Water Pump (Primary Circuit)</t>
  </si>
  <si>
    <t>Supply, loading, unloading, packing and unpacking, installation, testing and commissioning of end suction pump sets with suitable electric motor for circulation of Hot water for central air-conditioning system.  The pump motor shall be suitable for 415 ± 10% volts, 50 cycles, 3 phase power supply. The pump shall be including the anti- vibration pads, flanges flexible expansion bellows at both ends, etc. and suitable for following ratings as per specifications.</t>
  </si>
  <si>
    <t>The pumping system shall be complete in all respect; every accessory</t>
  </si>
  <si>
    <t>shall be delivered with the equipment which is required for the operational pumping system.</t>
  </si>
  <si>
    <t>110 GPM x 30m head. (1W + 1S)</t>
  </si>
  <si>
    <t>Water Circulation Pump (Secondary Circuit)</t>
  </si>
  <si>
    <t>The pumping system shall be complete in all respect; every accessory shall be delivered with the equipment which is required for the operational pumping system. With all valve Accessories -(buterfly valve 100mm-2,80mm-4,50mm-6,y strainer-80-2,y-strainer-32mm-2,pressure gauge-10, Temperature Gauge-10)</t>
  </si>
  <si>
    <t>20 GPM x 25m head. (1W + 1S)</t>
  </si>
  <si>
    <t>Hot Water Mixing Tank (Horizontal-Low /High Zone)</t>
  </si>
  <si>
    <t>Supply, installation, testing &amp; commissioning of SS-304 Horizontal hot water storage tank (3000 capacity each) suitable for minimum operating pressure as mentioned below.  Tank shall be provided with hot water flow meter at inlet &amp; outlet (approved by department of weights and measures), inlet / outlet, overflow / drain connection with MH cover (550 mm I.D.) pressure relief valves, pressure gauge at inlet / outlet with isolation cock, thermometer at inlet / outlet.  All
the valves &amp; accessories shall be suitable for the operating pressure.</t>
  </si>
  <si>
    <t>Tank shall be insulated as per glass wool, including 24 gauge aluminium cladding.</t>
  </si>
  <si>
    <t>Tank complete with insulation as per specification MS supporting structure with access ladder duly paint with red oxide and two coat of enamel paint of approved shade.</t>
  </si>
  <si>
    <t>3000 Liters capacity Tank suitable for operating pressure 7.0 kg / cm2 with valve and fittings inclusive 50 mm dia PN16 Butterfly Valve.(Hot Water Return),Outlets From Mixing Tanks (1Nos.)65 mm dia PN16 Butterfly Valve.(Hot water supply),65 mm dia PN16 Check Valve.(Hot water supply),65 mm dia PN16 Butterfly Valve.(Spare),65 mm dia PN16 Check Valve.(Spare),25 mm dia PN16 Ball Valve.(Outlet for secondary pumps)25 mm  Safety Valve,Tank Drain connection 50 mm PN 16 Butterfly Valve</t>
  </si>
  <si>
    <t>PIPES and INSULATION (Hot Water)</t>
  </si>
  <si>
    <t>Hot Water Pipe and Insulation</t>
  </si>
  <si>
    <t>Providing and fixing of Hot Water Piles with 19mm/25mm thick UV resistance (ASTM G797/ISO4892-2) thermoplast Elastomer closed cell insulation tubing for hot water Pipes of density not less than 40 kg/cum and thermal conductivity not more than 0.034W/m Degree K over pipes of approved make and complete in all respect &amp; as per specification.</t>
  </si>
  <si>
    <t>Note:- Upto 80mm diameter pipes, insulation in pipe sections must be used. Above 80mm diameter pipes insulation sheet shall be used.</t>
  </si>
  <si>
    <t>100 mm dia (19mm thick insulation)</t>
  </si>
  <si>
    <t>80 mm dia (19mm thick insulation)</t>
  </si>
  <si>
    <t>50 mm dia (19mm thick insulation)</t>
  </si>
  <si>
    <t>40 mm dia (19mm thick insulation)</t>
  </si>
  <si>
    <t>32 mm dia (19mm thick insulation)</t>
  </si>
  <si>
    <t>25 mm dia (19mm thick insulation)</t>
  </si>
  <si>
    <t>Supplying all materials, labour, T&amp;P and fixing Over head rain flow showers  with arm,hand shower and wall mixer of approved make etc complete including cutting the wall and making good the damages, including cost of all materials complete as per PH specification complete as per direction of Er-in-charge (Make-Hindware, Cat no-F160120, Cat no-F160007  or equivalent.)</t>
  </si>
  <si>
    <t>Providing and fixing table mounted sink cock with casted swing spout . (Make-Hindware,Cat no-F330034)</t>
  </si>
  <si>
    <t>SUB HEAD - II - (SOIL, WASTE, RAIN WATER AND VENT PIPES)</t>
  </si>
  <si>
    <t>Supplying all materials, labour, T &amp; P and constructing Gully trap chamber of the following inside size with 8 cm thick R.C.C. precast cover slab in CC (1:2:4) mix using 12mm size h.g. chips, foundation concrete (1:4:8) using 40mm size h.g. metal on bed aound trap , Fly Ash brickwork in CM (1:6) in P&amp;F and inside 12mm thick cement plastering (1:3) finished with a floating coat of neat cement including fixing 100mm x100mm size gully trap, 150mm x150mm C.I gratig etc. all complete as per aproved drawing, specification and direction of Engineer-in-charge.</t>
  </si>
  <si>
    <t>300mmx300mm with RCC cover</t>
  </si>
  <si>
    <t>Supplying all materials, labour, T &amp; P and constructing of Inspection chamber of the following inside size with 8 cm thick R.C.C. precast cover slab in CC (1:2:4) mix using 12mm size h.g. chips, foundation concrete (1:4:8) using 40mm size h.g. metal on bed aound trap , Fly Ash brickwork in CM (1:6) in P&amp;F and inside 12mm thick cement plastering (1:3) finished with a floating coat of neat cement including fixing 100mm x100mm size gully trap, 150mm x150mm C.I gratig etc. all complete as per aproved drawing, specification and direction of Engineer-in-charge.</t>
  </si>
  <si>
    <t>Inside size 900mm x600mm x600mm</t>
  </si>
  <si>
    <t>Supplying, fixing and testing PVC soil, waste, Rain  and vent pipes (SWR) SUPREME confirming to IS13592 : 1990, type B with rubber ring/Solvent  (confirming toIS5382) joint inclusive of allnecessary specials like bends, tees,offsets, door bends, junctions, cowls, etc.,laid underfloor/ fixed on walls,and in pipe shafts etc., complete.The rate shall include necessary GI supports, GI grip bolts, angle brackets, hangers, supports as with suitable GI U-clamps, bolts, nuts and washers etc., The clamps shall be painted with two coats of enamel (approved) paint over a coat of primer etc., complete. Make:- Supreme/Ashirbad/AKG.</t>
  </si>
  <si>
    <t>75 mm diameter</t>
  </si>
  <si>
    <t>110 mm diameter</t>
  </si>
  <si>
    <r>
      <t xml:space="preserve">Supplying, fixing and testing PVC </t>
    </r>
    <r>
      <rPr>
        <b/>
        <sz val="16"/>
        <rFont val="Book Antiqua"/>
        <family val="1"/>
      </rPr>
      <t>soil, waste, Rain  and vent</t>
    </r>
    <r>
      <rPr>
        <sz val="16"/>
        <rFont val="Book Antiqua"/>
        <family val="1"/>
      </rPr>
      <t xml:space="preserve"> pipes (SWR) SUPREME confirming to IS13592 : 1990, type B with rubber ring/Solvent  (confirming toIS5382) joint inclusive of allnecessary specials like bends, tees,offsets, door bends, junctions, cowls, etc.,laid underfloor/ fixed on walls,and in pipe shafts etc., complete.The rate shall include necessary GI supports, GI grip bolts, angle brackets, hangers, supports as with suitable GI U-clamps, bolts, nuts and washers etc., The clamps shall be painted with two coats of enamel (approved) paint over a coat of primer etc., complete. Make:- Supreme/Ashirbad/AKG  or equivalent..</t>
    </r>
  </si>
  <si>
    <t>160mm dia</t>
  </si>
  <si>
    <t xml:space="preserve">Supplying, fixing and testing PVC muilty floor  trap with SS frame and cover 75mm dia outlet fixed on a bed of cement concrete with   (Heavy duty type) etc., complete.  </t>
  </si>
  <si>
    <t xml:space="preserve">110 mm dia </t>
  </si>
  <si>
    <t>Providing ,fixing , testing and commissioning  of approved make PVC vent cowl with necessary accessories etc., complete. Make-Supreme  or equivalent. , Page-48</t>
  </si>
  <si>
    <t xml:space="preserve">75 mm dia </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</si>
  <si>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t>
  </si>
  <si>
    <t>2.10.1.2</t>
  </si>
  <si>
    <t>Pipes, cables etc. exceeding 80 mm dia. but not
exceeding 300 mm dia</t>
  </si>
  <si>
    <t>SUB HEAD - III - (WATER  SUPPLY)</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</si>
  <si>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 Internal work - Exposed on wall</t>
  </si>
  <si>
    <t xml:space="preserve">40 mm dia nominal bore           </t>
  </si>
  <si>
    <t xml:space="preserve">50 mm dia nominal bore           </t>
  </si>
  <si>
    <t>18.9.7</t>
  </si>
  <si>
    <t xml:space="preserve">65 mm dia nominal bore           </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</si>
  <si>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t>
  </si>
  <si>
    <t>18.8.1</t>
  </si>
  <si>
    <t xml:space="preserve">15 mm dia nominal bore           </t>
  </si>
  <si>
    <t xml:space="preserve">20 mm dia nominal bore           </t>
  </si>
  <si>
    <t xml:space="preserve">25 mm dia nominal bore           </t>
  </si>
  <si>
    <t>18.8.4</t>
  </si>
  <si>
    <t xml:space="preserve">32 mm dia nominal bore           </t>
  </si>
  <si>
    <t>Fixing of 20mm dia Brass/GM Fulway Valve confirming to  IS : 781-1995 of approved make  as per specification complete as per direction of Er-in-charge. 20mm dia brass or gun metal full way valve.(Make- Shakti or equivalent.)</t>
  </si>
  <si>
    <t>Fixing of 25mm dia Brass/GM Fulway Valve confirming to  IS : 781-1995 of approved make  as per specification complete as per direction of Er-in-charge. 25mm dia brass or gun metal full way valve.(Make- Shakti or equivalent.)</t>
  </si>
  <si>
    <t>Fixing of 32mm dia Brass/GM Fulway Valve confirming to  IS : 781-1995 of approved make  as per specification complete as per direction of Er-in-charge. 32mm dia brass or gun metal full way valve.(Make- Shakti or equivalent.)</t>
  </si>
  <si>
    <t>Fixing of 40mm dia Brass/GM Fulway Valve confirming to  IS : 781-1995 of approved make  as per specification complete as per direction of Er-in-charge. 40mm dia brass or gun metal full way valve.(Make- Shakti or equivalent.)</t>
  </si>
  <si>
    <t>Fixing of 50mm dia Brass/GM Fulway Valve confirming to  IS : 781-1995 of approved make  as per specification complete as per direction of Er-in-charge. 50mm dia brass or gun metal full way valve.(Make- Shakti or equivalent.)</t>
  </si>
  <si>
    <t>SUB HEAD - IV - (UG &amp; OH SUMP.)</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</si>
  <si>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t>
  </si>
  <si>
    <t>All type of Soil</t>
  </si>
  <si>
    <t>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t>
  </si>
  <si>
    <t>2.9.1</t>
  </si>
  <si>
    <t>ordinary Rock</t>
  </si>
  <si>
    <t>Extra for every additional lift of 1.5 m or part thereof in excavation / banking excavated or stacked materials.</t>
  </si>
  <si>
    <t>All kind of Soil</t>
  </si>
  <si>
    <t>Supplying and filling in plinth with sand under floors, including watering, ramming, consolidating and dressing complete.</t>
  </si>
  <si>
    <t>1:4:8 (1 Cement : 4 coarse sand (zone-III) : 8 graded stone aggregate 40 mm nominal size)</t>
  </si>
  <si>
    <t xml:space="preserve">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 including admixtures in recommended proportions as per IS: 9103 to accelerate, retard setting of concrete, improve workability without impairing strength and durability as per direction of Engineer-in-charge.(Note :- Cement content considered in this item is @ 330 kg/cum. Excess/ less cement used as per design mix is payable/recoverable separately). </t>
  </si>
  <si>
    <t>5.33.1</t>
  </si>
  <si>
    <t>UP to Plinth Level</t>
  </si>
  <si>
    <t xml:space="preserve">a) Base </t>
  </si>
  <si>
    <t>b) Wall</t>
  </si>
  <si>
    <t>5.33.2</t>
  </si>
  <si>
    <t>All works above plinth level upto floor V level</t>
  </si>
  <si>
    <t>a) Wall</t>
  </si>
  <si>
    <t>b) Slab</t>
  </si>
  <si>
    <t>Steel reinforcement for R.C.C. work including straightening, cutting, bending, placing in position and binding all complete upto plinth level.</t>
  </si>
  <si>
    <t>Thermo-Mechanically Treated bars of grade Fe-500D or more.</t>
  </si>
  <si>
    <t>5.22A</t>
  </si>
  <si>
    <t>Steel reinforcement for R.C.C. work including straightening, cutting, bending, placing in position and binding all complete above plinth level.</t>
  </si>
  <si>
    <t>12mm cement plaster of mix :-</t>
  </si>
  <si>
    <t>13.1.1</t>
  </si>
  <si>
    <t>1:4 ( 1 Cement : 4 Fine Sand)</t>
  </si>
  <si>
    <t>SUB HEAD - V - (BOREWELL.)</t>
  </si>
  <si>
    <t>Providing and laying in position cement concrete of specified grade excluding the cost of centering and shuttering - All work up to plinth level :Providing and laying cement concrete 1:2:4 mix (for sanitary sealing of well at top.)</t>
  </si>
  <si>
    <t>4.1.3</t>
  </si>
  <si>
    <t>"1:2:4 (1 cement : 2 coarse sand (zone-III) : 4 graded stone aggregate 20 mm</t>
  </si>
  <si>
    <t>Providing and fixing G.I. pipes complete with G.I. fittings including trenching and refilling etc</t>
  </si>
  <si>
    <t>18.12.7</t>
  </si>
  <si>
    <t>65 mm dia nominal bore</t>
  </si>
  <si>
    <t>18.12.8</t>
  </si>
  <si>
    <t>80 mm dia nominal bore</t>
  </si>
  <si>
    <t>Providing and fixing gun metal gate valve with C.I. wheel of approved quality (screwed end)</t>
  </si>
  <si>
    <t>18.17.6</t>
  </si>
  <si>
    <t>80 mm dia(horizontal)</t>
  </si>
  <si>
    <t>Providing and fixing gunmetal non return valve of approved make tested to a pressure of 21kg/sqcm</t>
  </si>
  <si>
    <t>18.19.6.1</t>
  </si>
  <si>
    <t>Gravel packing in tubewell construction in accordance with IS: 4097,including providing gravel fine/ medium/ coarse, in required grading &amp; sizes as per actual requirement, all complete as per direction ofEngineer-incharge.</t>
  </si>
  <si>
    <t>Providing and fixing Bail plug/ Bottom plug of required dia to the bottom of pipe assembly of tubewell as per IS:2800 (part I).</t>
  </si>
  <si>
    <t>23.15.3</t>
  </si>
  <si>
    <t>150 MM DIA</t>
  </si>
  <si>
    <t>Submersible pumps</t>
  </si>
  <si>
    <t>Providing and installing submersible pump and electrical panel suitable for 200 mm dia casing of bore with SS impeller, high tensile SS shaft, copper wound squirrel cage wet type induction motor 2880 rpm, 415 V, 50 Hz,3 phase A.C. supply, conforming to ISS: 8034-1976, capacity 100-300 LPM at 80-150 m head along with a directly coupled submersible type squirrel cage electric induction 5 H.P(minimum). motor suitable for operation on 400 V, 3 phase, 50 c.p.s. A.C. supply, water lubricated bearings and provided with pivoted segment type thrust bearings to withstand non-vertical lead with minimum wear and tear and duly fitted with device to take up the expansion of water with heating of motor, including supply, testing and commissioning of elctrical panel from the same manufacturer, complete with all accessories in all respects. The contractor to obtain approval for model and make of pumpset &amp; suitable Electrical panel after having yield report of fully developed tube well and submite actual bore strata chartincluding supplying laying and fixing water proof PVC insulated flat
submersible cable 3x10 sqmm with end termination with its accessories.complete in all respect as required. 1 No. 3 Phase, fully automatic star-delta starter, type - II of 15 HP with thermal overload relay, contactor, Timer, Push
Buttons and Auto-manual selector switch etc complete as required</t>
  </si>
  <si>
    <t>Boring/drilling bore well of required dia for casing/ strainer pipe, by suitable method prescribed in IS: 2800 (part I), including collecting samples from different strata, preparing and submitting strata chart/ bore log, including hire &amp; running charges of all equipments, tools, plants &amp; machineries required for the job, all complete as per direction of Engineer-in-charge, upto 90 metre depth below ground level including carry out hydrological survey report before boring &amp; getting the approval based on Hydrogeological survey before start of the work .Also getting approval from local authority if any required</t>
  </si>
  <si>
    <t>23.1.1.1</t>
  </si>
  <si>
    <t>300mm</t>
  </si>
  <si>
    <t>Rocky strata including Boulders</t>
  </si>
  <si>
    <t>23.1.2.1</t>
  </si>
  <si>
    <t>Boring/drilling bore well of required dia for casing/ strainer pipe, bysuitable method prescribed in IS: 2800 (part I), including collecting samples from different strata, preparing and submitting strata chart/ bore log, including hire &amp; running charges of all equipments, tools,plants &amp; machineries required for the job, all complete as per direction of Engineer -in-charge, beyond 90 metre &amp; upto 150 metre depthbelow ground level.</t>
  </si>
  <si>
    <t>23.2.1.1</t>
  </si>
  <si>
    <t>23.2.2.1</t>
  </si>
  <si>
    <t>23.10</t>
  </si>
  <si>
    <t>Supplying, assembling, lowering and fixing in vertical position in bore well, ERW (Electric Resistance Welded) FE 410 mild steel screwed and socketed/ plain ended casing pipes of required dia, conforming to IS: 4270, of reputed &amp; approved make, including painted with outside surface with two coats of anticorrosive paint of approved brand and manufacture, including required hire &amp; labour charges,fittings &amp; accessories, all complete, for all depths, as per direction of Engineer-in-charge.</t>
  </si>
  <si>
    <t>23.10.2</t>
  </si>
  <si>
    <t>150 mm nominal size dia having minimum wall thickness 5.00 mm</t>
  </si>
  <si>
    <t>Supplying, assembling, lowering and fixing in vertical position in bore well, ERW (Electric Resistance Welded) FE 410 plain slotted (having slot of size 1.6/3.2 mm) mild steel threaded and socketed/ plain bevel ended pipe (type A) of required dia, conforming to IS: 8110, of reputed and approved make, having wall thickness not less than 5.40 mm, including painted with outside surface with two coats of anticorrosive bitumestic paint of approved brand and manufacture, including hire &amp; labour charges, fittings &amp; accessories, all complete, for all depths, as per direction of Engineer -in-charge</t>
  </si>
  <si>
    <t>23.11.2</t>
  </si>
  <si>
    <t>150 mm nominal size dia</t>
  </si>
  <si>
    <t>Development of tube well in accordance with IS : 2800 (part I) and IS: 11189, to establish maximum rate of usable water yield without sand content (beyond permissible limit), with required capacity air compressor, running the compressor for required time till well is fully developed, measuring yield of well by "V" notch method or any other approved method, measuring static level &amp; draw down etc. by step draw down method, collecting water samples &amp; getting tested inapproved laboratory, i/c disinfection of tubewell, all complete, including hire &amp; labour charges of air compressor, tools &amp; accessories etc.,all as per requirement and direction of Engineer-in-charge.</t>
  </si>
  <si>
    <t>Providing and fixing suitable size threaded mild steel cap or spot welded plate to the top of bore well housing/ casing pipe, removableas per</t>
  </si>
  <si>
    <t>23.13.2</t>
  </si>
  <si>
    <t>Providing and fixing M.S. clamp of required dia to the top of casing/ housing pipe of tubewell as per IS: 2800 (part I), including necessary bolts &amp; nuts of required size complete.</t>
  </si>
  <si>
    <t>23.14.2</t>
  </si>
  <si>
    <t>150 mm clamp</t>
  </si>
  <si>
    <t>NOS.</t>
  </si>
  <si>
    <t>SET</t>
  </si>
  <si>
    <t>HOUR</t>
  </si>
  <si>
    <t>995463</t>
  </si>
  <si>
    <t>995462</t>
  </si>
  <si>
    <t>995424</t>
  </si>
  <si>
    <t>Landscaping work</t>
  </si>
  <si>
    <t>Supply of good quality fresh garden earth including excavation and carriage by mechnical means and stacking at site including cost of all materials labour, GST, loading and unloading royality at site etc. complete and as per direction of the engineer-in-charge. Earth measurement in stacks will be reduced by 20% for payment.</t>
  </si>
  <si>
    <t>Collecting  supplying and stacking good quality of cow dung manure from approved source and stacking at site including cost of all material labour, GST, loading and unloading, at site etc. complete and as per direction of the Engineer-in-charge. Cow measurement in stacks will be reduced by 8% for payment.</t>
  </si>
  <si>
    <t>supply of approved quality of Manure like, vermi compost, Neem Cake, Harmone medicine, Insecticide medicine, antitermite medicine including cost and conveyence GST etc. complete as per the direction of Engineer-in-charge.</t>
  </si>
  <si>
    <t>Vermi compost( 50 kg Bag)</t>
  </si>
  <si>
    <t>Neem Cake( 50 kg Bag)</t>
  </si>
  <si>
    <t>Hormone Medicine ( Totozyma or Equivalent )</t>
  </si>
  <si>
    <t>Insecticide Medicine ( Roger or Equivalent )</t>
  </si>
  <si>
    <t>Intitermite Medicine ( Classic-50 or Equivalent)</t>
  </si>
  <si>
    <t>Supply of approved quality of chemical fertilizer  like Di Amonia Phosphate, super phozphate and potash including cost and conveyence GST etc. complete as per the direction of Engineer.</t>
  </si>
  <si>
    <t>Di Amonia Phosphate ( DAP) ( PPL, IFCO or Equivalent )-50 kg Bag</t>
  </si>
  <si>
    <t>superphosphate( PPL, IFCO or Equivalent )-50 kg Bag</t>
  </si>
  <si>
    <t>Potash ( PPL, IFCO or Equivalent )-50 kg Bag</t>
  </si>
  <si>
    <t>supply  and grassing including transportation by  providing selection-1 grass digging and pulverzing of soil upto a depth of 20 cm incluidng removal of weeds debries and disposal of waste outside the perphery of area meant for lawn making, initial grading and leveling spreading and mixing of manures, fertilisers, organic meals and antitermite chemicals etc. ( excluding cost of soil , manuers, fertilizer) in pulverized soil,  dressing levelling landscaping the area  with  proper slope and making the area with proper slope and making the area suitable for grassing work including turfing, watering evenly sufficient quantities and moistering of the soil upto a depth of 5-6cm for 90 days on newly planted grass by hose pipes weeding out of the weeds growths of the newely planted grass lawn by removing all kinds of weeds with the help of suitable tools including cost and conveyence of all materials cost of all labour GST T&amp;P etc complee as per the direction of Engineer-in-charge.</t>
  </si>
  <si>
    <t>Digging holes in ordinary soils and refilling the same with excaved earth mixed with manure or studge in the ratio of 2:1 by volume ( 2 parts of stacked volume earth after reduction by 20%:1 part of stacked volume  after reduction by 8% flooding with water dressing including removal of rubbis and surplus earth  if any with all leads and lifts ( excluding cost of manure, good earth) including GST etc complete.</t>
  </si>
  <si>
    <t>Holes 1.20m dia and 1.2cm depth</t>
  </si>
  <si>
    <t>Holes 0.45m dia and 0.45cm depth</t>
  </si>
  <si>
    <t>supplying of approved quality of plants of different catagories including cost and conveyence GST etc. complete as per the direction of Engineer-in-charge.</t>
  </si>
  <si>
    <t>plants</t>
  </si>
  <si>
    <t>Bahunia Blacky (8'-0" to 10'-0")</t>
  </si>
  <si>
    <t>krushnachuda (8'-0" to 10'-0")</t>
  </si>
  <si>
    <t>Plumeria (white &amp; red)</t>
  </si>
  <si>
    <t>palms cyards</t>
  </si>
  <si>
    <t>Foxtail palm ( 8'to 10')</t>
  </si>
  <si>
    <t>Arika palm</t>
  </si>
  <si>
    <t>Gold Palm</t>
  </si>
  <si>
    <t>Rapis palm</t>
  </si>
  <si>
    <t>Pandanus</t>
  </si>
  <si>
    <t>Shurbs</t>
  </si>
  <si>
    <t>Mini Ixora( Pink)1'-0""</t>
  </si>
  <si>
    <t>Jatrava Verigated</t>
  </si>
  <si>
    <t>Jatrava green</t>
  </si>
  <si>
    <t>Almonda yellow</t>
  </si>
  <si>
    <t>Black lily</t>
  </si>
  <si>
    <t>White lily</t>
  </si>
  <si>
    <t>Pink ixora</t>
  </si>
  <si>
    <t>Alpinia</t>
  </si>
  <si>
    <t>Bagunvellia</t>
  </si>
  <si>
    <t>(e)</t>
  </si>
  <si>
    <t>(vii)</t>
  </si>
  <si>
    <t>(viii)</t>
  </si>
  <si>
    <t>(ix)</t>
  </si>
  <si>
    <t>BAG</t>
  </si>
  <si>
    <t>LITRE</t>
  </si>
  <si>
    <t>ELECTRICAL WORKS</t>
  </si>
  <si>
    <t>Schedule - 1E (ELECTRICAL WORKS)</t>
  </si>
  <si>
    <t>DSR</t>
  </si>
  <si>
    <t xml:space="preserve">SUB HEAD - I , WIRING </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</si>
  <si>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required.Group C</t>
  </si>
  <si>
    <t>Wiring for group controlled (looped) light point/fan point/exhaust fan point/ call bell point (without independent switch etc.) with 1.5 sq. mm FRLS PVC insulated copper conductor single core cable in surface/ recessed PVC conduit, and earthing the point with 1.5 sq. mm FRLS PVC insulated copper conductor single core cable etc. as required.</t>
  </si>
  <si>
    <t>Supplying and fixing suitable size GI box with modular plate and cover in front on surface or in recess, including providing and fixing 3 pin 5/6 A modular socket outlet and 5/6 A modular switch, connections etc. as required.</t>
  </si>
  <si>
    <t xml:space="preserve">Supply and fixing  suitable size GI box with modular plate and cover in front on surface or in recess, including providing and fixing 6 pin 15/16 &amp; 5/6 amps modular socket outlet and 15/16 amps modular switch, connection, painting etc. as required. </t>
  </si>
  <si>
    <t>Supplying and fixing suitable size GI box with modular plate and cover in front on surface or in recess, including providng and fixing 2 Nos. 3 pin 5/6 A modular socket outlet and 2 Nos. 5/ 6 A modular switch, connections etc. as required. (For light plugs to be used in non residential buildings).</t>
  </si>
  <si>
    <t>Wiring for light/ power plug with 2X4 sq. mm FRLS PVC insulated copper conductor single core cable in surface/ recessed medium class PVC conduit alongwith 1 No. 4 sq. mm FRLS PVC insulated copper conductor single core cable for loop earthing as required.</t>
  </si>
  <si>
    <t>Wiring for light/ power plug with 4X4 sq. mm FRLS PVC insulated copper conductor single core cable in surface/ recessed medium class PVC conduit alongwith 2 Nos. 4 sq. mm FRLS PVC insulated copper conductor single core cable for loop earthing as required.</t>
  </si>
  <si>
    <t>Wiring for circuit/ submain wiring alongwith earth wire with the following sizes of FRLS PVC insulated copper conductor, single core cable in surface/ recessed medium class PVC conduit as required.</t>
  </si>
  <si>
    <t>1.14.1</t>
  </si>
  <si>
    <t>2 X 1.5 sq. mm + 1 X 1.5 sq. mm earth wire</t>
  </si>
  <si>
    <t>1.14.4</t>
  </si>
  <si>
    <t>2 X 6 sq. mm + 1 X 6 sq. mm earth wire</t>
  </si>
  <si>
    <t>1.14.9</t>
  </si>
  <si>
    <t>4 X 6 sq. mm + 2 X 6 sq. mm earth wire</t>
  </si>
  <si>
    <t>1.14.10</t>
  </si>
  <si>
    <t>4 X 10 sq. mm + 2 X 6 sq. mm earth wire</t>
  </si>
  <si>
    <t>Supplying and fixing following modular switch/ socket on the existing modular plate &amp; switch box including connections but excluding modular plate etc. as required.</t>
  </si>
  <si>
    <t>15/16 amp switch</t>
  </si>
  <si>
    <t>6 pin 15/16 amp socket outlet</t>
  </si>
  <si>
    <t>Supplying and fixing two module stepped type electronic fan regulator on the existing modular plate switch box including connections but excluding modular plate etc. as required.</t>
  </si>
  <si>
    <t>Supplying and fixing modular blanking plate on the existing modular plate &amp; switch box excluding modular plate as required.</t>
  </si>
  <si>
    <t>Supplying and fixing following size/ modules, GI box along with modular base &amp; cover plate for modular switches in recess etc as required.</t>
  </si>
  <si>
    <t>1 or 2 Module (75mmX75mm)</t>
  </si>
  <si>
    <t>Supplying and fixing of following sizes of medium class PVC conduit along with accessories in surface/recess including cutting the wall and making good the same in case of recessed conduit as required.</t>
  </si>
  <si>
    <t>RJ 45 Data outlet</t>
  </si>
  <si>
    <t xml:space="preserve">Supplying and drawing 2 pair, 0.5 mm dia FRLS PVC insulated annealed copper conductor, unarmoured telephone cable in the existing surface/ recessed steel/ PVC conduit as required. </t>
  </si>
  <si>
    <t>Supplying and drawing co-axial TV cable RG-6 grade, 0.7 mm solid copper conductor PE insulated, shielded with fine tinned copper braid and protected with PVC sheath in the existing surface/ recessed steel/ PVC conduit as required.</t>
  </si>
  <si>
    <t>Supplying and drawing of UTP 4 Pair CAT 6 LAN cable in the existing surface/ recessed steel/ PVC conduit as required.</t>
  </si>
  <si>
    <t>SUB HEAD-II :MAIN PANEL BOARD, RISING MAIN AND MCB DISTRIBUTION BOARDS</t>
  </si>
  <si>
    <t>Supply, installation,testing &amp;  commissioning of totally enclosed, cubicle type, wall mounted, front operated LT panel board fabricated out of 1.6 mm thick CRCA sheet dUL/ENy processed by seven tank process and painted with anti-corrossive powder coated paint of approved colour complete with TPN, 200 Amp Copper Busbar suitable for operation on 415V 3ph 50 c/s supply , Feeder identification plate , Danger Board, earth stud, R Y &amp; B indicating lamp, 0-500 V Digital voltmeter with selector switch, control fuses, Digital Ammeter of appropriate scale with selector switch and set of CTs complete with following equipment as required. (Floor DBs to be installed in electric room in each floor and in basement) -Make-Legrand/L&amp;T/ Schneider or equivalent)</t>
  </si>
  <si>
    <r>
      <rPr>
        <b/>
        <sz val="16"/>
        <rFont val="Book Antiqua"/>
        <family val="1"/>
      </rPr>
      <t>ESSENTIAL PANEL</t>
    </r>
    <r>
      <rPr>
        <sz val="16"/>
        <rFont val="Book Antiqua"/>
        <family val="1"/>
      </rPr>
      <t xml:space="preserve"> with 200A 4P MCCB -1 No as incomer, with 200A 4P Onload Chnage Over Switch, 160A 4P MCCB- 2Nos, 40A 4P MCB -4 Nos ,25A 4P MCB -10 Nos, 32A 2P MCB -9 Nos  as Outgoing.</t>
    </r>
  </si>
  <si>
    <r>
      <rPr>
        <b/>
        <sz val="16"/>
        <rFont val="Book Antiqua"/>
        <family val="1"/>
      </rPr>
      <t>NON-ESSENTIAL PANEL</t>
    </r>
    <r>
      <rPr>
        <sz val="16"/>
        <rFont val="Book Antiqua"/>
        <family val="1"/>
      </rPr>
      <t xml:space="preserve"> with 320A 4P MCCB -1 No as incomer, with 320A Onload Change Over Switch, 125A 4P MCCB- 2Nos, 63A 4P MCB -12 Nos, 32A 2P MCB -6 Nos  as Outgoing.</t>
    </r>
  </si>
  <si>
    <r>
      <rPr>
        <b/>
        <sz val="16"/>
        <rFont val="Book Antiqua"/>
        <family val="1"/>
      </rPr>
      <t>EXTERNAL LIGHT PANEL</t>
    </r>
    <r>
      <rPr>
        <sz val="16"/>
        <rFont val="Book Antiqua"/>
        <family val="1"/>
      </rPr>
      <t xml:space="preserve"> with 40A 4P MCB -1 No as incomer, 16A 2P MCB -6 Nos, 32A 2P MCB -3 Nos  as Outgoing.</t>
    </r>
  </si>
  <si>
    <r>
      <rPr>
        <b/>
        <sz val="16"/>
        <rFont val="Book Antiqua"/>
        <family val="1"/>
      </rPr>
      <t>HVAC PANEL</t>
    </r>
    <r>
      <rPr>
        <sz val="16"/>
        <rFont val="Book Antiqua"/>
        <family val="1"/>
      </rPr>
      <t xml:space="preserve"> with 63A 4P MCB -1 No as incomer, 40A 4P RCBO -3 Nos, 32A 2P MCB -3 Nos  as Outgoing.</t>
    </r>
  </si>
  <si>
    <r>
      <rPr>
        <b/>
        <sz val="16"/>
        <rFont val="Book Antiqua"/>
        <family val="1"/>
      </rPr>
      <t>VENTILATION PANEL</t>
    </r>
    <r>
      <rPr>
        <sz val="16"/>
        <rFont val="Book Antiqua"/>
        <family val="1"/>
      </rPr>
      <t xml:space="preserve"> with 160A 4P MCCB -1 No as incomer, 40A 4P MCB - 9 Nos, 32A 2P MCB -3 Nos  as Outgoing.</t>
    </r>
  </si>
  <si>
    <r>
      <rPr>
        <b/>
        <sz val="16"/>
        <rFont val="Book Antiqua"/>
        <family val="1"/>
      </rPr>
      <t>HEAT EXCHANGE PANEL</t>
    </r>
    <r>
      <rPr>
        <sz val="16"/>
        <rFont val="Book Antiqua"/>
        <family val="1"/>
      </rPr>
      <t xml:space="preserve"> with 125A 4P MCCB -1 No as incomer, 40A 4P MCB - 9 Nos, 32A 2P MCB -3 Nos  as Outgoing.</t>
    </r>
  </si>
  <si>
    <t>Supplying and fixing following way, horizontal type three pole and neutral, sheet steel, MCB distribution board, 415 V, on surface/ recess, complete with tinned copper bus bar, neutral bus bar, earth bar, din bar, interconnections, powder painted including earthing etc. as required. (But without MCB/RCCB/ Isolator) -Make-Legrand/L&amp;T/ Schneider)</t>
  </si>
  <si>
    <t>Supplying and fixing following way, single pole and neutral, sheet steel, MCB distribution board, 240 V, on surface/ recess, complete with tinned copper bus bar, neutral bus bar, earth bar, din bar, interconnections, powder painted including earthing etc. as required. (But without MCB/RCCB/Isolator) -Make-Legrand/L&amp;T/ Schneider or equivalent)</t>
  </si>
  <si>
    <t>6 way, Double door</t>
  </si>
  <si>
    <t>8 way, Double door</t>
  </si>
  <si>
    <t>Supplying and fixing following rating, double pole, 240 V,MCB in the existing MCB DB complete with connections, testing and commissioning etc. as required.</t>
  </si>
  <si>
    <t xml:space="preserve">25 amps </t>
  </si>
  <si>
    <t>Supplying and fixing following rating, 4 pole,  ( three phase &amp; Neutral) 415 V, in the existing MCB DB complete with connections, testing and commissioning etc. as required.</t>
  </si>
  <si>
    <t xml:space="preserve">40 amps </t>
  </si>
  <si>
    <t xml:space="preserve">63 amps </t>
  </si>
  <si>
    <t xml:space="preserve">Supplying and fixing 5 amps to 32 amps rating , 240/415 volts , 'C' curve, miniature circuit breaker suitable for inductive load of following poles in the existing MCB DB complete with connections , testing and commissioning , etc. as required.  </t>
  </si>
  <si>
    <t xml:space="preserve">Single pole </t>
  </si>
  <si>
    <t>SUB HEAD-III  CABLES</t>
  </si>
  <si>
    <t>Suply of following sizes of 1.1 K.V. grade XPLE insUL/ENated PVC sheathed armoured aluminium conductor power cables as per IS:7098 complete as required as per specification.( Make of cable FINOLEX/ RR / POLYCAB  or equivalent)</t>
  </si>
  <si>
    <t>3.5 C X 95 sq.mm</t>
  </si>
  <si>
    <t>3.5C X 50 sq.mm</t>
  </si>
  <si>
    <t>4C X 16 sq.mm</t>
  </si>
  <si>
    <t>2C X 6 sq.mm</t>
  </si>
  <si>
    <t>Supplying and making indoor end termination  wih brass compression gland and aluminium lugs for following size of PVC insUL/ENated and PVC sheathed / XLPE aluminium conductor cable of 1.1 KV grades as required.</t>
  </si>
  <si>
    <t>9.1.13</t>
  </si>
  <si>
    <t>3 X 95 sq. mm (38mm)</t>
  </si>
  <si>
    <t>9.1.11</t>
  </si>
  <si>
    <t>3 X 50 sq. mm (32mm)</t>
  </si>
  <si>
    <t>9.1.33</t>
  </si>
  <si>
    <t>9.1.1</t>
  </si>
  <si>
    <t>2 X 6 sq. mm (19mm)</t>
  </si>
  <si>
    <t>Laying of one number PVC insulated and PVC sheathed/XLPE power cable of 1.1 KV grade of following size direct in ground including excavation, sand cushioning, protective covering &amp; refilling the trench etc as required.</t>
  </si>
  <si>
    <t>7.1.2</t>
  </si>
  <si>
    <t>Laying of one number PVC insulated and PVC sheathed / XLPE power cable of 1.1 kV grade of following size in the existing RCC/ HUME/ METAL pipe as required.</t>
  </si>
  <si>
    <t>7.5.1</t>
  </si>
  <si>
    <t>7.5.2</t>
  </si>
  <si>
    <t>Laying of one number PVC insulated and PVC sheathed / XLPE power cable of 1.1 kV grade of following size in the existing masonry open duct  as required.</t>
  </si>
  <si>
    <t>7.6.2</t>
  </si>
  <si>
    <t>Laying and fixing of one no PVC insulated and PVC sheathed / XLPE power cable of 1.1 kv grade of following size on wall surface as required.</t>
  </si>
  <si>
    <t>7.7.1</t>
  </si>
  <si>
    <t>7.7.2</t>
  </si>
  <si>
    <t>Above 35 sq.mm and Upto 95 sq.mm (clamped with 25X3mm MS flat clamp)</t>
  </si>
  <si>
    <t xml:space="preserve"> SUB HEAD-IV  (FITTING &amp; ACCESORIES)</t>
  </si>
  <si>
    <t>SITC of energy efficient LED tube light fittings with decorative batten and LED tube light having power rating not more than 20 watt and lumen output not less than 100 lumen/watt complete with electronic driver and all other accessories with  diffuser i/c connection etc  equivalent to PHILIPS: BN021C LED20S PSU CW GR S2 as required.</t>
  </si>
  <si>
    <t>SITC of energy efficient 2 x LED tube light fittings with  Surface / suspended mounted waterproof (IP65) and LED tube light having power rating not more than 40 watt and lumen output not less than 100 lumen/watt complete with electronic driver and all other accessories with  diffuser i/c connection etc  equivalent to PHILIPS: TCW450 P 2XTLED 19W P3397as required.</t>
  </si>
  <si>
    <t>Supplying and fixing of energy efficient surface mounted 2'x2' Square LED downlighter 32 watt and nominal lumen output not less than 100 lux/watt at system level   complete with electronic driver and all other accessories suitable for operation on 230 V,50 Hz supply equivalent to  PHILIPS: SM365C LED32-6500 PSU OD WHas reqd.</t>
  </si>
  <si>
    <t>Supplying and fixing of energy efficient recess mounted circular LED downlighter with power rating not more than 15watt and nominal lumen output not less than 100 lumen/watt at system level   complete with electronic driver and all other accessories suitable for operation on 230 V,50 Hz supply  equivalent to  PHILIPS: DN296B LED15S-6500 PSU WHas reqd.</t>
  </si>
  <si>
    <t>Supplying and fixing of energy efficient surface mounted circular LED downlighter with power rating not more than 15watt and nominal lumen output not less than 100 lumen/watt at system level   complete with electronic driver and all other accessories suitable for operation on 230 V,50 Hz supply equivalent to  PHILIPS: SM251C LED 20S-6500 PSU WH as reqd.</t>
  </si>
  <si>
    <t>Supplying and fixing of energy efficient surface mounted circular LED downlighter with power rating not more than 12watt and nominal lumen output not less than 100 lumen/watt at system level   complete with electronic driver and all other accessories suitable for operation on 230 V,50 Hz supply  equivalent to  PHILIPS: SM250C LED 12S-6500 PSU WH as reqd.</t>
  </si>
  <si>
    <t>Supplying and fixing of energy efficient surface mounted MIRROR LED light and nominal lumen output not less than 100 lux/watt at system level   complete with electronic driver and all other accessories suitable for operation on 230 V,50 Hz supply equivalent to  PHILIPS: BN021 LED10S-6500 PSU GR S1 as reqd.</t>
  </si>
  <si>
    <t>Supplying and fixing of energy efficient surface mounted BULKHEAD light and nominal lumen output not less than 100 lux/watt at system level   complete with electronic driver and all other accessories suitable for operation on 230 V,50 Hz supply equivalent to  PHILIPS: WT202W LED6S CW PSU S2 PC as reqd.</t>
  </si>
  <si>
    <t>Supplying and fixing of energy efficient 75W LED STREET light and nominal lumen output not less than 100 lux/watt at system level   complete with electronic driver and all other accessories suitable for operation on 230 V,50 Hz supply  equivalent to  PHILIPS,cat no:BRP062 LED68 CW SLC S1 PSU as reqd.</t>
  </si>
  <si>
    <t>7M long G.I.octagonal pole complete with RCC foundation, required G.I base plate , single-arm of ERW galvanised pipe 30mm - 1M length,  providing  GI pipes for cable entry junction box with prewired 6 Amp SP MCB, loop-in -loop-out , terminal block, wiring with copper wire upto the fitting etc. complete</t>
  </si>
  <si>
    <t>Supplying and fixing of energy efficient POST TOP LED light and nominal lumen output not less than 100 lux/watt at system level   complete with electronic driver and all other accessories suitable for operation on 230 V,50 Hz supply equivalent to  PHILIPS,cat no:BCP150 LED150/WW PSU 220-240V 7043 as reqd.</t>
  </si>
  <si>
    <t>Supplying and fixing of energy efficient BOLLARD light and nominal lumen output not less than 100 lux/watt at system level   complete with electronic driver and all other accessories suitable for operation on 230 V,50 Hz supply  equivalent to PHILIPS,cat no:BCP150 LED150/WW PSU 220-240V 7043 as reqd.</t>
  </si>
  <si>
    <t>S.I.T.C. of ISI marked 1200 mm sweep ceiling fan i/c wiring the down rod of standard length (up to 30 cm ) with 1.5 sq mm FR PVC insulated copper conductor single core cable suitable for 230 volts,50 Hz.AC supply etc.  equivalent to  Usha:Air King as required.</t>
  </si>
  <si>
    <t>S.I.T.C. of 230mm   sweep 1 phase heavy duty (900 RPM) Exhaust Fan with Louvre shutter  equivalent to  USHA Aero Cleanas required.</t>
  </si>
  <si>
    <t xml:space="preserve">SUB HEAD-V : EARTHING  </t>
  </si>
  <si>
    <t>Earthing with copper earth plate 600 mm X 600 mm X 3 mm thick including accessories, and providing masonry enclosure with cover plate having locking arrangement and watering pipe of 2.7 meter long etc. with charcoal/ coke and salt as required.</t>
  </si>
  <si>
    <t>Supplying and laying 25 mm X 5 mm copper strip at 0.50 meter below ground as strip earth electrode, including connection/ terminating with nut, bolt, spring, washer etc. as required. (Jointing shall be done by overlapping and with 2 sets of brass nut bolt &amp; spring washer spaced at 50 mm)</t>
  </si>
  <si>
    <t>Providing and fixing 25 mm X 5mm copper strip in 40 mm dia G.I pipe from earth elctrode including connection with brass nut, bolt,spring , washer excavation  and re-filling etc as required.</t>
  </si>
  <si>
    <t>Providing and fixing of earth bus of 25 mm x 5mm copper strip on surface for connections etc. as required.</t>
  </si>
  <si>
    <t>Earthing with G.I. earth plate 600 mm X 600 mm X 6 mm thick including accessories, and providing masonry enclosure with cover plate having locking arrangement and watering pipe of 2.7 metre long etc. with charcoal/ coke and salt as required.</t>
  </si>
  <si>
    <t>Providing and fixing 25 mm X 5mm G.I strip in 40mm dia G.I pipe from earth electrode including connection with G.I nut, bolt,spring , washer excavation and re-filling etc. as required.</t>
  </si>
  <si>
    <t>Providing and fixing 25 mm X 5 mm G.I. strip on surface or in recess for connections etc. as required.</t>
  </si>
  <si>
    <t>Supply, delivery &amp; installation of GI coil earthing made out of 8 swg GI wire closely wound in shape of a helical coil of 50mm diameter with 115 numbers of turns including excavation of earthpit of size 800x 800x 1500mm in all kinds of soil, back filling the excavated pit with alternate layers of salt, charcoal around the coil with a diameter of 300mm upto 1000mm and balance by good quality soil, end termination complete as required.</t>
  </si>
  <si>
    <t xml:space="preserve">Providing and fixing 6 SWG dia GI wire on surface or in recess for looping earthing along with the existing surface / recess conduit / sub main / cable as reqd </t>
  </si>
  <si>
    <t xml:space="preserve">SUB HEAD-VI : LIGHTNING ARRESTOR </t>
  </si>
  <si>
    <t>Providing and fixing of lightning conductor finial, made of 25 mm dia 300 mm long GI tube having single prong at at top with 85 mm dia 6 mm thick GI base plate including holes et complete as required.</t>
  </si>
  <si>
    <t>Jointing copper / G.I. tape (with another copper/ G I tape, base of the finial or any other metallic object) by riveting / nut bolting / sweating and soldering etc as required.</t>
  </si>
  <si>
    <t xml:space="preserve">Providing and fixing G.I tape 20mm X 3mm thick on parapet or surface of wall for lightning conductor complete as required.(For horizontal run) </t>
  </si>
  <si>
    <t xml:space="preserve">Providing and fixing GI tape 20mm X 3mm thick on parapet or surface of wall for lightning conductor complete as required. (For vertical run) </t>
  </si>
  <si>
    <t>Providing and fixing testing joint made of 20mm X 3 mm thick GI strip, 125 mm long with 4 Nos GI bolts, nuts, checknuts and spring washers etc complete as required.</t>
  </si>
  <si>
    <t>Providing and laying G.I. tape 32 mm X 6 mm from earth electrode directly in ground as required.</t>
  </si>
  <si>
    <t>SUB HEAD-VII:  DATA NETWORK SYSTEM</t>
  </si>
  <si>
    <t>Supply,delivery, installation,testing &amp; commissioning of indoor wall mounted type telephone distribution box having following number of junctions made out of 1.6mm thick CR sheet steel duly primered &amp; painted with enamel paint having hinged front door, testing facility having provision for cable / conduit entry complete as per direction of Engineer-in-charge.</t>
  </si>
  <si>
    <t>MDF box suitable for 10 pair telephone cable termination.</t>
  </si>
  <si>
    <t>Supply, delivery, laying and testing of following sizes of PVC insulated jelly filled armoured telephone cable laid on surface of wall/ column/ roof/ partitions of the building or inside prelaid conduit/ hume pipes/ GI pipes/ soil digging, as the case may be, complete as required and as per direction of Engineer-in-charge.</t>
  </si>
  <si>
    <t>10 Pair</t>
  </si>
  <si>
    <t>Supply of push button hand sets of make  Betel / Panasonic / SIEMENS or equivalent Samples shall be got approved.</t>
  </si>
  <si>
    <t>Supply, delivery, installation,testing &amp; commissioning of Advanced IP EPABX System with 6 Co(P&amp;T) line and 64  Extensions and Digital KTS, 16line card -2Nos, Expansion Unit , Tie card&amp; all accessories complete as required.equivalent to Panasonic NS-300.</t>
  </si>
  <si>
    <t xml:space="preserve">Suppling, Delivering,  Installing, Testing &amp; commissioning of CAT - 6  24 port patch max patch panel suitable for rack mounting (D-LINK/HP/3Com or Equivalent)  
</t>
  </si>
  <si>
    <t xml:space="preserve">Suppling, Delivering,  Installing, Testing &amp; commissioning of 24 port switch CISCO WS-C2960-24-S distribution data managed switch suitable for rack mounting
</t>
  </si>
  <si>
    <t>Supply &amp; Installation of 2 mtr / 1 mtr long  Cat-6 patch cord
(make - D-LINK/ AMP or Equivalent)</t>
  </si>
  <si>
    <t>For 1 mtr long</t>
  </si>
  <si>
    <t>For 2 mtr long</t>
  </si>
  <si>
    <t xml:space="preserve">Supply &amp; Fixing of 6U Rack single section glass door with cable manager, fan &amp; AC Power Distribution Unit.  Complete as required.                                                                                                      (Make-VALRACK, VEROPRESIDENT, HCL or equivalent)         </t>
  </si>
  <si>
    <t>Master TV system with amplifire, Cable, Floor Splitter  and accessories along with PVC conduit of appropriate size .</t>
  </si>
  <si>
    <t>Supplying and fixing of 16 / 18 SWG metal box of 200 mm x 150 mm x 60 mm deep  on surface / recess with suitable size of phenolic laminated sheet cover in front including cutting the wall and making good the same in case of recessed conduit as required.</t>
  </si>
  <si>
    <t>SUB HEAD-VIII: SAFETY ARRANGEMENT</t>
  </si>
  <si>
    <t>Supply and installation of Rubber Mats 12mm thick of size 2000mm x 1000mm x 12 mm thick Electrical tested with test certificate.</t>
  </si>
  <si>
    <t>Supply and fixing of shock treatement charts duly laminated along with separate colour single line diagram laminated, to be fixed in Electrical control panel room.</t>
  </si>
  <si>
    <t>Supply, Design and errection of chain link welded mesh for transformer yard by using MS Channels, Angular supports for the area of Sub-Station. The design details shall be approved by consultants.</t>
  </si>
  <si>
    <t>Supply and handing over 11KV Tested Rubber hand glouses to be used on LT supply with Test certificate.</t>
  </si>
  <si>
    <t>Supply and fixing of first aid box with medicines complete with medicine with three years expiry date to be fixed in Electrical control panel room.</t>
  </si>
  <si>
    <t>Mt</t>
  </si>
  <si>
    <t>MT</t>
  </si>
  <si>
    <t>Meter</t>
  </si>
  <si>
    <t>sets</t>
  </si>
  <si>
    <t>job</t>
  </si>
  <si>
    <t>Pair</t>
  </si>
  <si>
    <t>Schedule - 1B (BOUNDARY WALL WORKS)</t>
  </si>
  <si>
    <t>Schedule - 1D (Landscaping work)</t>
  </si>
  <si>
    <t>Schedule - 1F (HVAC WORKS)</t>
  </si>
  <si>
    <t>Supply Installation, Testing &amp; Commissioning of modular type Variable Refrigerant Flow/Variable Refrigerant Volume air cooled Outdoor units suitable for cooling and heating, having all hermetically sealed inverter type Scroll Compressor(s), minimum twocompressors for above 14 HP modules, microprocessor based Controller, top discharge type condensing unit(s), with R 410 A Refrigerant, vibration isolators, with suitable foundation etc. complete as required. The unit shall deliver the rated capacity at AHRI Conditions and work even at 50°C ambient temperature without tripping. The unit shall be suitable to work on 400V +/- 10%, 3 Phase, 50Hz AC power supply. The unit shall be filled with first charge of the refrigerant and ready for use as required. The COP atAHRI conditions shall not be less than 3.1 and IEER not less than 6.5 .</t>
  </si>
  <si>
    <t>Nominal Capacity - 24 HP / 2 no 12 HP / No. of Compressor - 2 / Capacity Control - 5% to 100% (No deviation) / Manufacturer must be compressor OEM , Operation range should be (-5 CDB) to (+ 49 CDB) , Sound Level - 70 dB min , External Static Pressure - 78 Pa minimum .</t>
  </si>
  <si>
    <t>3/DSR2019</t>
  </si>
  <si>
    <t>Supply, installation, testing and commissioning of following minimum capacity VRV/VRF High wall type Indoor unit equipped with washable synthetic media pre-filter, fan section with low noise fan/dynamically balanced blower, multispeed motor, coil sectionwith DX copper coil, electronic expansion valve, outer cabinet, cord less remote control, drain pan, necessary accessories etc., suitable for operation on 230 V ± 10%, 50 Hz, single phase AC supply,complete as required. The unit shall have automatic force shut down provision in case of fire on receiving signal from BMS System. Thecooling capacity of indoor unit will be at air inlet conditions of 27 Degree C DB and 19 Degree C WB temperature.</t>
  </si>
  <si>
    <t>3.4/DSR2019</t>
  </si>
  <si>
    <t>1.3 TR</t>
  </si>
  <si>
    <t>3.7/DSR2019</t>
  </si>
  <si>
    <t>2 TR</t>
  </si>
  <si>
    <t xml:space="preserve">Supply, Installation, testing and commissioning including vaccumiazation and Nitrogen testing of following nominal sizes of soft/hard drawn copper refrigerant piping for VRV/VRF system, complete with fittings, with suitable adjustable ring type hanger supports, jointing/brazing including accessories, insulated with XPLE Class-O tubular insulation/with Class-O closed cell elastometric nitrile rubber tubular sleeves sections of specified thickness as given below for Suction and Liquid lines, all accessories as per specifications etc. as required : </t>
  </si>
  <si>
    <t>5.8/DSR2019</t>
  </si>
  <si>
    <t xml:space="preserve">28.58 mm dia (OD) (Hard drawn) with tube thickness 1.2 mm with 19 mm thick insulation </t>
  </si>
  <si>
    <t>5.6/DSR2019</t>
  </si>
  <si>
    <t>22.2 mm dia (OD) (Hard drawn) with tube thickness 1.2 mm with 19 mm thick insulation</t>
  </si>
  <si>
    <t>5.4/DSR2019</t>
  </si>
  <si>
    <t xml:space="preserve">15.86 mm dia (OD) (Soft drawn) with tube thickness 1.2 mm with 19 mm thick insulation </t>
  </si>
  <si>
    <t>5.3/DSR2019</t>
  </si>
  <si>
    <t>12.7 mm dia (OD) (Soft drawn) with tube thickness 1.2 mm with 19 mm thick insulation</t>
  </si>
  <si>
    <t>5.2/DSR2019</t>
  </si>
  <si>
    <t>9.5 mm dia (OD) (Soft drawn) with tube thickness 1.2 mm with 19 mm thick insulation</t>
  </si>
  <si>
    <t>5.1/DSR2019</t>
  </si>
  <si>
    <t>6.4 mm dia (OD) (Soft drawn) with tube thickness 1.2 mm with 19 mm thick insulation</t>
  </si>
  <si>
    <t>Supply Installation, testing andcommissioning  of REFNET :</t>
  </si>
  <si>
    <t>Supply Installation, testing andcommissioning  of WIRELESS  REMOTE CONTROLLER  :</t>
  </si>
  <si>
    <t>Supply Installation,      testing      and      commissioning  of UPVC drain pipe of following sizes :</t>
  </si>
  <si>
    <t>32 mm (OD) with 9mm thick insulation</t>
  </si>
  <si>
    <t>25 mm (OD) with 9mm thick insulation</t>
  </si>
  <si>
    <t>Supply, fabricating and installing following sizes ofperforated GI cable trays including horizontal and verticalbends, reducers, tees, cross members and otheraccessories as required and duly suspended from theceiling and / or fix to steel / RCC columns,beams, or anyother structure members with MS suspenders, angles,channels etc. complete as per the direction of Engineer-in Charge.</t>
  </si>
  <si>
    <t>300 mm x 150 mm x 2 mm</t>
  </si>
  <si>
    <t xml:space="preserve">Supply &amp; Charging  of  R410A gas </t>
  </si>
  <si>
    <t xml:space="preserve">Control &amp; Transmission Wiring </t>
  </si>
  <si>
    <t>Supply of Control wiring of 2 core x 1.5 sqmm copper in suitable conduits between indoor and outdoor units</t>
  </si>
  <si>
    <t>STAIRWELL &amp; LIFT LOBBY  PRESSURIZATION</t>
  </si>
  <si>
    <t xml:space="preserve">Supply, Installation, Testing &amp; Commissioning of  direct driven Standard Temperature Axial Flow Fans SUPPLY &amp; PRESSURIZATION VANE AXIAL FLOW FAN Make Greenheck/System Air, Krugger,Nicotra or equivalent . Fan shall be AMCA Certified (For Air and Sound Performance).Fan motor shall  be suitable for 415 ± 10% volts, 50  cycles, 3 phase power supply of class 'F' insulation. The fan shall be equipped with mounting bracket &amp; spring isolators for the installation of the fans.. Fan shall be with fire proof flexible connection at inlet and outlet..Emergency Fans shall be activated from fire signal from fire alarm system Fan static pressure shall be as indicated but actual fan static pressure to be checked by vendor.All tube/vane axial fans motors  shall be of minimum IE2 efficiency. Fan total efficiency should not be less than 70 %, noise level should not be more than 75 dbA @ 3 m distance for normal operation fans and 85 dbA  @ 3 m distance for emergency operation  fans when measured in hemisperical reverberant room conditions.  Sound attenutors of appropriate length shall be included in the cost to achieve the desired result. </t>
  </si>
  <si>
    <t xml:space="preserve">Staircase Pressurization  15500     CFM,                             25 ESP(MM)      </t>
  </si>
  <si>
    <t xml:space="preserve">Lift Lobby Pressurization  15500     CFM,                        30 ESP(MM)      </t>
  </si>
  <si>
    <t xml:space="preserve">Lift Well Pressurization   12000   CFM                            25  ESP(MM)       </t>
  </si>
  <si>
    <t>Hellcal Springs of suitable capacity for elliminating the transmission of vibration of Blowers to the Building Structure to be Placed below the M. S. Base - Frame. (One set of springs below each frame)</t>
  </si>
  <si>
    <t>For 15500 CFM Fan</t>
  </si>
  <si>
    <t>For 12000 CFM Fan</t>
  </si>
  <si>
    <t>Supply, installation, balancing and commissioning of fabricatedat site GSS sheet metal rectangular/round ducting completewith neoprene rubber gaskets, elbows, splitter dampers, vanes,hangers, supports etc. as per approved drawings andspecifications of following sheet thickness complete as required</t>
  </si>
  <si>
    <t>Thickness 1.00 mm sheet</t>
  </si>
  <si>
    <t>Danfoss/Dwyer  or  equivalent  make  Differential Pressure Switch  For Indicating Pressure in the Lift Shaft. (Range 0-100 pa) with wall - mounting Bracket</t>
  </si>
  <si>
    <t>Rot proof  Flexible  Connection at the outlet of the Tube-axial Fans.</t>
  </si>
  <si>
    <t>15500 CFM</t>
  </si>
  <si>
    <t>12000 CFM</t>
  </si>
  <si>
    <t>(f)</t>
  </si>
  <si>
    <t>Sq.M</t>
  </si>
  <si>
    <t>Schedule - 1G (LIFT)</t>
  </si>
  <si>
    <t>LIFT WORKS</t>
  </si>
  <si>
    <t xml:space="preserve"> STRETCHER/ 15 PASSENGER LIFT/ 1020 Kgs / 8 Floors / 8 Stops / STAINLESS STEEL Car Cabin</t>
  </si>
  <si>
    <r>
      <t xml:space="preserve">Design, Fabrication, manufacture, assemble, delivery to site, installation, testing, commissioning and  handing over of 20 Passenger (1360 Kg) capacity  lift having contract speed of 1.0 m/s serving different floors in the existing lift shaft as per detailed specifications enclosed, codes, lift rules, IS, as per instruction of E.I.C and as  under : </t>
    </r>
    <r>
      <rPr>
        <b/>
        <sz val="16"/>
        <color indexed="8"/>
        <rFont val="Book Antiqua"/>
        <family val="1"/>
      </rPr>
      <t>1.</t>
    </r>
    <r>
      <rPr>
        <sz val="16"/>
        <color indexed="8"/>
        <rFont val="Book Antiqua"/>
        <family val="1"/>
      </rPr>
      <t xml:space="preserve"> Machine room with gearless electric drive.</t>
    </r>
    <r>
      <rPr>
        <b/>
        <sz val="16"/>
        <color indexed="8"/>
        <rFont val="Book Antiqua"/>
        <family val="1"/>
      </rPr>
      <t>2.</t>
    </r>
    <r>
      <rPr>
        <sz val="16"/>
        <color indexed="8"/>
        <rFont val="Book Antiqua"/>
        <family val="1"/>
      </rPr>
      <t xml:space="preserve"> Automatic  power operated centre opening  with 2 hours fire protection landing doors for all Landings  &amp; car doors :  Power operated, centre opening horizontal sliding stainless steel (18 SWG thick) scratch proof finish doors</t>
    </r>
    <r>
      <rPr>
        <b/>
        <sz val="16"/>
        <color indexed="8"/>
        <rFont val="Book Antiqua"/>
        <family val="1"/>
      </rPr>
      <t xml:space="preserve"> 3.</t>
    </r>
    <r>
      <rPr>
        <sz val="16"/>
        <color indexed="8"/>
        <rFont val="Book Antiqua"/>
        <family val="1"/>
      </rPr>
      <t xml:space="preserve">Microporocessor based controller, simplex selective/collective control suitable for 3 PHASE, 50 HZ,415 Volts AC supply,  with AC variable voltage variable frequency with closed loop control </t>
    </r>
    <r>
      <rPr>
        <b/>
        <sz val="16"/>
        <color indexed="8"/>
        <rFont val="Book Antiqua"/>
        <family val="1"/>
      </rPr>
      <t>4.</t>
    </r>
    <r>
      <rPr>
        <sz val="16"/>
        <color indexed="8"/>
        <rFont val="Book Antiqua"/>
        <family val="1"/>
      </rPr>
      <t xml:space="preserve"> Travel : Ground +6 upper floors 7 stops and 7 openings , 7 landings with or without attendeant , </t>
    </r>
    <r>
      <rPr>
        <b/>
        <sz val="16"/>
        <color indexed="8"/>
        <rFont val="Book Antiqua"/>
        <family val="1"/>
      </rPr>
      <t>5.</t>
    </r>
    <r>
      <rPr>
        <sz val="16"/>
        <color indexed="8"/>
        <rFont val="Book Antiqua"/>
        <family val="1"/>
      </rPr>
      <t>Battery Operated Emergency Light And Alarm Bell</t>
    </r>
    <r>
      <rPr>
        <b/>
        <sz val="16"/>
        <color indexed="8"/>
        <rFont val="Book Antiqua"/>
        <family val="1"/>
      </rPr>
      <t>.6.</t>
    </r>
    <r>
      <rPr>
        <sz val="16"/>
        <color indexed="8"/>
        <rFont val="Book Antiqua"/>
        <family val="1"/>
      </rPr>
      <t xml:space="preserve"> Call Register Signal And VVVF Door Operator, </t>
    </r>
    <r>
      <rPr>
        <b/>
        <sz val="16"/>
        <color indexed="8"/>
        <rFont val="Book Antiqua"/>
        <family val="1"/>
      </rPr>
      <t>7.</t>
    </r>
    <r>
      <rPr>
        <sz val="16"/>
        <color indexed="8"/>
        <rFont val="Book Antiqua"/>
        <family val="1"/>
      </rPr>
      <t>False Ceiling with LED light fixtures and ventilation fan In Car,</t>
    </r>
    <r>
      <rPr>
        <b/>
        <sz val="16"/>
        <color indexed="8"/>
        <rFont val="Book Antiqua"/>
        <family val="1"/>
      </rPr>
      <t xml:space="preserve"> 8.</t>
    </r>
    <r>
      <rPr>
        <sz val="16"/>
        <color indexed="8"/>
        <rFont val="Book Antiqua"/>
        <family val="1"/>
      </rPr>
      <t>Full height Infra Red Door Screen Hair Line finish S.S. Button With S.S. Cover,</t>
    </r>
    <r>
      <rPr>
        <b/>
        <sz val="16"/>
        <color indexed="8"/>
        <rFont val="Book Antiqua"/>
        <family val="1"/>
      </rPr>
      <t xml:space="preserve"> 9.</t>
    </r>
    <r>
      <rPr>
        <sz val="16"/>
        <color indexed="8"/>
        <rFont val="Book Antiqua"/>
        <family val="1"/>
      </rPr>
      <t xml:space="preserve">Automatic Rescue Device unit with sealed maintenance free batteries, </t>
    </r>
    <r>
      <rPr>
        <b/>
        <sz val="16"/>
        <color indexed="8"/>
        <rFont val="Book Antiqua"/>
        <family val="1"/>
      </rPr>
      <t>10.</t>
    </r>
    <r>
      <rPr>
        <sz val="16"/>
        <color indexed="8"/>
        <rFont val="Book Antiqua"/>
        <family val="1"/>
      </rPr>
      <t xml:space="preserve">Overload Warning Indicator, </t>
    </r>
    <r>
      <rPr>
        <b/>
        <sz val="16"/>
        <color indexed="8"/>
        <rFont val="Book Antiqua"/>
        <family val="1"/>
      </rPr>
      <t>11.</t>
    </r>
    <r>
      <rPr>
        <sz val="16"/>
        <color indexed="8"/>
        <rFont val="Book Antiqua"/>
        <family val="1"/>
      </rPr>
      <t>Firemans Switch,</t>
    </r>
    <r>
      <rPr>
        <b/>
        <sz val="16"/>
        <color indexed="8"/>
        <rFont val="Book Antiqua"/>
        <family val="1"/>
      </rPr>
      <t xml:space="preserve"> 12.</t>
    </r>
    <r>
      <rPr>
        <sz val="16"/>
        <color indexed="8"/>
        <rFont val="Book Antiqua"/>
        <family val="1"/>
      </rPr>
      <t>LCD display of  Direction &amp; Position Indicators In Car &amp; scroll type display of  Direction &amp; Position in Indicators In Landings,</t>
    </r>
    <r>
      <rPr>
        <b/>
        <sz val="16"/>
        <color indexed="8"/>
        <rFont val="Book Antiqua"/>
        <family val="1"/>
      </rPr>
      <t>13.</t>
    </r>
    <r>
      <rPr>
        <sz val="16"/>
        <color indexed="8"/>
        <rFont val="Book Antiqua"/>
        <family val="1"/>
      </rPr>
      <t xml:space="preserve">Floor Annunciator With Music and  Brailley Button in car &amp; all landings, </t>
    </r>
    <r>
      <rPr>
        <b/>
        <sz val="16"/>
        <color indexed="8"/>
        <rFont val="Book Antiqua"/>
        <family val="1"/>
      </rPr>
      <t>14.</t>
    </r>
    <r>
      <rPr>
        <sz val="16"/>
        <color indexed="8"/>
        <rFont val="Book Antiqua"/>
        <family val="1"/>
      </rPr>
      <t>Full Car Operating Panel - Press N Speak Phone ( Intercom) along with  CCTV mounting and wiring provision in car.</t>
    </r>
    <r>
      <rPr>
        <b/>
        <sz val="16"/>
        <color indexed="8"/>
        <rFont val="Book Antiqua"/>
        <family val="1"/>
      </rPr>
      <t>15.</t>
    </r>
    <r>
      <rPr>
        <sz val="16"/>
        <color indexed="8"/>
        <rFont val="Book Antiqua"/>
        <family val="1"/>
      </rPr>
      <t xml:space="preserve">Stainless Steel hand rail in the rear side of the car , </t>
    </r>
    <r>
      <rPr>
        <b/>
        <sz val="16"/>
        <color indexed="8"/>
        <rFont val="Book Antiqua"/>
        <family val="1"/>
      </rPr>
      <t>16.</t>
    </r>
    <r>
      <rPr>
        <sz val="16"/>
        <color indexed="8"/>
        <rFont val="Book Antiqua"/>
        <family val="1"/>
      </rPr>
      <t>Auto attendant key in the car ,</t>
    </r>
    <r>
      <rPr>
        <b/>
        <sz val="16"/>
        <color indexed="8"/>
        <rFont val="Book Antiqua"/>
        <family val="1"/>
      </rPr>
      <t xml:space="preserve">17. </t>
    </r>
    <r>
      <rPr>
        <sz val="16"/>
        <color indexed="8"/>
        <rFont val="Book Antiqua"/>
        <family val="1"/>
      </rPr>
      <t xml:space="preserve"> Lift car floor - Antiskid PVC flooring of approved pattern</t>
    </r>
    <r>
      <rPr>
        <b/>
        <sz val="16"/>
        <color indexed="8"/>
        <rFont val="Book Antiqua"/>
        <family val="1"/>
      </rPr>
      <t xml:space="preserve">.18. </t>
    </r>
    <r>
      <rPr>
        <sz val="16"/>
        <color indexed="8"/>
        <rFont val="Book Antiqua"/>
        <family val="1"/>
      </rPr>
      <t xml:space="preserve">Free Annual maintenance Service For One Year . Drawing is to be got approved from the E.I.C prior to execution.
 The scope also includes providing scaffolding.Necessary materials as well as manpower is is all inclusive.
</t>
    </r>
  </si>
  <si>
    <t xml:space="preserve"> 8 PASSENGER LIFT/ 544 Kgs / 8Floors / 8 Stops / STAINLESS STEEL Car Cabin</t>
  </si>
  <si>
    <r>
      <t xml:space="preserve">Design, Fabrication, manufacture, assemble, delivery to site, installation, testing, commissioning and  handing over of 8 Passenger (544 Kg) capacity  lift having contract speed of 1.0 m/s serving different floors in the existing lift shaft as per detailed specifications enclosed, codes, lift rules, IS, as per instruction of E.I.C and as  under : </t>
    </r>
    <r>
      <rPr>
        <b/>
        <sz val="16"/>
        <color indexed="8"/>
        <rFont val="Book Antiqua"/>
        <family val="1"/>
      </rPr>
      <t>1.</t>
    </r>
    <r>
      <rPr>
        <sz val="16"/>
        <color indexed="8"/>
        <rFont val="Book Antiqua"/>
        <family val="1"/>
      </rPr>
      <t xml:space="preserve"> Machine room with gearless electric drive.</t>
    </r>
    <r>
      <rPr>
        <b/>
        <sz val="16"/>
        <color indexed="8"/>
        <rFont val="Book Antiqua"/>
        <family val="1"/>
      </rPr>
      <t>2.</t>
    </r>
    <r>
      <rPr>
        <sz val="16"/>
        <color indexed="8"/>
        <rFont val="Book Antiqua"/>
        <family val="1"/>
      </rPr>
      <t xml:space="preserve"> Automatic  power operated centre opening  with 2 hours fire protection landing doors for all Landings  &amp; car doors :  Power operated, centre opening horizontal sliding stainless steel (18 SWG thick) scratch proof finish doors</t>
    </r>
    <r>
      <rPr>
        <b/>
        <sz val="16"/>
        <color indexed="8"/>
        <rFont val="Book Antiqua"/>
        <family val="1"/>
      </rPr>
      <t xml:space="preserve"> 3.</t>
    </r>
    <r>
      <rPr>
        <sz val="16"/>
        <color indexed="8"/>
        <rFont val="Book Antiqua"/>
        <family val="1"/>
      </rPr>
      <t xml:space="preserve">Microporocessor based controller, simplex selective/collective control suitable for 3 PHASE, 50 HZ,415 Volts AC supply,  with AC variable voltage variable frequency with closed loop control </t>
    </r>
    <r>
      <rPr>
        <b/>
        <sz val="16"/>
        <color indexed="8"/>
        <rFont val="Book Antiqua"/>
        <family val="1"/>
      </rPr>
      <t>4.</t>
    </r>
    <r>
      <rPr>
        <sz val="16"/>
        <color indexed="8"/>
        <rFont val="Book Antiqua"/>
        <family val="1"/>
      </rPr>
      <t xml:space="preserve"> Travel : Ground +7 upper floors 8 stops and 8 openings , 8 landings with or without attendeant , </t>
    </r>
    <r>
      <rPr>
        <b/>
        <sz val="16"/>
        <color indexed="8"/>
        <rFont val="Book Antiqua"/>
        <family val="1"/>
      </rPr>
      <t>5.</t>
    </r>
    <r>
      <rPr>
        <sz val="16"/>
        <color indexed="8"/>
        <rFont val="Book Antiqua"/>
        <family val="1"/>
      </rPr>
      <t>Battery Operated Emergency Light And Alarm Bell</t>
    </r>
    <r>
      <rPr>
        <b/>
        <sz val="16"/>
        <color indexed="8"/>
        <rFont val="Book Antiqua"/>
        <family val="1"/>
      </rPr>
      <t>.6.</t>
    </r>
    <r>
      <rPr>
        <sz val="16"/>
        <color indexed="8"/>
        <rFont val="Book Antiqua"/>
        <family val="1"/>
      </rPr>
      <t xml:space="preserve"> Call Register Signal And VVVF Door Operator, </t>
    </r>
    <r>
      <rPr>
        <b/>
        <sz val="16"/>
        <color indexed="8"/>
        <rFont val="Book Antiqua"/>
        <family val="1"/>
      </rPr>
      <t>7.</t>
    </r>
    <r>
      <rPr>
        <sz val="16"/>
        <color indexed="8"/>
        <rFont val="Book Antiqua"/>
        <family val="1"/>
      </rPr>
      <t>False Ceiling with LED light fixtures and ventilation fan In Car,</t>
    </r>
    <r>
      <rPr>
        <b/>
        <sz val="16"/>
        <color indexed="8"/>
        <rFont val="Book Antiqua"/>
        <family val="1"/>
      </rPr>
      <t xml:space="preserve"> 8.</t>
    </r>
    <r>
      <rPr>
        <sz val="16"/>
        <color indexed="8"/>
        <rFont val="Book Antiqua"/>
        <family val="1"/>
      </rPr>
      <t>Full height Infra Red Door Screen Hair Line finish S.S. Button With S.S. Cover,</t>
    </r>
    <r>
      <rPr>
        <b/>
        <sz val="16"/>
        <color indexed="8"/>
        <rFont val="Book Antiqua"/>
        <family val="1"/>
      </rPr>
      <t xml:space="preserve"> 9.</t>
    </r>
    <r>
      <rPr>
        <sz val="16"/>
        <color indexed="8"/>
        <rFont val="Book Antiqua"/>
        <family val="1"/>
      </rPr>
      <t xml:space="preserve">Automatic Rescue Device unit with sealed maintenance free batteries, </t>
    </r>
    <r>
      <rPr>
        <b/>
        <sz val="16"/>
        <color indexed="8"/>
        <rFont val="Book Antiqua"/>
        <family val="1"/>
      </rPr>
      <t>10.</t>
    </r>
    <r>
      <rPr>
        <sz val="16"/>
        <color indexed="8"/>
        <rFont val="Book Antiqua"/>
        <family val="1"/>
      </rPr>
      <t xml:space="preserve">Overload Warning Indicator, </t>
    </r>
    <r>
      <rPr>
        <b/>
        <sz val="16"/>
        <color indexed="8"/>
        <rFont val="Book Antiqua"/>
        <family val="1"/>
      </rPr>
      <t>11.</t>
    </r>
    <r>
      <rPr>
        <sz val="16"/>
        <color indexed="8"/>
        <rFont val="Book Antiqua"/>
        <family val="1"/>
      </rPr>
      <t>Firemans Switch,</t>
    </r>
    <r>
      <rPr>
        <b/>
        <sz val="16"/>
        <color indexed="8"/>
        <rFont val="Book Antiqua"/>
        <family val="1"/>
      </rPr>
      <t xml:space="preserve"> 12.</t>
    </r>
    <r>
      <rPr>
        <sz val="16"/>
        <color indexed="8"/>
        <rFont val="Book Antiqua"/>
        <family val="1"/>
      </rPr>
      <t>LCD display of  Direction &amp; Position Indicators In Car &amp; scroll type display of  Direction &amp; Position in Indicators In Landings,</t>
    </r>
    <r>
      <rPr>
        <b/>
        <sz val="16"/>
        <color indexed="8"/>
        <rFont val="Book Antiqua"/>
        <family val="1"/>
      </rPr>
      <t>13.</t>
    </r>
    <r>
      <rPr>
        <sz val="16"/>
        <color indexed="8"/>
        <rFont val="Book Antiqua"/>
        <family val="1"/>
      </rPr>
      <t xml:space="preserve">Floor Annunciator With Music and  Brailley Button in car &amp; all landings, </t>
    </r>
    <r>
      <rPr>
        <b/>
        <sz val="16"/>
        <color indexed="8"/>
        <rFont val="Book Antiqua"/>
        <family val="1"/>
      </rPr>
      <t>14.</t>
    </r>
    <r>
      <rPr>
        <sz val="16"/>
        <color indexed="8"/>
        <rFont val="Book Antiqua"/>
        <family val="1"/>
      </rPr>
      <t>Full Car Operating Panel - Press N Speak Phone ( Intercom) along with  CCTV mounting and wiring provision in car.</t>
    </r>
    <r>
      <rPr>
        <b/>
        <sz val="16"/>
        <color indexed="8"/>
        <rFont val="Book Antiqua"/>
        <family val="1"/>
      </rPr>
      <t>15.</t>
    </r>
    <r>
      <rPr>
        <sz val="16"/>
        <color indexed="8"/>
        <rFont val="Book Antiqua"/>
        <family val="1"/>
      </rPr>
      <t xml:space="preserve">Stainless Steel hand rail in the rear side of the car , </t>
    </r>
    <r>
      <rPr>
        <b/>
        <sz val="16"/>
        <color indexed="8"/>
        <rFont val="Book Antiqua"/>
        <family val="1"/>
      </rPr>
      <t>16.</t>
    </r>
    <r>
      <rPr>
        <sz val="16"/>
        <color indexed="8"/>
        <rFont val="Book Antiqua"/>
        <family val="1"/>
      </rPr>
      <t>Auto attendant key in the car ,</t>
    </r>
    <r>
      <rPr>
        <b/>
        <sz val="16"/>
        <color indexed="8"/>
        <rFont val="Book Antiqua"/>
        <family val="1"/>
      </rPr>
      <t xml:space="preserve">17. </t>
    </r>
    <r>
      <rPr>
        <sz val="16"/>
        <color indexed="8"/>
        <rFont val="Book Antiqua"/>
        <family val="1"/>
      </rPr>
      <t xml:space="preserve"> Lift car floor - Antiskid PVC flooring of approved pattern</t>
    </r>
    <r>
      <rPr>
        <b/>
        <sz val="16"/>
        <color indexed="8"/>
        <rFont val="Book Antiqua"/>
        <family val="1"/>
      </rPr>
      <t xml:space="preserve">.18. </t>
    </r>
    <r>
      <rPr>
        <sz val="16"/>
        <color indexed="8"/>
        <rFont val="Book Antiqua"/>
        <family val="1"/>
      </rPr>
      <t xml:space="preserve">Free Annual maintenance Service For One Year . Drawing is to be got approved from the E.I.C prior to execution.
 The scope also includes providing scaffolding.Necessary materials as well as manpower is is all inclusive.
</t>
    </r>
  </si>
  <si>
    <t>Annual maintenance Charges including all components Stretcher Lift</t>
  </si>
  <si>
    <t>For Second Year</t>
  </si>
  <si>
    <t>For Third Year</t>
  </si>
  <si>
    <t>For  Fourth Year</t>
  </si>
  <si>
    <t>Annual maintenance Charges including all components Passenger Lift</t>
  </si>
  <si>
    <t>LS</t>
  </si>
  <si>
    <t>Schedule - 1H (FIRE SYSTEM)</t>
  </si>
  <si>
    <t>FIRE FIGHTING &amp; FIRE ALARM SYSTEM WORKS</t>
  </si>
  <si>
    <r>
      <t xml:space="preserve">Supply, erection, testing and commissioning of following sizes of heavy grade ('C' class) </t>
    </r>
    <r>
      <rPr>
        <b/>
        <sz val="16"/>
        <rFont val="Book Antiqua"/>
        <family val="1"/>
      </rPr>
      <t>mild steel pipe</t>
    </r>
    <r>
      <rPr>
        <sz val="16"/>
        <rFont val="Book Antiqua"/>
        <family val="1"/>
      </rPr>
      <t xml:space="preserve">, flanges and fitting such as bends, tees, reducers, rubber insertions and galvanized nuts and bolts  'Heavy class' confirming to IS:1239-1974 Part - I and part - II with upto-date amendment i/c giving two coats of hot bituminous paint and two wraps  of bituminised hesian cloth direct in ground to a depth of 1 metre including excavation and refilling the trench etc.complete as required (external works) </t>
    </r>
  </si>
  <si>
    <t>150mm dia</t>
  </si>
  <si>
    <r>
      <t xml:space="preserve">Supplying  and  fixing  single  headed  </t>
    </r>
    <r>
      <rPr>
        <b/>
        <sz val="16"/>
        <rFont val="Book Antiqua"/>
        <family val="1"/>
      </rPr>
      <t>internal  hydrant valve</t>
    </r>
    <r>
      <rPr>
        <sz val="16"/>
        <rFont val="Book Antiqua"/>
        <family val="1"/>
      </rPr>
      <t xml:space="preserve">   with   instantaneous   Gunmetal/Stainless   Steel coupling of 63 mm dia with cast iron wheel  ISI marked conforming    to    IS    5290    (Type    -A)    with    blank Gunmetal/Stainless Steel cap and chain as required :</t>
    </r>
  </si>
  <si>
    <t>Single headed Gunmetal</t>
  </si>
  <si>
    <r>
      <t xml:space="preserve">Supplying  and  fixing  </t>
    </r>
    <r>
      <rPr>
        <b/>
        <sz val="16"/>
        <rFont val="Book Antiqua"/>
        <family val="1"/>
      </rPr>
      <t>first-aid  Hose  Reel</t>
    </r>
    <r>
      <rPr>
        <sz val="16"/>
        <rFont val="Book Antiqua"/>
        <family val="1"/>
      </rPr>
      <t xml:space="preserve"> with MS construction  spray painted in  post office red, conforming to IS 884 complete with the following as required.20 mm nominal internal dia water hose thermoplastic (Textile reinforced) type -2 as per IS: 12585 20 mm nominal internal dia gun metal globe valve &amp; nozzle. Drum and brackets for fixing the equipmets on wall.20 mm nominal internal dia gun metal globe valve &amp; nozzle. Drum and brackets for fixing the equipmets on wall.20 mm nominal internal dia gun metal globe valve &amp; nozzle. Drum and brackets for fixing the equipmets on wall.Connections from riser with 25 mm dia stop gun metal valve &amp; M.S. Pipe and socket.</t>
    </r>
  </si>
  <si>
    <t>30 MTR</t>
  </si>
  <si>
    <r>
      <t xml:space="preserve">Supplying and fixing 63 mm dia, 15 m long </t>
    </r>
    <r>
      <rPr>
        <b/>
        <sz val="16"/>
        <rFont val="Book Antiqua"/>
        <family val="1"/>
      </rPr>
      <t>RRL hose pipe</t>
    </r>
    <r>
      <rPr>
        <sz val="16"/>
        <rFont val="Book Antiqua"/>
        <family val="1"/>
      </rPr>
      <t xml:space="preserve">  with  63  mm  dia  male  and  female  couplings  duly bound  with  GI  wire,  rivets  etc.  conforming  to  IS  636 (type-A) as required :</t>
    </r>
  </si>
  <si>
    <r>
      <t>Providing and fixing M.S.</t>
    </r>
    <r>
      <rPr>
        <b/>
        <sz val="16"/>
        <rFont val="Book Antiqua"/>
        <family val="1"/>
      </rPr>
      <t xml:space="preserve"> hose door</t>
    </r>
    <r>
      <rPr>
        <sz val="16"/>
        <rFont val="Book Antiqua"/>
        <family val="1"/>
      </rPr>
      <t xml:space="preserve"> fabricated from 16 g M.S. sheet with full glass  door  and  locking arrangement, suitable to accommodate 1 Hydrant landing valve, 1 fire hose reel, 2 nos.15m long 63mmdia hose,1-branch pipe, The door shall be painted with one coat of primer and finished stove enamelled "Fire Red", "Fire Hose" written on front including suitably mounted on a raised  masonry platform as required For internal hydrants</t>
    </r>
  </si>
  <si>
    <t>Size 2100 x 900  (HxB)</t>
  </si>
  <si>
    <t>Providing and fixing dial type pressure gauge with isolation cock and pipe at hydrant station.</t>
  </si>
  <si>
    <t>Dial diameter 100mm calibration 0-15 kg.</t>
  </si>
  <si>
    <t>Supplying  and  fixing  of  fire  brigade  connection  of cast iron body with gun metal male instantaneous inlet couplings  complete  with  cap  and  chain  as  reqd.  for suitable  dia MS pipe connection  conforming to IS 904 as required :</t>
  </si>
  <si>
    <t>2 way-100 mm dia M.S. Pipe</t>
  </si>
  <si>
    <t>Supplying &amp; fixing 63 mm dia gun metal short branch pipe with 20 mm nominal internal diameter size  nozzle conforming   to   IS   903   suitable   for   instantaneous connection   to   interconnect   hose   pipe   coupling   as required :</t>
  </si>
  <si>
    <t>Providing,  installation,  testing  and  commissioning  of non-return  valve  of  following  sizes  confirming  to  IS: 5312   complete   with   rubber   gasket,   GI   bolts,   nuts,
washers etc.as required :</t>
  </si>
  <si>
    <t>Supplying, fixing, testing and commissioning of butterfly valve of PN 1.6 rating with bronze/gunmetal seat duly ISI marked  complete  with  nuts,  bolts,  washers,  gaskets conforming to IS 13095 of following sizes as required :</t>
  </si>
  <si>
    <t>150NB</t>
  </si>
  <si>
    <t>100NB</t>
  </si>
  <si>
    <t>80 NB</t>
  </si>
  <si>
    <t>65 NB</t>
  </si>
  <si>
    <r>
      <t>Providing and fixing brass/bronze lever operated</t>
    </r>
    <r>
      <rPr>
        <b/>
        <sz val="16"/>
        <rFont val="Book Antiqua"/>
        <family val="1"/>
      </rPr>
      <t xml:space="preserve"> ball valve</t>
    </r>
    <r>
      <rPr>
        <sz val="16"/>
        <rFont val="Book Antiqua"/>
        <family val="1"/>
      </rPr>
      <t>s of full flow with stainless steel ball (AISI 304 and spindle AISI 401) with settling and gland of superior quality and having minimum working pressure of 15 Kg/cm2.</t>
    </r>
  </si>
  <si>
    <t>25NB</t>
  </si>
  <si>
    <t>50NB</t>
  </si>
  <si>
    <t xml:space="preserve">Providing and fixing carbon-di-oxide type fire extinguishers consisting of welded M.S cylindrical body, squeeze lever dischange valve fitted with pressure indicating gauge internal discharge tube, 30cms long high pressure discharge hose, discharge nozzle, suspension bracket, conforming to IS : 2878 finished externally with red enamel paint and fixed to  wall with brackets complete with internal charge Note   :  All the fire extinguishers shall be ISI marked and filling/validity date shall be painted. </t>
  </si>
  <si>
    <t>Capacity 4.5 kg</t>
  </si>
  <si>
    <t>Providing and fixing ABC type fire extinguishers consisting of welded M.S cylindrical body, squeeze lever dischange valve fitted with pressure indicating gauge internal discharge tube, 30cms long high pressure discharge hose, discharge nozzle, suspension bracket, conforming to IS finished externally with red enamel paint and fixed to  wall with brackets complete with internal charge</t>
  </si>
  <si>
    <t>Capacity 6 kg</t>
  </si>
  <si>
    <t>Supply, erection, testing and commissioning  of following sizes of Heavy class (C class) mild steel pipe, flanges and fitting such as bends, tees, reducers, rubber insertions and galvanized nuts and bolts 'heavy class ' confirming to IS:1239-1974 part -I and amendment I/c fixing the pipe on wall / ceiling with suitable MS strip/clamps/bracket and painting with one coat of primer and two or more coats of synthetic enamel paint etc. complete as required.(Internal works).</t>
  </si>
  <si>
    <t xml:space="preserve">25 mm dia                                                </t>
  </si>
  <si>
    <t xml:space="preserve">32 mm dia                                                  </t>
  </si>
  <si>
    <t xml:space="preserve">40 mm dia                                                </t>
  </si>
  <si>
    <t xml:space="preserve">50 mm dia                                                  </t>
  </si>
  <si>
    <t xml:space="preserve">65 mm dia                                                </t>
  </si>
  <si>
    <t xml:space="preserve">80 mm dia                                                  </t>
  </si>
  <si>
    <t>Providing,  fixing,  testing  &amp;  commissioning  of  15mm  dia  quartzoid  bulb  type  sprinklers  of rating 68 degree centigrade with required accessories :</t>
  </si>
  <si>
    <t>Pendent type</t>
  </si>
  <si>
    <t>Side wall type</t>
  </si>
  <si>
    <r>
      <t xml:space="preserve">Providing and fixing 25 mm dia inspection &amp; testing assembly with gun metal Gate valve, </t>
    </r>
    <r>
      <rPr>
        <b/>
        <sz val="16"/>
        <rFont val="Book Antiqua"/>
        <family val="1"/>
      </rPr>
      <t>gun metal sight glass</t>
    </r>
    <r>
      <rPr>
        <sz val="16"/>
        <rFont val="Book Antiqua"/>
        <family val="1"/>
      </rPr>
      <t>, drain valve (Ball valve 50mm dia) &amp; connection to drain.</t>
    </r>
  </si>
  <si>
    <r>
      <t xml:space="preserve">Providing  &amp; fixing </t>
    </r>
    <r>
      <rPr>
        <b/>
        <sz val="16"/>
        <rFont val="Book Antiqua"/>
        <family val="1"/>
      </rPr>
      <t xml:space="preserve"> flow  switch</t>
    </r>
    <r>
      <rPr>
        <sz val="16"/>
        <rFont val="Book Antiqua"/>
        <family val="1"/>
      </rPr>
      <t xml:space="preserve">  in  following  sizes  M.S. pipe including connection etc as required.</t>
    </r>
  </si>
  <si>
    <t>100 mm</t>
  </si>
  <si>
    <t>Supplying  and  fixing  orifice  plate  made  out  of  6  mm thick stainless steel (Grade 304) with orifice of required size  to  be  fitted   between  flange  &amp;  landing  valve  of external  and  internal  hydrants  to  reduce  pressure  at the   outlet  to  the   level  of   3.5  kg/cm2   complete   as required.</t>
  </si>
  <si>
    <t>Supplying,   installation,   testing   &amp;   commissioning   of sprinkler  flexible  pipe  (UL  Listed)  of  stainless  steel complete   with   15   NPT   on   reducer   thread   with maximum working pressure of 175 PSI test pressure of 875  PSI  (Burst)  with  branch  line  (Inlet)  25mm  NPT male  thread  to  sprinkler  head  (Outlet)  15mm  NPT female  thread  with  reducer,  nipple,  2  side  brackets, center bracket, stockbar of following sizes complete as required</t>
  </si>
  <si>
    <t>1000mm</t>
  </si>
  <si>
    <t>Supplying,  installation,  testing  and  commissioning  of electric   driven   terrace   pump   suitable   for  automatic
operation  and  consisting  of  following,  complete  in  all respects, as required: (Terrace Pump)</t>
  </si>
  <si>
    <t>Horizontal   type,   multistage,   centrifugal,   split   casing pump of cast iron body &amp; bronze impeller with stainless steel shaft, mechanical confirming to IS : 1520</t>
  </si>
  <si>
    <t xml:space="preserve"> Suitable  HP  squirell  cage  induction  motor  TEFC  type suitable for operation on 415 volts, 3 phase, 50 Hz, AC supply  with  IP55  class  of  protection  for  enclosure, horiziontal  foot  mounted  type  with  Class-'F'  insulation,conforming to IS-325.</t>
  </si>
  <si>
    <t>M.S.fabricated common base plate, coupling, coupling guard, foundation bolts etc.as required.</t>
  </si>
  <si>
    <t>Suitable  cement  concrete  foundation  duly  plastered and with anti vibration pads.</t>
  </si>
  <si>
    <t>900 lpm at 35 m Head(1R+1S)</t>
  </si>
  <si>
    <t>Providing &amp; fixing of pressure switch in M.S. pipe line including connection etc. as required.</t>
  </si>
  <si>
    <t>Providing,  installation,  testing  and  commissioning  of stainless  steel  Y-strainer  fabricated  out  of  1.6  mm thick  stainless  steel,  Grade  304,  sheet  with  3  mm  dia
holes with stainless steel flange.</t>
  </si>
  <si>
    <t>supplying,fixing of following type 2 mm thick photo luminecent signages non toxic non radio active maintenance free self glowing safety signages comprising of supplied chargeable crystals to glow in the dark with high intesity luminous 1.2mm aluminium sheet properties by chemical coated ( Vinayal &amp; Tap not accepted) and covered with UV Protection layer printed with graphics symbol etc as required.</t>
  </si>
  <si>
    <t>For FIRE EXIT(12'' X 6'')</t>
  </si>
  <si>
    <t>For FIRE HYDRANT(16'' X 6'')</t>
  </si>
  <si>
    <t>For Lift (12'' X 6'')</t>
  </si>
  <si>
    <t>For Stair case (12''x6'')</t>
  </si>
  <si>
    <t>Extinguisher Signage (12''x6'')</t>
  </si>
  <si>
    <t>4129/DSR 2018</t>
  </si>
  <si>
    <r>
      <rPr>
        <b/>
        <sz val="16"/>
        <color indexed="8"/>
        <rFont val="Book Antiqua"/>
        <family val="1"/>
      </rPr>
      <t>Hooter with Strobe</t>
    </r>
    <r>
      <rPr>
        <sz val="16"/>
        <color indexed="8"/>
        <rFont val="Book Antiqua"/>
        <family val="1"/>
      </rPr>
      <t xml:space="preserve"> Supply, installation, connecting, testing and commissioning of  Addressable Hooters cum strobe min. 95 db output , the cost includes of control module .</t>
    </r>
  </si>
  <si>
    <t>4128/DSR 2018</t>
  </si>
  <si>
    <t>Supply, installation, connecting, testing and commissioning of  Addressable Manual Call Box in ABS plastic  as required complete. Pull Down Type (Break glass type</t>
  </si>
  <si>
    <t>4144/ DSR 2018</t>
  </si>
  <si>
    <r>
      <rPr>
        <b/>
        <sz val="16"/>
        <color indexed="8"/>
        <rFont val="Book Antiqua"/>
        <family val="1"/>
      </rPr>
      <t xml:space="preserve">Looping Cable </t>
    </r>
    <r>
      <rPr>
        <sz val="16"/>
        <color indexed="8"/>
        <rFont val="Book Antiqua"/>
        <family val="1"/>
      </rPr>
      <t xml:space="preserve">Supplying, installing, testing and commissioning of Fire Survival armoured cable,Fibre glass tape wrapped, ZH inner, outer sheath 2C X 1.5 sq. mm, PVC insulated copper wires with aluminium armour confirming to IS standards and specifications. </t>
    </r>
  </si>
  <si>
    <t>4145/DSR 2018</t>
  </si>
  <si>
    <t xml:space="preserve">Supply &amp; Laying of 2C x 2.5 sq. mm. twisted shielded FRLS Cable </t>
  </si>
  <si>
    <t>Supply Installation Testing &amp; Commissioning of one loop control pannel for fire alarm syatem</t>
  </si>
  <si>
    <t>Schedule - 1I (SOLAR)</t>
  </si>
  <si>
    <t>SOLAR WORK</t>
  </si>
  <si>
    <t>Supply of 7kW ON GRID Solar pkg.(supplied by Havells/equivalent approved brand) as per Havells Design with DCDB &amp; ACDB</t>
  </si>
  <si>
    <t>Installation of above ON GRID Solar pkg. on GI structure, with necessary support arrangement.</t>
  </si>
  <si>
    <t>Concretizing of structure support legs</t>
  </si>
  <si>
    <t>Installation of DCDB, ACDB,Inverter, Generation Meter,Net Meter .</t>
  </si>
  <si>
    <t>Supply &amp; Installation of DC Solar cable as per system
requirement with necessary cable connectors up to Inverter. Interconnection of cables between Inverter, Generation Meter, ACDB upto NET METER.with required Cu. Cable. The required earthing cables are also included in scope.</t>
  </si>
  <si>
    <t>Supply of NET METER &amp;GENERATION METER(SECURE
Make or equivalent), Coordination with SOUTHCO for approval as well as final system hook-up, Coordination with OREDA(if required).</t>
  </si>
  <si>
    <t>Testing and Commissioning.</t>
  </si>
  <si>
    <t>Activation of WiFi reporting with Modem</t>
  </si>
  <si>
    <t>LOT</t>
  </si>
  <si>
    <t>Fill up only green shaded cells in Sch-1A to Sch-1I</t>
  </si>
  <si>
    <t>Sch-1A to Sch-1I (Price Schedule)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</si>
</sst>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 #,##0.00_ ;_ * \-#,##0.00_ ;_ * &quot;-&quot;??_ ;_ @_ "/>
    <numFmt numFmtId="164" formatCode="_(* #,##0.00_);_(* \(#,##0.00\);_(* &quot;-&quot;??_);_(@_)"/>
    <numFmt numFmtId="165" formatCode=";;"/>
    <numFmt numFmtId="166" formatCode="_(&quot;$&quot;* #,##0.00_);_(&quot;$&quot;* \(#,##0.00\);_(&quot;$&quot;* &quot;-&quot;??_);_(@_)"/>
    <numFmt numFmtId="167" formatCode="&quot;\&quot;#,##0.00;[Red]\-&quot;\&quot;#,##0.00"/>
    <numFmt numFmtId="168" formatCode="_-&quot;£&quot;* #,##0.00_-;\-&quot;£&quot;* #,##0.00_-;_-&quot;£&quot;* &quot;-&quot;??_-;_-@_-"/>
    <numFmt numFmtId="169" formatCode="#,##0.000_);\(#,##0.000\)"/>
    <numFmt numFmtId="170" formatCode="0.000"/>
    <numFmt numFmtId="171" formatCode="0.0_)"/>
    <numFmt numFmtId="172" formatCode="#,##0.0"/>
    <numFmt numFmtId="173" formatCode="_(* #,##0_);_(* \(#,##0\);_(* &quot;-&quot;??_);_(@_)"/>
    <numFmt numFmtId="174" formatCode="[$-409]dd/mmm/yy;@"/>
    <numFmt numFmtId="175" formatCode="0.0"/>
    <numFmt numFmtId="176" formatCode="0.0000000000%"/>
    <numFmt numFmtId="177" formatCode="_(* #,##0_);_(* \(#,##0\);_(* \-??_);_(@_)"/>
    <numFmt numFmtId="178" formatCode="&quot; &quot;@"/>
    <numFmt numFmtId="179" formatCode="#,##0.00&quot;  &quot;"/>
    <numFmt numFmtId="180" formatCode="0.00_ "/>
    <numFmt numFmtId="181" formatCode="0_ "/>
  </numFmts>
  <fonts count="92">
    <font>
      <sz val="11"/>
      <name val="Book Antiqua"/>
      <family val="1"/>
    </font>
    <font>
      <sz val="11"/>
      <color indexed="8"/>
      <name val="Calibri"/>
      <family val="2"/>
    </font>
    <font>
      <sz val="10"/>
      <name val="Arial"/>
      <family val="2"/>
    </font>
    <font>
      <sz val="12"/>
      <name val="Arial"/>
      <family val="2"/>
    </font>
    <font>
      <sz val="10"/>
      <name val="Book Antiqua"/>
      <family val="1"/>
    </font>
    <font>
      <b/>
      <sz val="11"/>
      <name val="Book Antiqua"/>
      <family val="1"/>
    </font>
    <font>
      <b/>
      <sz val="10"/>
      <name val="Book Antiqua"/>
      <family val="1"/>
    </font>
    <font>
      <sz val="10"/>
      <color indexed="9"/>
      <name val="Book Antiqua"/>
      <family val="1"/>
    </font>
    <font>
      <b/>
      <sz val="12"/>
      <name val="Book Antiqua"/>
      <family val="1"/>
    </font>
    <font>
      <sz val="12"/>
      <name val="Book Antiqua"/>
      <family val="1"/>
    </font>
    <font>
      <sz val="1"/>
      <color indexed="9"/>
      <name val="Book Antiqua"/>
      <family val="1"/>
    </font>
    <font>
      <b/>
      <sz val="10"/>
      <color indexed="9"/>
      <name val="Book Antiqua"/>
      <family val="1"/>
    </font>
    <font>
      <b/>
      <sz val="14"/>
      <color indexed="9"/>
      <name val="Book Antiqua"/>
      <family val="1"/>
    </font>
    <font>
      <b/>
      <sz val="12"/>
      <name val="Arial"/>
      <family val="2"/>
    </font>
    <font>
      <sz val="11"/>
      <name val="Arial"/>
      <family val="2"/>
    </font>
    <font>
      <sz val="11"/>
      <color indexed="8"/>
      <name val="Cambria"/>
      <family val="1"/>
    </font>
    <font>
      <sz val="10"/>
      <color indexed="8"/>
      <name val="Cambria"/>
      <family val="1"/>
    </font>
    <font>
      <sz val="10"/>
      <name val="Cambria"/>
      <family val="1"/>
    </font>
    <font>
      <b/>
      <sz val="11"/>
      <color indexed="8"/>
      <name val="Cambria"/>
      <family val="1"/>
    </font>
    <font>
      <sz val="11"/>
      <name val="Palatino Linotype"/>
      <family val="1"/>
    </font>
    <font>
      <b/>
      <sz val="12"/>
      <color indexed="8"/>
      <name val="Cambria"/>
      <family val="1"/>
    </font>
    <font>
      <sz val="11"/>
      <color indexed="8"/>
      <name val="Book Antiqua"/>
      <family val="1"/>
    </font>
    <font>
      <b/>
      <sz val="12"/>
      <name val="Cambria"/>
      <family val="1"/>
    </font>
    <font>
      <sz val="11"/>
      <name val="Cambria"/>
      <family val="1"/>
    </font>
    <font>
      <sz val="11"/>
      <color indexed="9"/>
      <name val="Book Antiqua"/>
      <family val="1"/>
    </font>
    <font>
      <b/>
      <sz val="11"/>
      <color indexed="9"/>
      <name val="Book Antiqua"/>
      <family val="1"/>
    </font>
    <font>
      <sz val="12"/>
      <color indexed="9"/>
      <name val="Book Antiqua"/>
      <family val="1"/>
    </font>
    <font>
      <u/>
      <sz val="10"/>
      <color indexed="12"/>
      <name val="Arial"/>
      <family val="2"/>
    </font>
    <font>
      <b/>
      <sz val="11"/>
      <name val="Palatino Linotype"/>
      <family val="1"/>
    </font>
    <font>
      <sz val="12"/>
      <name val="Times New Roman"/>
      <family val="1"/>
    </font>
    <font>
      <b/>
      <sz val="11"/>
      <color indexed="10"/>
      <name val="Book Antiqua"/>
      <family val="1"/>
    </font>
    <font>
      <b/>
      <sz val="11"/>
      <color indexed="12"/>
      <name val="Book Antiqua"/>
      <family val="1"/>
    </font>
    <font>
      <b/>
      <sz val="14"/>
      <color indexed="12"/>
      <name val="Book Antiqua"/>
      <family val="1"/>
    </font>
    <font>
      <b/>
      <sz val="12"/>
      <color indexed="12"/>
      <name val="Book Antiqua"/>
      <family val="1"/>
    </font>
    <font>
      <b/>
      <sz val="14"/>
      <name val="Book Antiqua"/>
      <family val="1"/>
    </font>
    <font>
      <b/>
      <u/>
      <sz val="12"/>
      <name val="Book Antiqua"/>
      <family val="1"/>
    </font>
    <font>
      <b/>
      <sz val="12"/>
      <color indexed="20"/>
      <name val="Book Antiqua"/>
      <family val="1"/>
    </font>
    <font>
      <b/>
      <sz val="16"/>
      <color indexed="12"/>
      <name val="Book Antiqua"/>
      <family val="1"/>
    </font>
    <font>
      <sz val="11"/>
      <color indexed="12"/>
      <name val="Book Antiqua"/>
      <family val="1"/>
    </font>
    <font>
      <b/>
      <sz val="16"/>
      <color indexed="12"/>
      <name val="Arial"/>
      <family val="2"/>
    </font>
    <font>
      <sz val="12"/>
      <name val="¹ÙÅÁÃ¼"/>
      <family val="2"/>
    </font>
    <font>
      <u/>
      <sz val="9"/>
      <color indexed="36"/>
      <name val="Arial"/>
      <family val="2"/>
    </font>
    <font>
      <sz val="14"/>
      <name val="AngsanaUPC"/>
      <family val="2"/>
    </font>
    <font>
      <sz val="10"/>
      <color indexed="10"/>
      <name val="Arial"/>
      <family val="2"/>
    </font>
    <font>
      <u/>
      <sz val="9"/>
      <color indexed="12"/>
      <name val="Arial"/>
      <family val="2"/>
    </font>
    <font>
      <sz val="7"/>
      <name val="Small Fonts"/>
      <family val="2"/>
    </font>
    <font>
      <b/>
      <sz val="10"/>
      <name val="Arial CE"/>
      <family val="2"/>
    </font>
    <font>
      <sz val="10"/>
      <name val="MS Sans Serif"/>
      <family val="2"/>
    </font>
    <font>
      <vertAlign val="superscript"/>
      <sz val="12"/>
      <name val="Book Antiqua"/>
      <family val="1"/>
    </font>
    <font>
      <b/>
      <vertAlign val="superscript"/>
      <sz val="12"/>
      <color indexed="12"/>
      <name val="Book Antiqua"/>
      <family val="1"/>
    </font>
    <font>
      <b/>
      <vertAlign val="superscript"/>
      <sz val="12"/>
      <name val="Book Antiqua"/>
      <family val="1"/>
    </font>
    <font>
      <sz val="11"/>
      <name val="Book Antiqua"/>
      <family val="1"/>
    </font>
    <font>
      <b/>
      <sz val="20"/>
      <name val="Book Antiqua"/>
      <family val="1"/>
    </font>
    <font>
      <b/>
      <sz val="16"/>
      <name val="Book Antiqua"/>
      <family val="1"/>
    </font>
    <font>
      <b/>
      <sz val="16"/>
      <name val="Palatino Linotype"/>
      <family val="1"/>
    </font>
    <font>
      <sz val="16"/>
      <name val="Book Antiqua"/>
      <family val="1"/>
    </font>
    <font>
      <sz val="24"/>
      <name val="Book Antiqua"/>
      <family val="1"/>
    </font>
    <font>
      <sz val="24"/>
      <color indexed="9"/>
      <name val="Book Antiqua"/>
      <family val="1"/>
    </font>
    <font>
      <b/>
      <sz val="28"/>
      <name val="Book Antiqua"/>
      <family val="1"/>
    </font>
    <font>
      <sz val="28"/>
      <name val="Book Antiqua"/>
      <family val="1"/>
    </font>
    <font>
      <sz val="28"/>
      <color indexed="9"/>
      <name val="Book Antiqua"/>
      <family val="1"/>
    </font>
    <font>
      <b/>
      <sz val="24"/>
      <name val="Palatino Linotype"/>
      <family val="1"/>
    </font>
    <font>
      <b/>
      <sz val="24"/>
      <color indexed="9"/>
      <name val="Book Antiqua"/>
      <family val="1"/>
    </font>
    <font>
      <sz val="16"/>
      <name val="Times New Roman"/>
      <family val="1"/>
    </font>
    <font>
      <sz val="10"/>
      <color indexed="8"/>
      <name val="MS Sans Serif"/>
      <family val="2"/>
    </font>
    <font>
      <sz val="11"/>
      <name val="Garamond"/>
      <family val="1"/>
    </font>
    <font>
      <sz val="10"/>
      <name val="Helv"/>
      <family val="2"/>
    </font>
    <font>
      <b/>
      <sz val="22"/>
      <name val="Book Antiqua"/>
      <family val="1"/>
    </font>
    <font>
      <sz val="10"/>
      <color indexed="8"/>
      <name val="MS Sans Serif"/>
      <charset val="134"/>
    </font>
    <font>
      <sz val="10"/>
      <name val="Helv"/>
      <charset val="204"/>
    </font>
    <font>
      <sz val="10"/>
      <color indexed="8"/>
      <name val="Arial"/>
      <family val="2"/>
    </font>
    <font>
      <b/>
      <sz val="20"/>
      <name val="Palatino Linotype"/>
      <family val="1"/>
    </font>
    <font>
      <sz val="11"/>
      <color theme="1"/>
      <name val="Calibri"/>
      <family val="2"/>
      <scheme val="minor"/>
    </font>
    <font>
      <b/>
      <sz val="16"/>
      <color theme="1"/>
      <name val="Book Antiqua"/>
      <family val="1"/>
    </font>
    <font>
      <sz val="12"/>
      <color theme="1"/>
      <name val="Book Antiqua"/>
      <family val="1"/>
    </font>
    <font>
      <b/>
      <sz val="24"/>
      <color theme="1"/>
      <name val="Book Antiqua"/>
      <family val="1"/>
    </font>
    <font>
      <sz val="16"/>
      <color theme="1"/>
      <name val="Book Antiqua"/>
      <family val="1"/>
    </font>
    <font>
      <b/>
      <sz val="11"/>
      <color rgb="FFFF0000"/>
      <name val="Palatino Linotype"/>
      <family val="1"/>
    </font>
    <font>
      <b/>
      <sz val="36"/>
      <color rgb="FFFF0000"/>
      <name val="Book Antiqua"/>
      <family val="1"/>
    </font>
    <font>
      <sz val="10"/>
      <name val="Times New Roman"/>
      <family val="1"/>
    </font>
    <font>
      <sz val="16"/>
      <color theme="1"/>
      <name val="Palatino Linotype"/>
      <family val="1"/>
    </font>
    <font>
      <sz val="16"/>
      <color rgb="FF000000"/>
      <name val="Book Antiqua"/>
      <family val="1"/>
    </font>
    <font>
      <sz val="16"/>
      <color indexed="8"/>
      <name val="Book Antiqua"/>
      <family val="1"/>
    </font>
    <font>
      <b/>
      <sz val="18"/>
      <name val="Book Antiqua"/>
      <family val="1"/>
    </font>
    <font>
      <b/>
      <sz val="22"/>
      <color theme="1"/>
      <name val="Book Antiqua"/>
      <family val="1"/>
    </font>
    <font>
      <sz val="18"/>
      <name val="Book Antiqua"/>
      <family val="1"/>
    </font>
    <font>
      <b/>
      <sz val="16"/>
      <color indexed="8"/>
      <name val="Book Antiqua"/>
      <family val="1"/>
    </font>
    <font>
      <b/>
      <sz val="12"/>
      <color indexed="8"/>
      <name val="Book Antiqua"/>
      <family val="1"/>
    </font>
    <font>
      <b/>
      <sz val="14"/>
      <color rgb="FFFF0000"/>
      <name val="Palatino Linotype"/>
      <family val="1"/>
    </font>
    <font>
      <b/>
      <sz val="16"/>
      <color rgb="FF000000"/>
      <name val="Tahoma"/>
      <family val="2"/>
    </font>
    <font>
      <sz val="16"/>
      <name val="Tahoma"/>
      <family val="2"/>
    </font>
    <font>
      <sz val="16"/>
      <color theme="1"/>
      <name val="Tahoma"/>
      <family val="2"/>
    </font>
  </fonts>
  <fills count="14">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12"/>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top/>
      <bottom style="hair">
        <color indexed="64"/>
      </bottom>
      <diagonal/>
    </border>
    <border>
      <left/>
      <right/>
      <top style="thin">
        <color indexed="64"/>
      </top>
      <bottom style="hair">
        <color indexed="64"/>
      </bottom>
      <diagonal/>
    </border>
  </borders>
  <cellStyleXfs count="117">
    <xf numFmtId="0" fontId="0" fillId="0" borderId="0"/>
    <xf numFmtId="0" fontId="64" fillId="0" borderId="0"/>
    <xf numFmtId="0" fontId="68" fillId="0" borderId="0"/>
    <xf numFmtId="9" fontId="42" fillId="0" borderId="0"/>
    <xf numFmtId="168" fontId="2" fillId="0" borderId="0" applyFont="0" applyFill="0" applyBorder="0" applyAlignment="0" applyProtection="0"/>
    <xf numFmtId="171" fontId="2"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40" fillId="0" borderId="0"/>
    <xf numFmtId="164" fontId="2" fillId="0" borderId="0" applyFont="0" applyFill="0" applyBorder="0" applyAlignment="0" applyProtection="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 fillId="0" borderId="0"/>
    <xf numFmtId="172" fontId="43" fillId="0" borderId="1">
      <alignment horizontal="right"/>
    </xf>
    <xf numFmtId="0" fontId="13" fillId="0" borderId="2" applyNumberFormat="0" applyAlignment="0" applyProtection="0">
      <alignment horizontal="left" vertical="center"/>
    </xf>
    <xf numFmtId="0" fontId="13" fillId="0" borderId="3">
      <alignment horizontal="left" vertical="center"/>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37" fontId="45" fillId="0" borderId="0"/>
    <xf numFmtId="170" fontId="2" fillId="0" borderId="0"/>
    <xf numFmtId="0" fontId="72" fillId="0" borderId="0"/>
    <xf numFmtId="0" fontId="2" fillId="0" borderId="0"/>
    <xf numFmtId="0" fontId="72" fillId="0" borderId="0"/>
    <xf numFmtId="0" fontId="2" fillId="0" borderId="0"/>
    <xf numFmtId="0" fontId="72" fillId="0" borderId="0"/>
    <xf numFmtId="0" fontId="2" fillId="0" borderId="0"/>
    <xf numFmtId="0" fontId="2" fillId="0" borderId="0"/>
    <xf numFmtId="0" fontId="2" fillId="0" borderId="0"/>
    <xf numFmtId="0" fontId="72" fillId="0" borderId="0"/>
    <xf numFmtId="0" fontId="72" fillId="0" borderId="0"/>
    <xf numFmtId="0" fontId="72" fillId="0" borderId="0"/>
    <xf numFmtId="0" fontId="4" fillId="0" borderId="0"/>
    <xf numFmtId="0" fontId="2" fillId="0" borderId="0"/>
    <xf numFmtId="0" fontId="2" fillId="0" borderId="0"/>
    <xf numFmtId="0" fontId="2" fillId="0" borderId="0"/>
    <xf numFmtId="0" fontId="2" fillId="0" borderId="0"/>
    <xf numFmtId="0" fontId="72" fillId="0" borderId="0"/>
    <xf numFmtId="0" fontId="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65" fillId="0" borderId="0"/>
    <xf numFmtId="0" fontId="72" fillId="0" borderId="0"/>
    <xf numFmtId="0" fontId="2" fillId="0" borderId="0"/>
    <xf numFmtId="0" fontId="51" fillId="0" borderId="0"/>
    <xf numFmtId="0" fontId="72" fillId="0" borderId="0"/>
    <xf numFmtId="0" fontId="2" fillId="0" borderId="0"/>
    <xf numFmtId="0" fontId="72" fillId="0" borderId="0"/>
    <xf numFmtId="0" fontId="72" fillId="0" borderId="0"/>
    <xf numFmtId="0" fontId="70" fillId="0" borderId="0" applyNumberFormat="0" applyFont="0" applyFill="0" applyBorder="0" applyAlignment="0" applyProtection="0"/>
    <xf numFmtId="0" fontId="72" fillId="0" borderId="0"/>
    <xf numFmtId="0" fontId="72" fillId="0" borderId="0"/>
    <xf numFmtId="0" fontId="51" fillId="0" borderId="0"/>
    <xf numFmtId="0" fontId="72" fillId="0" borderId="0"/>
    <xf numFmtId="0" fontId="2" fillId="0" borderId="0"/>
    <xf numFmtId="0" fontId="2" fillId="0" borderId="0"/>
    <xf numFmtId="0" fontId="4" fillId="0" borderId="0"/>
    <xf numFmtId="0" fontId="51" fillId="0" borderId="0"/>
    <xf numFmtId="0" fontId="4" fillId="0" borderId="0"/>
    <xf numFmtId="0" fontId="2" fillId="0" borderId="0"/>
    <xf numFmtId="0" fontId="51" fillId="0" borderId="0" applyNumberFormat="0" applyFill="0" applyBorder="0" applyProtection="0">
      <alignment vertical="top"/>
    </xf>
    <xf numFmtId="0" fontId="2" fillId="0" borderId="0" applyNumberFormat="0" applyFont="0" applyFill="0" applyBorder="0" applyAlignment="0" applyProtection="0">
      <alignment vertical="top"/>
    </xf>
    <xf numFmtId="0" fontId="2" fillId="0" borderId="0" applyNumberFormat="0" applyFont="0" applyFill="0" applyBorder="0" applyAlignment="0" applyProtection="0">
      <alignment vertical="top"/>
    </xf>
    <xf numFmtId="0" fontId="2" fillId="0" borderId="0" applyNumberFormat="0" applyFont="0" applyFill="0" applyBorder="0" applyAlignment="0" applyProtection="0">
      <alignment vertical="top"/>
    </xf>
    <xf numFmtId="0" fontId="2" fillId="0" borderId="0" applyNumberFormat="0" applyFont="0" applyFill="0" applyBorder="0" applyAlignment="0" applyProtection="0">
      <alignment vertical="top"/>
    </xf>
    <xf numFmtId="0" fontId="2" fillId="0" borderId="0"/>
    <xf numFmtId="0" fontId="51" fillId="0" borderId="0"/>
    <xf numFmtId="0" fontId="51" fillId="0" borderId="0"/>
    <xf numFmtId="0" fontId="2" fillId="0" borderId="0"/>
    <xf numFmtId="0" fontId="2" fillId="0" borderId="0"/>
    <xf numFmtId="0" fontId="2" fillId="0" borderId="0" applyNumberFormat="0" applyFont="0" applyFill="0" applyBorder="0" applyAlignment="0" applyProtection="0">
      <alignment vertical="top"/>
    </xf>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6" fillId="0" borderId="0" applyFont="0"/>
    <xf numFmtId="0" fontId="41" fillId="0" borderId="0" applyNumberFormat="0" applyFill="0" applyBorder="0" applyAlignment="0" applyProtection="0">
      <alignment vertical="top"/>
      <protection locked="0"/>
    </xf>
    <xf numFmtId="0" fontId="47" fillId="0" borderId="0"/>
    <xf numFmtId="0" fontId="66" fillId="0" borderId="0"/>
    <xf numFmtId="0" fontId="69" fillId="0" borderId="0"/>
    <xf numFmtId="0" fontId="65" fillId="0" borderId="0"/>
    <xf numFmtId="0" fontId="69" fillId="0" borderId="0"/>
    <xf numFmtId="0" fontId="79" fillId="0" borderId="0"/>
    <xf numFmtId="0" fontId="2" fillId="0" borderId="0"/>
    <xf numFmtId="0" fontId="2" fillId="0" borderId="0"/>
    <xf numFmtId="0" fontId="51" fillId="0" borderId="0"/>
  </cellStyleXfs>
  <cellXfs count="901">
    <xf numFmtId="0" fontId="0" fillId="0" borderId="0" xfId="0"/>
    <xf numFmtId="0" fontId="2" fillId="0" borderId="0" xfId="89" applyAlignment="1" applyProtection="1">
      <alignment vertical="center"/>
      <protection hidden="1"/>
    </xf>
    <xf numFmtId="0" fontId="2" fillId="0" borderId="0" xfId="89" applyProtection="1">
      <protection hidden="1"/>
    </xf>
    <xf numFmtId="0" fontId="2" fillId="0" borderId="0" xfId="89" applyAlignment="1" applyProtection="1">
      <alignment horizontal="left" vertical="center"/>
      <protection hidden="1"/>
    </xf>
    <xf numFmtId="0" fontId="2" fillId="0" borderId="0" xfId="89" applyAlignment="1" applyProtection="1">
      <alignment horizontal="center" vertical="center"/>
      <protection hidden="1"/>
    </xf>
    <xf numFmtId="0" fontId="2" fillId="0" borderId="0" xfId="89" applyAlignment="1" applyProtection="1">
      <alignment horizontal="left"/>
      <protection hidden="1"/>
    </xf>
    <xf numFmtId="0" fontId="2" fillId="0" borderId="0" xfId="89" applyAlignment="1" applyProtection="1">
      <alignment horizontal="center"/>
      <protection hidden="1"/>
    </xf>
    <xf numFmtId="0" fontId="2" fillId="0" borderId="0" xfId="101" applyAlignment="1" applyProtection="1">
      <alignment horizontal="center"/>
      <protection hidden="1"/>
    </xf>
    <xf numFmtId="0" fontId="2" fillId="0" borderId="0" xfId="101" applyProtection="1">
      <protection hidden="1"/>
    </xf>
    <xf numFmtId="0" fontId="0" fillId="0" borderId="0" xfId="0" applyAlignment="1">
      <alignment vertical="top"/>
    </xf>
    <xf numFmtId="9" fontId="0" fillId="0" borderId="4" xfId="99" applyNumberFormat="1" applyFont="1" applyBorder="1" applyAlignment="1" applyProtection="1">
      <alignment horizontal="left" vertical="center" wrapText="1" indent="3"/>
      <protection hidden="1"/>
    </xf>
    <xf numFmtId="0" fontId="0" fillId="0" borderId="0" xfId="99" applyFont="1" applyAlignment="1" applyProtection="1">
      <alignment vertical="center" wrapText="1"/>
      <protection hidden="1"/>
    </xf>
    <xf numFmtId="0" fontId="0" fillId="0" borderId="5" xfId="0" applyBorder="1" applyAlignment="1">
      <alignment horizontal="center"/>
    </xf>
    <xf numFmtId="0" fontId="0" fillId="0" borderId="5" xfId="0" applyBorder="1" applyAlignment="1">
      <alignment horizontal="center" vertical="top"/>
    </xf>
    <xf numFmtId="9" fontId="0" fillId="0" borderId="0" xfId="0" applyNumberFormat="1"/>
    <xf numFmtId="0" fontId="0" fillId="0" borderId="6" xfId="0" applyBorder="1" applyAlignment="1">
      <alignment horizontal="center" vertical="top"/>
    </xf>
    <xf numFmtId="0" fontId="0" fillId="0" borderId="6" xfId="0" applyBorder="1" applyAlignment="1">
      <alignment vertical="top" wrapText="1"/>
    </xf>
    <xf numFmtId="0" fontId="4" fillId="0" borderId="6" xfId="0" applyFont="1" applyBorder="1" applyAlignment="1">
      <alignment vertical="top"/>
    </xf>
    <xf numFmtId="0" fontId="0" fillId="0" borderId="6" xfId="0" applyBorder="1"/>
    <xf numFmtId="0" fontId="4" fillId="0" borderId="6" xfId="0" applyFont="1" applyBorder="1" applyAlignment="1">
      <alignment vertical="top" wrapText="1"/>
    </xf>
    <xf numFmtId="0" fontId="0" fillId="0" borderId="7" xfId="0" applyBorder="1" applyAlignment="1">
      <alignment horizontal="center" vertical="top"/>
    </xf>
    <xf numFmtId="0" fontId="0" fillId="0" borderId="7" xfId="0" applyBorder="1" applyAlignment="1">
      <alignment vertical="top" wrapText="1"/>
    </xf>
    <xf numFmtId="0" fontId="4" fillId="0" borderId="7" xfId="0" applyFont="1" applyBorder="1" applyAlignment="1">
      <alignment vertical="top" wrapText="1"/>
    </xf>
    <xf numFmtId="0" fontId="0" fillId="0" borderId="0" xfId="0" applyAlignment="1">
      <alignment vertical="top" wrapText="1"/>
    </xf>
    <xf numFmtId="0" fontId="0" fillId="0" borderId="0" xfId="0" applyAlignment="1">
      <alignment wrapText="1"/>
    </xf>
    <xf numFmtId="10" fontId="0" fillId="0" borderId="0" xfId="99" applyNumberFormat="1" applyFont="1" applyAlignment="1" applyProtection="1">
      <alignment horizontal="left" vertical="center" wrapText="1"/>
      <protection hidden="1"/>
    </xf>
    <xf numFmtId="0" fontId="0" fillId="0" borderId="0" xfId="99" applyFont="1" applyAlignment="1" applyProtection="1">
      <alignment horizontal="justify" vertical="center" wrapText="1"/>
      <protection hidden="1"/>
    </xf>
    <xf numFmtId="3" fontId="0" fillId="0" borderId="8" xfId="99" applyNumberFormat="1" applyFont="1" applyBorder="1" applyAlignment="1" applyProtection="1">
      <alignment horizontal="right" vertical="center" wrapText="1"/>
      <protection hidden="1"/>
    </xf>
    <xf numFmtId="0" fontId="4" fillId="0" borderId="0" xfId="99" applyFont="1" applyProtection="1">
      <protection hidden="1"/>
    </xf>
    <xf numFmtId="0" fontId="4" fillId="0" borderId="0" xfId="99" applyFont="1" applyAlignment="1" applyProtection="1">
      <alignment vertical="center"/>
      <protection hidden="1"/>
    </xf>
    <xf numFmtId="0" fontId="2" fillId="0" borderId="0" xfId="99" applyProtection="1">
      <protection hidden="1"/>
    </xf>
    <xf numFmtId="1" fontId="0" fillId="0" borderId="0" xfId="99" applyNumberFormat="1" applyFont="1" applyAlignment="1" applyProtection="1">
      <alignment vertical="center" wrapText="1"/>
      <protection hidden="1"/>
    </xf>
    <xf numFmtId="4" fontId="0" fillId="0" borderId="0" xfId="99" applyNumberFormat="1" applyFont="1" applyAlignment="1" applyProtection="1">
      <alignment vertical="center" wrapText="1"/>
      <protection hidden="1"/>
    </xf>
    <xf numFmtId="1" fontId="5" fillId="0" borderId="0" xfId="99" applyNumberFormat="1" applyFont="1" applyAlignment="1" applyProtection="1">
      <alignment horizontal="center" vertical="center" wrapText="1"/>
      <protection hidden="1"/>
    </xf>
    <xf numFmtId="0" fontId="5" fillId="0" borderId="0" xfId="99" applyFont="1" applyAlignment="1" applyProtection="1">
      <alignment horizontal="center" vertical="center" wrapText="1"/>
      <protection hidden="1"/>
    </xf>
    <xf numFmtId="4" fontId="5" fillId="0" borderId="0" xfId="99" applyNumberFormat="1" applyFont="1" applyAlignment="1" applyProtection="1">
      <alignment horizontal="center" vertical="center" wrapText="1"/>
      <protection hidden="1"/>
    </xf>
    <xf numFmtId="4" fontId="5" fillId="0" borderId="9" xfId="99" applyNumberFormat="1" applyFont="1" applyBorder="1" applyAlignment="1" applyProtection="1">
      <alignment horizontal="center" vertical="center" wrapText="1"/>
      <protection hidden="1"/>
    </xf>
    <xf numFmtId="1" fontId="5" fillId="0" borderId="9" xfId="99" applyNumberFormat="1" applyFont="1" applyBorder="1" applyAlignment="1" applyProtection="1">
      <alignment vertical="center" wrapText="1"/>
      <protection hidden="1"/>
    </xf>
    <xf numFmtId="4" fontId="5" fillId="0" borderId="9" xfId="99" applyNumberFormat="1" applyFont="1" applyBorder="1" applyAlignment="1" applyProtection="1">
      <alignment horizontal="right" vertical="center" wrapText="1"/>
      <protection hidden="1"/>
    </xf>
    <xf numFmtId="4" fontId="5" fillId="0" borderId="10" xfId="99" applyNumberFormat="1" applyFont="1" applyBorder="1" applyAlignment="1" applyProtection="1">
      <alignment horizontal="right" vertical="center" wrapText="1"/>
      <protection hidden="1"/>
    </xf>
    <xf numFmtId="4" fontId="0" fillId="0" borderId="11" xfId="99" applyNumberFormat="1" applyFont="1" applyBorder="1" applyAlignment="1" applyProtection="1">
      <alignment horizontal="right" vertical="center" wrapText="1"/>
      <protection hidden="1"/>
    </xf>
    <xf numFmtId="1" fontId="0" fillId="0" borderId="9" xfId="99" applyNumberFormat="1" applyFont="1" applyBorder="1" applyAlignment="1" applyProtection="1">
      <alignment horizontal="center" vertical="center" wrapText="1"/>
      <protection hidden="1"/>
    </xf>
    <xf numFmtId="0" fontId="5" fillId="0" borderId="10" xfId="99" applyFont="1" applyBorder="1" applyAlignment="1" applyProtection="1">
      <alignment vertical="center" wrapText="1"/>
      <protection hidden="1"/>
    </xf>
    <xf numFmtId="0" fontId="5" fillId="0" borderId="11" xfId="99" applyFont="1" applyBorder="1" applyAlignment="1" applyProtection="1">
      <alignment vertical="center" wrapText="1"/>
      <protection hidden="1"/>
    </xf>
    <xf numFmtId="4" fontId="0" fillId="0" borderId="9" xfId="99" applyNumberFormat="1" applyFont="1" applyBorder="1" applyAlignment="1" applyProtection="1">
      <alignment vertical="center" wrapText="1"/>
      <protection hidden="1"/>
    </xf>
    <xf numFmtId="4" fontId="5" fillId="0" borderId="10" xfId="99" applyNumberFormat="1" applyFont="1" applyBorder="1" applyAlignment="1" applyProtection="1">
      <alignment vertical="center" wrapText="1"/>
      <protection hidden="1"/>
    </xf>
    <xf numFmtId="4" fontId="0" fillId="0" borderId="11" xfId="99" applyNumberFormat="1" applyFont="1" applyBorder="1" applyAlignment="1" applyProtection="1">
      <alignment vertical="center" wrapText="1"/>
      <protection hidden="1"/>
    </xf>
    <xf numFmtId="3" fontId="4" fillId="0" borderId="0" xfId="99" applyNumberFormat="1" applyFont="1" applyProtection="1">
      <protection hidden="1"/>
    </xf>
    <xf numFmtId="4" fontId="0" fillId="0" borderId="9" xfId="99" applyNumberFormat="1" applyFont="1" applyBorder="1" applyAlignment="1" applyProtection="1">
      <alignment horizontal="right" vertical="center" wrapText="1"/>
      <protection hidden="1"/>
    </xf>
    <xf numFmtId="4" fontId="5" fillId="0" borderId="9" xfId="99" applyNumberFormat="1" applyFont="1" applyBorder="1" applyAlignment="1" applyProtection="1">
      <alignment vertical="center" wrapText="1"/>
      <protection hidden="1"/>
    </xf>
    <xf numFmtId="4" fontId="5" fillId="0" borderId="11" xfId="99" applyNumberFormat="1" applyFont="1" applyBorder="1" applyAlignment="1" applyProtection="1">
      <alignment vertical="center" wrapText="1"/>
      <protection hidden="1"/>
    </xf>
    <xf numFmtId="0" fontId="5" fillId="8" borderId="10" xfId="99" applyFont="1" applyFill="1" applyBorder="1" applyAlignment="1" applyProtection="1">
      <alignment vertical="center" wrapText="1"/>
      <protection hidden="1"/>
    </xf>
    <xf numFmtId="0" fontId="0" fillId="0" borderId="11" xfId="99" applyFont="1" applyBorder="1" applyAlignment="1" applyProtection="1">
      <alignment vertical="center" wrapText="1"/>
      <protection hidden="1"/>
    </xf>
    <xf numFmtId="4" fontId="0" fillId="0" borderId="10" xfId="99" applyNumberFormat="1" applyFont="1" applyBorder="1" applyAlignment="1" applyProtection="1">
      <alignment vertical="center" wrapText="1"/>
      <protection hidden="1"/>
    </xf>
    <xf numFmtId="2" fontId="4" fillId="0" borderId="0" xfId="99" applyNumberFormat="1" applyFont="1" applyProtection="1">
      <protection hidden="1"/>
    </xf>
    <xf numFmtId="173" fontId="4" fillId="0" borderId="0" xfId="99" applyNumberFormat="1" applyFont="1" applyProtection="1">
      <protection hidden="1"/>
    </xf>
    <xf numFmtId="0" fontId="0" fillId="0" borderId="11" xfId="99" applyFont="1" applyBorder="1" applyAlignment="1" applyProtection="1">
      <alignment horizontal="center" vertical="center" wrapText="1"/>
      <protection hidden="1"/>
    </xf>
    <xf numFmtId="3" fontId="0" fillId="0" borderId="9" xfId="99" applyNumberFormat="1" applyFont="1" applyBorder="1" applyAlignment="1" applyProtection="1">
      <alignment horizontal="right" vertical="center" wrapText="1"/>
      <protection hidden="1"/>
    </xf>
    <xf numFmtId="3" fontId="0" fillId="0" borderId="10" xfId="99" applyNumberFormat="1" applyFont="1" applyBorder="1" applyAlignment="1" applyProtection="1">
      <alignment horizontal="right" vertical="center" wrapText="1"/>
      <protection hidden="1"/>
    </xf>
    <xf numFmtId="3" fontId="5" fillId="0" borderId="10" xfId="99" applyNumberFormat="1" applyFont="1" applyBorder="1" applyAlignment="1" applyProtection="1">
      <alignment horizontal="right" vertical="center" wrapText="1"/>
      <protection hidden="1"/>
    </xf>
    <xf numFmtId="4" fontId="5" fillId="0" borderId="11" xfId="19" applyNumberFormat="1" applyFont="1" applyBorder="1" applyAlignment="1" applyProtection="1">
      <alignment horizontal="right" vertical="center" wrapText="1"/>
      <protection hidden="1"/>
    </xf>
    <xf numFmtId="3" fontId="5" fillId="0" borderId="9" xfId="19" applyNumberFormat="1" applyFont="1" applyBorder="1" applyAlignment="1" applyProtection="1">
      <alignment horizontal="right" vertical="center" wrapText="1"/>
      <protection hidden="1"/>
    </xf>
    <xf numFmtId="4" fontId="5" fillId="0" borderId="10" xfId="19" applyNumberFormat="1" applyFont="1" applyBorder="1" applyAlignment="1" applyProtection="1">
      <alignment horizontal="right" vertical="center" wrapText="1"/>
      <protection hidden="1"/>
    </xf>
    <xf numFmtId="4" fontId="5" fillId="0" borderId="10" xfId="99" applyNumberFormat="1" applyFont="1" applyBorder="1" applyAlignment="1" applyProtection="1">
      <alignment horizontal="center" vertical="center" wrapText="1"/>
      <protection hidden="1"/>
    </xf>
    <xf numFmtId="4" fontId="5" fillId="0" borderId="11" xfId="99" applyNumberFormat="1" applyFont="1" applyBorder="1" applyAlignment="1" applyProtection="1">
      <alignment horizontal="right" vertical="center" wrapText="1"/>
      <protection hidden="1"/>
    </xf>
    <xf numFmtId="1" fontId="0" fillId="0" borderId="12" xfId="99" applyNumberFormat="1" applyFont="1" applyBorder="1" applyAlignment="1" applyProtection="1">
      <alignment horizontal="center" vertical="center" wrapText="1"/>
      <protection hidden="1"/>
    </xf>
    <xf numFmtId="0" fontId="5" fillId="0" borderId="13" xfId="99" applyFont="1" applyBorder="1" applyAlignment="1" applyProtection="1">
      <alignment vertical="center" wrapText="1"/>
      <protection hidden="1"/>
    </xf>
    <xf numFmtId="4" fontId="0" fillId="0" borderId="13" xfId="99" applyNumberFormat="1" applyFont="1" applyBorder="1" applyAlignment="1" applyProtection="1">
      <alignment vertical="center" wrapText="1"/>
      <protection hidden="1"/>
    </xf>
    <xf numFmtId="4" fontId="5" fillId="0" borderId="13" xfId="99" applyNumberFormat="1" applyFont="1" applyBorder="1" applyAlignment="1" applyProtection="1">
      <alignment vertical="center" wrapText="1"/>
      <protection hidden="1"/>
    </xf>
    <xf numFmtId="4" fontId="0" fillId="0" borderId="14" xfId="99" applyNumberFormat="1" applyFont="1" applyBorder="1" applyAlignment="1" applyProtection="1">
      <alignment vertical="center" wrapText="1"/>
      <protection hidden="1"/>
    </xf>
    <xf numFmtId="1" fontId="5" fillId="0" borderId="4" xfId="99" applyNumberFormat="1" applyFont="1" applyBorder="1" applyAlignment="1" applyProtection="1">
      <alignment horizontal="center" vertical="center" wrapText="1"/>
      <protection hidden="1"/>
    </xf>
    <xf numFmtId="2" fontId="0" fillId="0" borderId="4" xfId="99" applyNumberFormat="1" applyFont="1" applyBorder="1" applyAlignment="1" applyProtection="1">
      <alignment horizontal="left" vertical="center" wrapText="1" indent="3"/>
      <protection hidden="1"/>
    </xf>
    <xf numFmtId="1" fontId="5" fillId="0" borderId="4" xfId="99" applyNumberFormat="1" applyFont="1" applyBorder="1" applyAlignment="1" applyProtection="1">
      <alignment horizontal="center" vertical="top" wrapText="1"/>
      <protection hidden="1"/>
    </xf>
    <xf numFmtId="1" fontId="0" fillId="0" borderId="4" xfId="99" applyNumberFormat="1" applyFont="1" applyBorder="1" applyAlignment="1" applyProtection="1">
      <alignment horizontal="left" vertical="center" wrapText="1" indent="3"/>
      <protection hidden="1"/>
    </xf>
    <xf numFmtId="10" fontId="5" fillId="5" borderId="0" xfId="99" applyNumberFormat="1" applyFont="1" applyFill="1" applyAlignment="1" applyProtection="1">
      <alignment vertical="center" wrapText="1"/>
      <protection locked="0" hidden="1"/>
    </xf>
    <xf numFmtId="2" fontId="5" fillId="0" borderId="0" xfId="99" applyNumberFormat="1" applyFont="1" applyAlignment="1" applyProtection="1">
      <alignment vertical="center" wrapText="1"/>
      <protection hidden="1"/>
    </xf>
    <xf numFmtId="4" fontId="0" fillId="5" borderId="8" xfId="99" applyNumberFormat="1" applyFont="1" applyFill="1" applyBorder="1" applyAlignment="1" applyProtection="1">
      <alignment horizontal="right" vertical="center" wrapText="1"/>
      <protection locked="0" hidden="1"/>
    </xf>
    <xf numFmtId="3" fontId="0" fillId="5" borderId="8" xfId="99" applyNumberFormat="1" applyFont="1" applyFill="1" applyBorder="1" applyAlignment="1" applyProtection="1">
      <alignment horizontal="right" vertical="center" wrapText="1"/>
      <protection locked="0" hidden="1"/>
    </xf>
    <xf numFmtId="4" fontId="0" fillId="0" borderId="8" xfId="99" applyNumberFormat="1" applyFont="1" applyBorder="1" applyAlignment="1" applyProtection="1">
      <alignment horizontal="justify" vertical="center" wrapText="1"/>
      <protection hidden="1"/>
    </xf>
    <xf numFmtId="2" fontId="0" fillId="0" borderId="0" xfId="99" applyNumberFormat="1" applyFont="1" applyAlignment="1" applyProtection="1">
      <alignment horizontal="left" vertical="center" wrapText="1"/>
      <protection hidden="1"/>
    </xf>
    <xf numFmtId="4" fontId="0" fillId="0" borderId="8" xfId="99" applyNumberFormat="1" applyFont="1" applyBorder="1" applyAlignment="1" applyProtection="1">
      <alignment horizontal="right" vertical="center" wrapText="1"/>
      <protection hidden="1"/>
    </xf>
    <xf numFmtId="0" fontId="4" fillId="0" borderId="0" xfId="86" applyAlignment="1" applyProtection="1">
      <alignment vertical="center"/>
      <protection hidden="1"/>
    </xf>
    <xf numFmtId="0" fontId="0" fillId="0" borderId="0" xfId="86" applyFont="1" applyAlignment="1" applyProtection="1">
      <alignment vertical="center"/>
      <protection hidden="1"/>
    </xf>
    <xf numFmtId="0" fontId="0" fillId="0" borderId="0" xfId="86" applyFont="1" applyAlignment="1" applyProtection="1">
      <alignment horizontal="left" vertical="center"/>
      <protection hidden="1"/>
    </xf>
    <xf numFmtId="0" fontId="4" fillId="0" borderId="0" xfId="86" applyProtection="1">
      <protection hidden="1"/>
    </xf>
    <xf numFmtId="0" fontId="7" fillId="0" borderId="0" xfId="86" applyFont="1" applyProtection="1">
      <protection hidden="1"/>
    </xf>
    <xf numFmtId="0" fontId="7" fillId="0" borderId="0" xfId="86" applyFont="1" applyAlignment="1" applyProtection="1">
      <alignment horizontal="center" vertical="center"/>
      <protection hidden="1"/>
    </xf>
    <xf numFmtId="0" fontId="5" fillId="0" borderId="15" xfId="86" applyFont="1" applyBorder="1" applyAlignment="1" applyProtection="1">
      <alignment vertical="center"/>
      <protection hidden="1"/>
    </xf>
    <xf numFmtId="0" fontId="0" fillId="0" borderId="15" xfId="86" applyFont="1" applyBorder="1" applyAlignment="1" applyProtection="1">
      <alignment vertical="center"/>
      <protection hidden="1"/>
    </xf>
    <xf numFmtId="0" fontId="5" fillId="0" borderId="15" xfId="86" applyFont="1" applyBorder="1" applyAlignment="1" applyProtection="1">
      <alignment horizontal="right" vertical="center"/>
      <protection hidden="1"/>
    </xf>
    <xf numFmtId="0" fontId="5" fillId="0" borderId="0" xfId="86" applyFont="1" applyAlignment="1" applyProtection="1">
      <alignment horizontal="center" vertical="center"/>
      <protection hidden="1"/>
    </xf>
    <xf numFmtId="174" fontId="0" fillId="0" borderId="0" xfId="86" applyNumberFormat="1" applyFont="1" applyAlignment="1" applyProtection="1">
      <alignment horizontal="left" vertical="center"/>
      <protection hidden="1"/>
    </xf>
    <xf numFmtId="0" fontId="0" fillId="0" borderId="0" xfId="97" applyFont="1" applyAlignment="1" applyProtection="1">
      <alignment horizontal="left" vertical="center"/>
      <protection hidden="1"/>
    </xf>
    <xf numFmtId="0" fontId="5" fillId="0" borderId="0" xfId="87" applyFont="1" applyAlignment="1" applyProtection="1">
      <alignment horizontal="left" vertical="center"/>
      <protection hidden="1"/>
    </xf>
    <xf numFmtId="0" fontId="0" fillId="0" borderId="0" xfId="86" applyFont="1" applyAlignment="1" applyProtection="1">
      <alignment horizontal="justify" vertical="center"/>
      <protection hidden="1"/>
    </xf>
    <xf numFmtId="0" fontId="5" fillId="0" borderId="0" xfId="86" applyFont="1" applyAlignment="1" applyProtection="1">
      <alignment vertical="top"/>
      <protection hidden="1"/>
    </xf>
    <xf numFmtId="175" fontId="8" fillId="0" borderId="0" xfId="86" applyNumberFormat="1" applyFont="1" applyAlignment="1" applyProtection="1">
      <alignment horizontal="center" vertical="top"/>
      <protection hidden="1"/>
    </xf>
    <xf numFmtId="0" fontId="9" fillId="0" borderId="0" xfId="86" applyFont="1" applyAlignment="1" applyProtection="1">
      <alignment vertical="center"/>
      <protection hidden="1"/>
    </xf>
    <xf numFmtId="175" fontId="9" fillId="0" borderId="0" xfId="86" applyNumberFormat="1" applyFont="1" applyAlignment="1" applyProtection="1">
      <alignment horizontal="center" vertical="top"/>
      <protection hidden="1"/>
    </xf>
    <xf numFmtId="175" fontId="9" fillId="0" borderId="0" xfId="86" applyNumberFormat="1" applyFont="1" applyAlignment="1" applyProtection="1">
      <alignment horizontal="center" vertical="center"/>
      <protection hidden="1"/>
    </xf>
    <xf numFmtId="0" fontId="9" fillId="0" borderId="0" xfId="86" applyFont="1" applyAlignment="1" applyProtection="1">
      <alignment vertical="top"/>
      <protection hidden="1"/>
    </xf>
    <xf numFmtId="0" fontId="0" fillId="0" borderId="0" xfId="86" applyFont="1" applyAlignment="1" applyProtection="1">
      <alignment vertical="top"/>
      <protection hidden="1"/>
    </xf>
    <xf numFmtId="0" fontId="4" fillId="0" borderId="0" xfId="86" applyAlignment="1" applyProtection="1">
      <alignment vertical="top"/>
      <protection hidden="1"/>
    </xf>
    <xf numFmtId="0" fontId="10" fillId="0" borderId="0" xfId="86" applyFont="1" applyAlignment="1" applyProtection="1">
      <alignment vertical="center"/>
      <protection hidden="1"/>
    </xf>
    <xf numFmtId="0" fontId="9" fillId="0" borderId="0" xfId="86" applyFont="1" applyAlignment="1" applyProtection="1">
      <alignment horizontal="center" vertical="top"/>
      <protection hidden="1"/>
    </xf>
    <xf numFmtId="0" fontId="0" fillId="0" borderId="0" xfId="0" applyAlignment="1" applyProtection="1">
      <alignment vertical="center"/>
      <protection hidden="1"/>
    </xf>
    <xf numFmtId="0" fontId="0" fillId="0" borderId="0" xfId="0"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horizontal="justify" vertical="center"/>
      <protection hidden="1"/>
    </xf>
    <xf numFmtId="175" fontId="0" fillId="0" borderId="0" xfId="0" applyNumberFormat="1" applyAlignment="1" applyProtection="1">
      <alignment horizontal="center" vertical="center"/>
      <protection hidden="1"/>
    </xf>
    <xf numFmtId="0" fontId="0" fillId="0" borderId="0" xfId="0" applyAlignment="1" applyProtection="1">
      <alignment horizontal="right" vertical="center"/>
      <protection hidden="1"/>
    </xf>
    <xf numFmtId="174" fontId="5" fillId="0" borderId="0" xfId="86" applyNumberFormat="1" applyFont="1" applyAlignment="1" applyProtection="1">
      <alignment vertical="center"/>
      <protection hidden="1"/>
    </xf>
    <xf numFmtId="0" fontId="5" fillId="0" borderId="0" xfId="86" applyFont="1" applyAlignment="1" applyProtection="1">
      <alignment horizontal="right" vertical="center"/>
      <protection hidden="1"/>
    </xf>
    <xf numFmtId="0" fontId="5" fillId="0" borderId="0" xfId="86" applyFont="1" applyAlignment="1" applyProtection="1">
      <alignment horizontal="left" vertical="center" indent="2"/>
      <protection hidden="1"/>
    </xf>
    <xf numFmtId="0" fontId="5" fillId="0" borderId="0" xfId="86" applyFont="1" applyAlignment="1" applyProtection="1">
      <alignment horizontal="left" vertical="center" indent="1"/>
      <protection hidden="1"/>
    </xf>
    <xf numFmtId="0" fontId="0" fillId="0" borderId="0" xfId="86" applyFont="1" applyAlignment="1" applyProtection="1">
      <alignment horizontal="left" vertical="center" indent="1"/>
      <protection hidden="1"/>
    </xf>
    <xf numFmtId="0" fontId="0" fillId="0" borderId="0" xfId="0" applyAlignment="1" applyProtection="1">
      <alignment horizontal="left" vertical="center" indent="2"/>
      <protection hidden="1"/>
    </xf>
    <xf numFmtId="0" fontId="5" fillId="0" borderId="0" xfId="0" applyFont="1" applyAlignment="1" applyProtection="1">
      <alignment horizontal="left" vertical="center"/>
      <protection hidden="1"/>
    </xf>
    <xf numFmtId="174" fontId="5" fillId="0" borderId="0" xfId="0" applyNumberFormat="1" applyFont="1" applyAlignment="1" applyProtection="1">
      <alignment horizontal="left" vertical="center" indent="1"/>
      <protection hidden="1"/>
    </xf>
    <xf numFmtId="0" fontId="0" fillId="0" borderId="0" xfId="0" applyAlignment="1" applyProtection="1">
      <alignment vertical="center"/>
      <protection locked="0"/>
    </xf>
    <xf numFmtId="0" fontId="9" fillId="0" borderId="0" xfId="86" applyFont="1" applyAlignment="1" applyProtection="1">
      <alignment horizontal="left" vertical="center"/>
      <protection hidden="1"/>
    </xf>
    <xf numFmtId="0" fontId="0" fillId="3" borderId="16" xfId="0" applyFill="1" applyBorder="1" applyAlignment="1" applyProtection="1">
      <alignment horizontal="left" vertical="center"/>
      <protection locked="0"/>
    </xf>
    <xf numFmtId="0" fontId="0" fillId="0" borderId="17" xfId="0" applyBorder="1" applyAlignment="1" applyProtection="1">
      <alignment horizontal="left" vertical="center"/>
      <protection hidden="1"/>
    </xf>
    <xf numFmtId="0" fontId="7" fillId="0" borderId="0" xfId="86" applyFont="1" applyAlignment="1" applyProtection="1">
      <alignment horizontal="justify"/>
      <protection hidden="1"/>
    </xf>
    <xf numFmtId="4" fontId="11" fillId="0" borderId="0" xfId="86" applyNumberFormat="1" applyFont="1" applyAlignment="1" applyProtection="1">
      <alignment vertical="center"/>
      <protection hidden="1"/>
    </xf>
    <xf numFmtId="0" fontId="11" fillId="0" borderId="0" xfId="86" applyFont="1" applyAlignment="1" applyProtection="1">
      <alignment horizontal="justify" vertical="center"/>
      <protection hidden="1"/>
    </xf>
    <xf numFmtId="0" fontId="7" fillId="0" borderId="0" xfId="86" applyFont="1" applyAlignment="1" applyProtection="1">
      <alignment vertical="center"/>
      <protection hidden="1"/>
    </xf>
    <xf numFmtId="0" fontId="7" fillId="0" borderId="0" xfId="86" applyFont="1" applyAlignment="1" applyProtection="1">
      <alignment horizontal="center"/>
      <protection hidden="1"/>
    </xf>
    <xf numFmtId="0" fontId="0" fillId="0" borderId="0" xfId="0" applyAlignment="1" applyProtection="1">
      <alignment horizontal="center" vertical="center"/>
      <protection hidden="1"/>
    </xf>
    <xf numFmtId="0" fontId="0" fillId="0" borderId="0" xfId="0" applyAlignment="1" applyProtection="1">
      <alignment vertical="center" wrapText="1"/>
      <protection hidden="1"/>
    </xf>
    <xf numFmtId="0" fontId="5" fillId="0" borderId="9" xfId="0" applyFont="1" applyBorder="1" applyAlignment="1" applyProtection="1">
      <alignment horizontal="center" vertical="center" wrapText="1"/>
      <protection hidden="1"/>
    </xf>
    <xf numFmtId="0" fontId="5" fillId="0" borderId="9" xfId="0" applyFont="1" applyBorder="1" applyAlignment="1" applyProtection="1">
      <alignment vertic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3" borderId="9" xfId="0" applyFill="1" applyBorder="1" applyAlignment="1" applyProtection="1">
      <alignment vertical="center"/>
      <protection locked="0"/>
    </xf>
    <xf numFmtId="2" fontId="0" fillId="3" borderId="9" xfId="0" applyNumberFormat="1" applyFill="1" applyBorder="1" applyAlignment="1" applyProtection="1">
      <alignment vertical="center"/>
      <protection locked="0"/>
    </xf>
    <xf numFmtId="10" fontId="0" fillId="3" borderId="9" xfId="0" applyNumberFormat="1" applyFill="1" applyBorder="1" applyAlignment="1" applyProtection="1">
      <alignment vertical="center"/>
      <protection locked="0"/>
    </xf>
    <xf numFmtId="0" fontId="0" fillId="0" borderId="9" xfId="0" applyBorder="1" applyAlignment="1" applyProtection="1">
      <alignment vertical="center"/>
      <protection hidden="1"/>
    </xf>
    <xf numFmtId="0" fontId="5" fillId="0" borderId="9" xfId="0" applyFont="1" applyBorder="1" applyAlignment="1" applyProtection="1">
      <alignment vertical="center"/>
      <protection hidden="1"/>
    </xf>
    <xf numFmtId="0" fontId="5" fillId="0" borderId="0" xfId="0" applyFont="1" applyProtection="1">
      <protection hidden="1"/>
    </xf>
    <xf numFmtId="0" fontId="13" fillId="0" borderId="0" xfId="93" applyNumberFormat="1" applyFont="1" applyFill="1" applyBorder="1" applyAlignment="1" applyProtection="1">
      <alignment horizontal="center" vertical="top"/>
      <protection hidden="1"/>
    </xf>
    <xf numFmtId="0" fontId="14" fillId="0" borderId="0" xfId="93" applyNumberFormat="1" applyFont="1" applyFill="1" applyBorder="1" applyAlignment="1" applyProtection="1">
      <alignment vertical="top"/>
      <protection hidden="1"/>
    </xf>
    <xf numFmtId="0" fontId="0" fillId="0" borderId="0" xfId="93" applyNumberFormat="1" applyFont="1" applyFill="1" applyBorder="1" applyAlignment="1" applyProtection="1">
      <alignment vertical="center"/>
      <protection hidden="1"/>
    </xf>
    <xf numFmtId="0" fontId="15" fillId="0" borderId="0" xfId="93" applyNumberFormat="1" applyFont="1" applyFill="1" applyBorder="1" applyAlignment="1" applyProtection="1">
      <alignment vertical="center"/>
      <protection hidden="1"/>
    </xf>
    <xf numFmtId="0" fontId="16" fillId="0" borderId="0" xfId="93" applyNumberFormat="1" applyFont="1" applyFill="1" applyBorder="1" applyAlignment="1" applyProtection="1">
      <alignment vertical="center"/>
      <protection hidden="1"/>
    </xf>
    <xf numFmtId="0" fontId="16" fillId="0" borderId="0" xfId="93" applyNumberFormat="1" applyFont="1" applyFill="1" applyBorder="1" applyAlignment="1" applyProtection="1">
      <alignment vertical="top"/>
      <protection hidden="1"/>
    </xf>
    <xf numFmtId="0" fontId="17" fillId="0" borderId="0" xfId="93" applyNumberFormat="1" applyFont="1" applyFill="1" applyBorder="1" applyAlignment="1" applyProtection="1">
      <alignment vertical="top"/>
      <protection hidden="1"/>
    </xf>
    <xf numFmtId="0" fontId="2" fillId="0" borderId="0" xfId="93" applyNumberFormat="1" applyFont="1" applyFill="1" applyBorder="1" applyAlignment="1" applyProtection="1">
      <alignment vertical="top"/>
      <protection hidden="1"/>
    </xf>
    <xf numFmtId="0" fontId="18" fillId="0" borderId="0" xfId="93" applyNumberFormat="1" applyFont="1" applyFill="1" applyBorder="1" applyAlignment="1" applyProtection="1">
      <alignment horizontal="center" vertical="center"/>
      <protection hidden="1"/>
    </xf>
    <xf numFmtId="0" fontId="5" fillId="0" borderId="15" xfId="0" applyFont="1" applyBorder="1" applyAlignment="1" applyProtection="1">
      <alignment horizontal="left" vertical="center"/>
      <protection hidden="1"/>
    </xf>
    <xf numFmtId="0" fontId="5" fillId="0" borderId="15" xfId="0" applyFont="1" applyBorder="1" applyAlignment="1" applyProtection="1">
      <alignment horizontal="justify" vertical="center"/>
      <protection hidden="1"/>
    </xf>
    <xf numFmtId="0" fontId="5" fillId="0" borderId="15" xfId="0" applyFont="1" applyBorder="1" applyAlignment="1" applyProtection="1">
      <alignment horizontal="center" vertical="center"/>
      <protection hidden="1"/>
    </xf>
    <xf numFmtId="0" fontId="5" fillId="0" borderId="15" xfId="0" applyFont="1" applyBorder="1" applyAlignment="1" applyProtection="1">
      <alignment horizontal="right" vertical="center"/>
      <protection hidden="1"/>
    </xf>
    <xf numFmtId="0" fontId="0" fillId="0" borderId="0" xfId="0" applyAlignment="1" applyProtection="1">
      <alignment horizontal="left" vertical="center"/>
      <protection hidden="1"/>
    </xf>
    <xf numFmtId="0" fontId="0" fillId="0" borderId="0" xfId="0" applyAlignment="1" applyProtection="1">
      <alignment horizontal="left" vertical="center" indent="1"/>
      <protection hidden="1"/>
    </xf>
    <xf numFmtId="0" fontId="19" fillId="0" borderId="0" xfId="98" applyFont="1" applyAlignment="1" applyProtection="1">
      <alignment horizontal="left" vertical="top"/>
      <protection hidden="1"/>
    </xf>
    <xf numFmtId="0" fontId="19" fillId="0" borderId="0" xfId="0" applyFont="1" applyAlignment="1" applyProtection="1">
      <alignment vertical="top"/>
      <protection hidden="1"/>
    </xf>
    <xf numFmtId="0" fontId="19" fillId="0" borderId="0" xfId="96" applyFont="1" applyAlignment="1" applyProtection="1">
      <alignment vertical="top"/>
      <protection hidden="1"/>
    </xf>
    <xf numFmtId="0" fontId="5" fillId="0" borderId="0" xfId="93" applyFont="1" applyAlignment="1" applyProtection="1">
      <alignment vertical="top"/>
      <protection hidden="1"/>
    </xf>
    <xf numFmtId="0" fontId="0" fillId="0" borderId="0" xfId="93" applyFont="1" applyAlignment="1" applyProtection="1">
      <alignment vertical="center"/>
      <protection hidden="1"/>
    </xf>
    <xf numFmtId="0" fontId="0" fillId="0" borderId="0" xfId="93" applyFont="1" applyAlignment="1" applyProtection="1">
      <alignment vertical="center" wrapText="1"/>
      <protection hidden="1"/>
    </xf>
    <xf numFmtId="0" fontId="0" fillId="0" borderId="9" xfId="93" applyFont="1" applyBorder="1" applyAlignment="1" applyProtection="1">
      <alignment horizontal="center" vertical="top"/>
      <protection hidden="1"/>
    </xf>
    <xf numFmtId="4" fontId="0" fillId="3" borderId="9" xfId="93" applyNumberFormat="1" applyFont="1" applyFill="1" applyBorder="1" applyAlignment="1" applyProtection="1">
      <alignment horizontal="right" vertical="center"/>
      <protection locked="0"/>
    </xf>
    <xf numFmtId="10" fontId="0" fillId="3" borderId="9" xfId="93" applyNumberFormat="1" applyFont="1" applyFill="1" applyBorder="1" applyAlignment="1" applyProtection="1">
      <alignment horizontal="right" vertical="center"/>
      <protection locked="0"/>
    </xf>
    <xf numFmtId="0" fontId="0" fillId="0" borderId="5" xfId="93" applyFont="1" applyBorder="1" applyAlignment="1" applyProtection="1">
      <alignment horizontal="center" vertical="top"/>
      <protection hidden="1"/>
    </xf>
    <xf numFmtId="0" fontId="14" fillId="0" borderId="18" xfId="93" applyNumberFormat="1" applyFont="1" applyFill="1" applyBorder="1" applyAlignment="1" applyProtection="1">
      <alignment horizontal="right" vertical="top"/>
      <protection hidden="1"/>
    </xf>
    <xf numFmtId="0" fontId="5" fillId="0" borderId="6" xfId="93" applyFont="1" applyBorder="1" applyAlignment="1" applyProtection="1">
      <alignment horizontal="center" vertical="center" wrapText="1"/>
      <protection hidden="1"/>
    </xf>
    <xf numFmtId="0" fontId="0" fillId="0" borderId="19" xfId="93" applyNumberFormat="1" applyFont="1" applyFill="1" applyBorder="1" applyAlignment="1" applyProtection="1">
      <alignment horizontal="left" vertical="center" indent="3"/>
      <protection hidden="1"/>
    </xf>
    <xf numFmtId="0" fontId="14" fillId="0" borderId="16" xfId="93" applyNumberFormat="1" applyFont="1" applyFill="1" applyBorder="1" applyAlignment="1" applyProtection="1">
      <alignment vertical="top"/>
      <protection hidden="1"/>
    </xf>
    <xf numFmtId="0" fontId="0" fillId="0" borderId="16" xfId="93" applyFont="1" applyBorder="1" applyAlignment="1" applyProtection="1">
      <alignment horizontal="center" vertical="center"/>
      <protection hidden="1"/>
    </xf>
    <xf numFmtId="0" fontId="0" fillId="0" borderId="20" xfId="93" applyFont="1" applyBorder="1" applyAlignment="1" applyProtection="1">
      <alignment horizontal="right" vertical="center"/>
      <protection hidden="1"/>
    </xf>
    <xf numFmtId="4" fontId="0" fillId="3" borderId="21" xfId="93" applyNumberFormat="1" applyFont="1" applyFill="1" applyBorder="1" applyAlignment="1" applyProtection="1">
      <alignment horizontal="right" vertical="center" wrapText="1"/>
      <protection locked="0"/>
    </xf>
    <xf numFmtId="0" fontId="0" fillId="0" borderId="22" xfId="93" applyFont="1" applyBorder="1" applyAlignment="1" applyProtection="1">
      <alignment horizontal="right" vertical="center"/>
      <protection hidden="1"/>
    </xf>
    <xf numFmtId="0" fontId="5" fillId="0" borderId="7" xfId="93" applyFont="1" applyBorder="1" applyAlignment="1" applyProtection="1">
      <alignment horizontal="center" vertical="center" wrapText="1"/>
      <protection hidden="1"/>
    </xf>
    <xf numFmtId="0" fontId="0" fillId="0" borderId="23" xfId="93" applyNumberFormat="1" applyFont="1" applyFill="1" applyBorder="1" applyAlignment="1" applyProtection="1">
      <alignment horizontal="left" vertical="center" indent="3"/>
      <protection hidden="1"/>
    </xf>
    <xf numFmtId="0" fontId="14" fillId="0" borderId="24" xfId="93" applyNumberFormat="1" applyFont="1" applyFill="1" applyBorder="1" applyAlignment="1" applyProtection="1">
      <alignment vertical="top"/>
      <protection hidden="1"/>
    </xf>
    <xf numFmtId="4" fontId="0" fillId="3" borderId="25" xfId="93" applyNumberFormat="1" applyFont="1" applyFill="1" applyBorder="1" applyAlignment="1" applyProtection="1">
      <alignment horizontal="right" vertical="center" wrapText="1"/>
      <protection locked="0"/>
    </xf>
    <xf numFmtId="0" fontId="5" fillId="0" borderId="0" xfId="93" applyFont="1" applyAlignment="1" applyProtection="1">
      <alignment horizontal="center" vertical="center" wrapText="1"/>
      <protection hidden="1"/>
    </xf>
    <xf numFmtId="0" fontId="0" fillId="0" borderId="16" xfId="93" applyFont="1" applyBorder="1" applyAlignment="1" applyProtection="1">
      <alignment horizontal="right" vertical="center"/>
      <protection hidden="1"/>
    </xf>
    <xf numFmtId="10" fontId="0" fillId="3" borderId="21" xfId="93" applyNumberFormat="1" applyFont="1" applyFill="1" applyBorder="1" applyAlignment="1" applyProtection="1">
      <alignment horizontal="right" vertical="center" wrapText="1"/>
      <protection locked="0"/>
    </xf>
    <xf numFmtId="0" fontId="0" fillId="0" borderId="24" xfId="93" applyFont="1" applyBorder="1" applyAlignment="1" applyProtection="1">
      <alignment horizontal="right" vertical="center"/>
      <protection hidden="1"/>
    </xf>
    <xf numFmtId="10" fontId="0" fillId="3" borderId="25" xfId="93" applyNumberFormat="1" applyFont="1" applyFill="1" applyBorder="1" applyAlignment="1" applyProtection="1">
      <alignment horizontal="right" vertical="center" wrapText="1"/>
      <protection locked="0"/>
    </xf>
    <xf numFmtId="0" fontId="0" fillId="0" borderId="9" xfId="93" applyFont="1" applyBorder="1" applyAlignment="1" applyProtection="1">
      <alignment horizontal="center" vertical="top" wrapText="1"/>
      <protection hidden="1"/>
    </xf>
    <xf numFmtId="0" fontId="5" fillId="0" borderId="0" xfId="93" applyFont="1" applyBorder="1" applyAlignment="1" applyProtection="1">
      <alignment horizontal="center" vertical="center" wrapText="1"/>
      <protection hidden="1"/>
    </xf>
    <xf numFmtId="0" fontId="0" fillId="0" borderId="0" xfId="93" applyNumberFormat="1" applyFont="1" applyFill="1" applyBorder="1" applyAlignment="1" applyProtection="1">
      <alignment horizontal="left" vertical="center" indent="6"/>
      <protection hidden="1"/>
    </xf>
    <xf numFmtId="0" fontId="0" fillId="0" borderId="0" xfId="93" applyFont="1" applyBorder="1" applyAlignment="1" applyProtection="1">
      <alignment horizontal="justify" vertical="center"/>
      <protection hidden="1"/>
    </xf>
    <xf numFmtId="0" fontId="0" fillId="0" borderId="0" xfId="93" applyNumberFormat="1" applyFont="1" applyFill="1" applyBorder="1" applyAlignment="1" applyProtection="1">
      <alignment vertical="center" wrapText="1"/>
      <protection hidden="1"/>
    </xf>
    <xf numFmtId="0" fontId="15" fillId="0" borderId="0" xfId="0" applyFont="1" applyAlignment="1" applyProtection="1">
      <alignment horizontal="justify" vertical="center"/>
      <protection hidden="1"/>
    </xf>
    <xf numFmtId="0" fontId="15" fillId="0" borderId="0" xfId="86" applyFont="1" applyAlignment="1" applyProtection="1">
      <alignment horizontal="left" vertical="center"/>
      <protection hidden="1"/>
    </xf>
    <xf numFmtId="0" fontId="15" fillId="0" borderId="0" xfId="86" applyFont="1" applyAlignment="1" applyProtection="1">
      <alignment vertical="center"/>
      <protection hidden="1"/>
    </xf>
    <xf numFmtId="0" fontId="20" fillId="0" borderId="0" xfId="93" applyNumberFormat="1" applyFont="1" applyFill="1" applyBorder="1" applyAlignment="1" applyProtection="1">
      <alignment horizontal="center" vertical="center"/>
      <protection hidden="1"/>
    </xf>
    <xf numFmtId="0" fontId="20" fillId="0" borderId="0" xfId="93" applyNumberFormat="1" applyFont="1" applyFill="1" applyBorder="1" applyAlignment="1" applyProtection="1">
      <alignment horizontal="center" vertical="top"/>
      <protection hidden="1"/>
    </xf>
    <xf numFmtId="0" fontId="16" fillId="0" borderId="0" xfId="93" applyNumberFormat="1" applyFont="1" applyFill="1" applyBorder="1" applyAlignment="1" applyProtection="1">
      <alignment vertical="top" wrapText="1"/>
      <protection hidden="1"/>
    </xf>
    <xf numFmtId="164" fontId="16" fillId="0" borderId="0" xfId="9" applyFont="1" applyFill="1" applyBorder="1" applyAlignment="1" applyProtection="1">
      <alignment vertical="center"/>
      <protection hidden="1"/>
    </xf>
    <xf numFmtId="176" fontId="15" fillId="0" borderId="0" xfId="93" applyNumberFormat="1" applyFont="1" applyFill="1" applyBorder="1" applyAlignment="1" applyProtection="1">
      <alignment vertical="center"/>
      <protection hidden="1"/>
    </xf>
    <xf numFmtId="2" fontId="16" fillId="0" borderId="0" xfId="93" applyNumberFormat="1" applyFont="1" applyFill="1" applyBorder="1" applyAlignment="1" applyProtection="1">
      <alignment vertical="center"/>
      <protection hidden="1"/>
    </xf>
    <xf numFmtId="10" fontId="16" fillId="0" borderId="0" xfId="93" applyNumberFormat="1" applyFont="1" applyFill="1" applyBorder="1" applyAlignment="1" applyProtection="1">
      <alignment vertical="top"/>
      <protection hidden="1"/>
    </xf>
    <xf numFmtId="0" fontId="15" fillId="0" borderId="0" xfId="93" applyNumberFormat="1" applyFont="1" applyFill="1" applyBorder="1" applyAlignment="1" applyProtection="1">
      <alignment vertical="top"/>
      <protection hidden="1"/>
    </xf>
    <xf numFmtId="2" fontId="15" fillId="0" borderId="0" xfId="93" applyNumberFormat="1" applyFont="1" applyFill="1" applyBorder="1" applyAlignment="1" applyProtection="1">
      <alignment vertical="center"/>
      <protection hidden="1"/>
    </xf>
    <xf numFmtId="176" fontId="15" fillId="0" borderId="0" xfId="93" applyNumberFormat="1" applyFont="1" applyFill="1" applyBorder="1" applyAlignment="1" applyProtection="1">
      <alignment vertical="top"/>
      <protection hidden="1"/>
    </xf>
    <xf numFmtId="0" fontId="21" fillId="0" borderId="19" xfId="93" applyNumberFormat="1" applyFont="1" applyFill="1" applyBorder="1" applyAlignment="1" applyProtection="1">
      <alignment horizontal="left" vertical="center" indent="3"/>
      <protection hidden="1"/>
    </xf>
    <xf numFmtId="0" fontId="21" fillId="0" borderId="23" xfId="93" applyNumberFormat="1" applyFont="1" applyFill="1" applyBorder="1" applyAlignment="1" applyProtection="1">
      <alignment horizontal="left" vertical="center" indent="3"/>
      <protection hidden="1"/>
    </xf>
    <xf numFmtId="10" fontId="15" fillId="0" borderId="0" xfId="93" applyNumberFormat="1" applyFont="1" applyFill="1" applyBorder="1" applyAlignment="1" applyProtection="1">
      <alignment vertical="top"/>
      <protection hidden="1"/>
    </xf>
    <xf numFmtId="0" fontId="22" fillId="0" borderId="0" xfId="93" applyNumberFormat="1" applyFont="1" applyFill="1" applyBorder="1" applyAlignment="1" applyProtection="1">
      <alignment horizontal="center" vertical="top"/>
      <protection hidden="1"/>
    </xf>
    <xf numFmtId="0" fontId="23" fillId="0" borderId="0" xfId="93" applyNumberFormat="1" applyFont="1" applyFill="1" applyBorder="1" applyAlignment="1" applyProtection="1">
      <alignment vertical="top"/>
      <protection hidden="1"/>
    </xf>
    <xf numFmtId="0" fontId="0" fillId="0" borderId="0" xfId="0" applyAlignment="1" applyProtection="1">
      <alignment horizontal="center"/>
      <protection hidden="1"/>
    </xf>
    <xf numFmtId="0" fontId="0" fillId="0" borderId="0" xfId="96" applyFont="1" applyAlignment="1" applyProtection="1">
      <alignment horizontal="left" vertical="center"/>
      <protection hidden="1"/>
    </xf>
    <xf numFmtId="0" fontId="0" fillId="0" borderId="0" xfId="96" applyFont="1" applyAlignment="1" applyProtection="1">
      <alignment vertical="center"/>
      <protection hidden="1"/>
    </xf>
    <xf numFmtId="0" fontId="24" fillId="0" borderId="0" xfId="0" applyFont="1" applyProtection="1">
      <protection hidden="1"/>
    </xf>
    <xf numFmtId="0" fontId="5" fillId="0" borderId="0" xfId="96" applyFont="1" applyAlignment="1" applyProtection="1">
      <alignment horizontal="left" vertical="center"/>
      <protection hidden="1"/>
    </xf>
    <xf numFmtId="0" fontId="5" fillId="0" borderId="0" xfId="96" applyFont="1" applyAlignment="1" applyProtection="1">
      <alignment horizontal="center" vertical="center"/>
      <protection hidden="1"/>
    </xf>
    <xf numFmtId="0" fontId="5" fillId="0" borderId="0" xfId="96" applyFont="1" applyAlignment="1" applyProtection="1">
      <alignment vertical="center"/>
      <protection hidden="1"/>
    </xf>
    <xf numFmtId="0" fontId="0" fillId="0" borderId="0" xfId="95" applyFont="1" applyAlignment="1" applyProtection="1">
      <alignment vertical="center"/>
      <protection hidden="1"/>
    </xf>
    <xf numFmtId="0" fontId="5" fillId="0" borderId="0" xfId="90" applyNumberFormat="1" applyFont="1" applyFill="1" applyBorder="1" applyAlignment="1" applyProtection="1">
      <alignment horizontal="left" vertical="center"/>
      <protection hidden="1"/>
    </xf>
    <xf numFmtId="0" fontId="0" fillId="0" borderId="0" xfId="96" applyFont="1" applyAlignment="1" applyProtection="1">
      <alignment horizontal="left" vertical="center" indent="1"/>
      <protection hidden="1"/>
    </xf>
    <xf numFmtId="0" fontId="5" fillId="0" borderId="0" xfId="98" applyFont="1" applyAlignment="1" applyProtection="1">
      <alignment vertical="top"/>
      <protection hidden="1"/>
    </xf>
    <xf numFmtId="0" fontId="0" fillId="0" borderId="0" xfId="95" applyFont="1" applyAlignment="1" applyProtection="1">
      <alignment vertical="top"/>
      <protection hidden="1"/>
    </xf>
    <xf numFmtId="0" fontId="5" fillId="0" borderId="0" xfId="95" applyFont="1" applyAlignment="1" applyProtection="1">
      <alignment vertical="top"/>
      <protection hidden="1"/>
    </xf>
    <xf numFmtId="0" fontId="5" fillId="0" borderId="0" xfId="96" applyFont="1" applyAlignment="1" applyProtection="1">
      <alignment horizontal="left" vertical="center" indent="1"/>
      <protection hidden="1"/>
    </xf>
    <xf numFmtId="0" fontId="5" fillId="0" borderId="9" xfId="0" applyFont="1" applyBorder="1" applyAlignment="1" applyProtection="1">
      <alignment horizontal="left" vertical="center" wrapText="1"/>
      <protection hidden="1"/>
    </xf>
    <xf numFmtId="177" fontId="5" fillId="0" borderId="9" xfId="0" applyNumberFormat="1" applyFont="1" applyBorder="1" applyAlignment="1" applyProtection="1">
      <alignment vertical="center" wrapText="1"/>
      <protection hidden="1"/>
    </xf>
    <xf numFmtId="0" fontId="5" fillId="0" borderId="9" xfId="96" applyFont="1" applyBorder="1" applyAlignment="1" applyProtection="1">
      <alignment horizontal="center" vertical="center"/>
      <protection hidden="1"/>
    </xf>
    <xf numFmtId="0" fontId="8" fillId="0" borderId="9" xfId="0" applyFont="1" applyBorder="1" applyAlignment="1" applyProtection="1">
      <alignment horizontal="center" vertical="top" wrapText="1"/>
      <protection hidden="1"/>
    </xf>
    <xf numFmtId="175" fontId="0" fillId="0" borderId="9" xfId="96" applyNumberFormat="1" applyFont="1" applyBorder="1" applyAlignment="1" applyProtection="1">
      <alignment horizontal="center" vertical="center"/>
      <protection hidden="1"/>
    </xf>
    <xf numFmtId="175" fontId="0" fillId="0" borderId="9" xfId="96" applyNumberFormat="1" applyFont="1" applyBorder="1" applyAlignment="1" applyProtection="1">
      <alignment horizontal="left" vertical="center"/>
      <protection hidden="1"/>
    </xf>
    <xf numFmtId="0" fontId="0" fillId="0" borderId="9" xfId="96" applyFont="1" applyBorder="1" applyAlignment="1" applyProtection="1">
      <alignment vertical="center"/>
      <protection hidden="1"/>
    </xf>
    <xf numFmtId="0" fontId="9" fillId="0" borderId="9" xfId="0" applyFont="1" applyBorder="1" applyAlignment="1" applyProtection="1">
      <alignment vertical="top" wrapText="1"/>
      <protection hidden="1"/>
    </xf>
    <xf numFmtId="0" fontId="9" fillId="0" borderId="0" xfId="0" applyFont="1" applyAlignment="1" applyProtection="1">
      <alignment vertical="top" wrapText="1"/>
      <protection hidden="1"/>
    </xf>
    <xf numFmtId="2" fontId="0" fillId="3" borderId="9" xfId="96" applyNumberFormat="1" applyFont="1" applyFill="1" applyBorder="1" applyAlignment="1">
      <alignment vertical="center"/>
    </xf>
    <xf numFmtId="2" fontId="0" fillId="0" borderId="21" xfId="0" applyNumberFormat="1" applyBorder="1" applyAlignment="1" applyProtection="1">
      <alignment horizontal="right" vertical="center"/>
      <protection hidden="1"/>
    </xf>
    <xf numFmtId="0" fontId="0" fillId="0" borderId="9" xfId="96" applyFont="1" applyBorder="1" applyAlignment="1" applyProtection="1">
      <alignment horizontal="left" vertical="center" wrapText="1"/>
      <protection hidden="1"/>
    </xf>
    <xf numFmtId="2" fontId="0" fillId="6" borderId="9" xfId="96" applyNumberFormat="1" applyFont="1" applyFill="1" applyBorder="1" applyAlignment="1" applyProtection="1">
      <alignment vertical="center"/>
      <protection hidden="1"/>
    </xf>
    <xf numFmtId="2" fontId="5" fillId="6" borderId="9" xfId="96" applyNumberFormat="1" applyFont="1" applyFill="1" applyBorder="1" applyAlignment="1" applyProtection="1">
      <alignment vertical="center"/>
      <protection hidden="1"/>
    </xf>
    <xf numFmtId="0" fontId="0" fillId="0" borderId="0" xfId="96" applyFont="1" applyAlignment="1" applyProtection="1">
      <alignment horizontal="left" vertical="center" wrapText="1"/>
      <protection hidden="1"/>
    </xf>
    <xf numFmtId="0" fontId="5" fillId="0" borderId="0" xfId="0" applyFont="1" applyAlignment="1" applyProtection="1">
      <alignment vertical="center" wrapText="1"/>
      <protection hidden="1"/>
    </xf>
    <xf numFmtId="0" fontId="5" fillId="0" borderId="0" xfId="0" applyFont="1" applyAlignment="1" applyProtection="1">
      <alignment horizontal="justify" vertical="center"/>
      <protection hidden="1"/>
    </xf>
    <xf numFmtId="14" fontId="0" fillId="0" borderId="0" xfId="0" applyNumberFormat="1" applyAlignment="1" applyProtection="1">
      <alignment horizontal="left" vertical="center"/>
      <protection hidden="1"/>
    </xf>
    <xf numFmtId="0" fontId="5" fillId="0" borderId="0" xfId="0" applyFont="1" applyAlignment="1" applyProtection="1">
      <alignment horizontal="right" vertical="center"/>
      <protection hidden="1"/>
    </xf>
    <xf numFmtId="0" fontId="5" fillId="0" borderId="0" xfId="0" applyFont="1" applyAlignment="1" applyProtection="1">
      <alignment horizontal="left" vertical="center" indent="1"/>
      <protection hidden="1"/>
    </xf>
    <xf numFmtId="0" fontId="24" fillId="0" borderId="0" xfId="0" applyFont="1" applyAlignment="1" applyProtection="1">
      <alignment horizontal="left" vertical="center"/>
      <protection hidden="1"/>
    </xf>
    <xf numFmtId="10" fontId="24" fillId="0" borderId="0" xfId="0" applyNumberFormat="1" applyFont="1" applyAlignment="1" applyProtection="1">
      <alignment horizontal="center" vertical="center"/>
      <protection hidden="1"/>
    </xf>
    <xf numFmtId="177" fontId="5" fillId="0" borderId="0" xfId="0" applyNumberFormat="1" applyFont="1" applyAlignment="1" applyProtection="1">
      <alignment horizontal="center" vertical="center" wrapText="1"/>
      <protection hidden="1"/>
    </xf>
    <xf numFmtId="0" fontId="24" fillId="0" borderId="0" xfId="0" applyFont="1" applyAlignment="1" applyProtection="1">
      <alignment horizontal="center"/>
      <protection hidden="1"/>
    </xf>
    <xf numFmtId="2" fontId="24" fillId="0" borderId="0" xfId="96" applyNumberFormat="1" applyFont="1" applyAlignment="1" applyProtection="1">
      <alignment vertical="center"/>
      <protection hidden="1"/>
    </xf>
    <xf numFmtId="0" fontId="24" fillId="0" borderId="0" xfId="0" applyFont="1" applyAlignment="1" applyProtection="1">
      <alignment horizontal="right"/>
      <protection hidden="1"/>
    </xf>
    <xf numFmtId="2" fontId="24" fillId="0" borderId="0" xfId="0" applyNumberFormat="1" applyFont="1" applyProtection="1">
      <protection hidden="1"/>
    </xf>
    <xf numFmtId="0" fontId="9" fillId="0" borderId="0" xfId="95" applyFont="1" applyAlignment="1" applyProtection="1">
      <alignment vertical="top"/>
      <protection hidden="1"/>
    </xf>
    <xf numFmtId="0" fontId="5" fillId="0" borderId="15" xfId="0" applyFont="1" applyBorder="1" applyAlignment="1">
      <alignment horizontal="left" vertical="center"/>
    </xf>
    <xf numFmtId="0" fontId="5" fillId="0" borderId="15" xfId="0" applyFont="1" applyBorder="1" applyAlignment="1">
      <alignment horizontal="justify" vertical="center"/>
    </xf>
    <xf numFmtId="0" fontId="5" fillId="0" borderId="15" xfId="0" applyFont="1" applyBorder="1" applyAlignment="1">
      <alignment vertical="center"/>
    </xf>
    <xf numFmtId="0" fontId="5" fillId="0" borderId="15" xfId="0" applyFont="1" applyBorder="1" applyAlignment="1">
      <alignment horizontal="right" vertical="center"/>
    </xf>
    <xf numFmtId="0" fontId="0" fillId="0" borderId="0" xfId="0" applyAlignment="1">
      <alignment horizontal="left" vertical="center"/>
    </xf>
    <xf numFmtId="0" fontId="0" fillId="0" borderId="0" xfId="0" applyAlignment="1">
      <alignment horizontal="justify" vertical="center"/>
    </xf>
    <xf numFmtId="0" fontId="0" fillId="0" borderId="0" xfId="0" applyAlignment="1">
      <alignment vertical="center"/>
    </xf>
    <xf numFmtId="0" fontId="8" fillId="0" borderId="0" xfId="95" applyFont="1" applyAlignment="1" applyProtection="1">
      <alignment horizontal="center" vertical="top"/>
      <protection hidden="1"/>
    </xf>
    <xf numFmtId="0" fontId="5" fillId="0" borderId="0" xfId="95" applyFont="1" applyAlignment="1" applyProtection="1">
      <alignment vertical="center"/>
      <protection hidden="1"/>
    </xf>
    <xf numFmtId="0" fontId="5" fillId="0" borderId="0" xfId="90" applyNumberFormat="1" applyFont="1" applyFill="1" applyBorder="1" applyAlignment="1" applyProtection="1">
      <alignment horizontal="left" vertical="center"/>
    </xf>
    <xf numFmtId="0" fontId="5" fillId="0" borderId="15" xfId="95" applyFont="1" applyBorder="1" applyAlignment="1" applyProtection="1">
      <alignment vertical="top"/>
      <protection hidden="1"/>
    </xf>
    <xf numFmtId="0" fontId="0" fillId="0" borderId="0" xfId="95" applyFont="1" applyAlignment="1" applyProtection="1">
      <alignment horizontal="left" vertical="center" indent="1"/>
      <protection hidden="1"/>
    </xf>
    <xf numFmtId="0" fontId="5" fillId="0" borderId="5" xfId="95" applyFont="1" applyBorder="1" applyAlignment="1" applyProtection="1">
      <alignment horizontal="justify" vertical="top" wrapText="1"/>
      <protection hidden="1"/>
    </xf>
    <xf numFmtId="0" fontId="5" fillId="0" borderId="5" xfId="95" applyFont="1" applyBorder="1" applyAlignment="1" applyProtection="1">
      <alignment horizontal="right" vertical="center" wrapText="1" indent="5"/>
      <protection hidden="1"/>
    </xf>
    <xf numFmtId="178" fontId="5" fillId="0" borderId="5" xfId="95" applyNumberFormat="1" applyFont="1" applyBorder="1" applyAlignment="1" applyProtection="1">
      <alignment horizontal="center" vertical="center"/>
      <protection hidden="1"/>
    </xf>
    <xf numFmtId="4" fontId="5" fillId="0" borderId="5" xfId="95" applyNumberFormat="1" applyFont="1" applyBorder="1" applyAlignment="1" applyProtection="1">
      <alignment vertical="center"/>
      <protection hidden="1"/>
    </xf>
    <xf numFmtId="0" fontId="0" fillId="0" borderId="7" xfId="95" applyFont="1" applyBorder="1" applyAlignment="1" applyProtection="1">
      <alignment horizontal="center" vertical="center"/>
      <protection hidden="1"/>
    </xf>
    <xf numFmtId="4" fontId="5" fillId="11" borderId="7" xfId="95" applyNumberFormat="1" applyFont="1" applyFill="1" applyBorder="1" applyAlignment="1" applyProtection="1">
      <alignment vertical="center"/>
      <protection hidden="1"/>
    </xf>
    <xf numFmtId="2" fontId="9" fillId="0" borderId="0" xfId="95" applyNumberFormat="1" applyFont="1" applyAlignment="1" applyProtection="1">
      <alignment vertical="top"/>
      <protection hidden="1"/>
    </xf>
    <xf numFmtId="179" fontId="5" fillId="0" borderId="5" xfId="95" applyNumberFormat="1" applyFont="1" applyBorder="1" applyAlignment="1" applyProtection="1">
      <alignment vertical="center"/>
      <protection hidden="1"/>
    </xf>
    <xf numFmtId="4" fontId="5" fillId="0" borderId="7" xfId="95" applyNumberFormat="1" applyFont="1" applyBorder="1" applyAlignment="1" applyProtection="1">
      <alignment vertical="center"/>
      <protection hidden="1"/>
    </xf>
    <xf numFmtId="0" fontId="5" fillId="0" borderId="5" xfId="95" applyFont="1" applyBorder="1" applyAlignment="1" applyProtection="1">
      <alignment vertical="center"/>
      <protection hidden="1"/>
    </xf>
    <xf numFmtId="0" fontId="0" fillId="0" borderId="7" xfId="95" applyFont="1" applyBorder="1" applyAlignment="1" applyProtection="1">
      <alignment vertical="center"/>
      <protection hidden="1"/>
    </xf>
    <xf numFmtId="0" fontId="0" fillId="0" borderId="6" xfId="95" applyFont="1" applyBorder="1" applyAlignment="1" applyProtection="1">
      <alignment vertical="center"/>
      <protection hidden="1"/>
    </xf>
    <xf numFmtId="164" fontId="5" fillId="0" borderId="6" xfId="9" applyFont="1" applyFill="1" applyBorder="1" applyAlignment="1" applyProtection="1">
      <alignment horizontal="right" vertical="center"/>
      <protection hidden="1"/>
    </xf>
    <xf numFmtId="0" fontId="0" fillId="0" borderId="26" xfId="95" applyFont="1" applyBorder="1" applyAlignment="1" applyProtection="1">
      <alignment horizontal="justify" vertical="center" wrapText="1"/>
      <protection hidden="1"/>
    </xf>
    <xf numFmtId="0" fontId="0" fillId="0" borderId="27" xfId="95" applyFont="1" applyBorder="1" applyAlignment="1" applyProtection="1">
      <alignment horizontal="justify" vertical="center" wrapText="1"/>
      <protection hidden="1"/>
    </xf>
    <xf numFmtId="3" fontId="5" fillId="0" borderId="7" xfId="95" applyNumberFormat="1" applyFont="1" applyBorder="1" applyAlignment="1" applyProtection="1">
      <alignment horizontal="right" vertical="center" wrapText="1"/>
      <protection hidden="1"/>
    </xf>
    <xf numFmtId="164" fontId="9" fillId="0" borderId="0" xfId="95" applyNumberFormat="1" applyFont="1" applyAlignment="1" applyProtection="1">
      <alignment vertical="top"/>
      <protection hidden="1"/>
    </xf>
    <xf numFmtId="0" fontId="5" fillId="0" borderId="8" xfId="95" applyFont="1" applyBorder="1" applyAlignment="1" applyProtection="1">
      <alignment horizontal="right" vertical="center" indent="5"/>
      <protection hidden="1"/>
    </xf>
    <xf numFmtId="164" fontId="5" fillId="0" borderId="8" xfId="9" applyFont="1" applyFill="1" applyBorder="1" applyAlignment="1" applyProtection="1">
      <alignment vertical="center"/>
      <protection hidden="1"/>
    </xf>
    <xf numFmtId="0" fontId="0" fillId="0" borderId="9" xfId="95" applyFont="1" applyBorder="1" applyAlignment="1" applyProtection="1">
      <alignment horizontal="center" vertical="center"/>
      <protection hidden="1"/>
    </xf>
    <xf numFmtId="4" fontId="5" fillId="0" borderId="5" xfId="95" applyNumberFormat="1" applyFont="1" applyBorder="1" applyAlignment="1" applyProtection="1">
      <alignment vertical="center" wrapText="1"/>
      <protection hidden="1"/>
    </xf>
    <xf numFmtId="0" fontId="5" fillId="0" borderId="7" xfId="95" applyFont="1" applyBorder="1" applyAlignment="1" applyProtection="1">
      <alignment horizontal="right" vertical="center" wrapText="1"/>
      <protection hidden="1"/>
    </xf>
    <xf numFmtId="0" fontId="0" fillId="0" borderId="0" xfId="95" applyFont="1" applyAlignment="1" applyProtection="1">
      <alignment horizontal="center" vertical="center"/>
      <protection hidden="1"/>
    </xf>
    <xf numFmtId="0" fontId="5" fillId="0" borderId="0" xfId="95" applyFont="1" applyAlignment="1" applyProtection="1">
      <alignment horizontal="left" vertical="center" wrapText="1"/>
      <protection hidden="1"/>
    </xf>
    <xf numFmtId="0" fontId="5" fillId="0" borderId="0" xfId="95" applyFont="1" applyAlignment="1" applyProtection="1">
      <alignment horizontal="right" vertical="center" wrapText="1"/>
      <protection hidden="1"/>
    </xf>
    <xf numFmtId="0" fontId="5" fillId="0" borderId="0" xfId="0" applyFont="1" applyAlignment="1">
      <alignment horizontal="justify" vertical="center"/>
    </xf>
    <xf numFmtId="174" fontId="5" fillId="0" borderId="0" xfId="0" applyNumberFormat="1" applyFont="1" applyAlignment="1">
      <alignment horizontal="left" vertical="center" indent="1"/>
    </xf>
    <xf numFmtId="0" fontId="5"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right" vertical="center"/>
    </xf>
    <xf numFmtId="0" fontId="5" fillId="0" borderId="0" xfId="0" applyFont="1" applyAlignment="1">
      <alignment horizontal="left" vertical="center" indent="1"/>
    </xf>
    <xf numFmtId="0" fontId="0" fillId="0" borderId="0" xfId="95" applyFont="1" applyAlignment="1" applyProtection="1">
      <alignment horizontal="right" vertical="center"/>
      <protection hidden="1"/>
    </xf>
    <xf numFmtId="0" fontId="0" fillId="0" borderId="0" xfId="95" applyFont="1" applyAlignment="1" applyProtection="1">
      <alignment horizontal="left" vertical="center"/>
      <protection hidden="1"/>
    </xf>
    <xf numFmtId="0" fontId="9" fillId="0" borderId="0" xfId="95" applyFont="1" applyAlignment="1" applyProtection="1">
      <alignment horizontal="right"/>
      <protection hidden="1"/>
    </xf>
    <xf numFmtId="4" fontId="9" fillId="0" borderId="0" xfId="95" applyNumberFormat="1" applyFont="1" applyAlignment="1" applyProtection="1">
      <alignment vertical="top"/>
      <protection hidden="1"/>
    </xf>
    <xf numFmtId="4" fontId="5" fillId="0" borderId="9" xfId="95" applyNumberFormat="1" applyFont="1" applyBorder="1" applyAlignment="1" applyProtection="1">
      <alignment vertical="center" wrapText="1"/>
      <protection hidden="1"/>
    </xf>
    <xf numFmtId="0" fontId="26" fillId="0" borderId="0" xfId="95" applyFont="1" applyAlignment="1" applyProtection="1">
      <alignment vertical="top"/>
      <protection hidden="1"/>
    </xf>
    <xf numFmtId="0" fontId="5" fillId="0" borderId="15" xfId="0" applyFont="1" applyBorder="1" applyAlignment="1">
      <alignment horizontal="center" vertical="center"/>
    </xf>
    <xf numFmtId="0" fontId="25" fillId="0" borderId="0" xfId="95" applyFont="1" applyAlignment="1" applyProtection="1">
      <alignment vertical="center"/>
      <protection hidden="1"/>
    </xf>
    <xf numFmtId="0" fontId="25" fillId="0" borderId="0" xfId="95" applyFont="1" applyAlignment="1" applyProtection="1">
      <alignment horizontal="center" vertical="center"/>
      <protection hidden="1"/>
    </xf>
    <xf numFmtId="0" fontId="0" fillId="0" borderId="0" xfId="98" applyFont="1" applyAlignment="1" applyProtection="1">
      <alignment horizontal="left" vertical="center" indent="1"/>
      <protection hidden="1"/>
    </xf>
    <xf numFmtId="0" fontId="5" fillId="0" borderId="5" xfId="95" applyFont="1" applyBorder="1" applyAlignment="1" applyProtection="1">
      <alignment horizontal="center" vertical="center" wrapText="1"/>
      <protection hidden="1"/>
    </xf>
    <xf numFmtId="0" fontId="0" fillId="0" borderId="6" xfId="95" applyFont="1" applyBorder="1" applyAlignment="1" applyProtection="1">
      <alignment horizontal="center" vertical="center"/>
      <protection hidden="1"/>
    </xf>
    <xf numFmtId="0" fontId="0" fillId="0" borderId="9" xfId="95" applyFont="1" applyBorder="1" applyAlignment="1" applyProtection="1">
      <alignment horizontal="justify" vertical="center" wrapText="1"/>
      <protection hidden="1"/>
    </xf>
    <xf numFmtId="10" fontId="5" fillId="3" borderId="9" xfId="95" applyNumberFormat="1" applyFont="1" applyFill="1" applyBorder="1" applyAlignment="1" applyProtection="1">
      <alignment horizontal="center" vertical="center" wrapText="1"/>
      <protection hidden="1"/>
    </xf>
    <xf numFmtId="0" fontId="5" fillId="6" borderId="9" xfId="95" applyFont="1" applyFill="1" applyBorder="1" applyAlignment="1" applyProtection="1">
      <alignment vertical="center" wrapText="1"/>
      <protection hidden="1"/>
    </xf>
    <xf numFmtId="0" fontId="5" fillId="3" borderId="9" xfId="95" applyFont="1" applyFill="1" applyBorder="1" applyAlignment="1" applyProtection="1">
      <alignment horizontal="center" vertical="center" wrapText="1"/>
      <protection hidden="1"/>
    </xf>
    <xf numFmtId="2" fontId="0" fillId="0" borderId="9" xfId="95" applyNumberFormat="1" applyFont="1" applyBorder="1" applyAlignment="1" applyProtection="1">
      <alignment horizontal="justify" vertical="center" wrapText="1"/>
      <protection hidden="1"/>
    </xf>
    <xf numFmtId="0" fontId="2" fillId="3" borderId="0" xfId="38" applyFont="1" applyFill="1" applyAlignment="1" applyProtection="1">
      <alignment horizontal="center" vertical="center" wrapText="1"/>
    </xf>
    <xf numFmtId="0" fontId="0" fillId="3" borderId="0" xfId="0" applyFill="1" applyAlignment="1">
      <alignment horizontal="center" vertical="center" wrapText="1"/>
    </xf>
    <xf numFmtId="0" fontId="5" fillId="0" borderId="0" xfId="95" applyFont="1" applyAlignment="1" applyProtection="1">
      <alignment vertical="center" wrapText="1"/>
      <protection hidden="1"/>
    </xf>
    <xf numFmtId="4" fontId="5" fillId="0" borderId="0" xfId="95" applyNumberFormat="1" applyFont="1" applyAlignment="1" applyProtection="1">
      <alignment vertical="center"/>
      <protection hidden="1"/>
    </xf>
    <xf numFmtId="0" fontId="5" fillId="0" borderId="0" xfId="95" applyFont="1" applyAlignment="1" applyProtection="1">
      <alignment horizontal="left" vertical="top" wrapText="1"/>
      <protection hidden="1"/>
    </xf>
    <xf numFmtId="0" fontId="0" fillId="0" borderId="0" xfId="95" applyFont="1" applyAlignment="1" applyProtection="1">
      <alignment horizontal="left" vertical="center" wrapText="1"/>
      <protection hidden="1"/>
    </xf>
    <xf numFmtId="14" fontId="0" fillId="0" borderId="0" xfId="0" applyNumberFormat="1" applyAlignment="1">
      <alignment horizontal="left" vertical="center"/>
    </xf>
    <xf numFmtId="0" fontId="5" fillId="0" borderId="0" xfId="95" applyFont="1" applyAlignment="1" applyProtection="1">
      <alignment horizontal="left" vertical="center" indent="1"/>
      <protection hidden="1"/>
    </xf>
    <xf numFmtId="2" fontId="26" fillId="0" borderId="0" xfId="95" applyNumberFormat="1" applyFont="1" applyAlignment="1" applyProtection="1">
      <alignment vertical="top"/>
      <protection hidden="1"/>
    </xf>
    <xf numFmtId="164" fontId="9" fillId="0" borderId="0" xfId="9" applyFont="1" applyAlignment="1" applyProtection="1">
      <alignment vertical="top"/>
      <protection hidden="1"/>
    </xf>
    <xf numFmtId="0" fontId="0" fillId="0" borderId="0" xfId="0" applyAlignment="1" applyProtection="1">
      <alignment vertical="top"/>
      <protection hidden="1"/>
    </xf>
    <xf numFmtId="0" fontId="0" fillId="0" borderId="0" xfId="90" applyNumberFormat="1" applyFont="1" applyFill="1" applyBorder="1" applyAlignment="1" applyProtection="1">
      <alignment horizontal="center" vertical="center"/>
      <protection hidden="1"/>
    </xf>
    <xf numFmtId="0" fontId="0" fillId="0" borderId="0" xfId="90" applyNumberFormat="1" applyFont="1" applyFill="1" applyBorder="1" applyAlignment="1" applyProtection="1">
      <alignment vertical="center"/>
      <protection hidden="1"/>
    </xf>
    <xf numFmtId="0" fontId="0" fillId="0" borderId="0" xfId="90" applyNumberFormat="1" applyFont="1" applyFill="1" applyBorder="1" applyProtection="1">
      <alignment vertical="top"/>
      <protection hidden="1"/>
    </xf>
    <xf numFmtId="0" fontId="0" fillId="0" borderId="0" xfId="90" applyNumberFormat="1" applyFont="1" applyFill="1" applyBorder="1" applyAlignment="1" applyProtection="1">
      <alignment vertical="center" wrapText="1"/>
      <protection hidden="1"/>
    </xf>
    <xf numFmtId="180" fontId="0" fillId="0" borderId="0" xfId="90" applyNumberFormat="1" applyFont="1" applyFill="1" applyBorder="1" applyAlignment="1" applyProtection="1">
      <alignment vertical="center"/>
      <protection hidden="1"/>
    </xf>
    <xf numFmtId="2" fontId="0" fillId="0" borderId="0" xfId="90" applyNumberFormat="1" applyFont="1" applyFill="1" applyBorder="1" applyAlignment="1" applyProtection="1">
      <alignment vertical="center"/>
      <protection hidden="1"/>
    </xf>
    <xf numFmtId="0" fontId="24" fillId="0" borderId="0" xfId="0" applyFont="1" applyAlignment="1" applyProtection="1">
      <alignment vertical="top"/>
      <protection hidden="1"/>
    </xf>
    <xf numFmtId="0" fontId="0" fillId="0" borderId="0" xfId="0" applyAlignment="1" applyProtection="1">
      <alignment horizontal="left" vertical="top"/>
      <protection hidden="1"/>
    </xf>
    <xf numFmtId="0" fontId="5" fillId="0" borderId="0" xfId="0" applyFont="1" applyAlignment="1" applyProtection="1">
      <alignment horizontal="center" vertical="center" wrapText="1"/>
      <protection hidden="1"/>
    </xf>
    <xf numFmtId="0" fontId="5" fillId="0" borderId="0" xfId="96" applyFont="1" applyAlignment="1" applyProtection="1">
      <alignment vertical="top"/>
      <protection hidden="1"/>
    </xf>
    <xf numFmtId="0" fontId="5" fillId="0" borderId="0" xfId="90" applyNumberFormat="1" applyFont="1" applyFill="1" applyBorder="1" applyAlignment="1" applyProtection="1">
      <alignment horizontal="left" vertical="top"/>
      <protection hidden="1"/>
    </xf>
    <xf numFmtId="0" fontId="5" fillId="0" borderId="0" xfId="96" applyFont="1" applyAlignment="1" applyProtection="1">
      <alignment horizontal="left" vertical="center" wrapText="1"/>
      <protection hidden="1"/>
    </xf>
    <xf numFmtId="0" fontId="0" fillId="0" borderId="0" xfId="96" applyFont="1" applyAlignment="1" applyProtection="1">
      <alignment vertical="top"/>
      <protection hidden="1"/>
    </xf>
    <xf numFmtId="0" fontId="0" fillId="0" borderId="0" xfId="90" applyNumberFormat="1" applyFont="1" applyFill="1" applyBorder="1" applyAlignment="1" applyProtection="1">
      <alignment horizontal="left" vertical="center" wrapText="1"/>
      <protection hidden="1"/>
    </xf>
    <xf numFmtId="0" fontId="0" fillId="0" borderId="0" xfId="90" applyNumberFormat="1" applyFont="1" applyFill="1" applyBorder="1" applyAlignment="1" applyProtection="1">
      <alignment horizontal="left" vertical="top" wrapText="1"/>
      <protection hidden="1"/>
    </xf>
    <xf numFmtId="0" fontId="5" fillId="0" borderId="15" xfId="0" applyFont="1" applyBorder="1" applyAlignment="1" applyProtection="1">
      <alignment vertical="center"/>
      <protection hidden="1"/>
    </xf>
    <xf numFmtId="180" fontId="0" fillId="0" borderId="0" xfId="0" applyNumberFormat="1" applyAlignment="1" applyProtection="1">
      <alignment vertical="center"/>
      <protection hidden="1"/>
    </xf>
    <xf numFmtId="2" fontId="0" fillId="0" borderId="0" xfId="0" applyNumberFormat="1" applyAlignment="1" applyProtection="1">
      <alignment vertical="center"/>
      <protection hidden="1"/>
    </xf>
    <xf numFmtId="180" fontId="19" fillId="0" borderId="0" xfId="98" applyNumberFormat="1" applyFont="1" applyAlignment="1" applyProtection="1">
      <alignment horizontal="left" vertical="top"/>
      <protection hidden="1"/>
    </xf>
    <xf numFmtId="2" fontId="19" fillId="0" borderId="0" xfId="0" applyNumberFormat="1" applyFont="1" applyAlignment="1" applyProtection="1">
      <alignment vertical="top"/>
      <protection hidden="1"/>
    </xf>
    <xf numFmtId="180" fontId="0" fillId="0" borderId="0" xfId="96" applyNumberFormat="1" applyFont="1" applyAlignment="1" applyProtection="1">
      <alignment vertical="center"/>
      <protection hidden="1"/>
    </xf>
    <xf numFmtId="180" fontId="0" fillId="0" borderId="0" xfId="90" applyNumberFormat="1" applyFont="1" applyFill="1" applyBorder="1" applyAlignment="1" applyProtection="1">
      <alignment horizontal="left" vertical="center" wrapText="1"/>
      <protection hidden="1"/>
    </xf>
    <xf numFmtId="2" fontId="0" fillId="0" borderId="0" xfId="90" applyNumberFormat="1" applyFont="1" applyFill="1" applyBorder="1" applyAlignment="1" applyProtection="1">
      <alignment horizontal="left" vertical="center" wrapText="1"/>
      <protection hidden="1"/>
    </xf>
    <xf numFmtId="0" fontId="24" fillId="0" borderId="0" xfId="0" applyFont="1" applyAlignment="1" applyProtection="1">
      <alignment horizontal="left" vertical="top"/>
      <protection hidden="1"/>
    </xf>
    <xf numFmtId="10" fontId="24" fillId="0" borderId="0" xfId="0" applyNumberFormat="1" applyFont="1" applyAlignment="1" applyProtection="1">
      <alignment horizontal="center" vertical="top"/>
      <protection hidden="1"/>
    </xf>
    <xf numFmtId="0" fontId="29" fillId="0" borderId="0" xfId="92" applyNumberFormat="1" applyFont="1" applyFill="1" applyBorder="1" applyAlignment="1" applyProtection="1">
      <alignment vertical="center"/>
      <protection hidden="1"/>
    </xf>
    <xf numFmtId="0" fontId="29" fillId="0" borderId="0" xfId="92" applyNumberFormat="1" applyFont="1" applyFill="1" applyBorder="1" applyAlignment="1" applyProtection="1">
      <alignment vertical="top"/>
      <protection hidden="1"/>
    </xf>
    <xf numFmtId="0" fontId="28" fillId="0" borderId="0" xfId="100" applyFont="1" applyFill="1" applyBorder="1" applyAlignment="1" applyProtection="1">
      <alignment horizontal="center" vertical="top" wrapText="1"/>
      <protection hidden="1"/>
    </xf>
    <xf numFmtId="174" fontId="5" fillId="0" borderId="0" xfId="0" applyNumberFormat="1" applyFont="1" applyAlignment="1" applyProtection="1">
      <alignment horizontal="left" vertical="center"/>
      <protection hidden="1"/>
    </xf>
    <xf numFmtId="2" fontId="5" fillId="0" borderId="0" xfId="19" applyNumberFormat="1" applyFont="1" applyFill="1" applyBorder="1" applyAlignment="1" applyProtection="1">
      <alignment horizontal="right" vertical="top"/>
      <protection hidden="1"/>
    </xf>
    <xf numFmtId="180" fontId="5" fillId="0" borderId="0" xfId="0" applyNumberFormat="1" applyFont="1" applyAlignment="1" applyProtection="1">
      <alignment horizontal="right" vertical="center"/>
      <protection hidden="1"/>
    </xf>
    <xf numFmtId="2" fontId="25" fillId="0" borderId="0" xfId="90" applyNumberFormat="1" applyFont="1" applyFill="1" applyBorder="1" applyAlignment="1" applyProtection="1">
      <alignment horizontal="right" vertical="top"/>
      <protection hidden="1"/>
    </xf>
    <xf numFmtId="0" fontId="25" fillId="0" borderId="0" xfId="0" applyFont="1" applyAlignment="1" applyProtection="1">
      <alignment vertical="center"/>
      <protection hidden="1"/>
    </xf>
    <xf numFmtId="175" fontId="0" fillId="0" borderId="9" xfId="100" applyNumberFormat="1" applyFont="1" applyFill="1" applyBorder="1" applyAlignment="1" applyProtection="1">
      <alignment horizontal="center" vertical="center" wrapText="1"/>
      <protection hidden="1"/>
    </xf>
    <xf numFmtId="0" fontId="0" fillId="0" borderId="9" xfId="100" applyNumberFormat="1" applyFont="1" applyFill="1" applyBorder="1" applyAlignment="1" applyProtection="1">
      <alignment horizontal="center" vertical="center" wrapText="1"/>
      <protection hidden="1"/>
    </xf>
    <xf numFmtId="1" fontId="0" fillId="0" borderId="9" xfId="100" applyNumberFormat="1" applyFont="1" applyFill="1" applyBorder="1" applyAlignment="1" applyProtection="1">
      <alignment horizontal="center" vertical="center" wrapText="1"/>
      <protection hidden="1"/>
    </xf>
    <xf numFmtId="2" fontId="0" fillId="0" borderId="9" xfId="90" applyNumberFormat="1" applyFont="1" applyFill="1" applyBorder="1" applyAlignment="1" applyProtection="1">
      <alignment horizontal="right" vertical="center"/>
      <protection hidden="1"/>
    </xf>
    <xf numFmtId="0" fontId="5" fillId="0" borderId="9" xfId="91" applyNumberFormat="1" applyFont="1" applyFill="1" applyBorder="1" applyAlignment="1" applyProtection="1">
      <alignment vertical="center" wrapText="1"/>
      <protection hidden="1"/>
    </xf>
    <xf numFmtId="3" fontId="21" fillId="0" borderId="9" xfId="100" applyNumberFormat="1" applyFont="1" applyBorder="1" applyAlignment="1" applyProtection="1">
      <alignment horizontal="center" vertical="center" wrapText="1"/>
      <protection hidden="1"/>
    </xf>
    <xf numFmtId="3" fontId="0" fillId="0" borderId="9" xfId="100" applyNumberFormat="1" applyFont="1" applyFill="1" applyBorder="1" applyAlignment="1" applyProtection="1">
      <alignment horizontal="center" vertical="center" wrapText="1"/>
      <protection hidden="1"/>
    </xf>
    <xf numFmtId="2" fontId="5" fillId="0" borderId="9" xfId="90" applyNumberFormat="1" applyFont="1" applyFill="1" applyBorder="1" applyAlignment="1" applyProtection="1">
      <alignment horizontal="right" vertical="center"/>
      <protection hidden="1"/>
    </xf>
    <xf numFmtId="0" fontId="0" fillId="0" borderId="0" xfId="91" applyNumberFormat="1" applyFont="1" applyFill="1" applyBorder="1" applyAlignment="1" applyProtection="1">
      <alignment vertical="center" wrapText="1"/>
      <protection hidden="1"/>
    </xf>
    <xf numFmtId="0" fontId="5" fillId="0" borderId="0" xfId="91" applyNumberFormat="1" applyFont="1" applyFill="1" applyBorder="1" applyAlignment="1" applyProtection="1">
      <alignment vertical="center" wrapText="1"/>
      <protection hidden="1"/>
    </xf>
    <xf numFmtId="3" fontId="21" fillId="0" borderId="0" xfId="100" applyNumberFormat="1" applyFont="1" applyBorder="1" applyAlignment="1" applyProtection="1">
      <alignment horizontal="center" vertical="center" wrapText="1"/>
      <protection hidden="1"/>
    </xf>
    <xf numFmtId="3" fontId="0" fillId="0" borderId="0" xfId="100" applyNumberFormat="1" applyFont="1" applyFill="1" applyBorder="1" applyAlignment="1" applyProtection="1">
      <alignment horizontal="center" vertical="center" wrapText="1"/>
      <protection hidden="1"/>
    </xf>
    <xf numFmtId="2" fontId="0" fillId="0" borderId="0" xfId="90" applyNumberFormat="1" applyFont="1" applyFill="1" applyBorder="1" applyAlignment="1" applyProtection="1">
      <alignment horizontal="right" vertical="center"/>
      <protection hidden="1"/>
    </xf>
    <xf numFmtId="2" fontId="5" fillId="0" borderId="0" xfId="90" applyNumberFormat="1" applyFont="1" applyFill="1" applyBorder="1" applyAlignment="1" applyProtection="1">
      <alignment horizontal="right" vertical="center"/>
      <protection hidden="1"/>
    </xf>
    <xf numFmtId="0" fontId="5" fillId="0" borderId="0" xfId="90" applyNumberFormat="1" applyFont="1" applyFill="1" applyBorder="1" applyAlignment="1" applyProtection="1">
      <alignment vertical="center" wrapText="1"/>
      <protection hidden="1"/>
    </xf>
    <xf numFmtId="4" fontId="0" fillId="0" borderId="0" xfId="90" applyNumberFormat="1" applyFont="1" applyFill="1" applyBorder="1" applyAlignment="1" applyProtection="1">
      <alignment vertical="center"/>
      <protection hidden="1"/>
    </xf>
    <xf numFmtId="0" fontId="25" fillId="0" borderId="0" xfId="90" applyNumberFormat="1" applyFont="1" applyFill="1" applyBorder="1" applyAlignment="1" applyProtection="1">
      <alignment horizontal="center" vertical="center" wrapText="1"/>
      <protection hidden="1"/>
    </xf>
    <xf numFmtId="0" fontId="25" fillId="0" borderId="0" xfId="0" applyFont="1" applyAlignment="1" applyProtection="1">
      <alignment horizontal="center" vertical="center"/>
      <protection hidden="1"/>
    </xf>
    <xf numFmtId="2" fontId="24" fillId="0" borderId="0" xfId="90" applyNumberFormat="1" applyFont="1" applyFill="1" applyBorder="1" applyAlignment="1" applyProtection="1">
      <alignment horizontal="right" vertical="center"/>
      <protection hidden="1"/>
    </xf>
    <xf numFmtId="2" fontId="25" fillId="0" borderId="0" xfId="90" applyNumberFormat="1" applyFont="1" applyFill="1" applyBorder="1" applyAlignment="1" applyProtection="1">
      <alignment horizontal="right" vertical="center"/>
      <protection hidden="1"/>
    </xf>
    <xf numFmtId="2" fontId="24" fillId="0" borderId="0" xfId="0" applyNumberFormat="1" applyFont="1" applyAlignment="1" applyProtection="1">
      <alignment vertical="center"/>
      <protection hidden="1"/>
    </xf>
    <xf numFmtId="0" fontId="0" fillId="0" borderId="15" xfId="0" applyBorder="1" applyAlignment="1" applyProtection="1">
      <alignment horizontal="left" vertical="center"/>
      <protection hidden="1"/>
    </xf>
    <xf numFmtId="3" fontId="0" fillId="0" borderId="9" xfId="0" applyNumberFormat="1" applyBorder="1" applyAlignment="1" applyProtection="1">
      <alignment horizontal="center" vertical="center"/>
      <protection hidden="1"/>
    </xf>
    <xf numFmtId="0" fontId="0" fillId="0" borderId="9" xfId="0" applyBorder="1" applyAlignment="1">
      <alignment horizontal="center" vertical="center"/>
    </xf>
    <xf numFmtId="2" fontId="0" fillId="0" borderId="21" xfId="0" applyNumberFormat="1" applyBorder="1" applyAlignment="1" applyProtection="1">
      <alignment vertical="center"/>
      <protection hidden="1"/>
    </xf>
    <xf numFmtId="0" fontId="0" fillId="0" borderId="9" xfId="100" applyFont="1" applyFill="1" applyBorder="1" applyAlignment="1" applyProtection="1">
      <alignment horizontal="center" vertical="center" wrapText="1"/>
      <protection hidden="1"/>
    </xf>
    <xf numFmtId="2" fontId="0" fillId="0" borderId="9" xfId="0" applyNumberFormat="1" applyBorder="1" applyAlignment="1" applyProtection="1">
      <alignment vertical="center"/>
      <protection hidden="1"/>
    </xf>
    <xf numFmtId="0" fontId="0" fillId="0" borderId="9" xfId="100" applyNumberFormat="1" applyFont="1" applyFill="1" applyBorder="1" applyAlignment="1" applyProtection="1">
      <alignment horizontal="center" vertical="center"/>
      <protection hidden="1"/>
    </xf>
    <xf numFmtId="0" fontId="0" fillId="0" borderId="13" xfId="100" applyNumberFormat="1" applyFont="1" applyFill="1" applyBorder="1" applyAlignment="1" applyProtection="1">
      <alignment horizontal="center" vertical="center"/>
      <protection hidden="1"/>
    </xf>
    <xf numFmtId="0" fontId="5" fillId="0" borderId="13" xfId="100" applyNumberFormat="1" applyFont="1" applyFill="1" applyBorder="1" applyAlignment="1" applyProtection="1">
      <alignment horizontal="left" vertical="center" wrapText="1"/>
      <protection hidden="1"/>
    </xf>
    <xf numFmtId="0" fontId="0" fillId="0" borderId="13" xfId="0" applyBorder="1" applyAlignment="1" applyProtection="1">
      <alignment horizontal="center" vertical="center"/>
      <protection hidden="1"/>
    </xf>
    <xf numFmtId="1" fontId="0" fillId="0" borderId="13" xfId="0" applyNumberFormat="1" applyBorder="1" applyAlignment="1" applyProtection="1">
      <alignment vertical="center"/>
      <protection hidden="1"/>
    </xf>
    <xf numFmtId="0" fontId="0" fillId="0" borderId="13" xfId="0" applyBorder="1" applyAlignment="1" applyProtection="1">
      <alignment vertical="center"/>
      <protection hidden="1"/>
    </xf>
    <xf numFmtId="0" fontId="30" fillId="0" borderId="0" xfId="0" applyFont="1" applyAlignment="1" applyProtection="1">
      <alignment vertical="center" wrapText="1"/>
      <protection hidden="1"/>
    </xf>
    <xf numFmtId="0" fontId="5" fillId="0" borderId="0" xfId="0" applyFont="1" applyAlignment="1" applyProtection="1">
      <alignment horizontal="left" vertical="top"/>
      <protection hidden="1"/>
    </xf>
    <xf numFmtId="0" fontId="0" fillId="0" borderId="0" xfId="0" applyAlignment="1" applyProtection="1">
      <alignment horizontal="justify" vertical="center" wrapText="1"/>
      <protection hidden="1"/>
    </xf>
    <xf numFmtId="174" fontId="5" fillId="0" borderId="0" xfId="0" applyNumberFormat="1" applyFont="1" applyAlignment="1" applyProtection="1">
      <alignment horizontal="justify" vertical="center"/>
      <protection hidden="1"/>
    </xf>
    <xf numFmtId="0" fontId="4" fillId="0" borderId="0" xfId="88" applyAlignment="1" applyProtection="1">
      <alignment vertical="center"/>
      <protection hidden="1"/>
    </xf>
    <xf numFmtId="0" fontId="4" fillId="0" borderId="0" xfId="88" applyProtection="1">
      <protection hidden="1"/>
    </xf>
    <xf numFmtId="0" fontId="0" fillId="0" borderId="0" xfId="88" applyFont="1" applyAlignment="1" applyProtection="1">
      <alignment vertical="center"/>
      <protection hidden="1"/>
    </xf>
    <xf numFmtId="0" fontId="0" fillId="0" borderId="0" xfId="88" applyFont="1" applyProtection="1">
      <protection hidden="1"/>
    </xf>
    <xf numFmtId="0" fontId="31" fillId="0" borderId="0" xfId="88" applyFont="1" applyAlignment="1" applyProtection="1">
      <alignment vertical="center" wrapText="1"/>
      <protection hidden="1"/>
    </xf>
    <xf numFmtId="0" fontId="5" fillId="0" borderId="0" xfId="88" applyFont="1" applyAlignment="1" applyProtection="1">
      <alignment horizontal="left" vertical="center"/>
      <protection hidden="1"/>
    </xf>
    <xf numFmtId="0" fontId="31" fillId="0" borderId="0" xfId="88" applyFont="1" applyAlignment="1" applyProtection="1">
      <alignment horizontal="center" vertical="center" wrapText="1"/>
      <protection hidden="1"/>
    </xf>
    <xf numFmtId="0" fontId="5" fillId="0" borderId="0" xfId="88" applyFont="1" applyAlignment="1" applyProtection="1">
      <alignment vertical="center"/>
      <protection hidden="1"/>
    </xf>
    <xf numFmtId="0" fontId="5" fillId="0" borderId="0" xfId="88" applyFont="1" applyAlignment="1" applyProtection="1">
      <alignment horizontal="center" vertical="center"/>
      <protection hidden="1"/>
    </xf>
    <xf numFmtId="0" fontId="0" fillId="0" borderId="0" xfId="88" applyFont="1" applyAlignment="1" applyProtection="1">
      <alignment horizontal="justify" vertical="center"/>
      <protection hidden="1"/>
    </xf>
    <xf numFmtId="0" fontId="0" fillId="0" borderId="10" xfId="88" applyFont="1" applyBorder="1" applyAlignment="1" applyProtection="1">
      <alignment vertical="center" wrapText="1"/>
      <protection hidden="1"/>
    </xf>
    <xf numFmtId="0" fontId="0" fillId="0" borderId="11" xfId="88" applyFont="1" applyBorder="1" applyAlignment="1" applyProtection="1">
      <alignment vertical="center" wrapText="1"/>
      <protection hidden="1"/>
    </xf>
    <xf numFmtId="0" fontId="0" fillId="3" borderId="18" xfId="88" applyFont="1" applyFill="1" applyBorder="1" applyAlignment="1" applyProtection="1">
      <alignment vertical="center" wrapText="1"/>
      <protection locked="0"/>
    </xf>
    <xf numFmtId="0" fontId="0" fillId="0" borderId="0" xfId="88" applyFont="1" applyAlignment="1" applyProtection="1">
      <alignment horizontal="center" vertical="center"/>
      <protection hidden="1"/>
    </xf>
    <xf numFmtId="0" fontId="0" fillId="0" borderId="0" xfId="88" applyFont="1" applyAlignment="1" applyProtection="1">
      <alignment vertical="center" wrapText="1"/>
      <protection hidden="1"/>
    </xf>
    <xf numFmtId="0" fontId="0" fillId="0" borderId="28" xfId="88" applyFont="1" applyBorder="1" applyAlignment="1" applyProtection="1">
      <alignment vertical="center"/>
      <protection hidden="1"/>
    </xf>
    <xf numFmtId="0" fontId="0" fillId="0" borderId="29" xfId="88" applyFont="1" applyBorder="1" applyAlignment="1" applyProtection="1">
      <alignment vertical="center"/>
      <protection hidden="1"/>
    </xf>
    <xf numFmtId="0" fontId="0" fillId="0" borderId="19" xfId="88" applyFont="1" applyBorder="1" applyAlignment="1" applyProtection="1">
      <alignment vertical="center"/>
      <protection hidden="1"/>
    </xf>
    <xf numFmtId="0" fontId="0" fillId="0" borderId="20" xfId="88" applyFont="1" applyBorder="1" applyAlignment="1" applyProtection="1">
      <alignment vertical="center"/>
      <protection hidden="1"/>
    </xf>
    <xf numFmtId="0" fontId="0" fillId="0" borderId="30" xfId="88" applyFont="1" applyBorder="1" applyAlignment="1" applyProtection="1">
      <alignment vertical="center"/>
      <protection hidden="1"/>
    </xf>
    <xf numFmtId="0" fontId="0" fillId="0" borderId="31" xfId="88" applyFont="1" applyBorder="1" applyAlignment="1" applyProtection="1">
      <alignment vertical="center"/>
      <protection hidden="1"/>
    </xf>
    <xf numFmtId="0" fontId="0" fillId="0" borderId="26" xfId="88" applyFont="1" applyBorder="1" applyAlignment="1" applyProtection="1">
      <alignment vertical="center"/>
      <protection hidden="1"/>
    </xf>
    <xf numFmtId="0" fontId="0" fillId="0" borderId="27" xfId="88" applyFont="1" applyBorder="1" applyAlignment="1" applyProtection="1">
      <alignment vertical="center"/>
      <protection hidden="1"/>
    </xf>
    <xf numFmtId="0" fontId="0" fillId="0" borderId="10" xfId="88" applyFont="1" applyBorder="1" applyAlignment="1" applyProtection="1">
      <alignment horizontal="left" vertical="center"/>
      <protection hidden="1"/>
    </xf>
    <xf numFmtId="0" fontId="0" fillId="0" borderId="11" xfId="88" applyFont="1" applyBorder="1" applyAlignment="1" applyProtection="1">
      <alignment horizontal="left" vertical="center"/>
      <protection hidden="1"/>
    </xf>
    <xf numFmtId="0" fontId="0" fillId="0" borderId="0" xfId="88" applyFont="1" applyAlignment="1" applyProtection="1">
      <alignment horizontal="left" vertical="center"/>
      <protection hidden="1"/>
    </xf>
    <xf numFmtId="14" fontId="0" fillId="3" borderId="18" xfId="88" applyNumberFormat="1" applyFont="1" applyFill="1" applyBorder="1" applyAlignment="1" applyProtection="1">
      <alignment vertical="center" wrapText="1"/>
      <protection locked="0"/>
    </xf>
    <xf numFmtId="0" fontId="7" fillId="0" borderId="0" xfId="88" applyFont="1" applyAlignment="1" applyProtection="1">
      <alignment vertical="center"/>
      <protection hidden="1"/>
    </xf>
    <xf numFmtId="0" fontId="7" fillId="0" borderId="0" xfId="88" applyFont="1" applyProtection="1">
      <protection hidden="1"/>
    </xf>
    <xf numFmtId="0" fontId="9" fillId="0" borderId="0" xfId="0" applyFont="1" applyAlignment="1" applyProtection="1">
      <alignment vertical="top"/>
      <protection hidden="1"/>
    </xf>
    <xf numFmtId="0" fontId="32" fillId="0" borderId="0" xfId="0" applyFont="1" applyAlignment="1" applyProtection="1">
      <alignment horizontal="center" vertical="center" wrapText="1"/>
      <protection hidden="1"/>
    </xf>
    <xf numFmtId="0" fontId="13" fillId="0" borderId="0" xfId="0" applyFont="1" applyProtection="1">
      <protection hidden="1"/>
    </xf>
    <xf numFmtId="0" fontId="9" fillId="0" borderId="0" xfId="0" applyFont="1" applyAlignment="1" applyProtection="1">
      <alignment vertical="center"/>
      <protection hidden="1"/>
    </xf>
    <xf numFmtId="0" fontId="3" fillId="0" borderId="0" xfId="0" applyFont="1" applyProtection="1">
      <protection hidden="1"/>
    </xf>
    <xf numFmtId="0" fontId="5" fillId="0" borderId="0" xfId="82" applyFont="1" applyAlignment="1" applyProtection="1">
      <alignment horizontal="center" vertical="top"/>
      <protection hidden="1"/>
    </xf>
    <xf numFmtId="0" fontId="9" fillId="0" borderId="0" xfId="82" applyFont="1" applyAlignment="1" applyProtection="1">
      <alignment vertical="top"/>
      <protection hidden="1"/>
    </xf>
    <xf numFmtId="0" fontId="9" fillId="0" borderId="0" xfId="0" applyFont="1" applyAlignment="1" applyProtection="1">
      <alignment horizontal="justify" vertical="center"/>
      <protection hidden="1"/>
    </xf>
    <xf numFmtId="0" fontId="3" fillId="0" borderId="0" xfId="0" applyFont="1" applyAlignment="1" applyProtection="1">
      <alignment vertical="top" wrapText="1"/>
      <protection hidden="1"/>
    </xf>
    <xf numFmtId="0" fontId="51" fillId="0" borderId="0" xfId="82" applyAlignment="1" applyProtection="1">
      <alignment vertical="top"/>
      <protection hidden="1"/>
    </xf>
    <xf numFmtId="175" fontId="8" fillId="0" borderId="0" xfId="82" applyNumberFormat="1" applyFont="1" applyAlignment="1" applyProtection="1">
      <alignment horizontal="left" vertical="top" wrapText="1" indent="1"/>
      <protection hidden="1"/>
    </xf>
    <xf numFmtId="0" fontId="9" fillId="0" borderId="0" xfId="82" applyFont="1" applyAlignment="1" applyProtection="1">
      <alignment horizontal="justify" vertical="top"/>
      <protection hidden="1"/>
    </xf>
    <xf numFmtId="0" fontId="33" fillId="0" borderId="0" xfId="0" applyFont="1" applyAlignment="1" applyProtection="1">
      <alignment horizontal="justify" vertical="center"/>
      <protection hidden="1"/>
    </xf>
    <xf numFmtId="0" fontId="9" fillId="0" borderId="0" xfId="82" applyFont="1" applyAlignment="1" applyProtection="1">
      <alignment horizontal="right" vertical="top" wrapText="1"/>
      <protection hidden="1"/>
    </xf>
    <xf numFmtId="0" fontId="9" fillId="0" borderId="0" xfId="82" applyFont="1" applyAlignment="1" applyProtection="1">
      <alignment horizontal="center" vertical="top" wrapText="1"/>
      <protection hidden="1"/>
    </xf>
    <xf numFmtId="0" fontId="51" fillId="0" borderId="0" xfId="74" applyAlignment="1" applyProtection="1">
      <alignment vertical="top"/>
      <protection hidden="1"/>
    </xf>
    <xf numFmtId="0" fontId="9" fillId="0" borderId="0" xfId="74" applyFont="1" applyAlignment="1" applyProtection="1">
      <alignment horizontal="center" vertical="top" wrapText="1"/>
      <protection hidden="1"/>
    </xf>
    <xf numFmtId="0" fontId="9" fillId="0" borderId="0" xfId="74" applyFont="1" applyAlignment="1" applyProtection="1">
      <alignment horizontal="justify" vertical="top"/>
      <protection hidden="1"/>
    </xf>
    <xf numFmtId="0" fontId="9" fillId="0" borderId="0" xfId="0" applyFont="1" applyAlignment="1" applyProtection="1">
      <alignment horizontal="center" vertical="top" wrapText="1"/>
      <protection hidden="1"/>
    </xf>
    <xf numFmtId="0" fontId="9" fillId="0" borderId="0" xfId="0" applyFont="1" applyAlignment="1" applyProtection="1">
      <alignment horizontal="justify" vertical="top"/>
      <protection hidden="1"/>
    </xf>
    <xf numFmtId="0" fontId="9" fillId="0" borderId="0" xfId="0" applyFont="1" applyProtection="1">
      <protection hidden="1"/>
    </xf>
    <xf numFmtId="175" fontId="8" fillId="0" borderId="0" xfId="0" applyNumberFormat="1" applyFont="1" applyAlignment="1" applyProtection="1">
      <alignment horizontal="left" vertical="top" wrapText="1"/>
      <protection hidden="1"/>
    </xf>
    <xf numFmtId="0" fontId="33" fillId="0" borderId="0" xfId="0" applyFont="1" applyAlignment="1" applyProtection="1">
      <alignment horizontal="center" vertical="top"/>
      <protection hidden="1"/>
    </xf>
    <xf numFmtId="0" fontId="9" fillId="0" borderId="0" xfId="0" applyFont="1" applyAlignment="1" applyProtection="1">
      <alignment horizontal="justify"/>
      <protection hidden="1"/>
    </xf>
    <xf numFmtId="0" fontId="2" fillId="0" borderId="0" xfId="95" applyAlignment="1" applyProtection="1">
      <alignment vertical="center"/>
      <protection hidden="1"/>
    </xf>
    <xf numFmtId="0" fontId="4" fillId="0" borderId="0" xfId="95" applyFont="1" applyAlignment="1" applyProtection="1">
      <alignment vertical="center"/>
      <protection hidden="1"/>
    </xf>
    <xf numFmtId="0" fontId="2" fillId="0" borderId="0" xfId="95" applyProtection="1">
      <protection hidden="1"/>
    </xf>
    <xf numFmtId="0" fontId="13" fillId="0" borderId="0" xfId="95" applyFont="1" applyAlignment="1" applyProtection="1">
      <alignment vertical="center"/>
      <protection hidden="1"/>
    </xf>
    <xf numFmtId="0" fontId="3" fillId="0" borderId="0" xfId="95" applyFont="1" applyAlignment="1" applyProtection="1">
      <alignment vertical="center"/>
      <protection hidden="1"/>
    </xf>
    <xf numFmtId="0" fontId="9" fillId="0" borderId="0" xfId="95" applyFont="1" applyAlignment="1" applyProtection="1">
      <alignment vertical="center"/>
      <protection hidden="1"/>
    </xf>
    <xf numFmtId="0" fontId="36" fillId="0" borderId="19" xfId="95" applyFont="1" applyBorder="1" applyAlignment="1" applyProtection="1">
      <alignment horizontal="center" vertical="center"/>
      <protection hidden="1"/>
    </xf>
    <xf numFmtId="0" fontId="2" fillId="0" borderId="0" xfId="95"/>
    <xf numFmtId="0" fontId="36" fillId="0" borderId="19" xfId="95" applyFont="1" applyBorder="1" applyAlignment="1" applyProtection="1">
      <alignment horizontal="center" vertical="top"/>
      <protection hidden="1"/>
    </xf>
    <xf numFmtId="0" fontId="9" fillId="0" borderId="4" xfId="95" applyFont="1" applyBorder="1" applyAlignment="1" applyProtection="1">
      <alignment vertical="center"/>
      <protection hidden="1"/>
    </xf>
    <xf numFmtId="0" fontId="9" fillId="0" borderId="8" xfId="95" applyFont="1" applyBorder="1" applyAlignment="1" applyProtection="1">
      <alignment vertical="center"/>
      <protection hidden="1"/>
    </xf>
    <xf numFmtId="0" fontId="9" fillId="0" borderId="27" xfId="95" applyFont="1" applyBorder="1" applyAlignment="1" applyProtection="1">
      <alignment vertical="center"/>
      <protection hidden="1"/>
    </xf>
    <xf numFmtId="0" fontId="6" fillId="0" borderId="8" xfId="95" applyFont="1" applyBorder="1" applyAlignment="1" applyProtection="1">
      <alignment vertical="center"/>
      <protection hidden="1"/>
    </xf>
    <xf numFmtId="0" fontId="4" fillId="0" borderId="8" xfId="95" applyFont="1" applyBorder="1" applyAlignment="1" applyProtection="1">
      <alignment vertical="center"/>
      <protection hidden="1"/>
    </xf>
    <xf numFmtId="0" fontId="39" fillId="0" borderId="4" xfId="95" applyFont="1" applyBorder="1" applyAlignment="1" applyProtection="1">
      <alignment vertical="center"/>
      <protection hidden="1"/>
    </xf>
    <xf numFmtId="0" fontId="39" fillId="0" borderId="0" xfId="95" applyFont="1" applyAlignment="1" applyProtection="1">
      <alignment vertical="center"/>
      <protection hidden="1"/>
    </xf>
    <xf numFmtId="0" fontId="4" fillId="0" borderId="27" xfId="95" applyFont="1" applyBorder="1" applyAlignment="1" applyProtection="1">
      <alignment vertical="center"/>
      <protection hidden="1"/>
    </xf>
    <xf numFmtId="0" fontId="9" fillId="0" borderId="13" xfId="95" applyFont="1" applyBorder="1" applyAlignment="1" applyProtection="1">
      <alignment vertical="center"/>
      <protection hidden="1"/>
    </xf>
    <xf numFmtId="0" fontId="3" fillId="0" borderId="0" xfId="95" applyFont="1" applyProtection="1">
      <protection hidden="1"/>
    </xf>
    <xf numFmtId="0" fontId="0" fillId="4" borderId="0" xfId="0" applyFill="1" applyAlignment="1" applyProtection="1">
      <alignment horizontal="center" vertical="center"/>
      <protection hidden="1"/>
    </xf>
    <xf numFmtId="0" fontId="0" fillId="4" borderId="0" xfId="0" applyFill="1" applyAlignment="1" applyProtection="1">
      <alignment vertical="center"/>
      <protection hidden="1"/>
    </xf>
    <xf numFmtId="0" fontId="0" fillId="4" borderId="0" xfId="0" applyFill="1" applyProtection="1">
      <protection hidden="1"/>
    </xf>
    <xf numFmtId="0" fontId="5" fillId="4" borderId="0" xfId="0" applyFont="1" applyFill="1" applyAlignment="1" applyProtection="1">
      <alignment horizontal="center" vertical="center"/>
      <protection hidden="1"/>
    </xf>
    <xf numFmtId="0" fontId="5" fillId="4" borderId="0" xfId="0" applyFont="1" applyFill="1" applyAlignment="1" applyProtection="1">
      <alignment horizontal="center" vertical="top"/>
      <protection hidden="1"/>
    </xf>
    <xf numFmtId="0" fontId="5" fillId="4" borderId="0" xfId="0" applyFont="1" applyFill="1" applyAlignment="1" applyProtection="1">
      <alignment vertical="top"/>
      <protection hidden="1"/>
    </xf>
    <xf numFmtId="0" fontId="5" fillId="4" borderId="0" xfId="0" applyFont="1" applyFill="1" applyAlignment="1" applyProtection="1">
      <alignment vertical="center"/>
      <protection hidden="1"/>
    </xf>
    <xf numFmtId="0" fontId="5" fillId="4" borderId="32" xfId="0" applyFont="1" applyFill="1" applyBorder="1" applyAlignment="1" applyProtection="1">
      <alignment vertical="center"/>
      <protection hidden="1"/>
    </xf>
    <xf numFmtId="0" fontId="0" fillId="0" borderId="33" xfId="0" applyBorder="1" applyAlignment="1" applyProtection="1">
      <alignment horizontal="center" vertical="center"/>
      <protection locked="0"/>
    </xf>
    <xf numFmtId="0" fontId="0" fillId="0" borderId="34" xfId="0" applyBorder="1" applyAlignment="1" applyProtection="1">
      <alignment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vertical="center"/>
      <protection locked="0"/>
    </xf>
    <xf numFmtId="0" fontId="0" fillId="0" borderId="41" xfId="0" applyBorder="1" applyAlignment="1" applyProtection="1">
      <alignment horizontal="center" vertical="center"/>
      <protection locked="0"/>
    </xf>
    <xf numFmtId="175" fontId="8" fillId="0" borderId="0" xfId="82" quotePrefix="1" applyNumberFormat="1" applyFont="1" applyAlignment="1" applyProtection="1">
      <alignment horizontal="left" vertical="top" wrapText="1" indent="1"/>
      <protection hidden="1"/>
    </xf>
    <xf numFmtId="0" fontId="5" fillId="0" borderId="9" xfId="0" quotePrefix="1" applyFont="1" applyBorder="1" applyAlignment="1" applyProtection="1">
      <alignment horizontal="center" vertical="center"/>
      <protection hidden="1"/>
    </xf>
    <xf numFmtId="0" fontId="5" fillId="0" borderId="0" xfId="0" quotePrefix="1" applyFont="1" applyAlignment="1" applyProtection="1">
      <alignment horizontal="center" vertical="center"/>
      <protection hidden="1"/>
    </xf>
    <xf numFmtId="0" fontId="7" fillId="0" borderId="0" xfId="86" quotePrefix="1" applyFont="1" applyAlignment="1" applyProtection="1">
      <alignment horizontal="justify"/>
      <protection hidden="1"/>
    </xf>
    <xf numFmtId="0" fontId="28" fillId="0" borderId="9" xfId="0" applyFont="1" applyBorder="1" applyAlignment="1" applyProtection="1">
      <alignment horizontal="center" vertical="top"/>
      <protection hidden="1"/>
    </xf>
    <xf numFmtId="180" fontId="28" fillId="0" borderId="9" xfId="0" applyNumberFormat="1" applyFont="1" applyBorder="1" applyAlignment="1" applyProtection="1">
      <alignment horizontal="center" vertical="top"/>
      <protection hidden="1"/>
    </xf>
    <xf numFmtId="2" fontId="28" fillId="0" borderId="9" xfId="0" applyNumberFormat="1" applyFont="1" applyBorder="1" applyAlignment="1" applyProtection="1">
      <alignment horizontal="center" vertical="top"/>
      <protection hidden="1"/>
    </xf>
    <xf numFmtId="0" fontId="25" fillId="0" borderId="0" xfId="0" applyFont="1" applyAlignment="1" applyProtection="1">
      <alignment horizontal="center" vertical="top"/>
      <protection hidden="1"/>
    </xf>
    <xf numFmtId="0" fontId="73" fillId="12" borderId="15" xfId="0" applyFont="1" applyFill="1" applyBorder="1" applyAlignment="1">
      <alignment horizontal="center" vertical="center"/>
    </xf>
    <xf numFmtId="0" fontId="0" fillId="0" borderId="9" xfId="0" applyBorder="1" applyAlignment="1" applyProtection="1">
      <alignment horizontal="center" vertical="top" wrapText="1"/>
      <protection hidden="1"/>
    </xf>
    <xf numFmtId="0" fontId="74" fillId="0" borderId="9" xfId="72" applyFont="1" applyBorder="1" applyAlignment="1">
      <alignment horizontal="center" vertical="top"/>
    </xf>
    <xf numFmtId="2" fontId="74" fillId="0" borderId="9" xfId="72" applyNumberFormat="1" applyFont="1" applyBorder="1" applyAlignment="1">
      <alignment horizontal="center" vertical="top"/>
    </xf>
    <xf numFmtId="0" fontId="29" fillId="0" borderId="9" xfId="92" applyNumberFormat="1" applyFont="1" applyFill="1" applyBorder="1" applyAlignment="1" applyProtection="1">
      <alignment vertical="center"/>
      <protection hidden="1"/>
    </xf>
    <xf numFmtId="4" fontId="24" fillId="0" borderId="0" xfId="90" applyNumberFormat="1" applyFont="1" applyFill="1" applyBorder="1" applyProtection="1">
      <alignment vertical="top"/>
      <protection hidden="1"/>
    </xf>
    <xf numFmtId="180" fontId="5" fillId="0" borderId="0" xfId="0" applyNumberFormat="1" applyFont="1" applyAlignment="1" applyProtection="1">
      <alignment horizontal="center" vertical="top"/>
      <protection hidden="1"/>
    </xf>
    <xf numFmtId="0" fontId="5" fillId="0" borderId="0" xfId="0" applyFont="1" applyAlignment="1" applyProtection="1">
      <alignment horizontal="justify" vertical="top"/>
      <protection hidden="1"/>
    </xf>
    <xf numFmtId="2" fontId="5" fillId="0" borderId="0" xfId="0" applyNumberFormat="1" applyFont="1" applyAlignment="1" applyProtection="1">
      <alignment horizontal="left" vertical="center"/>
      <protection hidden="1"/>
    </xf>
    <xf numFmtId="0" fontId="0" fillId="0" borderId="0" xfId="0" applyAlignment="1" applyProtection="1">
      <alignment horizontal="center" vertical="top"/>
      <protection hidden="1"/>
    </xf>
    <xf numFmtId="0" fontId="55" fillId="0" borderId="0" xfId="0" applyFont="1" applyAlignment="1" applyProtection="1">
      <alignment horizontal="center" vertical="center"/>
      <protection hidden="1"/>
    </xf>
    <xf numFmtId="0" fontId="56" fillId="0" borderId="0" xfId="0" applyFont="1" applyAlignment="1" applyProtection="1">
      <alignment vertical="center"/>
      <protection hidden="1"/>
    </xf>
    <xf numFmtId="0" fontId="56" fillId="0" borderId="0" xfId="0" applyFont="1" applyProtection="1">
      <protection hidden="1"/>
    </xf>
    <xf numFmtId="0" fontId="56" fillId="0" borderId="0" xfId="0" applyFont="1" applyAlignment="1" applyProtection="1">
      <alignment vertical="top"/>
      <protection hidden="1"/>
    </xf>
    <xf numFmtId="0" fontId="59" fillId="0" borderId="0" xfId="0" applyFont="1" applyAlignment="1" applyProtection="1">
      <alignment vertical="center"/>
      <protection hidden="1"/>
    </xf>
    <xf numFmtId="0" fontId="59" fillId="0" borderId="0" xfId="0" applyFont="1" applyProtection="1">
      <protection hidden="1"/>
    </xf>
    <xf numFmtId="0" fontId="59" fillId="0" borderId="0" xfId="0" applyFont="1" applyAlignment="1" applyProtection="1">
      <alignment vertical="top"/>
      <protection hidden="1"/>
    </xf>
    <xf numFmtId="0" fontId="60" fillId="0" borderId="0" xfId="0" applyFont="1" applyAlignment="1" applyProtection="1">
      <alignment vertical="top"/>
      <protection hidden="1"/>
    </xf>
    <xf numFmtId="0" fontId="28" fillId="0" borderId="9" xfId="0" applyFont="1" applyBorder="1" applyAlignment="1" applyProtection="1">
      <alignment horizontal="center" vertical="center" wrapText="1"/>
      <protection hidden="1"/>
    </xf>
    <xf numFmtId="0" fontId="5" fillId="0" borderId="9" xfId="74" applyFont="1" applyBorder="1" applyAlignment="1">
      <alignment horizontal="center" vertical="center" wrapText="1"/>
    </xf>
    <xf numFmtId="180" fontId="5" fillId="0" borderId="9" xfId="74" applyNumberFormat="1" applyFont="1" applyBorder="1" applyAlignment="1">
      <alignment horizontal="center" vertical="center" wrapText="1"/>
    </xf>
    <xf numFmtId="2" fontId="5" fillId="0" borderId="9" xfId="74" applyNumberFormat="1" applyFont="1" applyBorder="1" applyAlignment="1" applyProtection="1">
      <alignment horizontal="center" vertical="center" wrapText="1"/>
      <protection hidden="1"/>
    </xf>
    <xf numFmtId="0" fontId="24" fillId="0" borderId="0" xfId="0" applyFont="1" applyAlignment="1" applyProtection="1">
      <alignment horizontal="center" vertical="center"/>
      <protection hidden="1"/>
    </xf>
    <xf numFmtId="0" fontId="75" fillId="12" borderId="15" xfId="0" applyFont="1" applyFill="1" applyBorder="1" applyAlignment="1">
      <alignment vertical="center"/>
    </xf>
    <xf numFmtId="0" fontId="61" fillId="12" borderId="9" xfId="0" applyFont="1" applyFill="1" applyBorder="1" applyAlignment="1" applyProtection="1">
      <alignment horizontal="center" vertical="top"/>
      <protection hidden="1"/>
    </xf>
    <xf numFmtId="180" fontId="61" fillId="12" borderId="9" xfId="0" applyNumberFormat="1" applyFont="1" applyFill="1" applyBorder="1" applyAlignment="1" applyProtection="1">
      <alignment horizontal="center" vertical="top"/>
      <protection hidden="1"/>
    </xf>
    <xf numFmtId="2" fontId="61" fillId="12" borderId="9" xfId="0" applyNumberFormat="1" applyFont="1" applyFill="1" applyBorder="1" applyAlignment="1" applyProtection="1">
      <alignment horizontal="center" vertical="top"/>
      <protection hidden="1"/>
    </xf>
    <xf numFmtId="0" fontId="57" fillId="0" borderId="0" xfId="0" applyFont="1" applyAlignment="1" applyProtection="1">
      <alignment vertical="top"/>
      <protection hidden="1"/>
    </xf>
    <xf numFmtId="0" fontId="62" fillId="0" borderId="0" xfId="0" applyFont="1" applyAlignment="1" applyProtection="1">
      <alignment horizontal="center" vertical="top"/>
      <protection hidden="1"/>
    </xf>
    <xf numFmtId="0" fontId="55" fillId="0" borderId="0" xfId="0" applyFont="1" applyAlignment="1" applyProtection="1">
      <alignment horizontal="left" vertical="center"/>
      <protection hidden="1"/>
    </xf>
    <xf numFmtId="0" fontId="55" fillId="0" borderId="0" xfId="90" applyNumberFormat="1" applyFont="1" applyFill="1" applyBorder="1" applyAlignment="1" applyProtection="1">
      <alignment vertical="center"/>
      <protection hidden="1"/>
    </xf>
    <xf numFmtId="0" fontId="53" fillId="0" borderId="0" xfId="96" applyFont="1" applyAlignment="1" applyProtection="1">
      <alignment vertical="center"/>
      <protection hidden="1"/>
    </xf>
    <xf numFmtId="0" fontId="53" fillId="0" borderId="0" xfId="90" applyNumberFormat="1" applyFont="1" applyFill="1" applyBorder="1" applyAlignment="1" applyProtection="1">
      <alignment horizontal="left" vertical="center"/>
      <protection hidden="1"/>
    </xf>
    <xf numFmtId="0" fontId="53" fillId="0" borderId="0" xfId="96" applyFont="1" applyAlignment="1" applyProtection="1">
      <alignment horizontal="left" vertical="center" wrapText="1"/>
      <protection hidden="1"/>
    </xf>
    <xf numFmtId="0" fontId="55" fillId="0" borderId="0" xfId="96" applyFont="1" applyAlignment="1" applyProtection="1">
      <alignment vertical="center"/>
      <protection hidden="1"/>
    </xf>
    <xf numFmtId="0" fontId="55" fillId="0" borderId="0" xfId="90" applyNumberFormat="1" applyFont="1" applyFill="1" applyBorder="1" applyAlignment="1" applyProtection="1">
      <alignment horizontal="left" vertical="center" wrapText="1"/>
      <protection hidden="1"/>
    </xf>
    <xf numFmtId="0" fontId="53" fillId="0" borderId="9" xfId="0" applyFont="1" applyBorder="1" applyAlignment="1" applyProtection="1">
      <alignment horizontal="center" vertical="center" wrapText="1"/>
      <protection hidden="1"/>
    </xf>
    <xf numFmtId="0" fontId="55" fillId="0" borderId="9" xfId="0" applyFont="1" applyBorder="1" applyAlignment="1">
      <alignment horizontal="center" vertical="center" wrapText="1"/>
    </xf>
    <xf numFmtId="0" fontId="63" fillId="0" borderId="9" xfId="92" applyNumberFormat="1" applyFont="1" applyFill="1" applyBorder="1" applyAlignment="1" applyProtection="1">
      <alignment vertical="center"/>
      <protection hidden="1"/>
    </xf>
    <xf numFmtId="0" fontId="63" fillId="0" borderId="0" xfId="92" applyNumberFormat="1" applyFont="1" applyFill="1" applyBorder="1" applyAlignment="1" applyProtection="1">
      <alignment vertical="center"/>
      <protection hidden="1"/>
    </xf>
    <xf numFmtId="0" fontId="55" fillId="0" borderId="9" xfId="75" applyFont="1" applyBorder="1" applyAlignment="1">
      <alignment horizontal="center" vertical="center" wrapText="1"/>
    </xf>
    <xf numFmtId="0" fontId="55" fillId="0" borderId="0" xfId="90" applyNumberFormat="1" applyFont="1" applyFill="1" applyBorder="1" applyAlignment="1" applyProtection="1">
      <alignment horizontal="center" vertical="center"/>
      <protection hidden="1"/>
    </xf>
    <xf numFmtId="0" fontId="54" fillId="0" borderId="0" xfId="96" applyFont="1" applyAlignment="1" applyProtection="1">
      <alignment horizontal="center" vertical="center"/>
      <protection hidden="1"/>
    </xf>
    <xf numFmtId="0" fontId="53" fillId="0" borderId="0" xfId="96" applyFont="1" applyAlignment="1" applyProtection="1">
      <alignment horizontal="center" vertical="center"/>
      <protection hidden="1"/>
    </xf>
    <xf numFmtId="0" fontId="55" fillId="0" borderId="0" xfId="96" applyFont="1" applyAlignment="1" applyProtection="1">
      <alignment horizontal="center" vertical="center"/>
      <protection hidden="1"/>
    </xf>
    <xf numFmtId="0" fontId="55" fillId="0" borderId="0" xfId="90" applyNumberFormat="1" applyFont="1" applyFill="1" applyBorder="1" applyAlignment="1" applyProtection="1">
      <alignment horizontal="center" vertical="center" wrapText="1"/>
      <protection hidden="1"/>
    </xf>
    <xf numFmtId="0" fontId="54" fillId="0" borderId="9" xfId="0" applyFont="1" applyBorder="1" applyAlignment="1" applyProtection="1">
      <alignment horizontal="center" vertical="center"/>
      <protection hidden="1"/>
    </xf>
    <xf numFmtId="0" fontId="76" fillId="0" borderId="9" xfId="0" applyFont="1" applyBorder="1" applyAlignment="1">
      <alignment horizontal="center" vertical="center"/>
    </xf>
    <xf numFmtId="0" fontId="63" fillId="0" borderId="9" xfId="92" applyNumberFormat="1" applyFont="1" applyFill="1" applyBorder="1" applyAlignment="1" applyProtection="1">
      <alignment horizontal="center" vertical="center"/>
      <protection hidden="1"/>
    </xf>
    <xf numFmtId="0" fontId="63" fillId="0" borderId="0" xfId="92" applyNumberFormat="1" applyFont="1" applyFill="1" applyBorder="1" applyAlignment="1" applyProtection="1">
      <alignment horizontal="center" vertical="center"/>
      <protection hidden="1"/>
    </xf>
    <xf numFmtId="0" fontId="76" fillId="0" borderId="9" xfId="0" applyFont="1" applyBorder="1" applyAlignment="1">
      <alignment horizontal="center" vertical="center" wrapText="1"/>
    </xf>
    <xf numFmtId="0" fontId="73" fillId="0" borderId="9" xfId="0" applyFont="1" applyBorder="1" applyAlignment="1">
      <alignment horizontal="center" vertical="top" wrapText="1"/>
    </xf>
    <xf numFmtId="0" fontId="55" fillId="0" borderId="0" xfId="0" applyFont="1" applyAlignment="1" applyProtection="1">
      <alignment vertical="center"/>
      <protection hidden="1"/>
    </xf>
    <xf numFmtId="180" fontId="52" fillId="0" borderId="9" xfId="19" applyNumberFormat="1" applyFont="1" applyFill="1" applyBorder="1" applyAlignment="1" applyProtection="1">
      <alignment horizontal="center" vertical="top"/>
      <protection hidden="1"/>
    </xf>
    <xf numFmtId="2" fontId="52" fillId="0" borderId="9" xfId="19" applyNumberFormat="1" applyFont="1" applyFill="1" applyBorder="1" applyAlignment="1" applyProtection="1">
      <alignment horizontal="right" vertical="top"/>
      <protection hidden="1"/>
    </xf>
    <xf numFmtId="0" fontId="80" fillId="3" borderId="9" xfId="0" applyFont="1" applyFill="1" applyBorder="1" applyAlignment="1" applyProtection="1">
      <alignment horizontal="center" vertical="top" wrapText="1"/>
      <protection locked="0"/>
    </xf>
    <xf numFmtId="0" fontId="76" fillId="3" borderId="9" xfId="0" applyFont="1" applyFill="1" applyBorder="1" applyAlignment="1" applyProtection="1">
      <alignment horizontal="center" vertical="top" wrapText="1"/>
      <protection locked="0"/>
    </xf>
    <xf numFmtId="4" fontId="76" fillId="3" borderId="9" xfId="94" applyNumberFormat="1" applyFont="1" applyFill="1" applyBorder="1" applyAlignment="1" applyProtection="1">
      <alignment horizontal="center" vertical="top"/>
      <protection locked="0"/>
    </xf>
    <xf numFmtId="180" fontId="76" fillId="0" borderId="9" xfId="0" applyNumberFormat="1" applyFont="1" applyBorder="1" applyAlignment="1" applyProtection="1">
      <alignment horizontal="center" vertical="top"/>
      <protection hidden="1"/>
    </xf>
    <xf numFmtId="2" fontId="73" fillId="0" borderId="9" xfId="74" applyNumberFormat="1" applyFont="1" applyBorder="1" applyAlignment="1" applyProtection="1">
      <alignment horizontal="right" vertical="top" wrapText="1"/>
      <protection hidden="1"/>
    </xf>
    <xf numFmtId="0" fontId="5" fillId="0" borderId="10" xfId="0" applyFont="1" applyBorder="1" applyAlignment="1" applyProtection="1">
      <alignment horizontal="center" vertical="center" wrapText="1"/>
      <protection hidden="1"/>
    </xf>
    <xf numFmtId="0" fontId="28" fillId="0" borderId="10" xfId="0" applyFont="1" applyBorder="1" applyAlignment="1" applyProtection="1">
      <alignment horizontal="center" vertical="top"/>
      <protection hidden="1"/>
    </xf>
    <xf numFmtId="0" fontId="55" fillId="0" borderId="9" xfId="0" applyFont="1" applyBorder="1" applyAlignment="1">
      <alignment horizontal="left" vertical="top" wrapText="1"/>
    </xf>
    <xf numFmtId="0" fontId="53" fillId="0" borderId="0" xfId="0" applyFont="1" applyAlignment="1" applyProtection="1">
      <alignment horizontal="left" vertical="center"/>
      <protection hidden="1"/>
    </xf>
    <xf numFmtId="0" fontId="0" fillId="0" borderId="0" xfId="90" applyNumberFormat="1" applyFont="1" applyFill="1" applyBorder="1" applyAlignment="1" applyProtection="1">
      <alignment horizontal="left" vertical="center"/>
      <protection hidden="1"/>
    </xf>
    <xf numFmtId="170" fontId="55" fillId="0" borderId="9" xfId="0" applyNumberFormat="1" applyFont="1" applyBorder="1" applyAlignment="1">
      <alignment horizontal="center" vertical="center" wrapText="1"/>
    </xf>
    <xf numFmtId="170" fontId="76" fillId="0" borderId="9" xfId="0" applyNumberFormat="1" applyFont="1" applyBorder="1" applyAlignment="1">
      <alignment horizontal="center" vertical="center" wrapText="1"/>
    </xf>
    <xf numFmtId="0" fontId="55" fillId="0" borderId="9" xfId="0" applyFont="1" applyBorder="1" applyAlignment="1" applyProtection="1">
      <alignment horizontal="center" vertical="top" wrapText="1"/>
      <protection hidden="1"/>
    </xf>
    <xf numFmtId="0" fontId="55" fillId="0" borderId="0" xfId="0" applyFont="1" applyProtection="1">
      <protection hidden="1"/>
    </xf>
    <xf numFmtId="0" fontId="76" fillId="0" borderId="9" xfId="72" applyFont="1" applyBorder="1" applyAlignment="1">
      <alignment horizontal="center" vertical="top"/>
    </xf>
    <xf numFmtId="2" fontId="76" fillId="0" borderId="9" xfId="72" applyNumberFormat="1" applyFont="1" applyBorder="1" applyAlignment="1">
      <alignment horizontal="center" vertical="top"/>
    </xf>
    <xf numFmtId="0" fontId="53" fillId="0" borderId="9" xfId="0" applyFont="1" applyBorder="1" applyAlignment="1" applyProtection="1">
      <alignment horizontal="center" vertical="center"/>
      <protection hidden="1"/>
    </xf>
    <xf numFmtId="0" fontId="53" fillId="0" borderId="10" xfId="0" applyFont="1" applyBorder="1" applyAlignment="1" applyProtection="1">
      <alignment horizontal="center" vertical="center" wrapText="1"/>
      <protection hidden="1"/>
    </xf>
    <xf numFmtId="0" fontId="53" fillId="0" borderId="9" xfId="74" applyFont="1" applyBorder="1" applyAlignment="1">
      <alignment horizontal="center" vertical="center" wrapText="1"/>
    </xf>
    <xf numFmtId="180" fontId="53" fillId="0" borderId="9" xfId="74" applyNumberFormat="1" applyFont="1" applyBorder="1" applyAlignment="1">
      <alignment horizontal="center" vertical="center" wrapText="1"/>
    </xf>
    <xf numFmtId="2" fontId="53" fillId="0" borderId="9" xfId="74" applyNumberFormat="1" applyFont="1" applyBorder="1" applyAlignment="1" applyProtection="1">
      <alignment horizontal="center" vertical="center" wrapText="1"/>
      <protection hidden="1"/>
    </xf>
    <xf numFmtId="0" fontId="53" fillId="0" borderId="9" xfId="0" applyFont="1" applyBorder="1" applyAlignment="1" applyProtection="1">
      <alignment horizontal="center" vertical="top"/>
      <protection hidden="1"/>
    </xf>
    <xf numFmtId="0" fontId="53" fillId="0" borderId="10" xfId="0" applyFont="1" applyBorder="1" applyAlignment="1" applyProtection="1">
      <alignment horizontal="center" vertical="top"/>
      <protection hidden="1"/>
    </xf>
    <xf numFmtId="0" fontId="53" fillId="11" borderId="9" xfId="47" applyFont="1" applyFill="1" applyBorder="1" applyAlignment="1">
      <alignment horizontal="justify" vertical="center"/>
    </xf>
    <xf numFmtId="0" fontId="55" fillId="0" borderId="9" xfId="92" applyNumberFormat="1" applyFont="1" applyFill="1" applyBorder="1" applyAlignment="1" applyProtection="1">
      <alignment horizontal="center" vertical="center"/>
      <protection hidden="1"/>
    </xf>
    <xf numFmtId="0" fontId="55" fillId="0" borderId="9" xfId="92" applyNumberFormat="1" applyFont="1" applyFill="1" applyBorder="1" applyAlignment="1" applyProtection="1">
      <alignment vertical="center"/>
      <protection hidden="1"/>
    </xf>
    <xf numFmtId="0" fontId="73" fillId="11" borderId="9" xfId="70" applyFont="1" applyFill="1" applyBorder="1" applyAlignment="1">
      <alignment horizontal="center" vertical="center"/>
    </xf>
    <xf numFmtId="180" fontId="53" fillId="0" borderId="9" xfId="19" applyNumberFormat="1" applyFont="1" applyFill="1" applyBorder="1" applyAlignment="1" applyProtection="1">
      <alignment horizontal="center" vertical="top"/>
      <protection hidden="1"/>
    </xf>
    <xf numFmtId="2" fontId="53" fillId="0" borderId="9" xfId="19" applyNumberFormat="1" applyFont="1" applyFill="1" applyBorder="1" applyAlignment="1" applyProtection="1">
      <alignment horizontal="right" vertical="top"/>
      <protection hidden="1"/>
    </xf>
    <xf numFmtId="2" fontId="5" fillId="0" borderId="9" xfId="95" applyNumberFormat="1" applyFont="1" applyBorder="1" applyAlignment="1" applyProtection="1">
      <alignment horizontal="right" vertical="center"/>
      <protection hidden="1"/>
    </xf>
    <xf numFmtId="164" fontId="5" fillId="0" borderId="9" xfId="9" applyFont="1" applyFill="1" applyBorder="1" applyAlignment="1" applyProtection="1">
      <alignment horizontal="right" vertical="center"/>
      <protection hidden="1"/>
    </xf>
    <xf numFmtId="0" fontId="55" fillId="0" borderId="9" xfId="75" applyFont="1" applyBorder="1" applyAlignment="1">
      <alignment horizontal="justify" vertical="top" wrapText="1"/>
    </xf>
    <xf numFmtId="0" fontId="75" fillId="0" borderId="3" xfId="0" applyFont="1" applyBorder="1" applyAlignment="1">
      <alignment vertical="center"/>
    </xf>
    <xf numFmtId="0" fontId="28" fillId="0" borderId="3" xfId="0" applyFont="1" applyBorder="1" applyAlignment="1" applyProtection="1">
      <alignment horizontal="center" vertical="top"/>
      <protection hidden="1"/>
    </xf>
    <xf numFmtId="0" fontId="52" fillId="0" borderId="9" xfId="75" applyFont="1" applyBorder="1" applyAlignment="1">
      <alignment horizontal="justify" vertical="center" wrapText="1"/>
    </xf>
    <xf numFmtId="0" fontId="83" fillId="0" borderId="9" xfId="0" applyFont="1" applyBorder="1" applyAlignment="1" applyProtection="1">
      <alignment horizontal="left" vertical="center" wrapText="1"/>
      <protection locked="0"/>
    </xf>
    <xf numFmtId="0" fontId="75" fillId="0" borderId="9" xfId="0" applyFont="1" applyBorder="1" applyAlignment="1">
      <alignment horizontal="left" vertical="center"/>
    </xf>
    <xf numFmtId="0" fontId="55" fillId="0" borderId="9" xfId="0" applyFont="1" applyBorder="1" applyAlignment="1">
      <alignment horizontal="center" vertical="center"/>
    </xf>
    <xf numFmtId="0" fontId="75" fillId="0" borderId="9" xfId="0" applyFont="1" applyBorder="1" applyAlignment="1">
      <alignment horizontal="left" vertical="center" wrapText="1"/>
    </xf>
    <xf numFmtId="2" fontId="55" fillId="0" borderId="9" xfId="0" applyNumberFormat="1" applyFont="1" applyBorder="1" applyAlignment="1">
      <alignment horizontal="center" vertical="center"/>
    </xf>
    <xf numFmtId="0" fontId="83" fillId="0" borderId="9" xfId="0" applyFont="1" applyBorder="1" applyAlignment="1" applyProtection="1">
      <alignment horizontal="center" vertical="top"/>
      <protection hidden="1"/>
    </xf>
    <xf numFmtId="181" fontId="28" fillId="0" borderId="9" xfId="0" applyNumberFormat="1" applyFont="1" applyBorder="1" applyAlignment="1" applyProtection="1">
      <alignment horizontal="center" vertical="top"/>
      <protection hidden="1"/>
    </xf>
    <xf numFmtId="181" fontId="53" fillId="0" borderId="9" xfId="0" applyNumberFormat="1" applyFont="1" applyBorder="1" applyAlignment="1" applyProtection="1">
      <alignment horizontal="center" vertical="top"/>
      <protection hidden="1"/>
    </xf>
    <xf numFmtId="0" fontId="75" fillId="12" borderId="3" xfId="0" applyFont="1" applyFill="1" applyBorder="1" applyAlignment="1">
      <alignment vertical="center"/>
    </xf>
    <xf numFmtId="0" fontId="55" fillId="0" borderId="9" xfId="79" applyNumberFormat="1" applyFont="1" applyFill="1" applyBorder="1" applyAlignment="1">
      <alignment horizontal="justify" vertical="center" wrapText="1"/>
    </xf>
    <xf numFmtId="0" fontId="76" fillId="0" borderId="9" xfId="0" applyFont="1" applyBorder="1" applyAlignment="1">
      <alignment horizontal="justify" vertical="center" wrapText="1"/>
    </xf>
    <xf numFmtId="0" fontId="55" fillId="0" borderId="9" xfId="0" applyFont="1" applyBorder="1" applyAlignment="1">
      <alignment horizontal="justify" vertical="center" wrapText="1"/>
    </xf>
    <xf numFmtId="0" fontId="55" fillId="0" borderId="9" xfId="0" applyFont="1" applyBorder="1" applyAlignment="1">
      <alignment horizontal="justify" vertical="center"/>
    </xf>
    <xf numFmtId="0" fontId="76" fillId="0" borderId="9" xfId="0" applyFont="1" applyBorder="1" applyAlignment="1">
      <alignment horizontal="justify" vertical="center"/>
    </xf>
    <xf numFmtId="0" fontId="81" fillId="0" borderId="9" xfId="0" applyFont="1" applyBorder="1" applyAlignment="1">
      <alignment horizontal="justify" vertical="center" wrapText="1"/>
    </xf>
    <xf numFmtId="0" fontId="81" fillId="0" borderId="9" xfId="0" applyFont="1" applyBorder="1" applyAlignment="1">
      <alignment horizontal="justify" vertical="center"/>
    </xf>
    <xf numFmtId="0" fontId="75" fillId="11" borderId="9" xfId="0" applyFont="1" applyFill="1" applyBorder="1" applyAlignment="1">
      <alignment vertical="center"/>
    </xf>
    <xf numFmtId="0" fontId="55" fillId="0" borderId="9" xfId="60" applyFont="1" applyBorder="1" applyAlignment="1">
      <alignment horizontal="justify" vertical="center" wrapText="1"/>
    </xf>
    <xf numFmtId="0" fontId="55" fillId="0" borderId="9" xfId="79" applyNumberFormat="1" applyFont="1" applyFill="1" applyBorder="1" applyAlignment="1">
      <alignment horizontal="justify" vertical="center"/>
    </xf>
    <xf numFmtId="0" fontId="55" fillId="0" borderId="9" xfId="60" applyFont="1" applyBorder="1" applyAlignment="1">
      <alignment horizontal="justify" vertical="center"/>
    </xf>
    <xf numFmtId="0" fontId="55" fillId="0" borderId="9" xfId="70" applyFont="1" applyBorder="1" applyAlignment="1">
      <alignment horizontal="justify" vertical="center" wrapText="1"/>
    </xf>
    <xf numFmtId="0" fontId="55" fillId="0" borderId="9" xfId="76" applyFont="1" applyBorder="1" applyAlignment="1">
      <alignment horizontal="justify" vertical="center"/>
    </xf>
    <xf numFmtId="0" fontId="55" fillId="0" borderId="9" xfId="85" applyFont="1" applyBorder="1" applyAlignment="1">
      <alignment horizontal="justify" vertical="center" wrapText="1"/>
    </xf>
    <xf numFmtId="0" fontId="55" fillId="0" borderId="9" xfId="76" applyFont="1" applyBorder="1" applyAlignment="1">
      <alignment horizontal="justify" vertical="center" wrapText="1"/>
    </xf>
    <xf numFmtId="0" fontId="84" fillId="0" borderId="9" xfId="0" applyFont="1" applyBorder="1" applyAlignment="1">
      <alignment horizontal="justify" vertical="center"/>
    </xf>
    <xf numFmtId="0" fontId="9" fillId="0" borderId="9" xfId="116" applyFont="1" applyBorder="1" applyAlignment="1">
      <alignment horizontal="justify" vertical="top" wrapText="1"/>
    </xf>
    <xf numFmtId="0" fontId="52" fillId="0" borderId="9" xfId="75" applyFont="1" applyBorder="1" applyAlignment="1">
      <alignment horizontal="justify" vertical="top" wrapText="1"/>
    </xf>
    <xf numFmtId="0" fontId="67" fillId="0" borderId="9" xfId="75" applyFont="1" applyBorder="1" applyAlignment="1">
      <alignment horizontal="justify" vertical="top" wrapText="1"/>
    </xf>
    <xf numFmtId="0" fontId="55" fillId="0" borderId="9" xfId="0" quotePrefix="1" applyFont="1" applyBorder="1" applyAlignment="1">
      <alignment horizontal="center" vertical="center" wrapText="1"/>
    </xf>
    <xf numFmtId="0" fontId="55" fillId="0" borderId="9" xfId="0" quotePrefix="1" applyFont="1" applyBorder="1" applyAlignment="1">
      <alignment horizontal="center" vertical="top" wrapText="1"/>
    </xf>
    <xf numFmtId="0" fontId="55" fillId="0" borderId="9" xfId="0" applyFont="1" applyBorder="1" applyAlignment="1">
      <alignment horizontal="left" vertical="center" wrapText="1"/>
    </xf>
    <xf numFmtId="0" fontId="55" fillId="0" borderId="9" xfId="0" applyFont="1" applyBorder="1" applyAlignment="1">
      <alignment horizontal="justify" vertical="top" wrapText="1"/>
    </xf>
    <xf numFmtId="0" fontId="76" fillId="0" borderId="9" xfId="0" applyFont="1" applyBorder="1" applyAlignment="1">
      <alignment horizontal="left" vertical="center" wrapText="1"/>
    </xf>
    <xf numFmtId="0" fontId="55" fillId="0" borderId="9" xfId="58" applyFont="1" applyBorder="1" applyAlignment="1">
      <alignment horizontal="left" vertical="top" wrapText="1"/>
    </xf>
    <xf numFmtId="0" fontId="55" fillId="0" borderId="9" xfId="0" applyFont="1" applyBorder="1" applyAlignment="1">
      <alignment vertical="center" wrapText="1"/>
    </xf>
    <xf numFmtId="0" fontId="55" fillId="0" borderId="9" xfId="58" applyFont="1" applyBorder="1" applyAlignment="1">
      <alignment horizontal="left" vertical="center" wrapText="1"/>
    </xf>
    <xf numFmtId="0" fontId="55" fillId="0" borderId="9" xfId="38" applyFont="1" applyFill="1" applyBorder="1" applyAlignment="1" applyProtection="1">
      <alignment horizontal="left" vertical="center" wrapText="1"/>
    </xf>
    <xf numFmtId="2" fontId="76" fillId="0" borderId="9" xfId="0" applyNumberFormat="1" applyFont="1" applyBorder="1" applyAlignment="1">
      <alignment horizontal="center" vertical="center" wrapText="1"/>
    </xf>
    <xf numFmtId="0" fontId="76" fillId="0" borderId="9" xfId="0" applyFont="1" applyBorder="1" applyAlignment="1">
      <alignment vertical="center" wrapText="1"/>
    </xf>
    <xf numFmtId="0" fontId="55" fillId="0" borderId="9" xfId="0" applyFont="1" applyBorder="1" applyAlignment="1">
      <alignment vertical="justify" wrapText="1"/>
    </xf>
    <xf numFmtId="0" fontId="85" fillId="0" borderId="9" xfId="0" applyFont="1" applyBorder="1" applyAlignment="1">
      <alignment horizontal="left" vertical="center" wrapText="1"/>
    </xf>
    <xf numFmtId="0" fontId="55" fillId="11" borderId="9" xfId="0" applyFont="1" applyFill="1" applyBorder="1" applyAlignment="1">
      <alignment horizontal="justify" vertical="top" wrapText="1"/>
    </xf>
    <xf numFmtId="0" fontId="8" fillId="0" borderId="9" xfId="0" applyFont="1" applyBorder="1" applyAlignment="1">
      <alignment horizontal="center" vertical="center"/>
    </xf>
    <xf numFmtId="0" fontId="76" fillId="11" borderId="9" xfId="0" applyFont="1" applyFill="1" applyBorder="1" applyAlignment="1">
      <alignment horizontal="left" vertical="center" wrapText="1"/>
    </xf>
    <xf numFmtId="0" fontId="76" fillId="0" borderId="9" xfId="0" applyFont="1" applyBorder="1"/>
    <xf numFmtId="0" fontId="76" fillId="11" borderId="9" xfId="0" applyFont="1" applyFill="1" applyBorder="1" applyAlignment="1">
      <alignment vertical="center" wrapText="1"/>
    </xf>
    <xf numFmtId="0" fontId="76" fillId="0" borderId="9" xfId="0" applyFont="1" applyBorder="1" applyAlignment="1">
      <alignment horizontal="left" vertical="center"/>
    </xf>
    <xf numFmtId="4" fontId="76" fillId="3" borderId="3" xfId="94" applyNumberFormat="1" applyFont="1" applyFill="1" applyBorder="1" applyAlignment="1" applyProtection="1">
      <alignment horizontal="center" vertical="top"/>
      <protection locked="0"/>
    </xf>
    <xf numFmtId="0" fontId="53" fillId="0" borderId="9" xfId="0" applyFont="1" applyBorder="1" applyAlignment="1">
      <alignment horizontal="left" vertical="top" wrapText="1"/>
    </xf>
    <xf numFmtId="0" fontId="76" fillId="0" borderId="7" xfId="0" applyFont="1" applyBorder="1" applyAlignment="1">
      <alignment horizontal="left" vertical="center" wrapText="1"/>
    </xf>
    <xf numFmtId="0" fontId="83" fillId="0" borderId="9" xfId="0" applyFont="1" applyBorder="1" applyAlignment="1">
      <alignment horizontal="center" vertical="center"/>
    </xf>
    <xf numFmtId="0" fontId="73" fillId="0" borderId="9" xfId="0" applyFont="1" applyBorder="1" applyAlignment="1">
      <alignment horizontal="left" vertical="center" wrapText="1"/>
    </xf>
    <xf numFmtId="0" fontId="55" fillId="0" borderId="9" xfId="0" applyFont="1" applyBorder="1" applyAlignment="1">
      <alignment horizontal="justify" vertical="top"/>
    </xf>
    <xf numFmtId="0" fontId="53" fillId="0" borderId="9" xfId="0" applyFont="1" applyBorder="1" applyAlignment="1">
      <alignment horizontal="center" vertical="center"/>
    </xf>
    <xf numFmtId="0" fontId="82" fillId="0" borderId="9" xfId="0" applyFont="1" applyBorder="1" applyAlignment="1">
      <alignment horizontal="justify" vertical="top" wrapText="1"/>
    </xf>
    <xf numFmtId="0" fontId="55" fillId="0" borderId="9" xfId="0" applyFont="1" applyBorder="1" applyAlignment="1">
      <alignment vertical="top"/>
    </xf>
    <xf numFmtId="0" fontId="86" fillId="0" borderId="9" xfId="0" applyFont="1" applyBorder="1" applyAlignment="1">
      <alignment horizontal="center" vertical="center"/>
    </xf>
    <xf numFmtId="0" fontId="82" fillId="0" borderId="9" xfId="0" applyFont="1" applyBorder="1"/>
    <xf numFmtId="0" fontId="76" fillId="0" borderId="9" xfId="0" applyFont="1" applyBorder="1" applyAlignment="1">
      <alignment wrapText="1"/>
    </xf>
    <xf numFmtId="0" fontId="87" fillId="0" borderId="9" xfId="0" applyFont="1" applyBorder="1" applyAlignment="1">
      <alignment horizontal="center" vertical="center"/>
    </xf>
    <xf numFmtId="0" fontId="87" fillId="0" borderId="9" xfId="0" applyFont="1" applyBorder="1" applyAlignment="1">
      <alignment horizontal="center" vertical="center" wrapText="1"/>
    </xf>
    <xf numFmtId="0" fontId="82" fillId="0" borderId="9" xfId="0" applyFont="1" applyBorder="1" applyAlignment="1">
      <alignment wrapText="1"/>
    </xf>
    <xf numFmtId="0" fontId="76" fillId="11" borderId="9" xfId="0" applyFont="1" applyFill="1" applyBorder="1" applyAlignment="1">
      <alignment vertical="top" wrapText="1"/>
    </xf>
    <xf numFmtId="0" fontId="89" fillId="0" borderId="9" xfId="0" applyFont="1" applyBorder="1" applyAlignment="1">
      <alignment horizontal="center" vertical="center"/>
    </xf>
    <xf numFmtId="0" fontId="90" fillId="0" borderId="9" xfId="0" applyFont="1" applyBorder="1" applyAlignment="1">
      <alignment horizontal="justify" vertical="center" wrapText="1"/>
    </xf>
    <xf numFmtId="0" fontId="91" fillId="0" borderId="9" xfId="0" applyFont="1" applyBorder="1" applyAlignment="1">
      <alignment horizontal="left" vertical="center" wrapText="1"/>
    </xf>
    <xf numFmtId="1" fontId="53" fillId="0" borderId="9" xfId="0" applyNumberFormat="1" applyFont="1" applyBorder="1" applyAlignment="1" applyProtection="1">
      <alignment horizontal="center" vertical="top"/>
      <protection hidden="1"/>
    </xf>
    <xf numFmtId="0" fontId="0" fillId="0" borderId="42"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5" fillId="4" borderId="10" xfId="0" applyFont="1" applyFill="1" applyBorder="1" applyAlignment="1" applyProtection="1">
      <alignment horizontal="center" vertical="center"/>
      <protection hidden="1"/>
    </xf>
    <xf numFmtId="0" fontId="5" fillId="4" borderId="44" xfId="0" applyFont="1" applyFill="1" applyBorder="1" applyAlignment="1" applyProtection="1">
      <alignment horizontal="center" vertical="center"/>
      <protection hidden="1"/>
    </xf>
    <xf numFmtId="0" fontId="12" fillId="9" borderId="0" xfId="0" applyFont="1" applyFill="1" applyAlignment="1" applyProtection="1">
      <alignment horizontal="center" vertical="center"/>
      <protection hidden="1"/>
    </xf>
    <xf numFmtId="0" fontId="5" fillId="4" borderId="0" xfId="0" applyFont="1" applyFill="1" applyAlignment="1" applyProtection="1">
      <alignment horizontal="center" vertical="center"/>
      <protection hidden="1"/>
    </xf>
    <xf numFmtId="0" fontId="8" fillId="0" borderId="42" xfId="95" applyFont="1" applyBorder="1" applyAlignment="1" applyProtection="1">
      <alignment horizontal="justify" vertical="top" wrapText="1"/>
      <protection locked="0"/>
    </xf>
    <xf numFmtId="0" fontId="8" fillId="0" borderId="16" xfId="95" applyFont="1" applyBorder="1" applyAlignment="1" applyProtection="1">
      <alignment horizontal="justify" vertical="top" wrapText="1"/>
      <protection locked="0"/>
    </xf>
    <xf numFmtId="0" fontId="8" fillId="0" borderId="43" xfId="95" applyFont="1" applyBorder="1" applyAlignment="1" applyProtection="1">
      <alignment horizontal="justify" vertical="top" wrapText="1"/>
      <protection locked="0"/>
    </xf>
    <xf numFmtId="0" fontId="8" fillId="0" borderId="42"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43" xfId="0" applyFont="1" applyBorder="1" applyAlignment="1" applyProtection="1">
      <alignment horizontal="left" vertical="center"/>
      <protection locked="0"/>
    </xf>
    <xf numFmtId="0" fontId="38" fillId="0" borderId="26" xfId="95" applyFont="1" applyBorder="1" applyAlignment="1" applyProtection="1">
      <alignment horizontal="right" vertical="center"/>
      <protection hidden="1"/>
    </xf>
    <xf numFmtId="0" fontId="38" fillId="0" borderId="15" xfId="95" applyFont="1" applyBorder="1" applyAlignment="1" applyProtection="1">
      <alignment horizontal="right" vertical="center"/>
      <protection hidden="1"/>
    </xf>
    <xf numFmtId="0" fontId="8" fillId="7" borderId="10" xfId="95" applyFont="1" applyFill="1" applyBorder="1" applyAlignment="1" applyProtection="1">
      <alignment horizontal="center" vertical="center"/>
      <protection hidden="1"/>
    </xf>
    <xf numFmtId="0" fontId="8" fillId="7" borderId="3" xfId="95" applyFont="1" applyFill="1" applyBorder="1" applyAlignment="1" applyProtection="1">
      <alignment horizontal="center" vertical="center"/>
      <protection hidden="1"/>
    </xf>
    <xf numFmtId="0" fontId="8" fillId="7" borderId="11" xfId="95" applyFont="1" applyFill="1" applyBorder="1" applyAlignment="1" applyProtection="1">
      <alignment horizontal="center" vertical="center"/>
      <protection hidden="1"/>
    </xf>
    <xf numFmtId="0" fontId="33" fillId="0" borderId="4" xfId="95" applyFont="1" applyBorder="1" applyAlignment="1" applyProtection="1">
      <alignment horizontal="center" vertical="center" wrapText="1"/>
      <protection hidden="1"/>
    </xf>
    <xf numFmtId="0" fontId="33" fillId="0" borderId="0" xfId="95" applyFont="1" applyAlignment="1" applyProtection="1">
      <alignment horizontal="center" vertical="center" wrapText="1"/>
      <protection hidden="1"/>
    </xf>
    <xf numFmtId="0" fontId="33" fillId="0" borderId="8" xfId="95" applyFont="1" applyBorder="1" applyAlignment="1" applyProtection="1">
      <alignment horizontal="center" vertical="center" wrapText="1"/>
      <protection hidden="1"/>
    </xf>
    <xf numFmtId="0" fontId="35" fillId="0" borderId="4" xfId="95" applyFont="1" applyBorder="1" applyAlignment="1" applyProtection="1">
      <alignment horizontal="center" vertical="center"/>
      <protection hidden="1"/>
    </xf>
    <xf numFmtId="0" fontId="35" fillId="0" borderId="0" xfId="95" applyFont="1" applyAlignment="1" applyProtection="1">
      <alignment horizontal="center" vertical="center"/>
      <protection hidden="1"/>
    </xf>
    <xf numFmtId="0" fontId="35" fillId="0" borderId="8" xfId="95" applyFont="1" applyBorder="1" applyAlignment="1" applyProtection="1">
      <alignment horizontal="center" vertical="center"/>
      <protection hidden="1"/>
    </xf>
    <xf numFmtId="0" fontId="36" fillId="0" borderId="16" xfId="95" applyFont="1" applyBorder="1" applyAlignment="1" applyProtection="1">
      <alignment horizontal="justify" vertical="center"/>
      <protection hidden="1"/>
    </xf>
    <xf numFmtId="0" fontId="36" fillId="0" borderId="20" xfId="95" applyFont="1" applyBorder="1" applyAlignment="1" applyProtection="1">
      <alignment horizontal="justify" vertical="center"/>
      <protection hidden="1"/>
    </xf>
    <xf numFmtId="0" fontId="2" fillId="0" borderId="4" xfId="95" applyBorder="1"/>
    <xf numFmtId="0" fontId="2" fillId="0" borderId="0" xfId="95"/>
    <xf numFmtId="0" fontId="2" fillId="0" borderId="8" xfId="95" applyBorder="1"/>
    <xf numFmtId="0" fontId="37" fillId="0" borderId="4" xfId="95" applyFont="1" applyBorder="1" applyAlignment="1" applyProtection="1">
      <alignment horizontal="right" vertical="center"/>
      <protection hidden="1"/>
    </xf>
    <xf numFmtId="0" fontId="37" fillId="0" borderId="0" xfId="95" applyFont="1" applyAlignment="1" applyProtection="1">
      <alignment horizontal="right" vertical="center"/>
      <protection hidden="1"/>
    </xf>
    <xf numFmtId="0" fontId="38" fillId="0" borderId="4" xfId="95" applyFont="1" applyBorder="1" applyAlignment="1" applyProtection="1">
      <alignment horizontal="right" vertical="center"/>
      <protection hidden="1"/>
    </xf>
    <xf numFmtId="0" fontId="38" fillId="0" borderId="0" xfId="95" applyFont="1" applyAlignment="1" applyProtection="1">
      <alignment horizontal="right" vertical="center"/>
      <protection hidden="1"/>
    </xf>
    <xf numFmtId="0" fontId="33" fillId="0" borderId="0" xfId="82" applyFont="1" applyAlignment="1" applyProtection="1">
      <alignment horizontal="left" vertical="top"/>
      <protection hidden="1"/>
    </xf>
    <xf numFmtId="0" fontId="34" fillId="0" borderId="0" xfId="0" applyFont="1" applyAlignment="1" applyProtection="1">
      <alignment horizontal="center" vertical="top"/>
      <protection hidden="1"/>
    </xf>
    <xf numFmtId="0" fontId="34" fillId="0" borderId="45" xfId="0" applyFont="1" applyBorder="1" applyAlignment="1" applyProtection="1">
      <alignment horizontal="center" vertical="top"/>
      <protection hidden="1"/>
    </xf>
    <xf numFmtId="0" fontId="33" fillId="0" borderId="16" xfId="0" applyFont="1" applyBorder="1" applyAlignment="1" applyProtection="1">
      <alignment horizontal="center" vertical="center"/>
      <protection hidden="1"/>
    </xf>
    <xf numFmtId="0" fontId="12" fillId="9" borderId="0" xfId="0" applyFont="1" applyFill="1" applyAlignment="1" applyProtection="1">
      <alignment horizontal="center" vertical="top" wrapText="1"/>
      <protection hidden="1"/>
    </xf>
    <xf numFmtId="0" fontId="33" fillId="0" borderId="0" xfId="74" applyFont="1" applyAlignment="1" applyProtection="1">
      <alignment horizontal="left" vertical="top"/>
      <protection hidden="1"/>
    </xf>
    <xf numFmtId="0" fontId="31" fillId="0" borderId="15" xfId="88" applyFont="1" applyBorder="1" applyAlignment="1" applyProtection="1">
      <alignment horizontal="center" vertical="center" wrapText="1"/>
      <protection hidden="1"/>
    </xf>
    <xf numFmtId="0" fontId="5" fillId="0" borderId="3" xfId="88" applyFont="1" applyBorder="1" applyAlignment="1" applyProtection="1">
      <alignment horizontal="center" vertical="center"/>
      <protection hidden="1"/>
    </xf>
    <xf numFmtId="0" fontId="25" fillId="9" borderId="0" xfId="88" applyFont="1" applyFill="1" applyAlignment="1" applyProtection="1">
      <alignment horizontal="center" vertical="center"/>
      <protection hidden="1"/>
    </xf>
    <xf numFmtId="0" fontId="0" fillId="0" borderId="28" xfId="88" applyFont="1" applyBorder="1" applyAlignment="1" applyProtection="1">
      <alignment horizontal="left" vertical="center" wrapText="1"/>
      <protection hidden="1"/>
    </xf>
    <xf numFmtId="0" fontId="0" fillId="0" borderId="29" xfId="88" applyFont="1" applyBorder="1" applyAlignment="1" applyProtection="1">
      <alignment horizontal="left" vertical="center" wrapText="1"/>
      <protection hidden="1"/>
    </xf>
    <xf numFmtId="0" fontId="5" fillId="0" borderId="0" xfId="96" applyFont="1" applyAlignment="1" applyProtection="1">
      <alignment horizontal="left" vertical="center"/>
      <protection hidden="1"/>
    </xf>
    <xf numFmtId="0" fontId="5" fillId="0" borderId="0" xfId="0" applyFont="1" applyAlignment="1" applyProtection="1">
      <alignment horizontal="center" vertical="center" wrapText="1"/>
      <protection hidden="1"/>
    </xf>
    <xf numFmtId="0" fontId="25" fillId="9" borderId="0" xfId="0" applyFont="1" applyFill="1" applyAlignment="1" applyProtection="1">
      <alignment horizontal="center" vertical="center"/>
      <protection hidden="1"/>
    </xf>
    <xf numFmtId="0" fontId="30" fillId="0" borderId="0" xfId="0" applyFont="1" applyAlignment="1" applyProtection="1">
      <alignment horizontal="justify" vertical="center" wrapText="1"/>
      <protection hidden="1"/>
    </xf>
    <xf numFmtId="0" fontId="0" fillId="0" borderId="0" xfId="0" applyAlignment="1" applyProtection="1">
      <alignment horizontal="justify" vertical="center" wrapText="1"/>
      <protection hidden="1"/>
    </xf>
    <xf numFmtId="0" fontId="5" fillId="0" borderId="9" xfId="100" applyFont="1" applyFill="1" applyBorder="1" applyAlignment="1" applyProtection="1">
      <alignment horizontal="left" vertical="center" wrapText="1"/>
      <protection hidden="1"/>
    </xf>
    <xf numFmtId="0" fontId="5" fillId="0" borderId="9" xfId="100" applyNumberFormat="1" applyFont="1" applyFill="1" applyBorder="1" applyAlignment="1" applyProtection="1">
      <alignment horizontal="left" vertical="center"/>
      <protection hidden="1"/>
    </xf>
    <xf numFmtId="0" fontId="5" fillId="0" borderId="9" xfId="100" applyNumberFormat="1" applyFont="1" applyFill="1" applyBorder="1" applyAlignment="1" applyProtection="1">
      <alignment horizontal="left" vertical="center" wrapText="1"/>
      <protection hidden="1"/>
    </xf>
    <xf numFmtId="0" fontId="0" fillId="0" borderId="0" xfId="0" applyAlignment="1" applyProtection="1">
      <alignment horizontal="left" vertical="center"/>
      <protection hidden="1"/>
    </xf>
    <xf numFmtId="0" fontId="5" fillId="0" borderId="0" xfId="0" applyFont="1" applyAlignment="1" applyProtection="1">
      <alignment horizontal="left" vertical="center"/>
      <protection hidden="1"/>
    </xf>
    <xf numFmtId="0" fontId="0" fillId="0" borderId="0" xfId="0" applyAlignment="1" applyProtection="1">
      <alignment horizontal="left" vertical="center" wrapText="1"/>
      <protection hidden="1"/>
    </xf>
    <xf numFmtId="0" fontId="0" fillId="0" borderId="0" xfId="0" applyAlignment="1" applyProtection="1">
      <alignment vertical="center"/>
      <protection hidden="1"/>
    </xf>
    <xf numFmtId="0" fontId="54" fillId="0" borderId="5" xfId="0" applyFont="1" applyBorder="1" applyAlignment="1" applyProtection="1">
      <alignment horizontal="center" vertical="center"/>
      <protection hidden="1"/>
    </xf>
    <xf numFmtId="0" fontId="54" fillId="0" borderId="6" xfId="0" applyFont="1" applyBorder="1" applyAlignment="1" applyProtection="1">
      <alignment horizontal="center" vertical="center"/>
      <protection hidden="1"/>
    </xf>
    <xf numFmtId="0" fontId="54" fillId="0" borderId="7" xfId="0" applyFont="1" applyBorder="1" applyAlignment="1" applyProtection="1">
      <alignment horizontal="center" vertical="center"/>
      <protection hidden="1"/>
    </xf>
    <xf numFmtId="2" fontId="73" fillId="0" borderId="5" xfId="74" applyNumberFormat="1" applyFont="1" applyBorder="1" applyAlignment="1" applyProtection="1">
      <alignment horizontal="center" vertical="center" wrapText="1"/>
      <protection hidden="1"/>
    </xf>
    <xf numFmtId="2" fontId="73" fillId="0" borderId="7" xfId="74" applyNumberFormat="1" applyFont="1" applyBorder="1" applyAlignment="1" applyProtection="1">
      <alignment horizontal="center" vertical="center" wrapText="1"/>
      <protection hidden="1"/>
    </xf>
    <xf numFmtId="0" fontId="83" fillId="0" borderId="5" xfId="0" applyFont="1" applyBorder="1" applyAlignment="1" applyProtection="1">
      <alignment horizontal="center" vertical="top"/>
      <protection hidden="1"/>
    </xf>
    <xf numFmtId="0" fontId="83" fillId="0" borderId="6" xfId="0" applyFont="1" applyBorder="1" applyAlignment="1" applyProtection="1">
      <alignment horizontal="center" vertical="top"/>
      <protection hidden="1"/>
    </xf>
    <xf numFmtId="0" fontId="83" fillId="0" borderId="7" xfId="0" applyFont="1" applyBorder="1" applyAlignment="1" applyProtection="1">
      <alignment horizontal="center" vertical="top"/>
      <protection hidden="1"/>
    </xf>
    <xf numFmtId="0" fontId="83" fillId="0" borderId="5" xfId="0" applyFont="1" applyBorder="1" applyAlignment="1" applyProtection="1">
      <alignment horizontal="center" vertical="center"/>
      <protection hidden="1"/>
    </xf>
    <xf numFmtId="0" fontId="83" fillId="0" borderId="7" xfId="0" applyFont="1" applyBorder="1" applyAlignment="1" applyProtection="1">
      <alignment horizontal="center" vertical="center"/>
      <protection hidden="1"/>
    </xf>
    <xf numFmtId="0" fontId="80" fillId="3" borderId="5" xfId="0" applyFont="1" applyFill="1" applyBorder="1" applyAlignment="1" applyProtection="1">
      <alignment horizontal="center" vertical="center" wrapText="1"/>
      <protection locked="0"/>
    </xf>
    <xf numFmtId="0" fontId="80" fillId="3" borderId="7" xfId="0" applyFont="1" applyFill="1" applyBorder="1" applyAlignment="1" applyProtection="1">
      <alignment horizontal="center" vertical="center" wrapText="1"/>
      <protection locked="0"/>
    </xf>
    <xf numFmtId="0" fontId="73" fillId="0" borderId="5" xfId="0" applyFont="1" applyBorder="1" applyAlignment="1">
      <alignment horizontal="center" vertical="center" wrapText="1"/>
    </xf>
    <xf numFmtId="0" fontId="73" fillId="0" borderId="7" xfId="0" applyFont="1" applyBorder="1" applyAlignment="1">
      <alignment horizontal="center" vertical="center" wrapText="1"/>
    </xf>
    <xf numFmtId="0" fontId="76" fillId="3" borderId="5" xfId="0" applyFont="1" applyFill="1" applyBorder="1" applyAlignment="1" applyProtection="1">
      <alignment horizontal="center" vertical="center" wrapText="1"/>
      <protection locked="0"/>
    </xf>
    <xf numFmtId="0" fontId="76" fillId="3" borderId="7" xfId="0" applyFont="1" applyFill="1" applyBorder="1" applyAlignment="1" applyProtection="1">
      <alignment horizontal="center" vertical="center" wrapText="1"/>
      <protection locked="0"/>
    </xf>
    <xf numFmtId="4" fontId="76" fillId="3" borderId="5" xfId="94" applyNumberFormat="1" applyFont="1" applyFill="1" applyBorder="1" applyAlignment="1" applyProtection="1">
      <alignment horizontal="center" vertical="center"/>
      <protection locked="0"/>
    </xf>
    <xf numFmtId="4" fontId="76" fillId="3" borderId="7" xfId="94" applyNumberFormat="1" applyFont="1" applyFill="1" applyBorder="1" applyAlignment="1" applyProtection="1">
      <alignment horizontal="center" vertical="center"/>
      <protection locked="0"/>
    </xf>
    <xf numFmtId="180" fontId="76" fillId="0" borderId="5" xfId="0" applyNumberFormat="1" applyFont="1" applyBorder="1" applyAlignment="1" applyProtection="1">
      <alignment horizontal="center" vertical="center"/>
      <protection hidden="1"/>
    </xf>
    <xf numFmtId="180" fontId="76" fillId="0" borderId="7" xfId="0" applyNumberFormat="1" applyFont="1" applyBorder="1" applyAlignment="1" applyProtection="1">
      <alignment horizontal="center" vertical="center"/>
      <protection hidden="1"/>
    </xf>
    <xf numFmtId="0" fontId="76" fillId="0" borderId="5" xfId="0" applyFont="1" applyBorder="1" applyAlignment="1">
      <alignment horizontal="center" vertical="center"/>
    </xf>
    <xf numFmtId="0" fontId="76" fillId="0" borderId="7" xfId="0" applyFont="1" applyBorder="1" applyAlignment="1">
      <alignment horizontal="center" vertical="center"/>
    </xf>
    <xf numFmtId="0" fontId="55" fillId="0" borderId="5" xfId="75" applyFont="1" applyBorder="1" applyAlignment="1">
      <alignment horizontal="left" vertical="top" wrapText="1"/>
    </xf>
    <xf numFmtId="0" fontId="55" fillId="0" borderId="7" xfId="75" applyFont="1" applyBorder="1" applyAlignment="1">
      <alignment horizontal="left" vertical="top" wrapText="1"/>
    </xf>
    <xf numFmtId="0" fontId="55" fillId="0" borderId="5" xfId="0" applyFont="1" applyBorder="1" applyAlignment="1">
      <alignment horizontal="center" vertical="center"/>
    </xf>
    <xf numFmtId="0" fontId="55" fillId="0" borderId="7" xfId="0" applyFont="1" applyBorder="1" applyAlignment="1">
      <alignment horizontal="center" vertical="center"/>
    </xf>
    <xf numFmtId="2" fontId="58" fillId="0" borderId="15" xfId="0" applyNumberFormat="1" applyFont="1" applyBorder="1" applyAlignment="1" applyProtection="1">
      <alignment horizontal="center" vertical="center"/>
      <protection hidden="1"/>
    </xf>
    <xf numFmtId="0" fontId="71" fillId="13" borderId="10" xfId="100" applyFont="1" applyFill="1" applyBorder="1" applyAlignment="1" applyProtection="1">
      <alignment horizontal="center" vertical="center" wrapText="1"/>
      <protection hidden="1"/>
    </xf>
    <xf numFmtId="0" fontId="71" fillId="13" borderId="3" xfId="100" applyFont="1" applyFill="1" applyBorder="1" applyAlignment="1" applyProtection="1">
      <alignment horizontal="center" vertical="center" wrapText="1"/>
      <protection hidden="1"/>
    </xf>
    <xf numFmtId="0" fontId="71" fillId="13" borderId="11" xfId="100" applyFont="1" applyFill="1" applyBorder="1" applyAlignment="1" applyProtection="1">
      <alignment horizontal="center" vertical="center" wrapText="1"/>
      <protection hidden="1"/>
    </xf>
    <xf numFmtId="0" fontId="77" fillId="0" borderId="0" xfId="0" applyFont="1" applyAlignment="1" applyProtection="1">
      <alignment horizontal="center" vertical="center" wrapText="1"/>
      <protection hidden="1"/>
    </xf>
    <xf numFmtId="0" fontId="77" fillId="0" borderId="0" xfId="0" applyFont="1" applyAlignment="1" applyProtection="1">
      <alignment horizontal="left" vertical="top" wrapText="1"/>
      <protection hidden="1"/>
    </xf>
    <xf numFmtId="180" fontId="77" fillId="0" borderId="0" xfId="0" applyNumberFormat="1" applyFont="1" applyAlignment="1" applyProtection="1">
      <alignment horizontal="left" vertical="top" wrapText="1"/>
      <protection hidden="1"/>
    </xf>
    <xf numFmtId="0" fontId="78" fillId="10" borderId="9" xfId="96" applyFont="1" applyFill="1" applyBorder="1" applyAlignment="1" applyProtection="1">
      <alignment horizontal="left" vertical="center"/>
      <protection hidden="1"/>
    </xf>
    <xf numFmtId="2" fontId="53" fillId="0" borderId="15" xfId="0" applyNumberFormat="1" applyFont="1" applyBorder="1" applyAlignment="1" applyProtection="1">
      <alignment horizontal="center" vertical="center"/>
      <protection hidden="1"/>
    </xf>
    <xf numFmtId="0" fontId="52" fillId="0" borderId="0" xfId="0" applyFont="1" applyAlignment="1" applyProtection="1">
      <alignment horizontal="center" vertical="center" wrapText="1"/>
      <protection hidden="1"/>
    </xf>
    <xf numFmtId="0" fontId="67" fillId="0" borderId="15" xfId="0" applyFont="1" applyBorder="1" applyAlignment="1" applyProtection="1">
      <alignment horizontal="left" vertical="center"/>
      <protection hidden="1"/>
    </xf>
    <xf numFmtId="0" fontId="75" fillId="0" borderId="5" xfId="0" applyFont="1" applyBorder="1" applyAlignment="1">
      <alignment horizontal="center" vertical="center"/>
    </xf>
    <xf numFmtId="0" fontId="75" fillId="0" borderId="6" xfId="0" applyFont="1" applyBorder="1" applyAlignment="1">
      <alignment horizontal="center" vertical="center"/>
    </xf>
    <xf numFmtId="0" fontId="75" fillId="0" borderId="7" xfId="0" applyFont="1" applyBorder="1" applyAlignment="1">
      <alignment horizontal="center" vertical="center"/>
    </xf>
    <xf numFmtId="0" fontId="55" fillId="0" borderId="9" xfId="75" applyFont="1" applyBorder="1" applyAlignment="1">
      <alignment horizontal="left" vertical="top" wrapText="1"/>
    </xf>
    <xf numFmtId="0" fontId="76" fillId="0" borderId="6" xfId="0" applyFont="1" applyBorder="1" applyAlignment="1">
      <alignment horizontal="center" vertical="center"/>
    </xf>
    <xf numFmtId="0" fontId="55" fillId="0" borderId="6" xfId="75" applyFont="1" applyBorder="1" applyAlignment="1">
      <alignment horizontal="left" vertical="top" wrapText="1"/>
    </xf>
    <xf numFmtId="0" fontId="75" fillId="12" borderId="3" xfId="0" applyFont="1" applyFill="1" applyBorder="1" applyAlignment="1">
      <alignment horizontal="left" vertical="center"/>
    </xf>
    <xf numFmtId="0" fontId="75" fillId="12" borderId="11" xfId="0" applyFont="1" applyFill="1" applyBorder="1" applyAlignment="1">
      <alignment horizontal="left" vertical="center"/>
    </xf>
    <xf numFmtId="0" fontId="67" fillId="0" borderId="10" xfId="75" applyFont="1" applyBorder="1" applyAlignment="1">
      <alignment horizontal="left" vertical="top" wrapText="1"/>
    </xf>
    <xf numFmtId="0" fontId="67" fillId="0" borderId="11" xfId="75" applyFont="1" applyBorder="1" applyAlignment="1">
      <alignment horizontal="left" vertical="top" wrapText="1"/>
    </xf>
    <xf numFmtId="2" fontId="58" fillId="0" borderId="15" xfId="0" applyNumberFormat="1" applyFont="1" applyBorder="1" applyAlignment="1" applyProtection="1">
      <alignment horizontal="center" vertical="center" wrapText="1"/>
      <protection hidden="1"/>
    </xf>
    <xf numFmtId="0" fontId="55" fillId="0" borderId="5" xfId="0" applyFont="1" applyBorder="1" applyAlignment="1">
      <alignment horizontal="center" vertical="center" wrapText="1"/>
    </xf>
    <xf numFmtId="0" fontId="55" fillId="0" borderId="7" xfId="0" applyFont="1" applyBorder="1" applyAlignment="1">
      <alignment horizontal="center" vertical="center" wrapText="1"/>
    </xf>
    <xf numFmtId="0" fontId="76" fillId="0" borderId="12" xfId="0" applyFont="1" applyBorder="1" applyAlignment="1">
      <alignment horizontal="left" vertical="top" wrapText="1"/>
    </xf>
    <xf numFmtId="0" fontId="76" fillId="0" borderId="26" xfId="0" applyFont="1" applyBorder="1" applyAlignment="1">
      <alignment horizontal="left" vertical="top" wrapText="1"/>
    </xf>
    <xf numFmtId="0" fontId="55" fillId="11" borderId="5" xfId="0" applyFont="1" applyFill="1" applyBorder="1" applyAlignment="1">
      <alignment horizontal="left" vertical="top" wrapText="1"/>
    </xf>
    <xf numFmtId="0" fontId="55" fillId="11" borderId="7" xfId="0" applyFont="1" applyFill="1" applyBorder="1" applyAlignment="1">
      <alignment horizontal="left" vertical="top" wrapText="1"/>
    </xf>
    <xf numFmtId="0" fontId="76" fillId="0" borderId="5" xfId="0" applyFont="1" applyBorder="1" applyAlignment="1">
      <alignment horizontal="center" vertical="center" wrapText="1"/>
    </xf>
    <xf numFmtId="0" fontId="76" fillId="0" borderId="7" xfId="0" applyFont="1" applyBorder="1" applyAlignment="1">
      <alignment horizontal="center" vertical="center" wrapText="1"/>
    </xf>
    <xf numFmtId="2" fontId="73" fillId="0" borderId="5" xfId="74" applyNumberFormat="1" applyFont="1" applyBorder="1" applyAlignment="1" applyProtection="1">
      <alignment horizontal="center" vertical="top" wrapText="1"/>
      <protection hidden="1"/>
    </xf>
    <xf numFmtId="2" fontId="73" fillId="0" borderId="7" xfId="74" applyNumberFormat="1" applyFont="1" applyBorder="1" applyAlignment="1" applyProtection="1">
      <alignment horizontal="center" vertical="top" wrapText="1"/>
      <protection hidden="1"/>
    </xf>
    <xf numFmtId="0" fontId="80" fillId="3" borderId="5" xfId="0" applyFont="1" applyFill="1" applyBorder="1" applyAlignment="1" applyProtection="1">
      <alignment horizontal="center" vertical="top" wrapText="1"/>
      <protection locked="0"/>
    </xf>
    <xf numFmtId="0" fontId="80" fillId="3" borderId="7" xfId="0" applyFont="1" applyFill="1" applyBorder="1" applyAlignment="1" applyProtection="1">
      <alignment horizontal="center" vertical="top" wrapText="1"/>
      <protection locked="0"/>
    </xf>
    <xf numFmtId="0" fontId="73" fillId="0" borderId="5" xfId="0" applyFont="1" applyBorder="1" applyAlignment="1">
      <alignment horizontal="center" vertical="top" wrapText="1"/>
    </xf>
    <xf numFmtId="0" fontId="73" fillId="0" borderId="7" xfId="0" applyFont="1" applyBorder="1" applyAlignment="1">
      <alignment horizontal="center" vertical="top" wrapText="1"/>
    </xf>
    <xf numFmtId="0" fontId="76" fillId="3" borderId="5" xfId="0" applyFont="1" applyFill="1" applyBorder="1" applyAlignment="1" applyProtection="1">
      <alignment horizontal="center" vertical="top" wrapText="1"/>
      <protection locked="0"/>
    </xf>
    <xf numFmtId="0" fontId="76" fillId="3" borderId="7" xfId="0" applyFont="1" applyFill="1" applyBorder="1" applyAlignment="1" applyProtection="1">
      <alignment horizontal="center" vertical="top" wrapText="1"/>
      <protection locked="0"/>
    </xf>
    <xf numFmtId="4" fontId="76" fillId="3" borderId="5" xfId="94" applyNumberFormat="1" applyFont="1" applyFill="1" applyBorder="1" applyAlignment="1" applyProtection="1">
      <alignment horizontal="center" vertical="top"/>
      <protection locked="0"/>
    </xf>
    <xf numFmtId="4" fontId="76" fillId="3" borderId="7" xfId="94" applyNumberFormat="1" applyFont="1" applyFill="1" applyBorder="1" applyAlignment="1" applyProtection="1">
      <alignment horizontal="center" vertical="top"/>
      <protection locked="0"/>
    </xf>
    <xf numFmtId="180" fontId="76" fillId="0" borderId="5" xfId="0" applyNumberFormat="1" applyFont="1" applyBorder="1" applyAlignment="1" applyProtection="1">
      <alignment horizontal="center" vertical="top"/>
      <protection hidden="1"/>
    </xf>
    <xf numFmtId="180" fontId="76" fillId="0" borderId="7" xfId="0" applyNumberFormat="1" applyFont="1" applyBorder="1" applyAlignment="1" applyProtection="1">
      <alignment horizontal="center" vertical="top"/>
      <protection hidden="1"/>
    </xf>
    <xf numFmtId="0" fontId="55" fillId="0" borderId="5" xfId="75" applyFont="1" applyBorder="1" applyAlignment="1">
      <alignment horizontal="center" vertical="center" wrapText="1"/>
    </xf>
    <xf numFmtId="0" fontId="55" fillId="0" borderId="7" xfId="75" applyFont="1" applyBorder="1" applyAlignment="1">
      <alignment horizontal="center" vertical="center" wrapText="1"/>
    </xf>
    <xf numFmtId="0" fontId="76" fillId="0" borderId="5" xfId="0" applyFont="1" applyBorder="1" applyAlignment="1">
      <alignment horizontal="left" vertical="top" wrapText="1"/>
    </xf>
    <xf numFmtId="0" fontId="76" fillId="0" borderId="7" xfId="0" applyFont="1" applyBorder="1" applyAlignment="1">
      <alignment horizontal="left" vertical="top" wrapText="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76" fillId="0" borderId="5" xfId="0" applyFont="1" applyBorder="1" applyAlignment="1">
      <alignment horizontal="left" vertical="center" wrapText="1"/>
    </xf>
    <xf numFmtId="0" fontId="76" fillId="0" borderId="7" xfId="0" applyFont="1" applyBorder="1" applyAlignment="1">
      <alignment horizontal="left" vertical="center" wrapText="1"/>
    </xf>
    <xf numFmtId="170" fontId="76" fillId="0" borderId="5" xfId="0" applyNumberFormat="1" applyFont="1" applyBorder="1" applyAlignment="1">
      <alignment horizontal="center" vertical="center" wrapText="1"/>
    </xf>
    <xf numFmtId="170" fontId="76" fillId="0" borderId="7" xfId="0" applyNumberFormat="1" applyFont="1" applyBorder="1" applyAlignment="1">
      <alignment horizontal="center" vertical="center" wrapText="1"/>
    </xf>
    <xf numFmtId="0" fontId="53" fillId="13" borderId="10" xfId="100" applyFont="1" applyFill="1" applyBorder="1" applyAlignment="1" applyProtection="1">
      <alignment horizontal="center" vertical="center" wrapText="1"/>
      <protection hidden="1"/>
    </xf>
    <xf numFmtId="0" fontId="53" fillId="13" borderId="3" xfId="100" applyFont="1" applyFill="1" applyBorder="1" applyAlignment="1" applyProtection="1">
      <alignment horizontal="center" vertical="center" wrapText="1"/>
      <protection hidden="1"/>
    </xf>
    <xf numFmtId="0" fontId="53" fillId="13" borderId="11" xfId="100" applyFont="1" applyFill="1" applyBorder="1" applyAlignment="1" applyProtection="1">
      <alignment horizontal="center" vertical="center" wrapText="1"/>
      <protection hidden="1"/>
    </xf>
    <xf numFmtId="0" fontId="88" fillId="0" borderId="0" xfId="0" applyFont="1" applyAlignment="1" applyProtection="1">
      <alignment horizontal="center" vertical="center" wrapText="1"/>
      <protection hidden="1"/>
    </xf>
    <xf numFmtId="0" fontId="88" fillId="0" borderId="0" xfId="0" applyFont="1" applyAlignment="1" applyProtection="1">
      <alignment horizontal="left" vertical="top" wrapText="1"/>
      <protection hidden="1"/>
    </xf>
    <xf numFmtId="180" fontId="88" fillId="0" borderId="0" xfId="0" applyNumberFormat="1" applyFont="1" applyAlignment="1" applyProtection="1">
      <alignment horizontal="left" vertical="top" wrapText="1"/>
      <protection hidden="1"/>
    </xf>
    <xf numFmtId="0" fontId="78" fillId="10" borderId="9" xfId="96" applyFont="1" applyFill="1" applyBorder="1" applyAlignment="1" applyProtection="1">
      <alignment horizontal="left" vertical="center" wrapText="1"/>
      <protection hidden="1"/>
    </xf>
    <xf numFmtId="0" fontId="5" fillId="0" borderId="0" xfId="95" applyFont="1" applyAlignment="1" applyProtection="1">
      <alignment horizontal="left" vertical="top" wrapText="1"/>
      <protection hidden="1"/>
    </xf>
    <xf numFmtId="0" fontId="5" fillId="0" borderId="0" xfId="95" applyFont="1" applyAlignment="1" applyProtection="1">
      <alignment horizontal="center" vertical="center" wrapText="1"/>
      <protection hidden="1"/>
    </xf>
    <xf numFmtId="0" fontId="25" fillId="9" borderId="0" xfId="95" applyFont="1" applyFill="1" applyAlignment="1" applyProtection="1">
      <alignment horizontal="center" vertical="center"/>
      <protection hidden="1"/>
    </xf>
    <xf numFmtId="0" fontId="5" fillId="0" borderId="10" xfId="95" applyFont="1" applyBorder="1" applyAlignment="1" applyProtection="1">
      <alignment horizontal="left" vertical="center" wrapText="1"/>
      <protection hidden="1"/>
    </xf>
    <xf numFmtId="0" fontId="5" fillId="0" borderId="11" xfId="95" applyFont="1" applyBorder="1" applyAlignment="1" applyProtection="1">
      <alignment horizontal="left" vertical="center" wrapText="1"/>
      <protection hidden="1"/>
    </xf>
    <xf numFmtId="0" fontId="5" fillId="0" borderId="10" xfId="95" applyFont="1" applyBorder="1" applyAlignment="1" applyProtection="1">
      <alignment horizontal="center" vertical="center" wrapText="1"/>
      <protection hidden="1"/>
    </xf>
    <xf numFmtId="0" fontId="5" fillId="0" borderId="11" xfId="95" applyFont="1" applyBorder="1" applyAlignment="1" applyProtection="1">
      <alignment horizontal="center" vertical="center" wrapText="1"/>
      <protection hidden="1"/>
    </xf>
    <xf numFmtId="0" fontId="5" fillId="6" borderId="10" xfId="95" applyFont="1" applyFill="1" applyBorder="1" applyAlignment="1" applyProtection="1">
      <alignment horizontal="left" vertical="center" wrapText="1"/>
      <protection hidden="1"/>
    </xf>
    <xf numFmtId="0" fontId="5" fillId="6" borderId="3" xfId="95" applyFont="1" applyFill="1" applyBorder="1" applyAlignment="1" applyProtection="1">
      <alignment horizontal="left" vertical="center" wrapText="1"/>
      <protection hidden="1"/>
    </xf>
    <xf numFmtId="0" fontId="0" fillId="0" borderId="9" xfId="95" applyFont="1" applyBorder="1" applyAlignment="1" applyProtection="1">
      <alignment horizontal="justify" vertical="center" wrapText="1"/>
      <protection hidden="1"/>
    </xf>
    <xf numFmtId="164" fontId="5" fillId="0" borderId="10" xfId="9" applyFont="1" applyFill="1" applyBorder="1" applyAlignment="1" applyProtection="1">
      <alignment horizontal="center" vertical="center" wrapText="1"/>
      <protection hidden="1"/>
    </xf>
    <xf numFmtId="164" fontId="5" fillId="0" borderId="11" xfId="9" applyFont="1" applyFill="1" applyBorder="1" applyAlignment="1" applyProtection="1">
      <alignment horizontal="center" vertical="center" wrapText="1"/>
      <protection hidden="1"/>
    </xf>
    <xf numFmtId="0" fontId="0" fillId="0" borderId="0" xfId="95" applyFont="1" applyAlignment="1" applyProtection="1">
      <alignment horizontal="justify" vertical="center" wrapText="1"/>
      <protection hidden="1"/>
    </xf>
    <xf numFmtId="0" fontId="0" fillId="0" borderId="9" xfId="95" applyFont="1" applyBorder="1" applyAlignment="1" applyProtection="1">
      <alignment horizontal="left" vertical="center" wrapText="1"/>
      <protection hidden="1"/>
    </xf>
    <xf numFmtId="164" fontId="5" fillId="0" borderId="9" xfId="9" applyFont="1" applyFill="1" applyBorder="1" applyAlignment="1" applyProtection="1">
      <alignment horizontal="center" vertical="center" wrapText="1"/>
      <protection hidden="1"/>
    </xf>
    <xf numFmtId="164" fontId="5" fillId="0" borderId="9" xfId="9" applyFont="1" applyFill="1" applyBorder="1" applyAlignment="1" applyProtection="1">
      <alignment horizontal="center" vertical="center"/>
      <protection hidden="1"/>
    </xf>
    <xf numFmtId="2" fontId="5" fillId="0" borderId="9" xfId="95" applyNumberFormat="1" applyFont="1" applyBorder="1" applyAlignment="1" applyProtection="1">
      <alignment horizontal="center" vertical="center" wrapText="1"/>
      <protection hidden="1"/>
    </xf>
    <xf numFmtId="9" fontId="5" fillId="3" borderId="9" xfId="95" applyNumberFormat="1" applyFont="1" applyFill="1" applyBorder="1" applyAlignment="1" applyProtection="1">
      <alignment horizontal="center" vertical="center" wrapText="1"/>
      <protection locked="0" hidden="1"/>
    </xf>
    <xf numFmtId="0" fontId="5" fillId="0" borderId="0" xfId="95" applyFont="1" applyAlignment="1" applyProtection="1">
      <alignment horizontal="left" vertical="top"/>
      <protection hidden="1"/>
    </xf>
    <xf numFmtId="2" fontId="5" fillId="0" borderId="10" xfId="95" applyNumberFormat="1" applyFont="1" applyBorder="1" applyAlignment="1" applyProtection="1">
      <alignment horizontal="center" vertical="center" wrapText="1"/>
      <protection hidden="1"/>
    </xf>
    <xf numFmtId="2" fontId="5" fillId="0" borderId="11" xfId="95" applyNumberFormat="1" applyFont="1" applyBorder="1" applyAlignment="1" applyProtection="1">
      <alignment horizontal="center" vertical="center" wrapText="1"/>
      <protection hidden="1"/>
    </xf>
    <xf numFmtId="2" fontId="5" fillId="6" borderId="9" xfId="95" applyNumberFormat="1" applyFont="1" applyFill="1" applyBorder="1" applyAlignment="1" applyProtection="1">
      <alignment horizontal="center" vertical="center" wrapText="1"/>
      <protection hidden="1"/>
    </xf>
    <xf numFmtId="0" fontId="5" fillId="3" borderId="12" xfId="95" applyFont="1" applyFill="1" applyBorder="1" applyAlignment="1" applyProtection="1">
      <alignment horizontal="center" vertical="center" wrapText="1"/>
      <protection locked="0" hidden="1"/>
    </xf>
    <xf numFmtId="0" fontId="5" fillId="3" borderId="14" xfId="95" applyFont="1" applyFill="1" applyBorder="1" applyAlignment="1" applyProtection="1">
      <alignment horizontal="center" vertical="center" wrapText="1"/>
      <protection locked="0" hidden="1"/>
    </xf>
    <xf numFmtId="0" fontId="5" fillId="3" borderId="4" xfId="95" applyFont="1" applyFill="1" applyBorder="1" applyAlignment="1" applyProtection="1">
      <alignment horizontal="center" vertical="center" wrapText="1"/>
      <protection locked="0" hidden="1"/>
    </xf>
    <xf numFmtId="0" fontId="5" fillId="3" borderId="8" xfId="95" applyFont="1" applyFill="1" applyBorder="1" applyAlignment="1" applyProtection="1">
      <alignment horizontal="center" vertical="center" wrapText="1"/>
      <protection locked="0" hidden="1"/>
    </xf>
    <xf numFmtId="0" fontId="5" fillId="3" borderId="26" xfId="95" applyFont="1" applyFill="1" applyBorder="1" applyAlignment="1" applyProtection="1">
      <alignment horizontal="center" vertical="center" wrapText="1"/>
      <protection locked="0" hidden="1"/>
    </xf>
    <xf numFmtId="0" fontId="5" fillId="3" borderId="27" xfId="95" applyFont="1" applyFill="1" applyBorder="1" applyAlignment="1" applyProtection="1">
      <alignment horizontal="center" vertical="center" wrapText="1"/>
      <protection locked="0" hidden="1"/>
    </xf>
    <xf numFmtId="0" fontId="0" fillId="0" borderId="9" xfId="95" applyFont="1" applyBorder="1" applyAlignment="1" applyProtection="1">
      <alignment horizontal="center" vertical="center"/>
      <protection hidden="1"/>
    </xf>
    <xf numFmtId="0" fontId="5" fillId="0" borderId="9" xfId="95" applyFont="1" applyBorder="1" applyAlignment="1" applyProtection="1">
      <alignment horizontal="left" vertical="center" wrapText="1"/>
      <protection hidden="1"/>
    </xf>
    <xf numFmtId="0" fontId="5" fillId="0" borderId="9" xfId="95" applyFont="1" applyBorder="1" applyAlignment="1" applyProtection="1">
      <alignment horizontal="center" vertical="center" wrapText="1"/>
      <protection hidden="1"/>
    </xf>
    <xf numFmtId="0" fontId="5" fillId="3" borderId="9" xfId="95" applyFont="1" applyFill="1" applyBorder="1" applyAlignment="1" applyProtection="1">
      <alignment horizontal="center" vertical="center" wrapText="1"/>
      <protection locked="0" hidden="1"/>
    </xf>
    <xf numFmtId="0" fontId="0" fillId="0" borderId="10" xfId="95" applyFont="1" applyBorder="1" applyAlignment="1" applyProtection="1">
      <alignment horizontal="justify" vertical="center" wrapText="1"/>
      <protection hidden="1"/>
    </xf>
    <xf numFmtId="0" fontId="0" fillId="0" borderId="11" xfId="95" applyFont="1" applyBorder="1" applyAlignment="1" applyProtection="1">
      <alignment horizontal="justify" vertical="center" wrapText="1"/>
      <protection hidden="1"/>
    </xf>
    <xf numFmtId="2" fontId="5" fillId="0" borderId="9" xfId="95" applyNumberFormat="1" applyFont="1" applyBorder="1" applyAlignment="1" applyProtection="1">
      <alignment horizontal="center" vertical="center"/>
      <protection hidden="1"/>
    </xf>
    <xf numFmtId="3" fontId="5" fillId="3" borderId="10" xfId="95" applyNumberFormat="1" applyFont="1" applyFill="1" applyBorder="1" applyAlignment="1" applyProtection="1">
      <alignment horizontal="right" vertical="center"/>
      <protection locked="0" hidden="1"/>
    </xf>
    <xf numFmtId="3" fontId="5" fillId="3" borderId="11" xfId="95" applyNumberFormat="1" applyFont="1" applyFill="1" applyBorder="1" applyAlignment="1" applyProtection="1">
      <alignment horizontal="right" vertical="center"/>
      <protection locked="0" hidden="1"/>
    </xf>
    <xf numFmtId="0" fontId="5" fillId="6" borderId="9" xfId="95" applyFont="1" applyFill="1" applyBorder="1" applyAlignment="1" applyProtection="1">
      <alignment horizontal="left" vertical="center" wrapText="1"/>
      <protection hidden="1"/>
    </xf>
    <xf numFmtId="0" fontId="0" fillId="0" borderId="3" xfId="95" applyFont="1" applyBorder="1" applyAlignment="1" applyProtection="1">
      <alignment horizontal="justify" vertical="center" wrapText="1"/>
      <protection hidden="1"/>
    </xf>
    <xf numFmtId="0" fontId="0" fillId="0" borderId="10" xfId="95" applyFont="1" applyBorder="1" applyAlignment="1" applyProtection="1">
      <alignment horizontal="justify" vertical="center"/>
      <protection hidden="1"/>
    </xf>
    <xf numFmtId="0" fontId="0" fillId="0" borderId="11" xfId="95" applyFont="1" applyBorder="1" applyAlignment="1" applyProtection="1">
      <alignment horizontal="justify" vertical="center"/>
      <protection hidden="1"/>
    </xf>
    <xf numFmtId="0" fontId="0" fillId="0" borderId="12" xfId="95" applyFont="1" applyBorder="1" applyAlignment="1" applyProtection="1">
      <alignment horizontal="justify" vertical="center" wrapText="1"/>
      <protection hidden="1"/>
    </xf>
    <xf numFmtId="0" fontId="0" fillId="0" borderId="14" xfId="95" applyFont="1" applyBorder="1" applyAlignment="1" applyProtection="1">
      <alignment horizontal="justify" vertical="center" wrapText="1"/>
      <protection hidden="1"/>
    </xf>
    <xf numFmtId="0" fontId="5" fillId="0" borderId="0" xfId="96" applyFont="1" applyAlignment="1" applyProtection="1">
      <alignment horizontal="center" vertical="center" wrapText="1"/>
      <protection hidden="1"/>
    </xf>
    <xf numFmtId="0" fontId="0" fillId="0" borderId="0" xfId="96" applyFont="1" applyAlignment="1" applyProtection="1">
      <alignment horizontal="justify" vertical="top"/>
      <protection hidden="1"/>
    </xf>
    <xf numFmtId="0" fontId="5" fillId="3" borderId="0" xfId="96" applyFont="1" applyFill="1" applyAlignment="1" applyProtection="1">
      <alignment horizontal="justify" vertical="top"/>
      <protection locked="0"/>
    </xf>
    <xf numFmtId="177" fontId="25" fillId="0" borderId="0" xfId="0" applyNumberFormat="1" applyFont="1" applyAlignment="1" applyProtection="1">
      <alignment horizontal="center" vertical="center" wrapText="1"/>
      <protection hidden="1"/>
    </xf>
    <xf numFmtId="0" fontId="25" fillId="0" borderId="0" xfId="96" applyFont="1" applyAlignment="1" applyProtection="1">
      <alignment horizontal="center" vertical="center"/>
      <protection hidden="1"/>
    </xf>
    <xf numFmtId="0" fontId="24" fillId="0" borderId="0" xfId="96" applyFont="1" applyAlignment="1" applyProtection="1">
      <alignment horizontal="center" vertical="center"/>
      <protection hidden="1"/>
    </xf>
    <xf numFmtId="2" fontId="24" fillId="0" borderId="0" xfId="96" applyNumberFormat="1" applyFont="1" applyAlignment="1" applyProtection="1">
      <alignment horizontal="right" vertical="center"/>
      <protection hidden="1"/>
    </xf>
    <xf numFmtId="2" fontId="24" fillId="0" borderId="0" xfId="96" applyNumberFormat="1" applyFont="1" applyAlignment="1" applyProtection="1">
      <alignment vertical="center"/>
      <protection hidden="1"/>
    </xf>
    <xf numFmtId="0" fontId="5" fillId="6" borderId="9" xfId="0" applyFont="1" applyFill="1" applyBorder="1" applyAlignment="1" applyProtection="1">
      <alignment horizontal="left" vertical="center" wrapText="1"/>
      <protection hidden="1"/>
    </xf>
    <xf numFmtId="0" fontId="0" fillId="0" borderId="9" xfId="0" applyBorder="1" applyProtection="1">
      <protection hidden="1"/>
    </xf>
    <xf numFmtId="0" fontId="5" fillId="2" borderId="0" xfId="93" applyNumberFormat="1" applyFont="1" applyFill="1" applyBorder="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5" fillId="0" borderId="0" xfId="0" applyFont="1" applyAlignment="1" applyProtection="1">
      <alignment horizontal="justify" vertical="top" wrapText="1"/>
      <protection hidden="1"/>
    </xf>
    <xf numFmtId="0" fontId="0" fillId="0" borderId="0" xfId="93" applyFont="1" applyAlignment="1" applyProtection="1">
      <alignment horizontal="justify" vertical="center"/>
      <protection hidden="1"/>
    </xf>
    <xf numFmtId="0" fontId="16" fillId="0" borderId="0" xfId="93" applyNumberFormat="1" applyFont="1" applyFill="1" applyBorder="1" applyAlignment="1" applyProtection="1">
      <alignment horizontal="center" vertical="top" wrapText="1"/>
      <protection hidden="1"/>
    </xf>
    <xf numFmtId="0" fontId="5" fillId="0" borderId="10" xfId="93" applyFont="1" applyBorder="1" applyAlignment="1" applyProtection="1">
      <alignment horizontal="justify" vertical="top"/>
      <protection hidden="1"/>
    </xf>
    <xf numFmtId="0" fontId="0" fillId="0" borderId="3" xfId="93" applyFont="1" applyBorder="1" applyAlignment="1" applyProtection="1">
      <alignment horizontal="justify" vertical="top"/>
      <protection hidden="1"/>
    </xf>
    <xf numFmtId="0" fontId="0" fillId="0" borderId="11" xfId="93" applyFont="1" applyBorder="1" applyAlignment="1" applyProtection="1">
      <alignment horizontal="justify" vertical="top"/>
      <protection hidden="1"/>
    </xf>
    <xf numFmtId="0" fontId="0" fillId="0" borderId="13" xfId="93" applyFont="1" applyBorder="1" applyAlignment="1" applyProtection="1">
      <alignment horizontal="left" vertical="center" wrapText="1"/>
      <protection hidden="1"/>
    </xf>
    <xf numFmtId="0" fontId="5" fillId="0" borderId="0" xfId="86" applyFont="1" applyAlignment="1" applyProtection="1">
      <alignment horizontal="left" vertical="center" indent="2"/>
      <protection hidden="1"/>
    </xf>
    <xf numFmtId="0" fontId="5" fillId="0" borderId="28" xfId="93" applyFont="1" applyBorder="1" applyAlignment="1" applyProtection="1">
      <alignment horizontal="justify" vertical="top"/>
      <protection hidden="1"/>
    </xf>
    <xf numFmtId="0" fontId="0" fillId="0" borderId="46" xfId="93" applyFont="1" applyBorder="1" applyAlignment="1" applyProtection="1">
      <alignment horizontal="justify" vertical="top"/>
      <protection hidden="1"/>
    </xf>
    <xf numFmtId="0" fontId="0" fillId="0" borderId="29" xfId="93" applyFont="1" applyBorder="1" applyAlignment="1" applyProtection="1">
      <alignment horizontal="justify" vertical="top"/>
      <protection hidden="1"/>
    </xf>
    <xf numFmtId="0" fontId="5" fillId="0" borderId="28" xfId="93" applyFont="1" applyBorder="1" applyAlignment="1" applyProtection="1">
      <alignment horizontal="justify" vertical="center"/>
      <protection hidden="1"/>
    </xf>
    <xf numFmtId="0" fontId="0" fillId="0" borderId="46" xfId="93" applyFont="1" applyBorder="1" applyAlignment="1" applyProtection="1">
      <alignment horizontal="justify" vertical="center"/>
      <protection hidden="1"/>
    </xf>
    <xf numFmtId="0" fontId="0" fillId="0" borderId="29" xfId="93" applyFont="1" applyBorder="1" applyAlignment="1" applyProtection="1">
      <alignment horizontal="justify" vertical="center"/>
      <protection hidden="1"/>
    </xf>
    <xf numFmtId="0" fontId="0" fillId="0" borderId="9" xfId="93" applyFont="1" applyBorder="1" applyAlignment="1" applyProtection="1">
      <alignment horizontal="left" vertical="top" wrapText="1"/>
      <protection hidden="1"/>
    </xf>
    <xf numFmtId="0" fontId="0" fillId="0" borderId="10" xfId="93" applyFont="1" applyBorder="1" applyAlignment="1" applyProtection="1">
      <alignment horizontal="left" vertical="top" wrapText="1"/>
      <protection hidden="1"/>
    </xf>
    <xf numFmtId="0" fontId="0" fillId="0" borderId="3" xfId="93" applyFont="1" applyBorder="1" applyAlignment="1" applyProtection="1">
      <alignment horizontal="left" vertical="top" wrapText="1"/>
      <protection hidden="1"/>
    </xf>
    <xf numFmtId="0" fontId="0" fillId="0" borderId="11" xfId="93" applyFont="1" applyBorder="1" applyAlignment="1" applyProtection="1">
      <alignment horizontal="left" vertical="top" wrapText="1"/>
      <protection hidden="1"/>
    </xf>
    <xf numFmtId="10" fontId="0" fillId="3" borderId="10" xfId="93" applyNumberFormat="1" applyFont="1" applyFill="1" applyBorder="1" applyAlignment="1" applyProtection="1">
      <alignment horizontal="center" vertical="center"/>
      <protection locked="0"/>
    </xf>
    <xf numFmtId="10" fontId="0" fillId="3" borderId="3" xfId="93" applyNumberFormat="1" applyFont="1" applyFill="1" applyBorder="1" applyAlignment="1" applyProtection="1">
      <alignment horizontal="center" vertical="center"/>
      <protection locked="0"/>
    </xf>
    <xf numFmtId="10" fontId="0" fillId="3" borderId="11" xfId="93" applyNumberFormat="1" applyFont="1" applyFill="1" applyBorder="1" applyAlignment="1" applyProtection="1">
      <alignment horizontal="center" vertical="center"/>
      <protection locked="0"/>
    </xf>
    <xf numFmtId="0" fontId="12" fillId="9" borderId="0" xfId="0" applyFont="1" applyFill="1" applyAlignment="1" applyProtection="1">
      <alignment horizontal="center" vertical="center" wrapText="1"/>
      <protection hidden="1"/>
    </xf>
    <xf numFmtId="0" fontId="12" fillId="9" borderId="8" xfId="0" applyFont="1" applyFill="1" applyBorder="1" applyAlignment="1" applyProtection="1">
      <alignment horizontal="center" vertical="center" wrapText="1"/>
      <protection hidden="1"/>
    </xf>
    <xf numFmtId="0" fontId="9" fillId="0" borderId="0" xfId="86" applyFont="1" applyAlignment="1" applyProtection="1">
      <alignment horizontal="justify" vertical="top"/>
      <protection hidden="1"/>
    </xf>
    <xf numFmtId="0" fontId="5" fillId="0" borderId="0" xfId="86" applyFont="1" applyAlignment="1" applyProtection="1">
      <alignment horizontal="center" vertical="center"/>
      <protection hidden="1"/>
    </xf>
    <xf numFmtId="0" fontId="0" fillId="3" borderId="0" xfId="86" applyFont="1" applyFill="1" applyAlignment="1" applyProtection="1">
      <alignment horizontal="left" vertical="center"/>
      <protection locked="0"/>
    </xf>
    <xf numFmtId="174" fontId="0" fillId="0" borderId="0" xfId="86" applyNumberFormat="1" applyFont="1" applyAlignment="1" applyProtection="1">
      <alignment horizontal="left" vertical="center"/>
      <protection hidden="1"/>
    </xf>
    <xf numFmtId="0" fontId="8" fillId="0" borderId="0" xfId="86" applyFont="1" applyAlignment="1" applyProtection="1">
      <alignment horizontal="justify" vertical="top"/>
      <protection hidden="1"/>
    </xf>
    <xf numFmtId="0" fontId="9" fillId="0" borderId="0" xfId="86" applyFont="1" applyAlignment="1" applyProtection="1">
      <alignment horizontal="justify" vertical="center"/>
      <protection hidden="1"/>
    </xf>
    <xf numFmtId="0" fontId="8" fillId="0" borderId="0" xfId="86" applyFont="1" applyAlignment="1" applyProtection="1">
      <alignment horizontal="justify" vertical="center"/>
      <protection hidden="1"/>
    </xf>
    <xf numFmtId="0" fontId="0" fillId="0" borderId="0" xfId="86" applyFont="1" applyAlignment="1" applyProtection="1">
      <alignment horizontal="justify" vertical="top"/>
      <protection hidden="1"/>
    </xf>
    <xf numFmtId="0" fontId="0" fillId="0" borderId="0" xfId="86" applyFont="1" applyAlignment="1" applyProtection="1">
      <alignment vertical="top" wrapText="1"/>
      <protection hidden="1"/>
    </xf>
    <xf numFmtId="0" fontId="0" fillId="0" borderId="0" xfId="0" applyAlignment="1">
      <alignment vertical="top" wrapText="1"/>
    </xf>
    <xf numFmtId="0" fontId="0" fillId="0" borderId="45" xfId="0" applyBorder="1" applyAlignment="1" applyProtection="1">
      <alignment horizontal="left" vertical="center" indent="2"/>
      <protection hidden="1"/>
    </xf>
    <xf numFmtId="174" fontId="5" fillId="0" borderId="0" xfId="86" applyNumberFormat="1" applyFont="1" applyAlignment="1" applyProtection="1">
      <alignment horizontal="left" vertical="center" indent="1"/>
      <protection hidden="1"/>
    </xf>
    <xf numFmtId="0" fontId="0" fillId="0" borderId="17" xfId="0" applyBorder="1" applyAlignment="1" applyProtection="1">
      <alignment horizontal="left" vertical="center" indent="2"/>
      <protection hidden="1"/>
    </xf>
    <xf numFmtId="0" fontId="0" fillId="0" borderId="0" xfId="0" applyAlignment="1" applyProtection="1">
      <alignment horizontal="left" vertical="center" indent="2"/>
      <protection hidden="1"/>
    </xf>
    <xf numFmtId="0" fontId="0" fillId="3" borderId="16" xfId="0" applyFill="1" applyBorder="1" applyAlignment="1" applyProtection="1">
      <alignment horizontal="left" vertical="center"/>
      <protection locked="0"/>
    </xf>
    <xf numFmtId="0" fontId="0" fillId="0" borderId="16" xfId="0" applyBorder="1" applyAlignment="1" applyProtection="1">
      <alignment horizontal="left" vertical="center" indent="2"/>
      <protection hidden="1"/>
    </xf>
    <xf numFmtId="1" fontId="5" fillId="0" borderId="0" xfId="99" applyNumberFormat="1" applyFont="1" applyAlignment="1" applyProtection="1">
      <alignment horizontal="center" vertical="center" wrapText="1"/>
      <protection hidden="1"/>
    </xf>
    <xf numFmtId="0" fontId="5" fillId="0" borderId="0" xfId="99" applyFont="1" applyAlignment="1" applyProtection="1">
      <alignment horizontal="center" vertical="center" wrapText="1"/>
      <protection hidden="1"/>
    </xf>
    <xf numFmtId="4" fontId="5" fillId="0" borderId="0" xfId="99" applyNumberFormat="1" applyFont="1" applyAlignment="1" applyProtection="1">
      <alignment horizontal="right" vertical="center" wrapText="1"/>
      <protection hidden="1"/>
    </xf>
    <xf numFmtId="1" fontId="5" fillId="0" borderId="9" xfId="99" applyNumberFormat="1" applyFont="1" applyBorder="1" applyAlignment="1" applyProtection="1">
      <alignment horizontal="center" vertical="center" wrapText="1"/>
      <protection hidden="1"/>
    </xf>
    <xf numFmtId="4" fontId="5" fillId="0" borderId="9" xfId="99" applyNumberFormat="1" applyFont="1" applyBorder="1" applyAlignment="1" applyProtection="1">
      <alignment horizontal="center" vertical="center" wrapText="1"/>
      <protection hidden="1"/>
    </xf>
    <xf numFmtId="1" fontId="5" fillId="0" borderId="10" xfId="99" applyNumberFormat="1" applyFont="1" applyBorder="1" applyAlignment="1" applyProtection="1">
      <alignment horizontal="center" vertical="center" wrapText="1"/>
      <protection hidden="1"/>
    </xf>
    <xf numFmtId="1" fontId="5" fillId="0" borderId="11" xfId="99" applyNumberFormat="1" applyFont="1" applyBorder="1" applyAlignment="1" applyProtection="1">
      <alignment horizontal="center" vertical="center" wrapText="1"/>
      <protection hidden="1"/>
    </xf>
    <xf numFmtId="4" fontId="5" fillId="0" borderId="10" xfId="99" applyNumberFormat="1" applyFont="1" applyBorder="1" applyAlignment="1" applyProtection="1">
      <alignment horizontal="right" vertical="center" wrapText="1"/>
      <protection hidden="1"/>
    </xf>
    <xf numFmtId="4" fontId="0" fillId="0" borderId="11" xfId="99" applyNumberFormat="1" applyFont="1" applyBorder="1" applyAlignment="1" applyProtection="1">
      <alignment horizontal="right" vertical="center" wrapText="1"/>
      <protection hidden="1"/>
    </xf>
    <xf numFmtId="0" fontId="0" fillId="0" borderId="0" xfId="99" applyFont="1" applyAlignment="1" applyProtection="1">
      <alignment horizontal="justify" vertical="center" wrapText="1"/>
      <protection hidden="1"/>
    </xf>
    <xf numFmtId="1" fontId="6" fillId="0" borderId="9" xfId="99" applyNumberFormat="1" applyFont="1" applyBorder="1" applyAlignment="1" applyProtection="1">
      <alignment horizontal="justify" vertical="center" wrapText="1"/>
      <protection hidden="1"/>
    </xf>
    <xf numFmtId="4" fontId="5" fillId="0" borderId="10" xfId="99" applyNumberFormat="1" applyFont="1" applyBorder="1" applyAlignment="1" applyProtection="1">
      <alignment horizontal="center" vertical="center" wrapText="1"/>
      <protection hidden="1"/>
    </xf>
    <xf numFmtId="4" fontId="5" fillId="0" borderId="3" xfId="99" applyNumberFormat="1" applyFont="1" applyBorder="1" applyAlignment="1" applyProtection="1">
      <alignment horizontal="center" vertical="center" wrapText="1"/>
      <protection hidden="1"/>
    </xf>
    <xf numFmtId="0" fontId="0" fillId="0" borderId="8" xfId="99" applyFont="1" applyBorder="1" applyAlignment="1" applyProtection="1">
      <alignment horizontal="justify" vertical="center" wrapText="1"/>
      <protection hidden="1"/>
    </xf>
    <xf numFmtId="0" fontId="0" fillId="0" borderId="0" xfId="99" applyFont="1" applyAlignment="1" applyProtection="1">
      <alignment horizontal="left" vertical="center" wrapText="1"/>
      <protection hidden="1"/>
    </xf>
    <xf numFmtId="0" fontId="0" fillId="0" borderId="0" xfId="0" applyAlignment="1">
      <alignment horizontal="left"/>
    </xf>
    <xf numFmtId="0" fontId="0" fillId="0" borderId="8" xfId="0" applyBorder="1" applyAlignment="1">
      <alignment horizontal="left"/>
    </xf>
    <xf numFmtId="0" fontId="4" fillId="0" borderId="0" xfId="99" applyFont="1" applyAlignment="1" applyProtection="1">
      <alignment horizontal="left"/>
      <protection hidden="1"/>
    </xf>
    <xf numFmtId="0" fontId="4" fillId="0" borderId="8" xfId="99" applyFont="1" applyBorder="1" applyAlignment="1" applyProtection="1">
      <alignment horizontal="left"/>
      <protection hidden="1"/>
    </xf>
    <xf numFmtId="1" fontId="0" fillId="0" borderId="0" xfId="99" applyNumberFormat="1" applyFont="1" applyAlignment="1" applyProtection="1">
      <alignment horizontal="justify" vertical="top" wrapText="1"/>
      <protection hidden="1"/>
    </xf>
    <xf numFmtId="0" fontId="0" fillId="0" borderId="0" xfId="99" applyFont="1" applyAlignment="1" applyProtection="1">
      <alignment horizontal="justify" vertical="top" wrapText="1"/>
      <protection hidden="1"/>
    </xf>
    <xf numFmtId="0" fontId="0" fillId="0" borderId="8" xfId="99" applyFont="1" applyBorder="1" applyAlignment="1" applyProtection="1">
      <alignment horizontal="justify" vertical="top" wrapText="1"/>
      <protection hidden="1"/>
    </xf>
    <xf numFmtId="2" fontId="3" fillId="0" borderId="0" xfId="89" applyNumberFormat="1" applyFont="1" applyAlignment="1" applyProtection="1">
      <alignment horizontal="left" vertical="center"/>
      <protection hidden="1"/>
    </xf>
  </cellXfs>
  <cellStyles count="117">
    <cellStyle name="_WorkContractDraftInvoiceActualBasisforCivilonly._20110120120443.153_X" xfId="1" xr:uid="{00000000-0005-0000-0000-000000000000}"/>
    <cellStyle name="_WorkContractDraftInvoiceActualBasisforCivilonly._20110120120443.153_X 2" xfId="2" xr:uid="{00000000-0005-0000-0000-000001000000}"/>
    <cellStyle name="75" xfId="3" xr:uid="{00000000-0005-0000-0000-000002000000}"/>
    <cellStyle name="ÅëÈ­ [0]_±âÅ¸" xfId="4" xr:uid="{00000000-0005-0000-0000-000003000000}"/>
    <cellStyle name="ÅëÈ­_±âÅ¸" xfId="5" xr:uid="{00000000-0005-0000-0000-000004000000}"/>
    <cellStyle name="ÄÞ¸¶ [0]_±âÅ¸" xfId="6" xr:uid="{00000000-0005-0000-0000-000005000000}"/>
    <cellStyle name="ÄÞ¸¶_±âÅ¸" xfId="7" xr:uid="{00000000-0005-0000-0000-000006000000}"/>
    <cellStyle name="Ç¥ÁØ_¿¬°£´©°è¿¹»ó" xfId="8" xr:uid="{00000000-0005-0000-0000-000007000000}"/>
    <cellStyle name="Comma" xfId="9" builtinId="3"/>
    <cellStyle name="Comma  - Style1" xfId="10" xr:uid="{00000000-0005-0000-0000-000009000000}"/>
    <cellStyle name="Comma  - Style2" xfId="11" xr:uid="{00000000-0005-0000-0000-00000A000000}"/>
    <cellStyle name="Comma  - Style3" xfId="12" xr:uid="{00000000-0005-0000-0000-00000B000000}"/>
    <cellStyle name="Comma  - Style4" xfId="13" xr:uid="{00000000-0005-0000-0000-00000C000000}"/>
    <cellStyle name="Comma  - Style5" xfId="14" xr:uid="{00000000-0005-0000-0000-00000D000000}"/>
    <cellStyle name="Comma  - Style6" xfId="15" xr:uid="{00000000-0005-0000-0000-00000E000000}"/>
    <cellStyle name="Comma  - Style7" xfId="16" xr:uid="{00000000-0005-0000-0000-00000F000000}"/>
    <cellStyle name="Comma  - Style8" xfId="17" xr:uid="{00000000-0005-0000-0000-000010000000}"/>
    <cellStyle name="Comma 11" xfId="18" xr:uid="{00000000-0005-0000-0000-000011000000}"/>
    <cellStyle name="Comma 2" xfId="19" xr:uid="{00000000-0005-0000-0000-000012000000}"/>
    <cellStyle name="Comma 2 2" xfId="20" xr:uid="{00000000-0005-0000-0000-000013000000}"/>
    <cellStyle name="Comma 3" xfId="21" xr:uid="{00000000-0005-0000-0000-000014000000}"/>
    <cellStyle name="Comma 3 2" xfId="22" xr:uid="{00000000-0005-0000-0000-000015000000}"/>
    <cellStyle name="Comma 4" xfId="23" xr:uid="{00000000-0005-0000-0000-000016000000}"/>
    <cellStyle name="Comma 5" xfId="24" xr:uid="{00000000-0005-0000-0000-000017000000}"/>
    <cellStyle name="Comma 6" xfId="25" xr:uid="{00000000-0005-0000-0000-000018000000}"/>
    <cellStyle name="Comma 7" xfId="26" xr:uid="{00000000-0005-0000-0000-000019000000}"/>
    <cellStyle name="Currency 2" xfId="27" xr:uid="{00000000-0005-0000-0000-00001A000000}"/>
    <cellStyle name="Currency 2 2" xfId="28" xr:uid="{00000000-0005-0000-0000-00001B000000}"/>
    <cellStyle name="Currency 3" xfId="29" xr:uid="{00000000-0005-0000-0000-00001C000000}"/>
    <cellStyle name="Currency 4" xfId="30" xr:uid="{00000000-0005-0000-0000-00001D000000}"/>
    <cellStyle name="Currency 5" xfId="31" xr:uid="{00000000-0005-0000-0000-00001E000000}"/>
    <cellStyle name="Currency 6" xfId="32" xr:uid="{00000000-0005-0000-0000-00001F000000}"/>
    <cellStyle name="Currency 7" xfId="33" xr:uid="{00000000-0005-0000-0000-000020000000}"/>
    <cellStyle name="Excel Built-in Normal" xfId="34" xr:uid="{00000000-0005-0000-0000-000021000000}"/>
    <cellStyle name="Formula" xfId="35" xr:uid="{00000000-0005-0000-0000-000022000000}"/>
    <cellStyle name="Header1" xfId="36" xr:uid="{00000000-0005-0000-0000-000023000000}"/>
    <cellStyle name="Header2" xfId="37" xr:uid="{00000000-0005-0000-0000-000024000000}"/>
    <cellStyle name="Hyperlink" xfId="38" builtinId="8"/>
    <cellStyle name="Hyperlink 2" xfId="39" xr:uid="{00000000-0005-0000-0000-000026000000}"/>
    <cellStyle name="Hyperlink 2 2" xfId="40" xr:uid="{00000000-0005-0000-0000-000027000000}"/>
    <cellStyle name="Hyperlink 2_chikatmati a" xfId="41" xr:uid="{00000000-0005-0000-0000-000028000000}"/>
    <cellStyle name="Hyperlink 3" xfId="42" xr:uid="{00000000-0005-0000-0000-000029000000}"/>
    <cellStyle name="Hypertextový odkaz" xfId="43" xr:uid="{00000000-0005-0000-0000-00002A000000}"/>
    <cellStyle name="no dec" xfId="44" xr:uid="{00000000-0005-0000-0000-00002B000000}"/>
    <cellStyle name="Normal" xfId="0" builtinId="0"/>
    <cellStyle name="Normal - Style1" xfId="45" xr:uid="{00000000-0005-0000-0000-00002D000000}"/>
    <cellStyle name="Normal 10" xfId="46" xr:uid="{00000000-0005-0000-0000-00002E000000}"/>
    <cellStyle name="Normal 10 2" xfId="47" xr:uid="{00000000-0005-0000-0000-00002F000000}"/>
    <cellStyle name="Normal 11" xfId="48" xr:uid="{00000000-0005-0000-0000-000030000000}"/>
    <cellStyle name="Normal 12" xfId="49" xr:uid="{00000000-0005-0000-0000-000031000000}"/>
    <cellStyle name="Normal 12 2" xfId="50" xr:uid="{00000000-0005-0000-0000-000032000000}"/>
    <cellStyle name="Normal 13" xfId="51" xr:uid="{00000000-0005-0000-0000-000033000000}"/>
    <cellStyle name="Normal 14" xfId="52" xr:uid="{00000000-0005-0000-0000-000034000000}"/>
    <cellStyle name="Normal 15" xfId="53" xr:uid="{00000000-0005-0000-0000-000035000000}"/>
    <cellStyle name="Normal 16" xfId="54" xr:uid="{00000000-0005-0000-0000-000036000000}"/>
    <cellStyle name="Normal 17" xfId="55" xr:uid="{00000000-0005-0000-0000-000037000000}"/>
    <cellStyle name="Normal 18" xfId="56" xr:uid="{00000000-0005-0000-0000-000038000000}"/>
    <cellStyle name="Normal 2" xfId="57" xr:uid="{00000000-0005-0000-0000-000039000000}"/>
    <cellStyle name="Normal 2 10" xfId="58" xr:uid="{00000000-0005-0000-0000-00003A000000}"/>
    <cellStyle name="Normal 2 11" xfId="59" xr:uid="{00000000-0005-0000-0000-00003B000000}"/>
    <cellStyle name="Normal 2 2" xfId="60" xr:uid="{00000000-0005-0000-0000-00003C000000}"/>
    <cellStyle name="Normal 2 2 2" xfId="61" xr:uid="{00000000-0005-0000-0000-00003D000000}"/>
    <cellStyle name="Normal 2 2 2 3" xfId="114" xr:uid="{5F7C5524-4608-41A5-BFC3-689BE67FBD25}"/>
    <cellStyle name="Normal 2 3" xfId="62" xr:uid="{00000000-0005-0000-0000-00003E000000}"/>
    <cellStyle name="Normal 2 3 2" xfId="63" xr:uid="{00000000-0005-0000-0000-00003F000000}"/>
    <cellStyle name="Normal 2 4" xfId="64" xr:uid="{00000000-0005-0000-0000-000040000000}"/>
    <cellStyle name="Normal 2 5" xfId="65" xr:uid="{00000000-0005-0000-0000-000041000000}"/>
    <cellStyle name="Normal 2 6" xfId="66" xr:uid="{00000000-0005-0000-0000-000042000000}"/>
    <cellStyle name="Normal 2 7" xfId="67" xr:uid="{00000000-0005-0000-0000-000043000000}"/>
    <cellStyle name="Normal 2 8" xfId="68" xr:uid="{00000000-0005-0000-0000-000044000000}"/>
    <cellStyle name="Normal 2 9" xfId="69" xr:uid="{00000000-0005-0000-0000-000045000000}"/>
    <cellStyle name="Normal 2_Revised Final deviated BOQ" xfId="115" xr:uid="{17DA7B95-FF75-466A-BD32-D72838ED8B26}"/>
    <cellStyle name="Normal 3" xfId="70" xr:uid="{00000000-0005-0000-0000-000047000000}"/>
    <cellStyle name="Normal 3 15" xfId="113" xr:uid="{8D015663-4A59-434F-BC7B-D9D520B8F1E3}"/>
    <cellStyle name="Normal 3 2" xfId="71" xr:uid="{00000000-0005-0000-0000-000048000000}"/>
    <cellStyle name="Normal 4" xfId="72" xr:uid="{00000000-0005-0000-0000-000049000000}"/>
    <cellStyle name="Normal 4 2" xfId="73" xr:uid="{00000000-0005-0000-0000-00004A000000}"/>
    <cellStyle name="Normal 5" xfId="74" xr:uid="{00000000-0005-0000-0000-00004B000000}"/>
    <cellStyle name="Normal 5 2" xfId="75" xr:uid="{00000000-0005-0000-0000-00004C000000}"/>
    <cellStyle name="Normal 5 2 3" xfId="116" xr:uid="{B100EDFF-58FD-4A00-B813-7FD1B5372734}"/>
    <cellStyle name="Normal 5 3" xfId="76" xr:uid="{00000000-0005-0000-0000-00004D000000}"/>
    <cellStyle name="Normal 6" xfId="77" xr:uid="{00000000-0005-0000-0000-00004E000000}"/>
    <cellStyle name="Normal 6 2" xfId="78" xr:uid="{00000000-0005-0000-0000-00004F000000}"/>
    <cellStyle name="Normal 6 2 2" xfId="79" xr:uid="{00000000-0005-0000-0000-000050000000}"/>
    <cellStyle name="Normal 7" xfId="80" xr:uid="{00000000-0005-0000-0000-000051000000}"/>
    <cellStyle name="Normal 7 2" xfId="81" xr:uid="{00000000-0005-0000-0000-000052000000}"/>
    <cellStyle name="Normal 74" xfId="82" xr:uid="{00000000-0005-0000-0000-000053000000}"/>
    <cellStyle name="Normal 8" xfId="83" xr:uid="{00000000-0005-0000-0000-000054000000}"/>
    <cellStyle name="Normal 9" xfId="84" xr:uid="{00000000-0005-0000-0000-000055000000}"/>
    <cellStyle name="Normal 9 2" xfId="85" xr:uid="{00000000-0005-0000-0000-000056000000}"/>
    <cellStyle name="Normal_Annexures TW 04" xfId="86" xr:uid="{00000000-0005-0000-0000-000057000000}"/>
    <cellStyle name="Normal_Attach 3(JV)" xfId="87" xr:uid="{00000000-0005-0000-0000-000058000000}"/>
    <cellStyle name="Normal_Attacments TW 04" xfId="88" xr:uid="{00000000-0005-0000-0000-000059000000}"/>
    <cellStyle name="Normal_Entertainment Form" xfId="89" xr:uid="{00000000-0005-0000-0000-00005A000000}"/>
    <cellStyle name="Normal_pgcil-tivim-pricesched" xfId="90" xr:uid="{00000000-0005-0000-0000-00005B000000}"/>
    <cellStyle name="Normal_pgcil-tivim-pricesched_Sch-1" xfId="91" xr:uid="{00000000-0005-0000-0000-00005C000000}"/>
    <cellStyle name="Normal_pgcil-tivim-pricesched_Sch-3 " xfId="92" xr:uid="{00000000-0005-0000-0000-00005D000000}"/>
    <cellStyle name="Normal_PRICE SCHEDULE-4 to 6-A4" xfId="93" xr:uid="{00000000-0005-0000-0000-00005E000000}"/>
    <cellStyle name="Normal_PRICE SCHEDULE-4 to 6-A4 2" xfId="94" xr:uid="{00000000-0005-0000-0000-00005F000000}"/>
    <cellStyle name="Normal_Price_Schedules for Insulator Package Rev-01" xfId="95" xr:uid="{00000000-0005-0000-0000-000060000000}"/>
    <cellStyle name="Normal_PRICE-SCHE Bihar-Rev-2-corrections" xfId="96" xr:uid="{00000000-0005-0000-0000-000061000000}"/>
    <cellStyle name="Normal_PRICE-SCHE Bihar-Rev-2-corrections_Annexures TW 04" xfId="97" xr:uid="{00000000-0005-0000-0000-000062000000}"/>
    <cellStyle name="Normal_PRICE-SCHE Bihar-Rev-2-corrections_Price_Schedules for Insulator Package Rev-01" xfId="98" xr:uid="{00000000-0005-0000-0000-000063000000}"/>
    <cellStyle name="Normal_QUOTED CORRECTED 2" xfId="99" xr:uid="{00000000-0005-0000-0000-000064000000}"/>
    <cellStyle name="Normal_Sch-1" xfId="100" xr:uid="{00000000-0005-0000-0000-000065000000}"/>
    <cellStyle name="Normal_Sheet1" xfId="101" xr:uid="{00000000-0005-0000-0000-000066000000}"/>
    <cellStyle name="Percent 2" xfId="102" xr:uid="{00000000-0005-0000-0000-000067000000}"/>
    <cellStyle name="Percent 3" xfId="103" xr:uid="{00000000-0005-0000-0000-000068000000}"/>
    <cellStyle name="Percent 4" xfId="104" xr:uid="{00000000-0005-0000-0000-000069000000}"/>
    <cellStyle name="Percent 5" xfId="105" xr:uid="{00000000-0005-0000-0000-00006A000000}"/>
    <cellStyle name="Popis" xfId="106" xr:uid="{00000000-0005-0000-0000-00006B000000}"/>
    <cellStyle name="Sledovaný hypertextový odkaz" xfId="107" xr:uid="{00000000-0005-0000-0000-00006C000000}"/>
    <cellStyle name="Standard_BS14" xfId="108" xr:uid="{00000000-0005-0000-0000-00006D000000}"/>
    <cellStyle name="Style 1" xfId="109" xr:uid="{00000000-0005-0000-0000-00006E000000}"/>
    <cellStyle name="Style 1 2" xfId="110" xr:uid="{00000000-0005-0000-0000-00006F000000}"/>
    <cellStyle name="Style 1 29" xfId="112" xr:uid="{CFA38D0E-8EFA-420E-AF1D-9BD79929AC87}"/>
    <cellStyle name="TableStyleLight1" xfId="111" xr:uid="{00000000-0005-0000-0000-000070000000}"/>
  </cellStyles>
  <dxfs count="3">
    <dxf>
      <font>
        <b val="0"/>
        <i val="0"/>
        <strike val="0"/>
        <condense val="0"/>
        <extend val="0"/>
        <outline val="0"/>
        <shadow val="0"/>
        <u val="none"/>
        <vertAlign val="baseline"/>
        <sz val="11"/>
        <color theme="0"/>
        <name val="Book Antiqua"/>
        <family val="1"/>
        <scheme val="none"/>
      </font>
      <fill>
        <patternFill patternType="solid">
          <fgColor indexed="64"/>
          <bgColor indexed="65"/>
        </patternFill>
      </fill>
      <border>
        <left/>
        <right/>
        <top/>
        <bottom/>
      </border>
    </dxf>
    <dxf>
      <font>
        <b val="0"/>
        <condense val="0"/>
        <extend val="0"/>
        <color indexed="9"/>
      </font>
    </dxf>
    <dxf>
      <font>
        <b val="0"/>
        <condense val="0"/>
        <extend val="0"/>
        <color indexed="9"/>
      </font>
      <fill>
        <patternFill patternType="none">
          <fgColor indexed="64"/>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structions!A1"/></Relationships>
</file>

<file path=xl/drawings/_rels/drawing10.xml.rels><?xml version="1.0" encoding="UTF-8" standalone="yes"?>
<Relationships xmlns="http://schemas.openxmlformats.org/package/2006/relationships"><Relationship Id="rId1" Type="http://schemas.openxmlformats.org/officeDocument/2006/relationships/hyperlink" Target="#'Sch-4'!A1"/></Relationships>
</file>

<file path=xl/drawings/_rels/drawing11.xml.rels><?xml version="1.0" encoding="UTF-8" standalone="yes"?>
<Relationships xmlns="http://schemas.openxmlformats.org/package/2006/relationships"><Relationship Id="rId1" Type="http://schemas.openxmlformats.org/officeDocument/2006/relationships/hyperlink" Target="#'Sch-4'!A1"/></Relationships>
</file>

<file path=xl/drawings/_rels/drawing12.xml.rels><?xml version="1.0" encoding="UTF-8" standalone="yes"?>
<Relationships xmlns="http://schemas.openxmlformats.org/package/2006/relationships"><Relationship Id="rId1" Type="http://schemas.openxmlformats.org/officeDocument/2006/relationships/hyperlink" Target="#'Sch-4'!A1"/></Relationships>
</file>

<file path=xl/drawings/_rels/drawing13.xml.rels><?xml version="1.0" encoding="UTF-8" standalone="yes"?>
<Relationships xmlns="http://schemas.openxmlformats.org/package/2006/relationships"><Relationship Id="rId1" Type="http://schemas.openxmlformats.org/officeDocument/2006/relationships/hyperlink" Target="#'Sch-5'!A1"/></Relationships>
</file>

<file path=xl/drawings/_rels/drawing14.xml.rels><?xml version="1.0" encoding="UTF-8" standalone="yes"?>
<Relationships xmlns="http://schemas.openxmlformats.org/package/2006/relationships"><Relationship Id="rId1" Type="http://schemas.openxmlformats.org/officeDocument/2006/relationships/hyperlink" Target="#'Sch-5'!A1"/></Relationships>
</file>

<file path=xl/drawings/_rels/drawing15.xml.rels><?xml version="1.0" encoding="UTF-8" standalone="yes"?>
<Relationships xmlns="http://schemas.openxmlformats.org/package/2006/relationships"><Relationship Id="rId1" Type="http://schemas.openxmlformats.org/officeDocument/2006/relationships/hyperlink" Target="#'Sch-6'!A1"/></Relationships>
</file>

<file path=xl/drawings/_rels/drawing16.xml.rels><?xml version="1.0" encoding="UTF-8" standalone="yes"?>
<Relationships xmlns="http://schemas.openxmlformats.org/package/2006/relationships"><Relationship Id="rId1" Type="http://schemas.openxmlformats.org/officeDocument/2006/relationships/hyperlink" Target="#'Sch-6'!A1"/></Relationships>
</file>

<file path=xl/drawings/_rels/drawing17.xml.rels><?xml version="1.0" encoding="UTF-8" standalone="yes"?>
<Relationships xmlns="http://schemas.openxmlformats.org/package/2006/relationships"><Relationship Id="rId1" Type="http://schemas.openxmlformats.org/officeDocument/2006/relationships/hyperlink" Target="#Discount!A1"/></Relationships>
</file>

<file path=xl/drawings/_rels/drawing18.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9.xml.rels><?xml version="1.0" encoding="UTF-8" standalone="yes"?>
<Relationships xmlns="http://schemas.openxmlformats.org/package/2006/relationships"><Relationship Id="rId1" Type="http://schemas.openxmlformats.org/officeDocument/2006/relationships/hyperlink" Target="#'Sch-4'!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mes of Bidder'!A1"/></Relationships>
</file>

<file path=xl/drawings/_rels/drawing20.xml.rels><?xml version="1.0" encoding="UTF-8" standalone="yes"?>
<Relationships xmlns="http://schemas.openxmlformats.org/package/2006/relationships"><Relationship Id="rId1" Type="http://schemas.openxmlformats.org/officeDocument/2006/relationships/hyperlink" Target="#'Sch-4'!A1"/></Relationships>
</file>

<file path=xl/drawings/_rels/drawing21.xml.rels><?xml version="1.0" encoding="UTF-8" standalone="yes"?>
<Relationships xmlns="http://schemas.openxmlformats.org/package/2006/relationships"><Relationship Id="rId1" Type="http://schemas.openxmlformats.org/officeDocument/2006/relationships/hyperlink" Target="#'Sch-4'!A1"/></Relationships>
</file>

<file path=xl/drawings/_rels/drawing22.xml.rels><?xml version="1.0" encoding="UTF-8" standalone="yes"?>
<Relationships xmlns="http://schemas.openxmlformats.org/package/2006/relationships"><Relationship Id="rId1" Type="http://schemas.openxmlformats.org/officeDocument/2006/relationships/hyperlink" Target="#Cov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4'!A1"/></Relationships>
</file>

<file path=xl/drawings/_rels/drawing5.xml.rels><?xml version="1.0" encoding="UTF-8" standalone="yes"?>
<Relationships xmlns="http://schemas.openxmlformats.org/package/2006/relationships"><Relationship Id="rId1" Type="http://schemas.openxmlformats.org/officeDocument/2006/relationships/hyperlink" Target="#'Sch-4'!A1"/></Relationships>
</file>

<file path=xl/drawings/_rels/drawing6.xml.rels><?xml version="1.0" encoding="UTF-8" standalone="yes"?>
<Relationships xmlns="http://schemas.openxmlformats.org/package/2006/relationships"><Relationship Id="rId1" Type="http://schemas.openxmlformats.org/officeDocument/2006/relationships/hyperlink" Target="#'Sch-4'!A1"/></Relationships>
</file>

<file path=xl/drawings/_rels/drawing7.xml.rels><?xml version="1.0" encoding="UTF-8" standalone="yes"?>
<Relationships xmlns="http://schemas.openxmlformats.org/package/2006/relationships"><Relationship Id="rId1" Type="http://schemas.openxmlformats.org/officeDocument/2006/relationships/hyperlink" Target="#'Sch-4'!A1"/></Relationships>
</file>

<file path=xl/drawings/_rels/drawing8.xml.rels><?xml version="1.0" encoding="UTF-8" standalone="yes"?>
<Relationships xmlns="http://schemas.openxmlformats.org/package/2006/relationships"><Relationship Id="rId1" Type="http://schemas.openxmlformats.org/officeDocument/2006/relationships/hyperlink" Target="#'Sch-4'!A1"/></Relationships>
</file>

<file path=xl/drawings/_rels/drawing9.xml.rels><?xml version="1.0" encoding="UTF-8" standalone="yes"?>
<Relationships xmlns="http://schemas.openxmlformats.org/package/2006/relationships"><Relationship Id="rId1" Type="http://schemas.openxmlformats.org/officeDocument/2006/relationships/hyperlink" Target="#'Sch-4'!A1"/></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50800</xdr:rowOff>
    </xdr:from>
    <xdr:to>
      <xdr:col>5</xdr:col>
      <xdr:colOff>7097</xdr:colOff>
      <xdr:row>8</xdr:row>
      <xdr:rowOff>196850</xdr:rowOff>
    </xdr:to>
    <xdr:sp macro="" textlink="">
      <xdr:nvSpPr>
        <xdr:cNvPr id="2" name="Text Box 2">
          <a:hlinkClick xmlns:r="http://schemas.openxmlformats.org/officeDocument/2006/relationships" r:id="rId1" tooltip="Click to Proceed"/>
          <a:extLst>
            <a:ext uri="{FF2B5EF4-FFF2-40B4-BE49-F238E27FC236}">
              <a16:creationId xmlns:a16="http://schemas.microsoft.com/office/drawing/2014/main" id="{BBA223B3-5B45-7E88-378E-B298BE9D3153}"/>
            </a:ext>
          </a:extLst>
        </xdr:cNvPr>
        <xdr:cNvSpPr txBox="1">
          <a:spLocks noChangeArrowheads="1"/>
        </xdr:cNvSpPr>
      </xdr:nvSpPr>
      <xdr:spPr>
        <a:xfrm>
          <a:off x="591820" y="2516505"/>
          <a:ext cx="7075805" cy="298450"/>
        </a:xfrm>
        <a:prstGeom prst="rect">
          <a:avLst/>
        </a:prstGeom>
        <a:solidFill>
          <a:srgbClr val="FFFF99"/>
        </a:solidFill>
        <a:ln w="6350">
          <a:solidFill>
            <a:srgbClr val="000000"/>
          </a:solidFill>
          <a:miter lim="800000"/>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panose="02040602050305030304"/>
            </a:rPr>
            <a:t>Click to Proceed</a:t>
          </a:r>
        </a:p>
      </xdr:txBody>
    </xdr:sp>
    <xdr:clientData/>
  </xdr:twoCellAnchor>
  <xdr:twoCellAnchor editAs="oneCell">
    <xdr:from>
      <xdr:col>2</xdr:col>
      <xdr:colOff>2228850</xdr:colOff>
      <xdr:row>10</xdr:row>
      <xdr:rowOff>133350</xdr:rowOff>
    </xdr:from>
    <xdr:to>
      <xdr:col>4</xdr:col>
      <xdr:colOff>1038225</xdr:colOff>
      <xdr:row>13</xdr:row>
      <xdr:rowOff>9525</xdr:rowOff>
    </xdr:to>
    <xdr:pic>
      <xdr:nvPicPr>
        <xdr:cNvPr id="100999" name="Picture 3">
          <a:extLst>
            <a:ext uri="{FF2B5EF4-FFF2-40B4-BE49-F238E27FC236}">
              <a16:creationId xmlns:a16="http://schemas.microsoft.com/office/drawing/2014/main" id="{42006D97-BE7D-AA5A-98C0-071EE9498D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2981" t="27950" r="31090" b="55093"/>
        <a:stretch>
          <a:fillRect/>
        </a:stretch>
      </xdr:blipFill>
      <xdr:spPr bwMode="auto">
        <a:xfrm>
          <a:off x="3733800" y="3000375"/>
          <a:ext cx="46958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504825</xdr:colOff>
      <xdr:row>10</xdr:row>
      <xdr:rowOff>161925</xdr:rowOff>
    </xdr:from>
    <xdr:to>
      <xdr:col>2</xdr:col>
      <xdr:colOff>1809750</xdr:colOff>
      <xdr:row>12</xdr:row>
      <xdr:rowOff>171450</xdr:rowOff>
    </xdr:to>
    <xdr:pic>
      <xdr:nvPicPr>
        <xdr:cNvPr id="101000" name="Picture 4">
          <a:extLst>
            <a:ext uri="{FF2B5EF4-FFF2-40B4-BE49-F238E27FC236}">
              <a16:creationId xmlns:a16="http://schemas.microsoft.com/office/drawing/2014/main" id="{A74E2EB8-8523-81C1-F119-94B6AD8E62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2050" y="3028950"/>
          <a:ext cx="21526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257175</xdr:colOff>
      <xdr:row>0</xdr:row>
      <xdr:rowOff>19050</xdr:rowOff>
    </xdr:from>
    <xdr:to>
      <xdr:col>26</xdr:col>
      <xdr:colOff>676275</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0CE3CC1C-A028-4B88-B9D8-9B6D7D6FA6AB}"/>
            </a:ext>
          </a:extLst>
        </xdr:cNvPr>
        <xdr:cNvGrpSpPr>
          <a:grpSpLocks/>
        </xdr:cNvGrpSpPr>
      </xdr:nvGrpSpPr>
      <xdr:grpSpPr bwMode="auto">
        <a:xfrm>
          <a:off x="26747066" y="19050"/>
          <a:ext cx="7839594" cy="1429616"/>
          <a:chOff x="804" y="5"/>
          <a:chExt cx="116" cy="73"/>
        </a:xfrm>
      </xdr:grpSpPr>
      <xdr:sp macro="" textlink="">
        <xdr:nvSpPr>
          <xdr:cNvPr id="3" name="AutoShape 2">
            <a:extLst>
              <a:ext uri="{FF2B5EF4-FFF2-40B4-BE49-F238E27FC236}">
                <a16:creationId xmlns:a16="http://schemas.microsoft.com/office/drawing/2014/main" id="{E84A8B23-8B0F-E6AB-0EF2-6A55044CF689}"/>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61FA095C-5327-4BA9-BC35-3FB9C3E03D08}"/>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Sch-4</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257175</xdr:colOff>
      <xdr:row>0</xdr:row>
      <xdr:rowOff>19050</xdr:rowOff>
    </xdr:from>
    <xdr:to>
      <xdr:col>26</xdr:col>
      <xdr:colOff>625475</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3452092F-C387-4D8B-B07A-2B2BAA788915}"/>
            </a:ext>
          </a:extLst>
        </xdr:cNvPr>
        <xdr:cNvGrpSpPr>
          <a:grpSpLocks/>
        </xdr:cNvGrpSpPr>
      </xdr:nvGrpSpPr>
      <xdr:grpSpPr bwMode="auto">
        <a:xfrm>
          <a:off x="27963495" y="19050"/>
          <a:ext cx="7858760" cy="1426845"/>
          <a:chOff x="804" y="5"/>
          <a:chExt cx="116" cy="73"/>
        </a:xfrm>
      </xdr:grpSpPr>
      <xdr:sp macro="" textlink="">
        <xdr:nvSpPr>
          <xdr:cNvPr id="3" name="AutoShape 2">
            <a:extLst>
              <a:ext uri="{FF2B5EF4-FFF2-40B4-BE49-F238E27FC236}">
                <a16:creationId xmlns:a16="http://schemas.microsoft.com/office/drawing/2014/main" id="{6BD96A53-4C4A-D9EB-9968-EE36B35358A3}"/>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1F16A5F2-807D-FE91-D398-065F8C4ED07A}"/>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Sch-4</a:t>
            </a:r>
          </a:p>
        </xdr:txBody>
      </xdr:sp>
    </xdr:grpSp>
    <xdr:clientData/>
  </xdr:twoCellAnchor>
  <xdr:twoCellAnchor editAs="oneCell">
    <xdr:from>
      <xdr:col>3</xdr:col>
      <xdr:colOff>0</xdr:colOff>
      <xdr:row>83</xdr:row>
      <xdr:rowOff>0</xdr:rowOff>
    </xdr:from>
    <xdr:to>
      <xdr:col>3</xdr:col>
      <xdr:colOff>104775</xdr:colOff>
      <xdr:row>103</xdr:row>
      <xdr:rowOff>247650</xdr:rowOff>
    </xdr:to>
    <xdr:sp macro="" textlink="">
      <xdr:nvSpPr>
        <xdr:cNvPr id="5" name="Text Box 137">
          <a:extLst>
            <a:ext uri="{FF2B5EF4-FFF2-40B4-BE49-F238E27FC236}">
              <a16:creationId xmlns:a16="http://schemas.microsoft.com/office/drawing/2014/main" id="{D3A7C9E1-3C55-4A24-9B91-56A4DB0E9A1D}"/>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103</xdr:row>
      <xdr:rowOff>247650</xdr:rowOff>
    </xdr:to>
    <xdr:sp macro="" textlink="">
      <xdr:nvSpPr>
        <xdr:cNvPr id="6" name="Text Box 133">
          <a:extLst>
            <a:ext uri="{FF2B5EF4-FFF2-40B4-BE49-F238E27FC236}">
              <a16:creationId xmlns:a16="http://schemas.microsoft.com/office/drawing/2014/main" id="{20FD2334-7514-4906-B853-9F983FEDACD7}"/>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103</xdr:row>
      <xdr:rowOff>247650</xdr:rowOff>
    </xdr:to>
    <xdr:sp macro="" textlink="">
      <xdr:nvSpPr>
        <xdr:cNvPr id="7" name="Text Box 134">
          <a:extLst>
            <a:ext uri="{FF2B5EF4-FFF2-40B4-BE49-F238E27FC236}">
              <a16:creationId xmlns:a16="http://schemas.microsoft.com/office/drawing/2014/main" id="{5EB3D127-52B8-4395-9CFE-53FC6AC7CAAD}"/>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103</xdr:row>
      <xdr:rowOff>247650</xdr:rowOff>
    </xdr:to>
    <xdr:sp macro="" textlink="">
      <xdr:nvSpPr>
        <xdr:cNvPr id="8" name="Text Box 135">
          <a:extLst>
            <a:ext uri="{FF2B5EF4-FFF2-40B4-BE49-F238E27FC236}">
              <a16:creationId xmlns:a16="http://schemas.microsoft.com/office/drawing/2014/main" id="{EC60E397-6E05-4860-9D11-E0D94FA42FA1}"/>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103</xdr:row>
      <xdr:rowOff>247650</xdr:rowOff>
    </xdr:to>
    <xdr:sp macro="" textlink="">
      <xdr:nvSpPr>
        <xdr:cNvPr id="9" name="Text Box 136">
          <a:extLst>
            <a:ext uri="{FF2B5EF4-FFF2-40B4-BE49-F238E27FC236}">
              <a16:creationId xmlns:a16="http://schemas.microsoft.com/office/drawing/2014/main" id="{73F054B1-1EFE-4704-B5E7-A271E9A10544}"/>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103</xdr:row>
      <xdr:rowOff>247650</xdr:rowOff>
    </xdr:to>
    <xdr:sp macro="" textlink="">
      <xdr:nvSpPr>
        <xdr:cNvPr id="10" name="Text Box 137">
          <a:extLst>
            <a:ext uri="{FF2B5EF4-FFF2-40B4-BE49-F238E27FC236}">
              <a16:creationId xmlns:a16="http://schemas.microsoft.com/office/drawing/2014/main" id="{80A7B53B-D223-4094-AA9B-095FC43205BA}"/>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103</xdr:row>
      <xdr:rowOff>247650</xdr:rowOff>
    </xdr:to>
    <xdr:sp macro="" textlink="">
      <xdr:nvSpPr>
        <xdr:cNvPr id="11" name="Text Box 133">
          <a:extLst>
            <a:ext uri="{FF2B5EF4-FFF2-40B4-BE49-F238E27FC236}">
              <a16:creationId xmlns:a16="http://schemas.microsoft.com/office/drawing/2014/main" id="{AA21B42D-CD21-4956-A9FA-D3E0BC339E84}"/>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103</xdr:row>
      <xdr:rowOff>247650</xdr:rowOff>
    </xdr:to>
    <xdr:sp macro="" textlink="">
      <xdr:nvSpPr>
        <xdr:cNvPr id="12" name="Text Box 134">
          <a:extLst>
            <a:ext uri="{FF2B5EF4-FFF2-40B4-BE49-F238E27FC236}">
              <a16:creationId xmlns:a16="http://schemas.microsoft.com/office/drawing/2014/main" id="{E2AC2AB9-C438-4714-A535-F36C930445B4}"/>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103</xdr:row>
      <xdr:rowOff>247650</xdr:rowOff>
    </xdr:to>
    <xdr:sp macro="" textlink="">
      <xdr:nvSpPr>
        <xdr:cNvPr id="13" name="Text Box 135">
          <a:extLst>
            <a:ext uri="{FF2B5EF4-FFF2-40B4-BE49-F238E27FC236}">
              <a16:creationId xmlns:a16="http://schemas.microsoft.com/office/drawing/2014/main" id="{9ADC739F-1BC9-4C5A-A594-C8BB4249E27B}"/>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103</xdr:row>
      <xdr:rowOff>247650</xdr:rowOff>
    </xdr:to>
    <xdr:sp macro="" textlink="">
      <xdr:nvSpPr>
        <xdr:cNvPr id="14" name="Text Box 136">
          <a:extLst>
            <a:ext uri="{FF2B5EF4-FFF2-40B4-BE49-F238E27FC236}">
              <a16:creationId xmlns:a16="http://schemas.microsoft.com/office/drawing/2014/main" id="{88607046-8A5C-48A9-A654-9471FD3D42C6}"/>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103</xdr:row>
      <xdr:rowOff>247650</xdr:rowOff>
    </xdr:to>
    <xdr:sp macro="" textlink="">
      <xdr:nvSpPr>
        <xdr:cNvPr id="15" name="Text Box 137">
          <a:extLst>
            <a:ext uri="{FF2B5EF4-FFF2-40B4-BE49-F238E27FC236}">
              <a16:creationId xmlns:a16="http://schemas.microsoft.com/office/drawing/2014/main" id="{206F53EB-8696-4520-B5B3-36CFF8D644AC}"/>
            </a:ext>
          </a:extLst>
        </xdr:cNvPr>
        <xdr:cNvSpPr txBox="1">
          <a:spLocks noChangeArrowheads="1"/>
        </xdr:cNvSpPr>
      </xdr:nvSpPr>
      <xdr:spPr bwMode="auto">
        <a:xfrm>
          <a:off x="2209800" y="13093065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83</xdr:row>
      <xdr:rowOff>0</xdr:rowOff>
    </xdr:from>
    <xdr:to>
      <xdr:col>3</xdr:col>
      <xdr:colOff>1857375</xdr:colOff>
      <xdr:row>103</xdr:row>
      <xdr:rowOff>247650</xdr:rowOff>
    </xdr:to>
    <xdr:sp macro="" textlink="">
      <xdr:nvSpPr>
        <xdr:cNvPr id="16" name="Text Box 138">
          <a:extLst>
            <a:ext uri="{FF2B5EF4-FFF2-40B4-BE49-F238E27FC236}">
              <a16:creationId xmlns:a16="http://schemas.microsoft.com/office/drawing/2014/main" id="{CEC5C759-1E20-4353-B0A9-D2B31CD2CD74}"/>
            </a:ext>
          </a:extLst>
        </xdr:cNvPr>
        <xdr:cNvSpPr txBox="1">
          <a:spLocks noChangeArrowheads="1"/>
        </xdr:cNvSpPr>
      </xdr:nvSpPr>
      <xdr:spPr bwMode="auto">
        <a:xfrm>
          <a:off x="4067175" y="130930650"/>
          <a:ext cx="0"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38101</xdr:rowOff>
    </xdr:to>
    <xdr:sp macro="" textlink="">
      <xdr:nvSpPr>
        <xdr:cNvPr id="17" name="Text Box 133">
          <a:extLst>
            <a:ext uri="{FF2B5EF4-FFF2-40B4-BE49-F238E27FC236}">
              <a16:creationId xmlns:a16="http://schemas.microsoft.com/office/drawing/2014/main" id="{D22B537A-043E-4B7E-B9AC-AB4D05446C35}"/>
            </a:ext>
          </a:extLst>
        </xdr:cNvPr>
        <xdr:cNvSpPr txBox="1">
          <a:spLocks noChangeArrowheads="1"/>
        </xdr:cNvSpPr>
      </xdr:nvSpPr>
      <xdr:spPr bwMode="auto">
        <a:xfrm>
          <a:off x="2209800" y="1309306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38101</xdr:rowOff>
    </xdr:to>
    <xdr:sp macro="" textlink="">
      <xdr:nvSpPr>
        <xdr:cNvPr id="18" name="Text Box 134">
          <a:extLst>
            <a:ext uri="{FF2B5EF4-FFF2-40B4-BE49-F238E27FC236}">
              <a16:creationId xmlns:a16="http://schemas.microsoft.com/office/drawing/2014/main" id="{F969FA05-A1E8-4C20-B4F1-55A9CE8090C9}"/>
            </a:ext>
          </a:extLst>
        </xdr:cNvPr>
        <xdr:cNvSpPr txBox="1">
          <a:spLocks noChangeArrowheads="1"/>
        </xdr:cNvSpPr>
      </xdr:nvSpPr>
      <xdr:spPr bwMode="auto">
        <a:xfrm>
          <a:off x="2209800" y="1309306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38101</xdr:rowOff>
    </xdr:to>
    <xdr:sp macro="" textlink="">
      <xdr:nvSpPr>
        <xdr:cNvPr id="19" name="Text Box 135">
          <a:extLst>
            <a:ext uri="{FF2B5EF4-FFF2-40B4-BE49-F238E27FC236}">
              <a16:creationId xmlns:a16="http://schemas.microsoft.com/office/drawing/2014/main" id="{A2FCEC56-D8C9-4E8F-9937-84AD3BAE6E4E}"/>
            </a:ext>
          </a:extLst>
        </xdr:cNvPr>
        <xdr:cNvSpPr txBox="1">
          <a:spLocks noChangeArrowheads="1"/>
        </xdr:cNvSpPr>
      </xdr:nvSpPr>
      <xdr:spPr bwMode="auto">
        <a:xfrm>
          <a:off x="2209800" y="1309306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38101</xdr:rowOff>
    </xdr:to>
    <xdr:sp macro="" textlink="">
      <xdr:nvSpPr>
        <xdr:cNvPr id="20" name="Text Box 136">
          <a:extLst>
            <a:ext uri="{FF2B5EF4-FFF2-40B4-BE49-F238E27FC236}">
              <a16:creationId xmlns:a16="http://schemas.microsoft.com/office/drawing/2014/main" id="{AE75891E-EF4A-4125-B0C2-11E767194236}"/>
            </a:ext>
          </a:extLst>
        </xdr:cNvPr>
        <xdr:cNvSpPr txBox="1">
          <a:spLocks noChangeArrowheads="1"/>
        </xdr:cNvSpPr>
      </xdr:nvSpPr>
      <xdr:spPr bwMode="auto">
        <a:xfrm>
          <a:off x="2209800" y="1309306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38101</xdr:rowOff>
    </xdr:to>
    <xdr:sp macro="" textlink="">
      <xdr:nvSpPr>
        <xdr:cNvPr id="21" name="Text Box 137">
          <a:extLst>
            <a:ext uri="{FF2B5EF4-FFF2-40B4-BE49-F238E27FC236}">
              <a16:creationId xmlns:a16="http://schemas.microsoft.com/office/drawing/2014/main" id="{CB4191CA-CB6F-4C67-8B73-2F9525EF6656}"/>
            </a:ext>
          </a:extLst>
        </xdr:cNvPr>
        <xdr:cNvSpPr txBox="1">
          <a:spLocks noChangeArrowheads="1"/>
        </xdr:cNvSpPr>
      </xdr:nvSpPr>
      <xdr:spPr bwMode="auto">
        <a:xfrm>
          <a:off x="2209800" y="1309306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83</xdr:row>
      <xdr:rowOff>0</xdr:rowOff>
    </xdr:from>
    <xdr:to>
      <xdr:col>3</xdr:col>
      <xdr:colOff>1857375</xdr:colOff>
      <xdr:row>104</xdr:row>
      <xdr:rowOff>38101</xdr:rowOff>
    </xdr:to>
    <xdr:sp macro="" textlink="">
      <xdr:nvSpPr>
        <xdr:cNvPr id="22" name="Text Box 138">
          <a:extLst>
            <a:ext uri="{FF2B5EF4-FFF2-40B4-BE49-F238E27FC236}">
              <a16:creationId xmlns:a16="http://schemas.microsoft.com/office/drawing/2014/main" id="{20925309-78A8-488B-A72C-5DF06A8D5028}"/>
            </a:ext>
          </a:extLst>
        </xdr:cNvPr>
        <xdr:cNvSpPr txBox="1">
          <a:spLocks noChangeArrowheads="1"/>
        </xdr:cNvSpPr>
      </xdr:nvSpPr>
      <xdr:spPr bwMode="auto">
        <a:xfrm>
          <a:off x="4067175" y="130930650"/>
          <a:ext cx="0"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38101</xdr:rowOff>
    </xdr:to>
    <xdr:sp macro="" textlink="">
      <xdr:nvSpPr>
        <xdr:cNvPr id="23" name="Text Box 133">
          <a:extLst>
            <a:ext uri="{FF2B5EF4-FFF2-40B4-BE49-F238E27FC236}">
              <a16:creationId xmlns:a16="http://schemas.microsoft.com/office/drawing/2014/main" id="{40954C8A-D307-4196-8AC1-A6D2ED5C4707}"/>
            </a:ext>
          </a:extLst>
        </xdr:cNvPr>
        <xdr:cNvSpPr txBox="1">
          <a:spLocks noChangeArrowheads="1"/>
        </xdr:cNvSpPr>
      </xdr:nvSpPr>
      <xdr:spPr bwMode="auto">
        <a:xfrm>
          <a:off x="2209800" y="1309306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38101</xdr:rowOff>
    </xdr:to>
    <xdr:sp macro="" textlink="">
      <xdr:nvSpPr>
        <xdr:cNvPr id="24" name="Text Box 134">
          <a:extLst>
            <a:ext uri="{FF2B5EF4-FFF2-40B4-BE49-F238E27FC236}">
              <a16:creationId xmlns:a16="http://schemas.microsoft.com/office/drawing/2014/main" id="{C0EBCE48-CE32-4B3A-87BB-E300172168FC}"/>
            </a:ext>
          </a:extLst>
        </xdr:cNvPr>
        <xdr:cNvSpPr txBox="1">
          <a:spLocks noChangeArrowheads="1"/>
        </xdr:cNvSpPr>
      </xdr:nvSpPr>
      <xdr:spPr bwMode="auto">
        <a:xfrm>
          <a:off x="2209800" y="13093065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83</xdr:row>
      <xdr:rowOff>0</xdr:rowOff>
    </xdr:from>
    <xdr:to>
      <xdr:col>3</xdr:col>
      <xdr:colOff>1857375</xdr:colOff>
      <xdr:row>104</xdr:row>
      <xdr:rowOff>38101</xdr:rowOff>
    </xdr:to>
    <xdr:sp macro="" textlink="">
      <xdr:nvSpPr>
        <xdr:cNvPr id="25" name="Text Box 138">
          <a:extLst>
            <a:ext uri="{FF2B5EF4-FFF2-40B4-BE49-F238E27FC236}">
              <a16:creationId xmlns:a16="http://schemas.microsoft.com/office/drawing/2014/main" id="{FB5218E2-9743-438D-B06C-33026A7C1E01}"/>
            </a:ext>
          </a:extLst>
        </xdr:cNvPr>
        <xdr:cNvSpPr txBox="1">
          <a:spLocks noChangeArrowheads="1"/>
        </xdr:cNvSpPr>
      </xdr:nvSpPr>
      <xdr:spPr bwMode="auto">
        <a:xfrm>
          <a:off x="4067175" y="130930650"/>
          <a:ext cx="0"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xdr:rowOff>
    </xdr:to>
    <xdr:sp macro="" textlink="">
      <xdr:nvSpPr>
        <xdr:cNvPr id="26" name="Text Box 137">
          <a:extLst>
            <a:ext uri="{FF2B5EF4-FFF2-40B4-BE49-F238E27FC236}">
              <a16:creationId xmlns:a16="http://schemas.microsoft.com/office/drawing/2014/main" id="{FFB1EA2C-27AD-4259-BF15-5271F7A84AA5}"/>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xdr:rowOff>
    </xdr:to>
    <xdr:sp macro="" textlink="">
      <xdr:nvSpPr>
        <xdr:cNvPr id="27" name="Text Box 133">
          <a:extLst>
            <a:ext uri="{FF2B5EF4-FFF2-40B4-BE49-F238E27FC236}">
              <a16:creationId xmlns:a16="http://schemas.microsoft.com/office/drawing/2014/main" id="{2D5B916A-08B9-4E41-93BA-CDD9E521A800}"/>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xdr:rowOff>
    </xdr:to>
    <xdr:sp macro="" textlink="">
      <xdr:nvSpPr>
        <xdr:cNvPr id="28" name="Text Box 134">
          <a:extLst>
            <a:ext uri="{FF2B5EF4-FFF2-40B4-BE49-F238E27FC236}">
              <a16:creationId xmlns:a16="http://schemas.microsoft.com/office/drawing/2014/main" id="{F40E064A-55FD-449A-8E5D-612B2F294B90}"/>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xdr:rowOff>
    </xdr:to>
    <xdr:sp macro="" textlink="">
      <xdr:nvSpPr>
        <xdr:cNvPr id="29" name="Text Box 135">
          <a:extLst>
            <a:ext uri="{FF2B5EF4-FFF2-40B4-BE49-F238E27FC236}">
              <a16:creationId xmlns:a16="http://schemas.microsoft.com/office/drawing/2014/main" id="{EE87A11D-9563-431F-8B0B-53347675BEEF}"/>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xdr:rowOff>
    </xdr:to>
    <xdr:sp macro="" textlink="">
      <xdr:nvSpPr>
        <xdr:cNvPr id="30" name="Text Box 136">
          <a:extLst>
            <a:ext uri="{FF2B5EF4-FFF2-40B4-BE49-F238E27FC236}">
              <a16:creationId xmlns:a16="http://schemas.microsoft.com/office/drawing/2014/main" id="{D61E987F-1091-464F-89C6-EBD0A75BE0F1}"/>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xdr:rowOff>
    </xdr:to>
    <xdr:sp macro="" textlink="">
      <xdr:nvSpPr>
        <xdr:cNvPr id="31" name="Text Box 137">
          <a:extLst>
            <a:ext uri="{FF2B5EF4-FFF2-40B4-BE49-F238E27FC236}">
              <a16:creationId xmlns:a16="http://schemas.microsoft.com/office/drawing/2014/main" id="{9024BA3F-A7EA-44C8-B78E-7C6123501915}"/>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xdr:rowOff>
    </xdr:to>
    <xdr:sp macro="" textlink="">
      <xdr:nvSpPr>
        <xdr:cNvPr id="32" name="Text Box 133">
          <a:extLst>
            <a:ext uri="{FF2B5EF4-FFF2-40B4-BE49-F238E27FC236}">
              <a16:creationId xmlns:a16="http://schemas.microsoft.com/office/drawing/2014/main" id="{81DCE8E8-6076-4820-9D0A-8D7CD7C1FF9A}"/>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xdr:rowOff>
    </xdr:to>
    <xdr:sp macro="" textlink="">
      <xdr:nvSpPr>
        <xdr:cNvPr id="33" name="Text Box 134">
          <a:extLst>
            <a:ext uri="{FF2B5EF4-FFF2-40B4-BE49-F238E27FC236}">
              <a16:creationId xmlns:a16="http://schemas.microsoft.com/office/drawing/2014/main" id="{B2CE6BCC-CEDF-41DB-98CB-D5D152D3DC6B}"/>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xdr:rowOff>
    </xdr:to>
    <xdr:sp macro="" textlink="">
      <xdr:nvSpPr>
        <xdr:cNvPr id="34" name="Text Box 135">
          <a:extLst>
            <a:ext uri="{FF2B5EF4-FFF2-40B4-BE49-F238E27FC236}">
              <a16:creationId xmlns:a16="http://schemas.microsoft.com/office/drawing/2014/main" id="{6013E463-2F92-4259-807C-C61A7DAEF082}"/>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xdr:rowOff>
    </xdr:to>
    <xdr:sp macro="" textlink="">
      <xdr:nvSpPr>
        <xdr:cNvPr id="35" name="Text Box 136">
          <a:extLst>
            <a:ext uri="{FF2B5EF4-FFF2-40B4-BE49-F238E27FC236}">
              <a16:creationId xmlns:a16="http://schemas.microsoft.com/office/drawing/2014/main" id="{7D22B757-64CD-4E4B-B801-15C2FA81E858}"/>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xdr:rowOff>
    </xdr:to>
    <xdr:sp macro="" textlink="">
      <xdr:nvSpPr>
        <xdr:cNvPr id="36" name="Text Box 137">
          <a:extLst>
            <a:ext uri="{FF2B5EF4-FFF2-40B4-BE49-F238E27FC236}">
              <a16:creationId xmlns:a16="http://schemas.microsoft.com/office/drawing/2014/main" id="{1B80C23E-9928-4479-83D2-55C83C1083F7}"/>
            </a:ext>
          </a:extLst>
        </xdr:cNvPr>
        <xdr:cNvSpPr txBox="1">
          <a:spLocks noChangeArrowheads="1"/>
        </xdr:cNvSpPr>
      </xdr:nvSpPr>
      <xdr:spPr bwMode="auto">
        <a:xfrm>
          <a:off x="2209800" y="13093065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83</xdr:row>
      <xdr:rowOff>0</xdr:rowOff>
    </xdr:from>
    <xdr:to>
      <xdr:col>3</xdr:col>
      <xdr:colOff>1857375</xdr:colOff>
      <xdr:row>104</xdr:row>
      <xdr:rowOff>6350</xdr:rowOff>
    </xdr:to>
    <xdr:sp macro="" textlink="">
      <xdr:nvSpPr>
        <xdr:cNvPr id="37" name="Text Box 138">
          <a:extLst>
            <a:ext uri="{FF2B5EF4-FFF2-40B4-BE49-F238E27FC236}">
              <a16:creationId xmlns:a16="http://schemas.microsoft.com/office/drawing/2014/main" id="{3999EC50-0D8F-4511-BE38-ABCF752780F6}"/>
            </a:ext>
          </a:extLst>
        </xdr:cNvPr>
        <xdr:cNvSpPr txBox="1">
          <a:spLocks noChangeArrowheads="1"/>
        </xdr:cNvSpPr>
      </xdr:nvSpPr>
      <xdr:spPr bwMode="auto">
        <a:xfrm>
          <a:off x="4067175" y="130930650"/>
          <a:ext cx="0"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63501</xdr:rowOff>
    </xdr:to>
    <xdr:sp macro="" textlink="">
      <xdr:nvSpPr>
        <xdr:cNvPr id="38" name="Text Box 133">
          <a:extLst>
            <a:ext uri="{FF2B5EF4-FFF2-40B4-BE49-F238E27FC236}">
              <a16:creationId xmlns:a16="http://schemas.microsoft.com/office/drawing/2014/main" id="{6D401ACA-FBD2-451C-9986-15232BA6F385}"/>
            </a:ext>
          </a:extLst>
        </xdr:cNvPr>
        <xdr:cNvSpPr txBox="1">
          <a:spLocks noChangeArrowheads="1"/>
        </xdr:cNvSpPr>
      </xdr:nvSpPr>
      <xdr:spPr bwMode="auto">
        <a:xfrm>
          <a:off x="2209800" y="1309306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63501</xdr:rowOff>
    </xdr:to>
    <xdr:sp macro="" textlink="">
      <xdr:nvSpPr>
        <xdr:cNvPr id="39" name="Text Box 134">
          <a:extLst>
            <a:ext uri="{FF2B5EF4-FFF2-40B4-BE49-F238E27FC236}">
              <a16:creationId xmlns:a16="http://schemas.microsoft.com/office/drawing/2014/main" id="{0BD63B10-8A7D-42CC-A59E-8F485E1456FB}"/>
            </a:ext>
          </a:extLst>
        </xdr:cNvPr>
        <xdr:cNvSpPr txBox="1">
          <a:spLocks noChangeArrowheads="1"/>
        </xdr:cNvSpPr>
      </xdr:nvSpPr>
      <xdr:spPr bwMode="auto">
        <a:xfrm>
          <a:off x="2209800" y="1309306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63501</xdr:rowOff>
    </xdr:to>
    <xdr:sp macro="" textlink="">
      <xdr:nvSpPr>
        <xdr:cNvPr id="40" name="Text Box 135">
          <a:extLst>
            <a:ext uri="{FF2B5EF4-FFF2-40B4-BE49-F238E27FC236}">
              <a16:creationId xmlns:a16="http://schemas.microsoft.com/office/drawing/2014/main" id="{5CCD3978-BD21-4575-B03A-DDB616B64F29}"/>
            </a:ext>
          </a:extLst>
        </xdr:cNvPr>
        <xdr:cNvSpPr txBox="1">
          <a:spLocks noChangeArrowheads="1"/>
        </xdr:cNvSpPr>
      </xdr:nvSpPr>
      <xdr:spPr bwMode="auto">
        <a:xfrm>
          <a:off x="2209800" y="1309306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63501</xdr:rowOff>
    </xdr:to>
    <xdr:sp macro="" textlink="">
      <xdr:nvSpPr>
        <xdr:cNvPr id="41" name="Text Box 136">
          <a:extLst>
            <a:ext uri="{FF2B5EF4-FFF2-40B4-BE49-F238E27FC236}">
              <a16:creationId xmlns:a16="http://schemas.microsoft.com/office/drawing/2014/main" id="{1F7BC796-B38F-4C2E-990C-914E31625456}"/>
            </a:ext>
          </a:extLst>
        </xdr:cNvPr>
        <xdr:cNvSpPr txBox="1">
          <a:spLocks noChangeArrowheads="1"/>
        </xdr:cNvSpPr>
      </xdr:nvSpPr>
      <xdr:spPr bwMode="auto">
        <a:xfrm>
          <a:off x="2209800" y="1309306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63501</xdr:rowOff>
    </xdr:to>
    <xdr:sp macro="" textlink="">
      <xdr:nvSpPr>
        <xdr:cNvPr id="42" name="Text Box 137">
          <a:extLst>
            <a:ext uri="{FF2B5EF4-FFF2-40B4-BE49-F238E27FC236}">
              <a16:creationId xmlns:a16="http://schemas.microsoft.com/office/drawing/2014/main" id="{ECF21686-E192-4680-A803-A193DAC1F402}"/>
            </a:ext>
          </a:extLst>
        </xdr:cNvPr>
        <xdr:cNvSpPr txBox="1">
          <a:spLocks noChangeArrowheads="1"/>
        </xdr:cNvSpPr>
      </xdr:nvSpPr>
      <xdr:spPr bwMode="auto">
        <a:xfrm>
          <a:off x="2209800" y="1309306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83</xdr:row>
      <xdr:rowOff>0</xdr:rowOff>
    </xdr:from>
    <xdr:to>
      <xdr:col>3</xdr:col>
      <xdr:colOff>1857375</xdr:colOff>
      <xdr:row>104</xdr:row>
      <xdr:rowOff>63501</xdr:rowOff>
    </xdr:to>
    <xdr:sp macro="" textlink="">
      <xdr:nvSpPr>
        <xdr:cNvPr id="43" name="Text Box 138">
          <a:extLst>
            <a:ext uri="{FF2B5EF4-FFF2-40B4-BE49-F238E27FC236}">
              <a16:creationId xmlns:a16="http://schemas.microsoft.com/office/drawing/2014/main" id="{38882857-7962-4A7F-AD81-FC9919D0EC9C}"/>
            </a:ext>
          </a:extLst>
        </xdr:cNvPr>
        <xdr:cNvSpPr txBox="1">
          <a:spLocks noChangeArrowheads="1"/>
        </xdr:cNvSpPr>
      </xdr:nvSpPr>
      <xdr:spPr bwMode="auto">
        <a:xfrm>
          <a:off x="4067175" y="130930650"/>
          <a:ext cx="0"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63501</xdr:rowOff>
    </xdr:to>
    <xdr:sp macro="" textlink="">
      <xdr:nvSpPr>
        <xdr:cNvPr id="44" name="Text Box 133">
          <a:extLst>
            <a:ext uri="{FF2B5EF4-FFF2-40B4-BE49-F238E27FC236}">
              <a16:creationId xmlns:a16="http://schemas.microsoft.com/office/drawing/2014/main" id="{DAD1A4EE-6E98-4F55-A63F-9524B20B6158}"/>
            </a:ext>
          </a:extLst>
        </xdr:cNvPr>
        <xdr:cNvSpPr txBox="1">
          <a:spLocks noChangeArrowheads="1"/>
        </xdr:cNvSpPr>
      </xdr:nvSpPr>
      <xdr:spPr bwMode="auto">
        <a:xfrm>
          <a:off x="2209800" y="1309306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83</xdr:row>
      <xdr:rowOff>0</xdr:rowOff>
    </xdr:from>
    <xdr:to>
      <xdr:col>3</xdr:col>
      <xdr:colOff>104775</xdr:colOff>
      <xdr:row>104</xdr:row>
      <xdr:rowOff>63501</xdr:rowOff>
    </xdr:to>
    <xdr:sp macro="" textlink="">
      <xdr:nvSpPr>
        <xdr:cNvPr id="45" name="Text Box 134">
          <a:extLst>
            <a:ext uri="{FF2B5EF4-FFF2-40B4-BE49-F238E27FC236}">
              <a16:creationId xmlns:a16="http://schemas.microsoft.com/office/drawing/2014/main" id="{F6C0769A-025B-4365-8319-8B1940EFF550}"/>
            </a:ext>
          </a:extLst>
        </xdr:cNvPr>
        <xdr:cNvSpPr txBox="1">
          <a:spLocks noChangeArrowheads="1"/>
        </xdr:cNvSpPr>
      </xdr:nvSpPr>
      <xdr:spPr bwMode="auto">
        <a:xfrm>
          <a:off x="2209800" y="13093065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83</xdr:row>
      <xdr:rowOff>0</xdr:rowOff>
    </xdr:from>
    <xdr:to>
      <xdr:col>3</xdr:col>
      <xdr:colOff>1857375</xdr:colOff>
      <xdr:row>104</xdr:row>
      <xdr:rowOff>63501</xdr:rowOff>
    </xdr:to>
    <xdr:sp macro="" textlink="">
      <xdr:nvSpPr>
        <xdr:cNvPr id="46" name="Text Box 138">
          <a:extLst>
            <a:ext uri="{FF2B5EF4-FFF2-40B4-BE49-F238E27FC236}">
              <a16:creationId xmlns:a16="http://schemas.microsoft.com/office/drawing/2014/main" id="{045CC28C-1ED5-4B61-BF0D-4A4453AB167F}"/>
            </a:ext>
          </a:extLst>
        </xdr:cNvPr>
        <xdr:cNvSpPr txBox="1">
          <a:spLocks noChangeArrowheads="1"/>
        </xdr:cNvSpPr>
      </xdr:nvSpPr>
      <xdr:spPr bwMode="auto">
        <a:xfrm>
          <a:off x="4067175" y="130930650"/>
          <a:ext cx="0"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257175</xdr:colOff>
      <xdr:row>0</xdr:row>
      <xdr:rowOff>19050</xdr:rowOff>
    </xdr:from>
    <xdr:to>
      <xdr:col>26</xdr:col>
      <xdr:colOff>625475</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241B5ED9-9252-4AB6-AE03-761A93CBEA1A}"/>
            </a:ext>
          </a:extLst>
        </xdr:cNvPr>
        <xdr:cNvGrpSpPr>
          <a:grpSpLocks/>
        </xdr:cNvGrpSpPr>
      </xdr:nvGrpSpPr>
      <xdr:grpSpPr bwMode="auto">
        <a:xfrm>
          <a:off x="28222575" y="19050"/>
          <a:ext cx="7675880" cy="1781175"/>
          <a:chOff x="804" y="5"/>
          <a:chExt cx="116" cy="73"/>
        </a:xfrm>
      </xdr:grpSpPr>
      <xdr:sp macro="" textlink="">
        <xdr:nvSpPr>
          <xdr:cNvPr id="3" name="AutoShape 2">
            <a:extLst>
              <a:ext uri="{FF2B5EF4-FFF2-40B4-BE49-F238E27FC236}">
                <a16:creationId xmlns:a16="http://schemas.microsoft.com/office/drawing/2014/main" id="{C9D6B19B-E484-EBA7-564F-89B446C3675D}"/>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1801F73A-E19F-E4B8-6C75-C5BB024D4330}"/>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Sch-4</a:t>
            </a:r>
          </a:p>
        </xdr:txBody>
      </xdr:sp>
    </xdr:grpSp>
    <xdr:clientData/>
  </xdr:twoCellAnchor>
  <xdr:twoCellAnchor editAs="oneCell">
    <xdr:from>
      <xdr:col>3</xdr:col>
      <xdr:colOff>0</xdr:colOff>
      <xdr:row>24</xdr:row>
      <xdr:rowOff>0</xdr:rowOff>
    </xdr:from>
    <xdr:to>
      <xdr:col>3</xdr:col>
      <xdr:colOff>104775</xdr:colOff>
      <xdr:row>44</xdr:row>
      <xdr:rowOff>247650</xdr:rowOff>
    </xdr:to>
    <xdr:sp macro="" textlink="">
      <xdr:nvSpPr>
        <xdr:cNvPr id="5" name="Text Box 137">
          <a:extLst>
            <a:ext uri="{FF2B5EF4-FFF2-40B4-BE49-F238E27FC236}">
              <a16:creationId xmlns:a16="http://schemas.microsoft.com/office/drawing/2014/main" id="{9763E57C-E7A4-4C9B-A855-7BC2929C4339}"/>
            </a:ext>
          </a:extLst>
        </xdr:cNvPr>
        <xdr:cNvSpPr txBox="1">
          <a:spLocks noChangeArrowheads="1"/>
        </xdr:cNvSpPr>
      </xdr:nvSpPr>
      <xdr:spPr bwMode="auto">
        <a:xfrm>
          <a:off x="2209800" y="10496550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44</xdr:row>
      <xdr:rowOff>247650</xdr:rowOff>
    </xdr:to>
    <xdr:sp macro="" textlink="">
      <xdr:nvSpPr>
        <xdr:cNvPr id="6" name="Text Box 133">
          <a:extLst>
            <a:ext uri="{FF2B5EF4-FFF2-40B4-BE49-F238E27FC236}">
              <a16:creationId xmlns:a16="http://schemas.microsoft.com/office/drawing/2014/main" id="{386D642B-D2AA-4CB6-B39E-6231FEC7A061}"/>
            </a:ext>
          </a:extLst>
        </xdr:cNvPr>
        <xdr:cNvSpPr txBox="1">
          <a:spLocks noChangeArrowheads="1"/>
        </xdr:cNvSpPr>
      </xdr:nvSpPr>
      <xdr:spPr bwMode="auto">
        <a:xfrm>
          <a:off x="2209800" y="10496550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44</xdr:row>
      <xdr:rowOff>247650</xdr:rowOff>
    </xdr:to>
    <xdr:sp macro="" textlink="">
      <xdr:nvSpPr>
        <xdr:cNvPr id="7" name="Text Box 134">
          <a:extLst>
            <a:ext uri="{FF2B5EF4-FFF2-40B4-BE49-F238E27FC236}">
              <a16:creationId xmlns:a16="http://schemas.microsoft.com/office/drawing/2014/main" id="{FC4D2843-83AD-41AF-90CB-4D7A84D640EE}"/>
            </a:ext>
          </a:extLst>
        </xdr:cNvPr>
        <xdr:cNvSpPr txBox="1">
          <a:spLocks noChangeArrowheads="1"/>
        </xdr:cNvSpPr>
      </xdr:nvSpPr>
      <xdr:spPr bwMode="auto">
        <a:xfrm>
          <a:off x="2209800" y="10496550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44</xdr:row>
      <xdr:rowOff>247650</xdr:rowOff>
    </xdr:to>
    <xdr:sp macro="" textlink="">
      <xdr:nvSpPr>
        <xdr:cNvPr id="8" name="Text Box 135">
          <a:extLst>
            <a:ext uri="{FF2B5EF4-FFF2-40B4-BE49-F238E27FC236}">
              <a16:creationId xmlns:a16="http://schemas.microsoft.com/office/drawing/2014/main" id="{FC7E5286-4E64-4514-B50E-C7623746195F}"/>
            </a:ext>
          </a:extLst>
        </xdr:cNvPr>
        <xdr:cNvSpPr txBox="1">
          <a:spLocks noChangeArrowheads="1"/>
        </xdr:cNvSpPr>
      </xdr:nvSpPr>
      <xdr:spPr bwMode="auto">
        <a:xfrm>
          <a:off x="2209800" y="10496550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44</xdr:row>
      <xdr:rowOff>247650</xdr:rowOff>
    </xdr:to>
    <xdr:sp macro="" textlink="">
      <xdr:nvSpPr>
        <xdr:cNvPr id="9" name="Text Box 136">
          <a:extLst>
            <a:ext uri="{FF2B5EF4-FFF2-40B4-BE49-F238E27FC236}">
              <a16:creationId xmlns:a16="http://schemas.microsoft.com/office/drawing/2014/main" id="{82158699-7624-49FB-A85A-D03A2C27BB7E}"/>
            </a:ext>
          </a:extLst>
        </xdr:cNvPr>
        <xdr:cNvSpPr txBox="1">
          <a:spLocks noChangeArrowheads="1"/>
        </xdr:cNvSpPr>
      </xdr:nvSpPr>
      <xdr:spPr bwMode="auto">
        <a:xfrm>
          <a:off x="2209800" y="10496550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44</xdr:row>
      <xdr:rowOff>247650</xdr:rowOff>
    </xdr:to>
    <xdr:sp macro="" textlink="">
      <xdr:nvSpPr>
        <xdr:cNvPr id="10" name="Text Box 137">
          <a:extLst>
            <a:ext uri="{FF2B5EF4-FFF2-40B4-BE49-F238E27FC236}">
              <a16:creationId xmlns:a16="http://schemas.microsoft.com/office/drawing/2014/main" id="{005B9153-75E5-4691-A247-082EFDDEAE8F}"/>
            </a:ext>
          </a:extLst>
        </xdr:cNvPr>
        <xdr:cNvSpPr txBox="1">
          <a:spLocks noChangeArrowheads="1"/>
        </xdr:cNvSpPr>
      </xdr:nvSpPr>
      <xdr:spPr bwMode="auto">
        <a:xfrm>
          <a:off x="2209800" y="10496550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44</xdr:row>
      <xdr:rowOff>247650</xdr:rowOff>
    </xdr:to>
    <xdr:sp macro="" textlink="">
      <xdr:nvSpPr>
        <xdr:cNvPr id="11" name="Text Box 133">
          <a:extLst>
            <a:ext uri="{FF2B5EF4-FFF2-40B4-BE49-F238E27FC236}">
              <a16:creationId xmlns:a16="http://schemas.microsoft.com/office/drawing/2014/main" id="{32804320-505F-4430-A035-16BAC10E1008}"/>
            </a:ext>
          </a:extLst>
        </xdr:cNvPr>
        <xdr:cNvSpPr txBox="1">
          <a:spLocks noChangeArrowheads="1"/>
        </xdr:cNvSpPr>
      </xdr:nvSpPr>
      <xdr:spPr bwMode="auto">
        <a:xfrm>
          <a:off x="2209800" y="10496550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44</xdr:row>
      <xdr:rowOff>247650</xdr:rowOff>
    </xdr:to>
    <xdr:sp macro="" textlink="">
      <xdr:nvSpPr>
        <xdr:cNvPr id="12" name="Text Box 134">
          <a:extLst>
            <a:ext uri="{FF2B5EF4-FFF2-40B4-BE49-F238E27FC236}">
              <a16:creationId xmlns:a16="http://schemas.microsoft.com/office/drawing/2014/main" id="{92C45946-7D44-4C90-A00F-CF0C386CCCB8}"/>
            </a:ext>
          </a:extLst>
        </xdr:cNvPr>
        <xdr:cNvSpPr txBox="1">
          <a:spLocks noChangeArrowheads="1"/>
        </xdr:cNvSpPr>
      </xdr:nvSpPr>
      <xdr:spPr bwMode="auto">
        <a:xfrm>
          <a:off x="2209800" y="10496550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44</xdr:row>
      <xdr:rowOff>247650</xdr:rowOff>
    </xdr:to>
    <xdr:sp macro="" textlink="">
      <xdr:nvSpPr>
        <xdr:cNvPr id="13" name="Text Box 135">
          <a:extLst>
            <a:ext uri="{FF2B5EF4-FFF2-40B4-BE49-F238E27FC236}">
              <a16:creationId xmlns:a16="http://schemas.microsoft.com/office/drawing/2014/main" id="{93B9FF29-0320-4644-96D4-8E66DF4F4B9B}"/>
            </a:ext>
          </a:extLst>
        </xdr:cNvPr>
        <xdr:cNvSpPr txBox="1">
          <a:spLocks noChangeArrowheads="1"/>
        </xdr:cNvSpPr>
      </xdr:nvSpPr>
      <xdr:spPr bwMode="auto">
        <a:xfrm>
          <a:off x="2209800" y="10496550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44</xdr:row>
      <xdr:rowOff>247650</xdr:rowOff>
    </xdr:to>
    <xdr:sp macro="" textlink="">
      <xdr:nvSpPr>
        <xdr:cNvPr id="14" name="Text Box 136">
          <a:extLst>
            <a:ext uri="{FF2B5EF4-FFF2-40B4-BE49-F238E27FC236}">
              <a16:creationId xmlns:a16="http://schemas.microsoft.com/office/drawing/2014/main" id="{003156CA-4287-46E8-9233-E88AF6A3A9D1}"/>
            </a:ext>
          </a:extLst>
        </xdr:cNvPr>
        <xdr:cNvSpPr txBox="1">
          <a:spLocks noChangeArrowheads="1"/>
        </xdr:cNvSpPr>
      </xdr:nvSpPr>
      <xdr:spPr bwMode="auto">
        <a:xfrm>
          <a:off x="2209800" y="10496550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44</xdr:row>
      <xdr:rowOff>247650</xdr:rowOff>
    </xdr:to>
    <xdr:sp macro="" textlink="">
      <xdr:nvSpPr>
        <xdr:cNvPr id="15" name="Text Box 137">
          <a:extLst>
            <a:ext uri="{FF2B5EF4-FFF2-40B4-BE49-F238E27FC236}">
              <a16:creationId xmlns:a16="http://schemas.microsoft.com/office/drawing/2014/main" id="{66186D69-E5F4-435A-8ED7-98AB0AAAA5A5}"/>
            </a:ext>
          </a:extLst>
        </xdr:cNvPr>
        <xdr:cNvSpPr txBox="1">
          <a:spLocks noChangeArrowheads="1"/>
        </xdr:cNvSpPr>
      </xdr:nvSpPr>
      <xdr:spPr bwMode="auto">
        <a:xfrm>
          <a:off x="2209800" y="104965500"/>
          <a:ext cx="104775"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24</xdr:row>
      <xdr:rowOff>0</xdr:rowOff>
    </xdr:from>
    <xdr:to>
      <xdr:col>3</xdr:col>
      <xdr:colOff>1857375</xdr:colOff>
      <xdr:row>44</xdr:row>
      <xdr:rowOff>247650</xdr:rowOff>
    </xdr:to>
    <xdr:sp macro="" textlink="">
      <xdr:nvSpPr>
        <xdr:cNvPr id="16" name="Text Box 138">
          <a:extLst>
            <a:ext uri="{FF2B5EF4-FFF2-40B4-BE49-F238E27FC236}">
              <a16:creationId xmlns:a16="http://schemas.microsoft.com/office/drawing/2014/main" id="{1B6CA072-3056-475D-A5A0-E7D8285A8F03}"/>
            </a:ext>
          </a:extLst>
        </xdr:cNvPr>
        <xdr:cNvSpPr txBox="1">
          <a:spLocks noChangeArrowheads="1"/>
        </xdr:cNvSpPr>
      </xdr:nvSpPr>
      <xdr:spPr bwMode="auto">
        <a:xfrm>
          <a:off x="4067175" y="104965500"/>
          <a:ext cx="0" cy="656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38101</xdr:rowOff>
    </xdr:to>
    <xdr:sp macro="" textlink="">
      <xdr:nvSpPr>
        <xdr:cNvPr id="17" name="Text Box 133">
          <a:extLst>
            <a:ext uri="{FF2B5EF4-FFF2-40B4-BE49-F238E27FC236}">
              <a16:creationId xmlns:a16="http://schemas.microsoft.com/office/drawing/2014/main" id="{F6EF581C-4DBE-4EBE-A87A-99E620DB2443}"/>
            </a:ext>
          </a:extLst>
        </xdr:cNvPr>
        <xdr:cNvSpPr txBox="1">
          <a:spLocks noChangeArrowheads="1"/>
        </xdr:cNvSpPr>
      </xdr:nvSpPr>
      <xdr:spPr bwMode="auto">
        <a:xfrm>
          <a:off x="2209800" y="10496550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38101</xdr:rowOff>
    </xdr:to>
    <xdr:sp macro="" textlink="">
      <xdr:nvSpPr>
        <xdr:cNvPr id="18" name="Text Box 134">
          <a:extLst>
            <a:ext uri="{FF2B5EF4-FFF2-40B4-BE49-F238E27FC236}">
              <a16:creationId xmlns:a16="http://schemas.microsoft.com/office/drawing/2014/main" id="{EED0C43B-AD49-45C7-81DA-EA5E1F188D6B}"/>
            </a:ext>
          </a:extLst>
        </xdr:cNvPr>
        <xdr:cNvSpPr txBox="1">
          <a:spLocks noChangeArrowheads="1"/>
        </xdr:cNvSpPr>
      </xdr:nvSpPr>
      <xdr:spPr bwMode="auto">
        <a:xfrm>
          <a:off x="2209800" y="10496550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38101</xdr:rowOff>
    </xdr:to>
    <xdr:sp macro="" textlink="">
      <xdr:nvSpPr>
        <xdr:cNvPr id="19" name="Text Box 135">
          <a:extLst>
            <a:ext uri="{FF2B5EF4-FFF2-40B4-BE49-F238E27FC236}">
              <a16:creationId xmlns:a16="http://schemas.microsoft.com/office/drawing/2014/main" id="{91C3A4B0-4D93-46AC-9142-82499B9D54C2}"/>
            </a:ext>
          </a:extLst>
        </xdr:cNvPr>
        <xdr:cNvSpPr txBox="1">
          <a:spLocks noChangeArrowheads="1"/>
        </xdr:cNvSpPr>
      </xdr:nvSpPr>
      <xdr:spPr bwMode="auto">
        <a:xfrm>
          <a:off x="2209800" y="10496550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38101</xdr:rowOff>
    </xdr:to>
    <xdr:sp macro="" textlink="">
      <xdr:nvSpPr>
        <xdr:cNvPr id="20" name="Text Box 136">
          <a:extLst>
            <a:ext uri="{FF2B5EF4-FFF2-40B4-BE49-F238E27FC236}">
              <a16:creationId xmlns:a16="http://schemas.microsoft.com/office/drawing/2014/main" id="{58A9629C-13DD-457F-9D96-778EB996B3E2}"/>
            </a:ext>
          </a:extLst>
        </xdr:cNvPr>
        <xdr:cNvSpPr txBox="1">
          <a:spLocks noChangeArrowheads="1"/>
        </xdr:cNvSpPr>
      </xdr:nvSpPr>
      <xdr:spPr bwMode="auto">
        <a:xfrm>
          <a:off x="2209800" y="10496550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38101</xdr:rowOff>
    </xdr:to>
    <xdr:sp macro="" textlink="">
      <xdr:nvSpPr>
        <xdr:cNvPr id="21" name="Text Box 137">
          <a:extLst>
            <a:ext uri="{FF2B5EF4-FFF2-40B4-BE49-F238E27FC236}">
              <a16:creationId xmlns:a16="http://schemas.microsoft.com/office/drawing/2014/main" id="{1F4D58C6-D138-40EC-9EC3-5183E37C1929}"/>
            </a:ext>
          </a:extLst>
        </xdr:cNvPr>
        <xdr:cNvSpPr txBox="1">
          <a:spLocks noChangeArrowheads="1"/>
        </xdr:cNvSpPr>
      </xdr:nvSpPr>
      <xdr:spPr bwMode="auto">
        <a:xfrm>
          <a:off x="2209800" y="10496550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24</xdr:row>
      <xdr:rowOff>0</xdr:rowOff>
    </xdr:from>
    <xdr:to>
      <xdr:col>3</xdr:col>
      <xdr:colOff>1857375</xdr:colOff>
      <xdr:row>45</xdr:row>
      <xdr:rowOff>38101</xdr:rowOff>
    </xdr:to>
    <xdr:sp macro="" textlink="">
      <xdr:nvSpPr>
        <xdr:cNvPr id="22" name="Text Box 138">
          <a:extLst>
            <a:ext uri="{FF2B5EF4-FFF2-40B4-BE49-F238E27FC236}">
              <a16:creationId xmlns:a16="http://schemas.microsoft.com/office/drawing/2014/main" id="{B5376250-FCA0-4DBB-BEA9-B1AD62E73AFA}"/>
            </a:ext>
          </a:extLst>
        </xdr:cNvPr>
        <xdr:cNvSpPr txBox="1">
          <a:spLocks noChangeArrowheads="1"/>
        </xdr:cNvSpPr>
      </xdr:nvSpPr>
      <xdr:spPr bwMode="auto">
        <a:xfrm>
          <a:off x="4067175" y="104965500"/>
          <a:ext cx="0"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38101</xdr:rowOff>
    </xdr:to>
    <xdr:sp macro="" textlink="">
      <xdr:nvSpPr>
        <xdr:cNvPr id="23" name="Text Box 133">
          <a:extLst>
            <a:ext uri="{FF2B5EF4-FFF2-40B4-BE49-F238E27FC236}">
              <a16:creationId xmlns:a16="http://schemas.microsoft.com/office/drawing/2014/main" id="{02945D6F-77DB-466E-89AF-92E9AFD042F2}"/>
            </a:ext>
          </a:extLst>
        </xdr:cNvPr>
        <xdr:cNvSpPr txBox="1">
          <a:spLocks noChangeArrowheads="1"/>
        </xdr:cNvSpPr>
      </xdr:nvSpPr>
      <xdr:spPr bwMode="auto">
        <a:xfrm>
          <a:off x="2209800" y="10496550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38101</xdr:rowOff>
    </xdr:to>
    <xdr:sp macro="" textlink="">
      <xdr:nvSpPr>
        <xdr:cNvPr id="24" name="Text Box 134">
          <a:extLst>
            <a:ext uri="{FF2B5EF4-FFF2-40B4-BE49-F238E27FC236}">
              <a16:creationId xmlns:a16="http://schemas.microsoft.com/office/drawing/2014/main" id="{DCF38E55-7EE2-4516-809F-727C9437D9F6}"/>
            </a:ext>
          </a:extLst>
        </xdr:cNvPr>
        <xdr:cNvSpPr txBox="1">
          <a:spLocks noChangeArrowheads="1"/>
        </xdr:cNvSpPr>
      </xdr:nvSpPr>
      <xdr:spPr bwMode="auto">
        <a:xfrm>
          <a:off x="2209800" y="104965500"/>
          <a:ext cx="104775"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24</xdr:row>
      <xdr:rowOff>0</xdr:rowOff>
    </xdr:from>
    <xdr:to>
      <xdr:col>3</xdr:col>
      <xdr:colOff>1857375</xdr:colOff>
      <xdr:row>45</xdr:row>
      <xdr:rowOff>38101</xdr:rowOff>
    </xdr:to>
    <xdr:sp macro="" textlink="">
      <xdr:nvSpPr>
        <xdr:cNvPr id="25" name="Text Box 138">
          <a:extLst>
            <a:ext uri="{FF2B5EF4-FFF2-40B4-BE49-F238E27FC236}">
              <a16:creationId xmlns:a16="http://schemas.microsoft.com/office/drawing/2014/main" id="{A86EA251-44A7-4B3B-A9D3-62ADF09F4976}"/>
            </a:ext>
          </a:extLst>
        </xdr:cNvPr>
        <xdr:cNvSpPr txBox="1">
          <a:spLocks noChangeArrowheads="1"/>
        </xdr:cNvSpPr>
      </xdr:nvSpPr>
      <xdr:spPr bwMode="auto">
        <a:xfrm>
          <a:off x="4067175" y="104965500"/>
          <a:ext cx="0" cy="6619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xdr:rowOff>
    </xdr:to>
    <xdr:sp macro="" textlink="">
      <xdr:nvSpPr>
        <xdr:cNvPr id="26" name="Text Box 137">
          <a:extLst>
            <a:ext uri="{FF2B5EF4-FFF2-40B4-BE49-F238E27FC236}">
              <a16:creationId xmlns:a16="http://schemas.microsoft.com/office/drawing/2014/main" id="{AEC8F167-01A9-426C-8AA4-363DEA9D1779}"/>
            </a:ext>
          </a:extLst>
        </xdr:cNvPr>
        <xdr:cNvSpPr txBox="1">
          <a:spLocks noChangeArrowheads="1"/>
        </xdr:cNvSpPr>
      </xdr:nvSpPr>
      <xdr:spPr bwMode="auto">
        <a:xfrm>
          <a:off x="2209800" y="10496550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xdr:rowOff>
    </xdr:to>
    <xdr:sp macro="" textlink="">
      <xdr:nvSpPr>
        <xdr:cNvPr id="27" name="Text Box 133">
          <a:extLst>
            <a:ext uri="{FF2B5EF4-FFF2-40B4-BE49-F238E27FC236}">
              <a16:creationId xmlns:a16="http://schemas.microsoft.com/office/drawing/2014/main" id="{127C85D4-B938-432C-BE31-971CE9EBF5D7}"/>
            </a:ext>
          </a:extLst>
        </xdr:cNvPr>
        <xdr:cNvSpPr txBox="1">
          <a:spLocks noChangeArrowheads="1"/>
        </xdr:cNvSpPr>
      </xdr:nvSpPr>
      <xdr:spPr bwMode="auto">
        <a:xfrm>
          <a:off x="2209800" y="10496550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xdr:rowOff>
    </xdr:to>
    <xdr:sp macro="" textlink="">
      <xdr:nvSpPr>
        <xdr:cNvPr id="28" name="Text Box 134">
          <a:extLst>
            <a:ext uri="{FF2B5EF4-FFF2-40B4-BE49-F238E27FC236}">
              <a16:creationId xmlns:a16="http://schemas.microsoft.com/office/drawing/2014/main" id="{0C07B286-5861-40D9-B973-E1E0DD0A1100}"/>
            </a:ext>
          </a:extLst>
        </xdr:cNvPr>
        <xdr:cNvSpPr txBox="1">
          <a:spLocks noChangeArrowheads="1"/>
        </xdr:cNvSpPr>
      </xdr:nvSpPr>
      <xdr:spPr bwMode="auto">
        <a:xfrm>
          <a:off x="2209800" y="10496550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xdr:rowOff>
    </xdr:to>
    <xdr:sp macro="" textlink="">
      <xdr:nvSpPr>
        <xdr:cNvPr id="29" name="Text Box 135">
          <a:extLst>
            <a:ext uri="{FF2B5EF4-FFF2-40B4-BE49-F238E27FC236}">
              <a16:creationId xmlns:a16="http://schemas.microsoft.com/office/drawing/2014/main" id="{FDACCE25-6209-4FF4-9DB1-AFE7DBC2E6EA}"/>
            </a:ext>
          </a:extLst>
        </xdr:cNvPr>
        <xdr:cNvSpPr txBox="1">
          <a:spLocks noChangeArrowheads="1"/>
        </xdr:cNvSpPr>
      </xdr:nvSpPr>
      <xdr:spPr bwMode="auto">
        <a:xfrm>
          <a:off x="2209800" y="10496550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xdr:rowOff>
    </xdr:to>
    <xdr:sp macro="" textlink="">
      <xdr:nvSpPr>
        <xdr:cNvPr id="30" name="Text Box 136">
          <a:extLst>
            <a:ext uri="{FF2B5EF4-FFF2-40B4-BE49-F238E27FC236}">
              <a16:creationId xmlns:a16="http://schemas.microsoft.com/office/drawing/2014/main" id="{F084A5B9-D7A7-44E8-84C9-782C90EFBF8A}"/>
            </a:ext>
          </a:extLst>
        </xdr:cNvPr>
        <xdr:cNvSpPr txBox="1">
          <a:spLocks noChangeArrowheads="1"/>
        </xdr:cNvSpPr>
      </xdr:nvSpPr>
      <xdr:spPr bwMode="auto">
        <a:xfrm>
          <a:off x="2209800" y="10496550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xdr:rowOff>
    </xdr:to>
    <xdr:sp macro="" textlink="">
      <xdr:nvSpPr>
        <xdr:cNvPr id="31" name="Text Box 137">
          <a:extLst>
            <a:ext uri="{FF2B5EF4-FFF2-40B4-BE49-F238E27FC236}">
              <a16:creationId xmlns:a16="http://schemas.microsoft.com/office/drawing/2014/main" id="{38F6804A-C4DB-4410-9486-B549072DDB6F}"/>
            </a:ext>
          </a:extLst>
        </xdr:cNvPr>
        <xdr:cNvSpPr txBox="1">
          <a:spLocks noChangeArrowheads="1"/>
        </xdr:cNvSpPr>
      </xdr:nvSpPr>
      <xdr:spPr bwMode="auto">
        <a:xfrm>
          <a:off x="2209800" y="10496550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xdr:rowOff>
    </xdr:to>
    <xdr:sp macro="" textlink="">
      <xdr:nvSpPr>
        <xdr:cNvPr id="32" name="Text Box 133">
          <a:extLst>
            <a:ext uri="{FF2B5EF4-FFF2-40B4-BE49-F238E27FC236}">
              <a16:creationId xmlns:a16="http://schemas.microsoft.com/office/drawing/2014/main" id="{83BE6C30-2B63-4E5E-907B-C20B0B5F1AC9}"/>
            </a:ext>
          </a:extLst>
        </xdr:cNvPr>
        <xdr:cNvSpPr txBox="1">
          <a:spLocks noChangeArrowheads="1"/>
        </xdr:cNvSpPr>
      </xdr:nvSpPr>
      <xdr:spPr bwMode="auto">
        <a:xfrm>
          <a:off x="2209800" y="10496550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xdr:rowOff>
    </xdr:to>
    <xdr:sp macro="" textlink="">
      <xdr:nvSpPr>
        <xdr:cNvPr id="33" name="Text Box 134">
          <a:extLst>
            <a:ext uri="{FF2B5EF4-FFF2-40B4-BE49-F238E27FC236}">
              <a16:creationId xmlns:a16="http://schemas.microsoft.com/office/drawing/2014/main" id="{47360FDC-7A7B-4ED6-A9E5-AA1A5764C963}"/>
            </a:ext>
          </a:extLst>
        </xdr:cNvPr>
        <xdr:cNvSpPr txBox="1">
          <a:spLocks noChangeArrowheads="1"/>
        </xdr:cNvSpPr>
      </xdr:nvSpPr>
      <xdr:spPr bwMode="auto">
        <a:xfrm>
          <a:off x="2209800" y="10496550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xdr:rowOff>
    </xdr:to>
    <xdr:sp macro="" textlink="">
      <xdr:nvSpPr>
        <xdr:cNvPr id="34" name="Text Box 135">
          <a:extLst>
            <a:ext uri="{FF2B5EF4-FFF2-40B4-BE49-F238E27FC236}">
              <a16:creationId xmlns:a16="http://schemas.microsoft.com/office/drawing/2014/main" id="{E4DAC0B6-37A0-44F2-B214-51B1009064DF}"/>
            </a:ext>
          </a:extLst>
        </xdr:cNvPr>
        <xdr:cNvSpPr txBox="1">
          <a:spLocks noChangeArrowheads="1"/>
        </xdr:cNvSpPr>
      </xdr:nvSpPr>
      <xdr:spPr bwMode="auto">
        <a:xfrm>
          <a:off x="2209800" y="10496550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xdr:rowOff>
    </xdr:to>
    <xdr:sp macro="" textlink="">
      <xdr:nvSpPr>
        <xdr:cNvPr id="35" name="Text Box 136">
          <a:extLst>
            <a:ext uri="{FF2B5EF4-FFF2-40B4-BE49-F238E27FC236}">
              <a16:creationId xmlns:a16="http://schemas.microsoft.com/office/drawing/2014/main" id="{9432848C-80E5-4F11-9AA9-D0ED37273A03}"/>
            </a:ext>
          </a:extLst>
        </xdr:cNvPr>
        <xdr:cNvSpPr txBox="1">
          <a:spLocks noChangeArrowheads="1"/>
        </xdr:cNvSpPr>
      </xdr:nvSpPr>
      <xdr:spPr bwMode="auto">
        <a:xfrm>
          <a:off x="2209800" y="10496550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xdr:rowOff>
    </xdr:to>
    <xdr:sp macro="" textlink="">
      <xdr:nvSpPr>
        <xdr:cNvPr id="36" name="Text Box 137">
          <a:extLst>
            <a:ext uri="{FF2B5EF4-FFF2-40B4-BE49-F238E27FC236}">
              <a16:creationId xmlns:a16="http://schemas.microsoft.com/office/drawing/2014/main" id="{47C572D8-E7C8-42E3-9EDA-2A143A2505A5}"/>
            </a:ext>
          </a:extLst>
        </xdr:cNvPr>
        <xdr:cNvSpPr txBox="1">
          <a:spLocks noChangeArrowheads="1"/>
        </xdr:cNvSpPr>
      </xdr:nvSpPr>
      <xdr:spPr bwMode="auto">
        <a:xfrm>
          <a:off x="2209800" y="104965500"/>
          <a:ext cx="104775"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24</xdr:row>
      <xdr:rowOff>0</xdr:rowOff>
    </xdr:from>
    <xdr:to>
      <xdr:col>3</xdr:col>
      <xdr:colOff>1857375</xdr:colOff>
      <xdr:row>45</xdr:row>
      <xdr:rowOff>6350</xdr:rowOff>
    </xdr:to>
    <xdr:sp macro="" textlink="">
      <xdr:nvSpPr>
        <xdr:cNvPr id="37" name="Text Box 138">
          <a:extLst>
            <a:ext uri="{FF2B5EF4-FFF2-40B4-BE49-F238E27FC236}">
              <a16:creationId xmlns:a16="http://schemas.microsoft.com/office/drawing/2014/main" id="{D275AE5F-52D5-4DD6-9B27-90DCE6429B5B}"/>
            </a:ext>
          </a:extLst>
        </xdr:cNvPr>
        <xdr:cNvSpPr txBox="1">
          <a:spLocks noChangeArrowheads="1"/>
        </xdr:cNvSpPr>
      </xdr:nvSpPr>
      <xdr:spPr bwMode="auto">
        <a:xfrm>
          <a:off x="4067175" y="104965500"/>
          <a:ext cx="0" cy="658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63501</xdr:rowOff>
    </xdr:to>
    <xdr:sp macro="" textlink="">
      <xdr:nvSpPr>
        <xdr:cNvPr id="38" name="Text Box 133">
          <a:extLst>
            <a:ext uri="{FF2B5EF4-FFF2-40B4-BE49-F238E27FC236}">
              <a16:creationId xmlns:a16="http://schemas.microsoft.com/office/drawing/2014/main" id="{4AF8B726-E777-4664-82D4-6BF7F48CF838}"/>
            </a:ext>
          </a:extLst>
        </xdr:cNvPr>
        <xdr:cNvSpPr txBox="1">
          <a:spLocks noChangeArrowheads="1"/>
        </xdr:cNvSpPr>
      </xdr:nvSpPr>
      <xdr:spPr bwMode="auto">
        <a:xfrm>
          <a:off x="2209800" y="10496550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63501</xdr:rowOff>
    </xdr:to>
    <xdr:sp macro="" textlink="">
      <xdr:nvSpPr>
        <xdr:cNvPr id="39" name="Text Box 134">
          <a:extLst>
            <a:ext uri="{FF2B5EF4-FFF2-40B4-BE49-F238E27FC236}">
              <a16:creationId xmlns:a16="http://schemas.microsoft.com/office/drawing/2014/main" id="{37022336-39B3-4D26-800B-61A86FFB8A6F}"/>
            </a:ext>
          </a:extLst>
        </xdr:cNvPr>
        <xdr:cNvSpPr txBox="1">
          <a:spLocks noChangeArrowheads="1"/>
        </xdr:cNvSpPr>
      </xdr:nvSpPr>
      <xdr:spPr bwMode="auto">
        <a:xfrm>
          <a:off x="2209800" y="10496550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63501</xdr:rowOff>
    </xdr:to>
    <xdr:sp macro="" textlink="">
      <xdr:nvSpPr>
        <xdr:cNvPr id="40" name="Text Box 135">
          <a:extLst>
            <a:ext uri="{FF2B5EF4-FFF2-40B4-BE49-F238E27FC236}">
              <a16:creationId xmlns:a16="http://schemas.microsoft.com/office/drawing/2014/main" id="{27FBED29-F752-4264-9BED-6A74723F9D66}"/>
            </a:ext>
          </a:extLst>
        </xdr:cNvPr>
        <xdr:cNvSpPr txBox="1">
          <a:spLocks noChangeArrowheads="1"/>
        </xdr:cNvSpPr>
      </xdr:nvSpPr>
      <xdr:spPr bwMode="auto">
        <a:xfrm>
          <a:off x="2209800" y="10496550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63501</xdr:rowOff>
    </xdr:to>
    <xdr:sp macro="" textlink="">
      <xdr:nvSpPr>
        <xdr:cNvPr id="41" name="Text Box 136">
          <a:extLst>
            <a:ext uri="{FF2B5EF4-FFF2-40B4-BE49-F238E27FC236}">
              <a16:creationId xmlns:a16="http://schemas.microsoft.com/office/drawing/2014/main" id="{84FFFFA0-00E2-43B8-A22F-6BD4FBBD2AAE}"/>
            </a:ext>
          </a:extLst>
        </xdr:cNvPr>
        <xdr:cNvSpPr txBox="1">
          <a:spLocks noChangeArrowheads="1"/>
        </xdr:cNvSpPr>
      </xdr:nvSpPr>
      <xdr:spPr bwMode="auto">
        <a:xfrm>
          <a:off x="2209800" y="10496550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63501</xdr:rowOff>
    </xdr:to>
    <xdr:sp macro="" textlink="">
      <xdr:nvSpPr>
        <xdr:cNvPr id="42" name="Text Box 137">
          <a:extLst>
            <a:ext uri="{FF2B5EF4-FFF2-40B4-BE49-F238E27FC236}">
              <a16:creationId xmlns:a16="http://schemas.microsoft.com/office/drawing/2014/main" id="{D8E43AB3-8C4F-4E5B-8A02-1578F94EA108}"/>
            </a:ext>
          </a:extLst>
        </xdr:cNvPr>
        <xdr:cNvSpPr txBox="1">
          <a:spLocks noChangeArrowheads="1"/>
        </xdr:cNvSpPr>
      </xdr:nvSpPr>
      <xdr:spPr bwMode="auto">
        <a:xfrm>
          <a:off x="2209800" y="10496550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24</xdr:row>
      <xdr:rowOff>0</xdr:rowOff>
    </xdr:from>
    <xdr:to>
      <xdr:col>3</xdr:col>
      <xdr:colOff>1857375</xdr:colOff>
      <xdr:row>45</xdr:row>
      <xdr:rowOff>63501</xdr:rowOff>
    </xdr:to>
    <xdr:sp macro="" textlink="">
      <xdr:nvSpPr>
        <xdr:cNvPr id="43" name="Text Box 138">
          <a:extLst>
            <a:ext uri="{FF2B5EF4-FFF2-40B4-BE49-F238E27FC236}">
              <a16:creationId xmlns:a16="http://schemas.microsoft.com/office/drawing/2014/main" id="{F25F13B4-E4CF-4D52-94E3-F5E479506AAB}"/>
            </a:ext>
          </a:extLst>
        </xdr:cNvPr>
        <xdr:cNvSpPr txBox="1">
          <a:spLocks noChangeArrowheads="1"/>
        </xdr:cNvSpPr>
      </xdr:nvSpPr>
      <xdr:spPr bwMode="auto">
        <a:xfrm>
          <a:off x="4067175" y="104965500"/>
          <a:ext cx="0"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63501</xdr:rowOff>
    </xdr:to>
    <xdr:sp macro="" textlink="">
      <xdr:nvSpPr>
        <xdr:cNvPr id="44" name="Text Box 133">
          <a:extLst>
            <a:ext uri="{FF2B5EF4-FFF2-40B4-BE49-F238E27FC236}">
              <a16:creationId xmlns:a16="http://schemas.microsoft.com/office/drawing/2014/main" id="{FE7DB485-96E4-4E8B-9028-2B0AB20153E3}"/>
            </a:ext>
          </a:extLst>
        </xdr:cNvPr>
        <xdr:cNvSpPr txBox="1">
          <a:spLocks noChangeArrowheads="1"/>
        </xdr:cNvSpPr>
      </xdr:nvSpPr>
      <xdr:spPr bwMode="auto">
        <a:xfrm>
          <a:off x="2209800" y="10496550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104775</xdr:colOff>
      <xdr:row>45</xdr:row>
      <xdr:rowOff>63501</xdr:rowOff>
    </xdr:to>
    <xdr:sp macro="" textlink="">
      <xdr:nvSpPr>
        <xdr:cNvPr id="45" name="Text Box 134">
          <a:extLst>
            <a:ext uri="{FF2B5EF4-FFF2-40B4-BE49-F238E27FC236}">
              <a16:creationId xmlns:a16="http://schemas.microsoft.com/office/drawing/2014/main" id="{8CA3A398-0088-464C-B576-451D981983A4}"/>
            </a:ext>
          </a:extLst>
        </xdr:cNvPr>
        <xdr:cNvSpPr txBox="1">
          <a:spLocks noChangeArrowheads="1"/>
        </xdr:cNvSpPr>
      </xdr:nvSpPr>
      <xdr:spPr bwMode="auto">
        <a:xfrm>
          <a:off x="2209800" y="104965500"/>
          <a:ext cx="104775"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24</xdr:row>
      <xdr:rowOff>0</xdr:rowOff>
    </xdr:from>
    <xdr:to>
      <xdr:col>3</xdr:col>
      <xdr:colOff>1857375</xdr:colOff>
      <xdr:row>45</xdr:row>
      <xdr:rowOff>63501</xdr:rowOff>
    </xdr:to>
    <xdr:sp macro="" textlink="">
      <xdr:nvSpPr>
        <xdr:cNvPr id="46" name="Text Box 138">
          <a:extLst>
            <a:ext uri="{FF2B5EF4-FFF2-40B4-BE49-F238E27FC236}">
              <a16:creationId xmlns:a16="http://schemas.microsoft.com/office/drawing/2014/main" id="{44B3AA4A-0D81-4239-B283-DF859AB197A6}"/>
            </a:ext>
          </a:extLst>
        </xdr:cNvPr>
        <xdr:cNvSpPr txBox="1">
          <a:spLocks noChangeArrowheads="1"/>
        </xdr:cNvSpPr>
      </xdr:nvSpPr>
      <xdr:spPr bwMode="auto">
        <a:xfrm>
          <a:off x="4067175" y="104965500"/>
          <a:ext cx="0" cy="6645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619125</xdr:colOff>
      <xdr:row>0</xdr:row>
      <xdr:rowOff>28575</xdr:rowOff>
    </xdr:from>
    <xdr:to>
      <xdr:col>8</xdr:col>
      <xdr:colOff>114300</xdr:colOff>
      <xdr:row>2</xdr:row>
      <xdr:rowOff>304800</xdr:rowOff>
    </xdr:to>
    <xdr:grpSp>
      <xdr:nvGrpSpPr>
        <xdr:cNvPr id="106390" name="Group 25">
          <a:hlinkClick xmlns:r="http://schemas.openxmlformats.org/officeDocument/2006/relationships" r:id="rId1" tooltip="Click for Sch-5"/>
          <a:extLst>
            <a:ext uri="{FF2B5EF4-FFF2-40B4-BE49-F238E27FC236}">
              <a16:creationId xmlns:a16="http://schemas.microsoft.com/office/drawing/2014/main" id="{E1AD38A7-286C-3F32-9F9F-1842DAACC06F}"/>
            </a:ext>
          </a:extLst>
        </xdr:cNvPr>
        <xdr:cNvGrpSpPr>
          <a:grpSpLocks/>
        </xdr:cNvGrpSpPr>
      </xdr:nvGrpSpPr>
      <xdr:grpSpPr bwMode="auto">
        <a:xfrm>
          <a:off x="8992160" y="28575"/>
          <a:ext cx="875740" cy="697566"/>
          <a:chOff x="804" y="5"/>
          <a:chExt cx="116" cy="73"/>
        </a:xfrm>
      </xdr:grpSpPr>
      <xdr:sp macro="" textlink="">
        <xdr:nvSpPr>
          <xdr:cNvPr id="106391" name="AutoShape 26">
            <a:extLst>
              <a:ext uri="{FF2B5EF4-FFF2-40B4-BE49-F238E27FC236}">
                <a16:creationId xmlns:a16="http://schemas.microsoft.com/office/drawing/2014/main" id="{89A740E2-A14F-0A8D-59E7-8DC29A4F5F7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27">
            <a:extLst>
              <a:ext uri="{FF2B5EF4-FFF2-40B4-BE49-F238E27FC236}">
                <a16:creationId xmlns:a16="http://schemas.microsoft.com/office/drawing/2014/main" id="{D2F55FB7-3E21-1273-8264-7EED3ECE7BC1}"/>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Sch-5</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107414" name="Group 25">
          <a:hlinkClick xmlns:r="http://schemas.openxmlformats.org/officeDocument/2006/relationships" r:id="rId1" tooltip="Click for Sch-5"/>
          <a:extLst>
            <a:ext uri="{FF2B5EF4-FFF2-40B4-BE49-F238E27FC236}">
              <a16:creationId xmlns:a16="http://schemas.microsoft.com/office/drawing/2014/main" id="{4BABC190-F497-21AB-8BC9-BE9ECC91D974}"/>
            </a:ext>
          </a:extLst>
        </xdr:cNvPr>
        <xdr:cNvGrpSpPr>
          <a:grpSpLocks/>
        </xdr:cNvGrpSpPr>
      </xdr:nvGrpSpPr>
      <xdr:grpSpPr bwMode="auto">
        <a:xfrm>
          <a:off x="8591550" y="47625"/>
          <a:ext cx="1025156" cy="701527"/>
          <a:chOff x="804" y="5"/>
          <a:chExt cx="116" cy="73"/>
        </a:xfrm>
      </xdr:grpSpPr>
      <xdr:sp macro="" textlink="">
        <xdr:nvSpPr>
          <xdr:cNvPr id="107415" name="AutoShape 26">
            <a:extLst>
              <a:ext uri="{FF2B5EF4-FFF2-40B4-BE49-F238E27FC236}">
                <a16:creationId xmlns:a16="http://schemas.microsoft.com/office/drawing/2014/main" id="{1B1DBBEB-1D56-8266-E1ED-CB68DFB0ED71}"/>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27">
            <a:extLst>
              <a:ext uri="{FF2B5EF4-FFF2-40B4-BE49-F238E27FC236}">
                <a16:creationId xmlns:a16="http://schemas.microsoft.com/office/drawing/2014/main" id="{57697E23-B270-725F-CAED-EE6279243369}"/>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Sch-5</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2857500</xdr:colOff>
      <xdr:row>0</xdr:row>
      <xdr:rowOff>19050</xdr:rowOff>
    </xdr:from>
    <xdr:to>
      <xdr:col>5</xdr:col>
      <xdr:colOff>9525</xdr:colOff>
      <xdr:row>2</xdr:row>
      <xdr:rowOff>257175</xdr:rowOff>
    </xdr:to>
    <xdr:grpSp>
      <xdr:nvGrpSpPr>
        <xdr:cNvPr id="108438" name="Group 1">
          <a:hlinkClick xmlns:r="http://schemas.openxmlformats.org/officeDocument/2006/relationships" r:id="rId1" tooltip="Click for Sch-6"/>
          <a:extLst>
            <a:ext uri="{FF2B5EF4-FFF2-40B4-BE49-F238E27FC236}">
              <a16:creationId xmlns:a16="http://schemas.microsoft.com/office/drawing/2014/main" id="{2E69CE29-93AB-01F6-2E1F-790987EDF796}"/>
            </a:ext>
          </a:extLst>
        </xdr:cNvPr>
        <xdr:cNvGrpSpPr>
          <a:grpSpLocks/>
        </xdr:cNvGrpSpPr>
      </xdr:nvGrpSpPr>
      <xdr:grpSpPr bwMode="auto">
        <a:xfrm>
          <a:off x="6477000" y="19050"/>
          <a:ext cx="685800" cy="695325"/>
          <a:chOff x="804" y="5"/>
          <a:chExt cx="116" cy="73"/>
        </a:xfrm>
      </xdr:grpSpPr>
      <xdr:sp macro="" textlink="">
        <xdr:nvSpPr>
          <xdr:cNvPr id="108439" name="AutoShape 2">
            <a:extLst>
              <a:ext uri="{FF2B5EF4-FFF2-40B4-BE49-F238E27FC236}">
                <a16:creationId xmlns:a16="http://schemas.microsoft.com/office/drawing/2014/main" id="{3E56331E-0FA1-57BB-D8AE-C56066DCD497}"/>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8D98B6BD-3FAF-58AB-4EDB-A03C3F568E2A}"/>
              </a:ext>
            </a:extLst>
          </xdr:cNvPr>
          <xdr:cNvSpPr txBox="1">
            <a:spLocks noChangeArrowheads="1"/>
          </xdr:cNvSpPr>
        </xdr:nvSpPr>
        <xdr:spPr>
          <a:xfrm>
            <a:off x="820"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Bid</a:t>
            </a:r>
            <a:r>
              <a:rPr lang="en-US" sz="1000" b="1" i="0" strike="noStrike" baseline="0">
                <a:solidFill>
                  <a:srgbClr val="000000"/>
                </a:solidFill>
                <a:latin typeface="Book Antiqua" panose="02040602050305030304"/>
              </a:rPr>
              <a:t> Form</a:t>
            </a:r>
            <a:endParaRPr lang="en-US" sz="1000" b="1" i="0" strike="noStrike">
              <a:solidFill>
                <a:srgbClr val="000000"/>
              </a:solidFill>
              <a:latin typeface="Book Antiqua" panose="02040602050305030304"/>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109462" name="Group 1">
          <a:hlinkClick xmlns:r="http://schemas.openxmlformats.org/officeDocument/2006/relationships" r:id="rId1" tooltip="Click for Sch-6"/>
          <a:extLst>
            <a:ext uri="{FF2B5EF4-FFF2-40B4-BE49-F238E27FC236}">
              <a16:creationId xmlns:a16="http://schemas.microsoft.com/office/drawing/2014/main" id="{4823EF4F-E700-3FD6-DE34-AC39825F4B82}"/>
            </a:ext>
          </a:extLst>
        </xdr:cNvPr>
        <xdr:cNvGrpSpPr>
          <a:grpSpLocks/>
        </xdr:cNvGrpSpPr>
      </xdr:nvGrpSpPr>
      <xdr:grpSpPr bwMode="auto">
        <a:xfrm>
          <a:off x="6684645" y="19050"/>
          <a:ext cx="1028700" cy="695325"/>
          <a:chOff x="804" y="5"/>
          <a:chExt cx="116" cy="73"/>
        </a:xfrm>
      </xdr:grpSpPr>
      <xdr:sp macro="" textlink="">
        <xdr:nvSpPr>
          <xdr:cNvPr id="109463" name="AutoShape 2">
            <a:extLst>
              <a:ext uri="{FF2B5EF4-FFF2-40B4-BE49-F238E27FC236}">
                <a16:creationId xmlns:a16="http://schemas.microsoft.com/office/drawing/2014/main" id="{17ED46DE-9CE5-EF8A-E8DE-0A49644827F1}"/>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07F9DD27-291D-4D45-45A3-A33DF37AF769}"/>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Sch-6</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238125</xdr:colOff>
      <xdr:row>0</xdr:row>
      <xdr:rowOff>19050</xdr:rowOff>
    </xdr:from>
    <xdr:to>
      <xdr:col>7</xdr:col>
      <xdr:colOff>0</xdr:colOff>
      <xdr:row>2</xdr:row>
      <xdr:rowOff>247650</xdr:rowOff>
    </xdr:to>
    <xdr:grpSp>
      <xdr:nvGrpSpPr>
        <xdr:cNvPr id="111510" name="Group 5">
          <a:hlinkClick xmlns:r="http://schemas.openxmlformats.org/officeDocument/2006/relationships" r:id="rId1" tooltip="Click for Discount Letter"/>
          <a:extLst>
            <a:ext uri="{FF2B5EF4-FFF2-40B4-BE49-F238E27FC236}">
              <a16:creationId xmlns:a16="http://schemas.microsoft.com/office/drawing/2014/main" id="{1E0CC93B-4B68-BAF6-DD2C-DE93A5249B02}"/>
            </a:ext>
          </a:extLst>
        </xdr:cNvPr>
        <xdr:cNvGrpSpPr>
          <a:grpSpLocks/>
        </xdr:cNvGrpSpPr>
      </xdr:nvGrpSpPr>
      <xdr:grpSpPr bwMode="auto">
        <a:xfrm>
          <a:off x="6890385" y="19050"/>
          <a:ext cx="973455" cy="685800"/>
          <a:chOff x="762" y="2"/>
          <a:chExt cx="116" cy="73"/>
        </a:xfrm>
      </xdr:grpSpPr>
      <xdr:sp macro="" textlink="">
        <xdr:nvSpPr>
          <xdr:cNvPr id="111511" name="AutoShape 2">
            <a:extLst>
              <a:ext uri="{FF2B5EF4-FFF2-40B4-BE49-F238E27FC236}">
                <a16:creationId xmlns:a16="http://schemas.microsoft.com/office/drawing/2014/main" id="{82592FAA-62F9-9501-D97A-8059781DDA18}"/>
              </a:ext>
            </a:extLst>
          </xdr:cNvPr>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5EF3C6AE-993B-2B04-64D6-A5F8AA53087A}"/>
              </a:ext>
            </a:extLst>
          </xdr:cNvPr>
          <xdr:cNvSpPr txBox="1">
            <a:spLocks noChangeArrowheads="1"/>
          </xdr:cNvSpPr>
        </xdr:nvSpPr>
        <xdr:spPr>
          <a:xfrm>
            <a:off x="779" y="18"/>
            <a:ext cx="99" cy="39"/>
          </a:xfrm>
          <a:prstGeom prst="rect">
            <a:avLst/>
          </a:prstGeom>
          <a:noFill/>
          <a:ln w="9525">
            <a:noFill/>
            <a:miter lim="800000"/>
          </a:ln>
        </xdr:spPr>
        <xdr:txBody>
          <a:bodyPr vertOverflow="clip" wrap="square" lIns="27432" tIns="32004" rIns="0" bIns="32004" anchor="ctr" upright="1"/>
          <a:lstStyle/>
          <a:p>
            <a:pPr algn="l" rtl="1">
              <a:defRPr sz="1000"/>
            </a:pPr>
            <a:r>
              <a:rPr lang="en-US" sz="900" b="1" i="0" strike="noStrike">
                <a:solidFill>
                  <a:srgbClr val="000000"/>
                </a:solidFill>
                <a:latin typeface="Book Antiqua" panose="02040602050305030304"/>
              </a:rPr>
              <a:t>Click for Discount Letter</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238125</xdr:colOff>
      <xdr:row>0</xdr:row>
      <xdr:rowOff>28575</xdr:rowOff>
    </xdr:from>
    <xdr:to>
      <xdr:col>16</xdr:col>
      <xdr:colOff>752475</xdr:colOff>
      <xdr:row>3</xdr:row>
      <xdr:rowOff>0</xdr:rowOff>
    </xdr:to>
    <xdr:grpSp>
      <xdr:nvGrpSpPr>
        <xdr:cNvPr id="112534" name="Group 4">
          <a:hlinkClick xmlns:r="http://schemas.openxmlformats.org/officeDocument/2006/relationships" r:id="rId1" tooltip="Click for Bid Form"/>
          <a:extLst>
            <a:ext uri="{FF2B5EF4-FFF2-40B4-BE49-F238E27FC236}">
              <a16:creationId xmlns:a16="http://schemas.microsoft.com/office/drawing/2014/main" id="{73EFD8CB-4489-C366-BD1F-BA7138C6D51C}"/>
            </a:ext>
          </a:extLst>
        </xdr:cNvPr>
        <xdr:cNvGrpSpPr>
          <a:grpSpLocks/>
        </xdr:cNvGrpSpPr>
      </xdr:nvGrpSpPr>
      <xdr:grpSpPr bwMode="auto">
        <a:xfrm>
          <a:off x="6737684" y="28575"/>
          <a:ext cx="752475" cy="949993"/>
          <a:chOff x="784" y="2"/>
          <a:chExt cx="116" cy="73"/>
        </a:xfrm>
      </xdr:grpSpPr>
      <xdr:sp macro="" textlink="">
        <xdr:nvSpPr>
          <xdr:cNvPr id="112535" name="AutoShape 2">
            <a:extLst>
              <a:ext uri="{FF2B5EF4-FFF2-40B4-BE49-F238E27FC236}">
                <a16:creationId xmlns:a16="http://schemas.microsoft.com/office/drawing/2014/main" id="{F903CC73-F33A-C549-76FC-FA56302D9A26}"/>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C0803B09-00E1-A266-BD47-330642027299}"/>
              </a:ext>
            </a:extLst>
          </xdr:cNvPr>
          <xdr:cNvSpPr txBox="1">
            <a:spLocks noChangeArrowheads="1"/>
          </xdr:cNvSpPr>
        </xdr:nvSpPr>
        <xdr:spPr>
          <a:xfrm>
            <a:off x="796" y="18"/>
            <a:ext cx="82"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Bid Form</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3BF2620C-8211-C9C7-87CA-DBA68A8C1A68}"/>
            </a:ext>
          </a:extLst>
        </xdr:cNvPr>
        <xdr:cNvSpPr txBox="1">
          <a:spLocks noChangeArrowheads="1"/>
        </xdr:cNvSpPr>
      </xdr:nvSpPr>
      <xdr:spPr>
        <a:xfrm>
          <a:off x="5105400" y="182880"/>
          <a:ext cx="1071880" cy="279400"/>
        </a:xfrm>
        <a:prstGeom prst="rect">
          <a:avLst/>
        </a:prstGeom>
        <a:solidFill>
          <a:srgbClr val="99CCFF"/>
        </a:solidFill>
        <a:ln w="9525">
          <a:noFill/>
          <a:miter lim="800000"/>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panose="02040602050305030304"/>
            </a:rPr>
            <a:t>Back to Sch 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122056" name="Group 1">
          <a:hlinkClick xmlns:r="http://schemas.openxmlformats.org/officeDocument/2006/relationships" r:id="rId1" tooltip="Click to Proceed"/>
          <a:extLst>
            <a:ext uri="{FF2B5EF4-FFF2-40B4-BE49-F238E27FC236}">
              <a16:creationId xmlns:a16="http://schemas.microsoft.com/office/drawing/2014/main" id="{968C44C0-1976-7628-2314-EF0707B1B574}"/>
            </a:ext>
          </a:extLst>
        </xdr:cNvPr>
        <xdr:cNvGrpSpPr>
          <a:grpSpLocks/>
        </xdr:cNvGrpSpPr>
      </xdr:nvGrpSpPr>
      <xdr:grpSpPr bwMode="auto">
        <a:xfrm>
          <a:off x="6417945" y="57150"/>
          <a:ext cx="1209675" cy="1320165"/>
          <a:chOff x="804" y="5"/>
          <a:chExt cx="116" cy="73"/>
        </a:xfrm>
      </xdr:grpSpPr>
      <xdr:sp macro="" textlink="">
        <xdr:nvSpPr>
          <xdr:cNvPr id="122058" name="AutoShape 2">
            <a:extLst>
              <a:ext uri="{FF2B5EF4-FFF2-40B4-BE49-F238E27FC236}">
                <a16:creationId xmlns:a16="http://schemas.microsoft.com/office/drawing/2014/main" id="{0CFDD426-861D-9727-5CE9-5A81B74FD7E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685FB7BD-8DA2-0D3D-868E-41A810F5EEEC}"/>
              </a:ext>
            </a:extLst>
          </xdr:cNvPr>
          <xdr:cNvSpPr txBox="1">
            <a:spLocks noChangeArrowheads="1"/>
          </xdr:cNvSpPr>
        </xdr:nvSpPr>
        <xdr:spPr>
          <a:xfrm>
            <a:off x="819" y="23"/>
            <a:ext cx="100" cy="39"/>
          </a:xfrm>
          <a:prstGeom prst="rect">
            <a:avLst/>
          </a:prstGeom>
          <a:noFill/>
          <a:ln w="9525">
            <a:noFill/>
            <a:miter lim="800000"/>
          </a:ln>
        </xdr:spPr>
        <xdr:txBody>
          <a:bodyPr vertOverflow="clip" wrap="square" lIns="27432" tIns="32004" rIns="27432" bIns="32004" anchor="ctr" upright="1"/>
          <a:lstStyle/>
          <a:p>
            <a:pPr algn="ctr" rtl="0">
              <a:lnSpc>
                <a:spcPts val="1100"/>
              </a:lnSpc>
              <a:defRPr sz="1000"/>
            </a:pPr>
            <a:r>
              <a:rPr lang="en-US" sz="1000" b="1" i="0" u="none" strike="noStrike" baseline="0">
                <a:solidFill>
                  <a:srgbClr val="000000"/>
                </a:solidFill>
                <a:latin typeface="Book Antiqua" panose="02040602050305030304"/>
              </a:rPr>
              <a:t>Click to Proceed</a:t>
            </a:r>
          </a:p>
        </xdr:txBody>
      </xdr:sp>
    </xdr:grpSp>
    <xdr:clientData/>
  </xdr:twoCellAnchor>
  <xdr:twoCellAnchor>
    <xdr:from>
      <xdr:col>2</xdr:col>
      <xdr:colOff>4457700</xdr:colOff>
      <xdr:row>49</xdr:row>
      <xdr:rowOff>0</xdr:rowOff>
    </xdr:from>
    <xdr:to>
      <xdr:col>2</xdr:col>
      <xdr:colOff>4981575</xdr:colOff>
      <xdr:row>49</xdr:row>
      <xdr:rowOff>0</xdr:rowOff>
    </xdr:to>
    <xdr:pic>
      <xdr:nvPicPr>
        <xdr:cNvPr id="122057" name="Picture 4">
          <a:extLst>
            <a:ext uri="{FF2B5EF4-FFF2-40B4-BE49-F238E27FC236}">
              <a16:creationId xmlns:a16="http://schemas.microsoft.com/office/drawing/2014/main" id="{5BB81CE6-BD55-13A4-DC24-B29A195C61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9300" y="16040100"/>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392430</xdr:colOff>
      <xdr:row>1</xdr:row>
      <xdr:rowOff>107950</xdr:rowOff>
    </xdr:from>
    <xdr:to>
      <xdr:col>7</xdr:col>
      <xdr:colOff>214416</xdr:colOff>
      <xdr:row>2</xdr:row>
      <xdr:rowOff>91134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B47123D0-1102-4995-6D14-ECDC311BCB50}"/>
            </a:ext>
          </a:extLst>
        </xdr:cNvPr>
        <xdr:cNvSpPr txBox="1">
          <a:spLocks noChangeArrowheads="1"/>
        </xdr:cNvSpPr>
      </xdr:nvSpPr>
      <xdr:spPr>
        <a:xfrm>
          <a:off x="6539230" y="290830"/>
          <a:ext cx="1071880" cy="266700"/>
        </a:xfrm>
        <a:prstGeom prst="rect">
          <a:avLst/>
        </a:prstGeom>
        <a:solidFill>
          <a:srgbClr val="99CCFF"/>
        </a:solidFill>
        <a:ln w="9525">
          <a:noFill/>
          <a:miter lim="800000"/>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panose="02040602050305030304"/>
            </a:rPr>
            <a:t>Back to Sch 4</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97155</xdr:colOff>
      <xdr:row>1</xdr:row>
      <xdr:rowOff>10795</xdr:rowOff>
    </xdr:from>
    <xdr:to>
      <xdr:col>7</xdr:col>
      <xdr:colOff>375664</xdr:colOff>
      <xdr:row>2</xdr:row>
      <xdr:rowOff>10795</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6D116E36-FA0F-C617-0CCD-2A9DEA15F86F}"/>
            </a:ext>
          </a:extLst>
        </xdr:cNvPr>
        <xdr:cNvSpPr txBox="1">
          <a:spLocks noChangeArrowheads="1"/>
        </xdr:cNvSpPr>
      </xdr:nvSpPr>
      <xdr:spPr>
        <a:xfrm>
          <a:off x="6387465" y="201295"/>
          <a:ext cx="861060" cy="279400"/>
        </a:xfrm>
        <a:prstGeom prst="rect">
          <a:avLst/>
        </a:prstGeom>
        <a:solidFill>
          <a:srgbClr val="99CCFF"/>
        </a:solidFill>
        <a:ln w="9525">
          <a:noFill/>
          <a:miter lim="800000"/>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panose="02040602050305030304"/>
            </a:rPr>
            <a:t>Back to Sch 4</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6</xdr:col>
      <xdr:colOff>342900</xdr:colOff>
      <xdr:row>0</xdr:row>
      <xdr:rowOff>57150</xdr:rowOff>
    </xdr:from>
    <xdr:to>
      <xdr:col>8</xdr:col>
      <xdr:colOff>228600</xdr:colOff>
      <xdr:row>3</xdr:row>
      <xdr:rowOff>133350</xdr:rowOff>
    </xdr:to>
    <xdr:grpSp>
      <xdr:nvGrpSpPr>
        <xdr:cNvPr id="113558" name="Group 5">
          <a:hlinkClick xmlns:r="http://schemas.openxmlformats.org/officeDocument/2006/relationships" r:id="rId1" tooltip="Back to Cover Page"/>
          <a:extLst>
            <a:ext uri="{FF2B5EF4-FFF2-40B4-BE49-F238E27FC236}">
              <a16:creationId xmlns:a16="http://schemas.microsoft.com/office/drawing/2014/main" id="{CF27CD43-A7DA-808A-CC5E-5ABF198ED7D9}"/>
            </a:ext>
          </a:extLst>
        </xdr:cNvPr>
        <xdr:cNvGrpSpPr>
          <a:grpSpLocks/>
        </xdr:cNvGrpSpPr>
      </xdr:nvGrpSpPr>
      <xdr:grpSpPr bwMode="auto">
        <a:xfrm>
          <a:off x="8572500" y="57150"/>
          <a:ext cx="982980" cy="624840"/>
          <a:chOff x="762" y="5"/>
          <a:chExt cx="116" cy="73"/>
        </a:xfrm>
      </xdr:grpSpPr>
      <xdr:sp macro="" textlink="">
        <xdr:nvSpPr>
          <xdr:cNvPr id="113559" name="AutoShape 2">
            <a:extLst>
              <a:ext uri="{FF2B5EF4-FFF2-40B4-BE49-F238E27FC236}">
                <a16:creationId xmlns:a16="http://schemas.microsoft.com/office/drawing/2014/main" id="{0BD78651-3C90-268F-008E-17783FA65D18}"/>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83E9B40C-D35D-111E-382D-5C0D52E4FAC4}"/>
              </a:ext>
            </a:extLst>
          </xdr:cNvPr>
          <xdr:cNvSpPr txBox="1">
            <a:spLocks noChangeArrowheads="1"/>
          </xdr:cNvSpPr>
        </xdr:nvSpPr>
        <xdr:spPr>
          <a:xfrm>
            <a:off x="776" y="21"/>
            <a:ext cx="82" cy="40"/>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Back to Cover Page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542925</xdr:colOff>
      <xdr:row>0</xdr:row>
      <xdr:rowOff>209550</xdr:rowOff>
    </xdr:from>
    <xdr:to>
      <xdr:col>6</xdr:col>
      <xdr:colOff>66675</xdr:colOff>
      <xdr:row>1</xdr:row>
      <xdr:rowOff>209550</xdr:rowOff>
    </xdr:to>
    <xdr:grpSp>
      <xdr:nvGrpSpPr>
        <xdr:cNvPr id="114489" name="Group 6">
          <a:hlinkClick xmlns:r="http://schemas.openxmlformats.org/officeDocument/2006/relationships" r:id="rId1" tooltip="Click for Sch-1"/>
          <a:extLst>
            <a:ext uri="{FF2B5EF4-FFF2-40B4-BE49-F238E27FC236}">
              <a16:creationId xmlns:a16="http://schemas.microsoft.com/office/drawing/2014/main" id="{E50F3B2A-3C7A-620D-FC5A-1AF45FDDC50E}"/>
            </a:ext>
          </a:extLst>
        </xdr:cNvPr>
        <xdr:cNvGrpSpPr>
          <a:grpSpLocks/>
        </xdr:cNvGrpSpPr>
      </xdr:nvGrpSpPr>
      <xdr:grpSpPr bwMode="auto">
        <a:xfrm>
          <a:off x="7248525" y="209550"/>
          <a:ext cx="941070" cy="845820"/>
          <a:chOff x="804" y="5"/>
          <a:chExt cx="116" cy="73"/>
        </a:xfrm>
      </xdr:grpSpPr>
      <xdr:sp macro="" textlink="">
        <xdr:nvSpPr>
          <xdr:cNvPr id="114490" name="AutoShape 2">
            <a:extLst>
              <a:ext uri="{FF2B5EF4-FFF2-40B4-BE49-F238E27FC236}">
                <a16:creationId xmlns:a16="http://schemas.microsoft.com/office/drawing/2014/main" id="{B715A2FE-ACFB-B809-EDFD-49A2A486539E}"/>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93F1DCEC-537C-7E61-8E7D-55BBD35D83D8}"/>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257175</xdr:colOff>
      <xdr:row>0</xdr:row>
      <xdr:rowOff>19050</xdr:rowOff>
    </xdr:from>
    <xdr:to>
      <xdr:col>25</xdr:col>
      <xdr:colOff>676275</xdr:colOff>
      <xdr:row>2</xdr:row>
      <xdr:rowOff>257175</xdr:rowOff>
    </xdr:to>
    <xdr:grpSp>
      <xdr:nvGrpSpPr>
        <xdr:cNvPr id="105391" name="Group 1">
          <a:hlinkClick xmlns:r="http://schemas.openxmlformats.org/officeDocument/2006/relationships" r:id="rId1" tooltip="Click for Sch-4"/>
          <a:extLst>
            <a:ext uri="{FF2B5EF4-FFF2-40B4-BE49-F238E27FC236}">
              <a16:creationId xmlns:a16="http://schemas.microsoft.com/office/drawing/2014/main" id="{A93CDEF7-0F25-9231-6A0C-918A69D244F3}"/>
            </a:ext>
          </a:extLst>
        </xdr:cNvPr>
        <xdr:cNvGrpSpPr>
          <a:grpSpLocks/>
        </xdr:cNvGrpSpPr>
      </xdr:nvGrpSpPr>
      <xdr:grpSpPr bwMode="auto">
        <a:xfrm>
          <a:off x="24128557" y="19050"/>
          <a:ext cx="7839594" cy="1429616"/>
          <a:chOff x="804" y="5"/>
          <a:chExt cx="116" cy="73"/>
        </a:xfrm>
      </xdr:grpSpPr>
      <xdr:sp macro="" textlink="">
        <xdr:nvSpPr>
          <xdr:cNvPr id="105392" name="AutoShape 2">
            <a:extLst>
              <a:ext uri="{FF2B5EF4-FFF2-40B4-BE49-F238E27FC236}">
                <a16:creationId xmlns:a16="http://schemas.microsoft.com/office/drawing/2014/main" id="{A430AC3B-8620-17CD-E45D-09F320523F8F}"/>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85AC46D5-E023-DEE5-8EBA-1CB20974507A}"/>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Sch-4</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257175</xdr:colOff>
      <xdr:row>0</xdr:row>
      <xdr:rowOff>19050</xdr:rowOff>
    </xdr:from>
    <xdr:to>
      <xdr:col>25</xdr:col>
      <xdr:colOff>676275</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D8D7A318-B090-45FB-8159-68D69FDE557C}"/>
            </a:ext>
          </a:extLst>
        </xdr:cNvPr>
        <xdr:cNvGrpSpPr>
          <a:grpSpLocks/>
        </xdr:cNvGrpSpPr>
      </xdr:nvGrpSpPr>
      <xdr:grpSpPr bwMode="auto">
        <a:xfrm>
          <a:off x="24128557" y="19050"/>
          <a:ext cx="7839594" cy="1429616"/>
          <a:chOff x="804" y="5"/>
          <a:chExt cx="116" cy="73"/>
        </a:xfrm>
      </xdr:grpSpPr>
      <xdr:sp macro="" textlink="">
        <xdr:nvSpPr>
          <xdr:cNvPr id="3" name="AutoShape 2">
            <a:extLst>
              <a:ext uri="{FF2B5EF4-FFF2-40B4-BE49-F238E27FC236}">
                <a16:creationId xmlns:a16="http://schemas.microsoft.com/office/drawing/2014/main" id="{DA306EE2-8DE1-3D35-49E7-8B2B013895D6}"/>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212D67DB-301E-CB5D-8AD6-6BD0C95D2118}"/>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Sch-4</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257175</xdr:colOff>
      <xdr:row>0</xdr:row>
      <xdr:rowOff>19050</xdr:rowOff>
    </xdr:from>
    <xdr:to>
      <xdr:col>26</xdr:col>
      <xdr:colOff>625475</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8E20862A-A316-4972-8E7C-74EB765C297F}"/>
            </a:ext>
          </a:extLst>
        </xdr:cNvPr>
        <xdr:cNvGrpSpPr>
          <a:grpSpLocks/>
        </xdr:cNvGrpSpPr>
      </xdr:nvGrpSpPr>
      <xdr:grpSpPr bwMode="auto">
        <a:xfrm>
          <a:off x="27582495" y="19050"/>
          <a:ext cx="8392160" cy="1426845"/>
          <a:chOff x="804" y="5"/>
          <a:chExt cx="116" cy="73"/>
        </a:xfrm>
      </xdr:grpSpPr>
      <xdr:sp macro="" textlink="">
        <xdr:nvSpPr>
          <xdr:cNvPr id="3" name="AutoShape 2">
            <a:extLst>
              <a:ext uri="{FF2B5EF4-FFF2-40B4-BE49-F238E27FC236}">
                <a16:creationId xmlns:a16="http://schemas.microsoft.com/office/drawing/2014/main" id="{6A3BEE95-0613-07CE-CA82-FEA7D7E37FBC}"/>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BE126397-6E38-6A9D-07F3-6AC3DBE1D6C4}"/>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Sch-4</a:t>
            </a:r>
          </a:p>
        </xdr:txBody>
      </xdr:sp>
    </xdr:grpSp>
    <xdr:clientData/>
  </xdr:twoCellAnchor>
  <xdr:twoCellAnchor editAs="oneCell">
    <xdr:from>
      <xdr:col>3</xdr:col>
      <xdr:colOff>0</xdr:colOff>
      <xdr:row>168</xdr:row>
      <xdr:rowOff>0</xdr:rowOff>
    </xdr:from>
    <xdr:to>
      <xdr:col>3</xdr:col>
      <xdr:colOff>104775</xdr:colOff>
      <xdr:row>188</xdr:row>
      <xdr:rowOff>247650</xdr:rowOff>
    </xdr:to>
    <xdr:sp macro="" textlink="">
      <xdr:nvSpPr>
        <xdr:cNvPr id="5" name="Text Box 137">
          <a:extLst>
            <a:ext uri="{FF2B5EF4-FFF2-40B4-BE49-F238E27FC236}">
              <a16:creationId xmlns:a16="http://schemas.microsoft.com/office/drawing/2014/main" id="{5ABCBA8E-3D10-4C4F-80F8-387070DA01EC}"/>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188</xdr:row>
      <xdr:rowOff>247650</xdr:rowOff>
    </xdr:to>
    <xdr:sp macro="" textlink="">
      <xdr:nvSpPr>
        <xdr:cNvPr id="6" name="Text Box 133">
          <a:extLst>
            <a:ext uri="{FF2B5EF4-FFF2-40B4-BE49-F238E27FC236}">
              <a16:creationId xmlns:a16="http://schemas.microsoft.com/office/drawing/2014/main" id="{F63A4F8B-C3D0-4803-A7B7-0B312016EA4B}"/>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188</xdr:row>
      <xdr:rowOff>247650</xdr:rowOff>
    </xdr:to>
    <xdr:sp macro="" textlink="">
      <xdr:nvSpPr>
        <xdr:cNvPr id="7" name="Text Box 134">
          <a:extLst>
            <a:ext uri="{FF2B5EF4-FFF2-40B4-BE49-F238E27FC236}">
              <a16:creationId xmlns:a16="http://schemas.microsoft.com/office/drawing/2014/main" id="{A679B486-B732-485D-8D78-39F0E8F9FF8E}"/>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188</xdr:row>
      <xdr:rowOff>247650</xdr:rowOff>
    </xdr:to>
    <xdr:sp macro="" textlink="">
      <xdr:nvSpPr>
        <xdr:cNvPr id="8" name="Text Box 135">
          <a:extLst>
            <a:ext uri="{FF2B5EF4-FFF2-40B4-BE49-F238E27FC236}">
              <a16:creationId xmlns:a16="http://schemas.microsoft.com/office/drawing/2014/main" id="{8C85BAEB-2447-47FF-A010-5B5A766B5394}"/>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188</xdr:row>
      <xdr:rowOff>247650</xdr:rowOff>
    </xdr:to>
    <xdr:sp macro="" textlink="">
      <xdr:nvSpPr>
        <xdr:cNvPr id="9" name="Text Box 136">
          <a:extLst>
            <a:ext uri="{FF2B5EF4-FFF2-40B4-BE49-F238E27FC236}">
              <a16:creationId xmlns:a16="http://schemas.microsoft.com/office/drawing/2014/main" id="{560E0514-74B1-4E6B-8F3D-3CABC04EB52F}"/>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188</xdr:row>
      <xdr:rowOff>247650</xdr:rowOff>
    </xdr:to>
    <xdr:sp macro="" textlink="">
      <xdr:nvSpPr>
        <xdr:cNvPr id="10" name="Text Box 137">
          <a:extLst>
            <a:ext uri="{FF2B5EF4-FFF2-40B4-BE49-F238E27FC236}">
              <a16:creationId xmlns:a16="http://schemas.microsoft.com/office/drawing/2014/main" id="{C0ADEB68-02F9-49BF-B80E-D993A8FBDAF2}"/>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188</xdr:row>
      <xdr:rowOff>247650</xdr:rowOff>
    </xdr:to>
    <xdr:sp macro="" textlink="">
      <xdr:nvSpPr>
        <xdr:cNvPr id="11" name="Text Box 133">
          <a:extLst>
            <a:ext uri="{FF2B5EF4-FFF2-40B4-BE49-F238E27FC236}">
              <a16:creationId xmlns:a16="http://schemas.microsoft.com/office/drawing/2014/main" id="{578BB6D3-F18F-4053-9A53-B502E4EB1C92}"/>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188</xdr:row>
      <xdr:rowOff>247650</xdr:rowOff>
    </xdr:to>
    <xdr:sp macro="" textlink="">
      <xdr:nvSpPr>
        <xdr:cNvPr id="12" name="Text Box 134">
          <a:extLst>
            <a:ext uri="{FF2B5EF4-FFF2-40B4-BE49-F238E27FC236}">
              <a16:creationId xmlns:a16="http://schemas.microsoft.com/office/drawing/2014/main" id="{441B8486-E83A-4EFA-9365-D1F553F8845B}"/>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188</xdr:row>
      <xdr:rowOff>247650</xdr:rowOff>
    </xdr:to>
    <xdr:sp macro="" textlink="">
      <xdr:nvSpPr>
        <xdr:cNvPr id="13" name="Text Box 135">
          <a:extLst>
            <a:ext uri="{FF2B5EF4-FFF2-40B4-BE49-F238E27FC236}">
              <a16:creationId xmlns:a16="http://schemas.microsoft.com/office/drawing/2014/main" id="{2C7E5962-9726-49F2-AAED-6C7633695F43}"/>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188</xdr:row>
      <xdr:rowOff>247650</xdr:rowOff>
    </xdr:to>
    <xdr:sp macro="" textlink="">
      <xdr:nvSpPr>
        <xdr:cNvPr id="14" name="Text Box 136">
          <a:extLst>
            <a:ext uri="{FF2B5EF4-FFF2-40B4-BE49-F238E27FC236}">
              <a16:creationId xmlns:a16="http://schemas.microsoft.com/office/drawing/2014/main" id="{B37BA8C5-CE7F-44BF-93A3-1F22DFE9749B}"/>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188</xdr:row>
      <xdr:rowOff>247650</xdr:rowOff>
    </xdr:to>
    <xdr:sp macro="" textlink="">
      <xdr:nvSpPr>
        <xdr:cNvPr id="15" name="Text Box 137">
          <a:extLst>
            <a:ext uri="{FF2B5EF4-FFF2-40B4-BE49-F238E27FC236}">
              <a16:creationId xmlns:a16="http://schemas.microsoft.com/office/drawing/2014/main" id="{8A6E7DFD-C40A-4CB9-A1C4-0DCE59DDF77D}"/>
            </a:ext>
          </a:extLst>
        </xdr:cNvPr>
        <xdr:cNvSpPr txBox="1">
          <a:spLocks noChangeArrowheads="1"/>
        </xdr:cNvSpPr>
      </xdr:nvSpPr>
      <xdr:spPr bwMode="auto">
        <a:xfrm>
          <a:off x="2025650" y="177927000"/>
          <a:ext cx="104775"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168</xdr:row>
      <xdr:rowOff>0</xdr:rowOff>
    </xdr:from>
    <xdr:to>
      <xdr:col>3</xdr:col>
      <xdr:colOff>1857375</xdr:colOff>
      <xdr:row>188</xdr:row>
      <xdr:rowOff>247650</xdr:rowOff>
    </xdr:to>
    <xdr:sp macro="" textlink="">
      <xdr:nvSpPr>
        <xdr:cNvPr id="16" name="Text Box 138">
          <a:extLst>
            <a:ext uri="{FF2B5EF4-FFF2-40B4-BE49-F238E27FC236}">
              <a16:creationId xmlns:a16="http://schemas.microsoft.com/office/drawing/2014/main" id="{E06E348D-CB9F-4ADD-8684-605CC0FA3AF4}"/>
            </a:ext>
          </a:extLst>
        </xdr:cNvPr>
        <xdr:cNvSpPr txBox="1">
          <a:spLocks noChangeArrowheads="1"/>
        </xdr:cNvSpPr>
      </xdr:nvSpPr>
      <xdr:spPr bwMode="auto">
        <a:xfrm>
          <a:off x="3883025" y="177927000"/>
          <a:ext cx="0"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38101</xdr:rowOff>
    </xdr:to>
    <xdr:sp macro="" textlink="">
      <xdr:nvSpPr>
        <xdr:cNvPr id="17" name="Text Box 133">
          <a:extLst>
            <a:ext uri="{FF2B5EF4-FFF2-40B4-BE49-F238E27FC236}">
              <a16:creationId xmlns:a16="http://schemas.microsoft.com/office/drawing/2014/main" id="{FA5E7F07-8498-467E-8FCE-9975A87435BC}"/>
            </a:ext>
          </a:extLst>
        </xdr:cNvPr>
        <xdr:cNvSpPr txBox="1">
          <a:spLocks noChangeArrowheads="1"/>
        </xdr:cNvSpPr>
      </xdr:nvSpPr>
      <xdr:spPr bwMode="auto">
        <a:xfrm>
          <a:off x="2025650" y="177927000"/>
          <a:ext cx="104775"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38101</xdr:rowOff>
    </xdr:to>
    <xdr:sp macro="" textlink="">
      <xdr:nvSpPr>
        <xdr:cNvPr id="18" name="Text Box 134">
          <a:extLst>
            <a:ext uri="{FF2B5EF4-FFF2-40B4-BE49-F238E27FC236}">
              <a16:creationId xmlns:a16="http://schemas.microsoft.com/office/drawing/2014/main" id="{5D90D51A-34B7-4073-8A0E-74E46DD5C010}"/>
            </a:ext>
          </a:extLst>
        </xdr:cNvPr>
        <xdr:cNvSpPr txBox="1">
          <a:spLocks noChangeArrowheads="1"/>
        </xdr:cNvSpPr>
      </xdr:nvSpPr>
      <xdr:spPr bwMode="auto">
        <a:xfrm>
          <a:off x="2025650" y="177927000"/>
          <a:ext cx="104775"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38101</xdr:rowOff>
    </xdr:to>
    <xdr:sp macro="" textlink="">
      <xdr:nvSpPr>
        <xdr:cNvPr id="19" name="Text Box 135">
          <a:extLst>
            <a:ext uri="{FF2B5EF4-FFF2-40B4-BE49-F238E27FC236}">
              <a16:creationId xmlns:a16="http://schemas.microsoft.com/office/drawing/2014/main" id="{6F2E5DA9-B323-4EE0-9226-B7E3E7F35322}"/>
            </a:ext>
          </a:extLst>
        </xdr:cNvPr>
        <xdr:cNvSpPr txBox="1">
          <a:spLocks noChangeArrowheads="1"/>
        </xdr:cNvSpPr>
      </xdr:nvSpPr>
      <xdr:spPr bwMode="auto">
        <a:xfrm>
          <a:off x="2025650" y="177927000"/>
          <a:ext cx="104775"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38101</xdr:rowOff>
    </xdr:to>
    <xdr:sp macro="" textlink="">
      <xdr:nvSpPr>
        <xdr:cNvPr id="20" name="Text Box 136">
          <a:extLst>
            <a:ext uri="{FF2B5EF4-FFF2-40B4-BE49-F238E27FC236}">
              <a16:creationId xmlns:a16="http://schemas.microsoft.com/office/drawing/2014/main" id="{6D6F99CB-D086-46D3-A475-1015CEA9AD88}"/>
            </a:ext>
          </a:extLst>
        </xdr:cNvPr>
        <xdr:cNvSpPr txBox="1">
          <a:spLocks noChangeArrowheads="1"/>
        </xdr:cNvSpPr>
      </xdr:nvSpPr>
      <xdr:spPr bwMode="auto">
        <a:xfrm>
          <a:off x="2025650" y="177927000"/>
          <a:ext cx="104775"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38101</xdr:rowOff>
    </xdr:to>
    <xdr:sp macro="" textlink="">
      <xdr:nvSpPr>
        <xdr:cNvPr id="21" name="Text Box 137">
          <a:extLst>
            <a:ext uri="{FF2B5EF4-FFF2-40B4-BE49-F238E27FC236}">
              <a16:creationId xmlns:a16="http://schemas.microsoft.com/office/drawing/2014/main" id="{BD9D72D5-7797-4380-A3E0-41C410B39A25}"/>
            </a:ext>
          </a:extLst>
        </xdr:cNvPr>
        <xdr:cNvSpPr txBox="1">
          <a:spLocks noChangeArrowheads="1"/>
        </xdr:cNvSpPr>
      </xdr:nvSpPr>
      <xdr:spPr bwMode="auto">
        <a:xfrm>
          <a:off x="2025650" y="177927000"/>
          <a:ext cx="104775"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168</xdr:row>
      <xdr:rowOff>0</xdr:rowOff>
    </xdr:from>
    <xdr:to>
      <xdr:col>3</xdr:col>
      <xdr:colOff>1857375</xdr:colOff>
      <xdr:row>189</xdr:row>
      <xdr:rowOff>38101</xdr:rowOff>
    </xdr:to>
    <xdr:sp macro="" textlink="">
      <xdr:nvSpPr>
        <xdr:cNvPr id="22" name="Text Box 138">
          <a:extLst>
            <a:ext uri="{FF2B5EF4-FFF2-40B4-BE49-F238E27FC236}">
              <a16:creationId xmlns:a16="http://schemas.microsoft.com/office/drawing/2014/main" id="{8C8742A7-1592-4C55-B599-C78AC6648D69}"/>
            </a:ext>
          </a:extLst>
        </xdr:cNvPr>
        <xdr:cNvSpPr txBox="1">
          <a:spLocks noChangeArrowheads="1"/>
        </xdr:cNvSpPr>
      </xdr:nvSpPr>
      <xdr:spPr bwMode="auto">
        <a:xfrm>
          <a:off x="3883025" y="177927000"/>
          <a:ext cx="0"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38101</xdr:rowOff>
    </xdr:to>
    <xdr:sp macro="" textlink="">
      <xdr:nvSpPr>
        <xdr:cNvPr id="23" name="Text Box 133">
          <a:extLst>
            <a:ext uri="{FF2B5EF4-FFF2-40B4-BE49-F238E27FC236}">
              <a16:creationId xmlns:a16="http://schemas.microsoft.com/office/drawing/2014/main" id="{04539605-9057-4B5F-B194-E594C6486D93}"/>
            </a:ext>
          </a:extLst>
        </xdr:cNvPr>
        <xdr:cNvSpPr txBox="1">
          <a:spLocks noChangeArrowheads="1"/>
        </xdr:cNvSpPr>
      </xdr:nvSpPr>
      <xdr:spPr bwMode="auto">
        <a:xfrm>
          <a:off x="2025650" y="177927000"/>
          <a:ext cx="104775"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38101</xdr:rowOff>
    </xdr:to>
    <xdr:sp macro="" textlink="">
      <xdr:nvSpPr>
        <xdr:cNvPr id="24" name="Text Box 134">
          <a:extLst>
            <a:ext uri="{FF2B5EF4-FFF2-40B4-BE49-F238E27FC236}">
              <a16:creationId xmlns:a16="http://schemas.microsoft.com/office/drawing/2014/main" id="{38070259-F1C2-4F38-A364-478013BA05A5}"/>
            </a:ext>
          </a:extLst>
        </xdr:cNvPr>
        <xdr:cNvSpPr txBox="1">
          <a:spLocks noChangeArrowheads="1"/>
        </xdr:cNvSpPr>
      </xdr:nvSpPr>
      <xdr:spPr bwMode="auto">
        <a:xfrm>
          <a:off x="2025650" y="177927000"/>
          <a:ext cx="104775"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168</xdr:row>
      <xdr:rowOff>0</xdr:rowOff>
    </xdr:from>
    <xdr:to>
      <xdr:col>3</xdr:col>
      <xdr:colOff>1857375</xdr:colOff>
      <xdr:row>189</xdr:row>
      <xdr:rowOff>38101</xdr:rowOff>
    </xdr:to>
    <xdr:sp macro="" textlink="">
      <xdr:nvSpPr>
        <xdr:cNvPr id="25" name="Text Box 138">
          <a:extLst>
            <a:ext uri="{FF2B5EF4-FFF2-40B4-BE49-F238E27FC236}">
              <a16:creationId xmlns:a16="http://schemas.microsoft.com/office/drawing/2014/main" id="{6DDC8E1F-F218-44E9-AFA5-1F359F76EED5}"/>
            </a:ext>
          </a:extLst>
        </xdr:cNvPr>
        <xdr:cNvSpPr txBox="1">
          <a:spLocks noChangeArrowheads="1"/>
        </xdr:cNvSpPr>
      </xdr:nvSpPr>
      <xdr:spPr bwMode="auto">
        <a:xfrm>
          <a:off x="3883025" y="177927000"/>
          <a:ext cx="0" cy="666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xdr:rowOff>
    </xdr:to>
    <xdr:sp macro="" textlink="">
      <xdr:nvSpPr>
        <xdr:cNvPr id="26" name="Text Box 137">
          <a:extLst>
            <a:ext uri="{FF2B5EF4-FFF2-40B4-BE49-F238E27FC236}">
              <a16:creationId xmlns:a16="http://schemas.microsoft.com/office/drawing/2014/main" id="{9A497E92-BA3F-40FF-B461-92A4FC610096}"/>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xdr:rowOff>
    </xdr:to>
    <xdr:sp macro="" textlink="">
      <xdr:nvSpPr>
        <xdr:cNvPr id="27" name="Text Box 133">
          <a:extLst>
            <a:ext uri="{FF2B5EF4-FFF2-40B4-BE49-F238E27FC236}">
              <a16:creationId xmlns:a16="http://schemas.microsoft.com/office/drawing/2014/main" id="{1E8F4277-ED20-48DB-AB9F-15EDEF4ABAF6}"/>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xdr:rowOff>
    </xdr:to>
    <xdr:sp macro="" textlink="">
      <xdr:nvSpPr>
        <xdr:cNvPr id="28" name="Text Box 134">
          <a:extLst>
            <a:ext uri="{FF2B5EF4-FFF2-40B4-BE49-F238E27FC236}">
              <a16:creationId xmlns:a16="http://schemas.microsoft.com/office/drawing/2014/main" id="{FAFFF530-B9F2-49FB-A6A0-132D3ED249DD}"/>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xdr:rowOff>
    </xdr:to>
    <xdr:sp macro="" textlink="">
      <xdr:nvSpPr>
        <xdr:cNvPr id="29" name="Text Box 135">
          <a:extLst>
            <a:ext uri="{FF2B5EF4-FFF2-40B4-BE49-F238E27FC236}">
              <a16:creationId xmlns:a16="http://schemas.microsoft.com/office/drawing/2014/main" id="{46F86C27-106A-415E-A99F-F3E421DA9B13}"/>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xdr:rowOff>
    </xdr:to>
    <xdr:sp macro="" textlink="">
      <xdr:nvSpPr>
        <xdr:cNvPr id="30" name="Text Box 136">
          <a:extLst>
            <a:ext uri="{FF2B5EF4-FFF2-40B4-BE49-F238E27FC236}">
              <a16:creationId xmlns:a16="http://schemas.microsoft.com/office/drawing/2014/main" id="{45258309-A70A-4574-88D7-589282FE2844}"/>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xdr:rowOff>
    </xdr:to>
    <xdr:sp macro="" textlink="">
      <xdr:nvSpPr>
        <xdr:cNvPr id="31" name="Text Box 137">
          <a:extLst>
            <a:ext uri="{FF2B5EF4-FFF2-40B4-BE49-F238E27FC236}">
              <a16:creationId xmlns:a16="http://schemas.microsoft.com/office/drawing/2014/main" id="{B7EA44B5-F3FF-48D2-A071-7C161F14EDEC}"/>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xdr:rowOff>
    </xdr:to>
    <xdr:sp macro="" textlink="">
      <xdr:nvSpPr>
        <xdr:cNvPr id="32" name="Text Box 133">
          <a:extLst>
            <a:ext uri="{FF2B5EF4-FFF2-40B4-BE49-F238E27FC236}">
              <a16:creationId xmlns:a16="http://schemas.microsoft.com/office/drawing/2014/main" id="{661B145E-58E9-4AF8-8D66-34438915A0AA}"/>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xdr:rowOff>
    </xdr:to>
    <xdr:sp macro="" textlink="">
      <xdr:nvSpPr>
        <xdr:cNvPr id="33" name="Text Box 134">
          <a:extLst>
            <a:ext uri="{FF2B5EF4-FFF2-40B4-BE49-F238E27FC236}">
              <a16:creationId xmlns:a16="http://schemas.microsoft.com/office/drawing/2014/main" id="{28D34513-3E7F-4342-A8BE-D6BA56E7C913}"/>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xdr:rowOff>
    </xdr:to>
    <xdr:sp macro="" textlink="">
      <xdr:nvSpPr>
        <xdr:cNvPr id="34" name="Text Box 135">
          <a:extLst>
            <a:ext uri="{FF2B5EF4-FFF2-40B4-BE49-F238E27FC236}">
              <a16:creationId xmlns:a16="http://schemas.microsoft.com/office/drawing/2014/main" id="{74B710F2-73A6-4F9A-95DF-43D92DCEDD6B}"/>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xdr:rowOff>
    </xdr:to>
    <xdr:sp macro="" textlink="">
      <xdr:nvSpPr>
        <xdr:cNvPr id="35" name="Text Box 136">
          <a:extLst>
            <a:ext uri="{FF2B5EF4-FFF2-40B4-BE49-F238E27FC236}">
              <a16:creationId xmlns:a16="http://schemas.microsoft.com/office/drawing/2014/main" id="{EB12E885-75C5-47FD-BFF3-25989AEF9A02}"/>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xdr:rowOff>
    </xdr:to>
    <xdr:sp macro="" textlink="">
      <xdr:nvSpPr>
        <xdr:cNvPr id="36" name="Text Box 137">
          <a:extLst>
            <a:ext uri="{FF2B5EF4-FFF2-40B4-BE49-F238E27FC236}">
              <a16:creationId xmlns:a16="http://schemas.microsoft.com/office/drawing/2014/main" id="{E53E640B-FDBA-489B-81BC-040B08230F53}"/>
            </a:ext>
          </a:extLst>
        </xdr:cNvPr>
        <xdr:cNvSpPr txBox="1">
          <a:spLocks noChangeArrowheads="1"/>
        </xdr:cNvSpPr>
      </xdr:nvSpPr>
      <xdr:spPr bwMode="auto">
        <a:xfrm>
          <a:off x="2025650" y="180327300"/>
          <a:ext cx="104775"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168</xdr:row>
      <xdr:rowOff>0</xdr:rowOff>
    </xdr:from>
    <xdr:to>
      <xdr:col>3</xdr:col>
      <xdr:colOff>1857375</xdr:colOff>
      <xdr:row>189</xdr:row>
      <xdr:rowOff>6350</xdr:rowOff>
    </xdr:to>
    <xdr:sp macro="" textlink="">
      <xdr:nvSpPr>
        <xdr:cNvPr id="37" name="Text Box 138">
          <a:extLst>
            <a:ext uri="{FF2B5EF4-FFF2-40B4-BE49-F238E27FC236}">
              <a16:creationId xmlns:a16="http://schemas.microsoft.com/office/drawing/2014/main" id="{269AB623-1CB0-4C31-B8C8-21FFB0490097}"/>
            </a:ext>
          </a:extLst>
        </xdr:cNvPr>
        <xdr:cNvSpPr txBox="1">
          <a:spLocks noChangeArrowheads="1"/>
        </xdr:cNvSpPr>
      </xdr:nvSpPr>
      <xdr:spPr bwMode="auto">
        <a:xfrm>
          <a:off x="3883025" y="180327300"/>
          <a:ext cx="0" cy="662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63501</xdr:rowOff>
    </xdr:to>
    <xdr:sp macro="" textlink="">
      <xdr:nvSpPr>
        <xdr:cNvPr id="38" name="Text Box 133">
          <a:extLst>
            <a:ext uri="{FF2B5EF4-FFF2-40B4-BE49-F238E27FC236}">
              <a16:creationId xmlns:a16="http://schemas.microsoft.com/office/drawing/2014/main" id="{866D71F7-FACF-4FE5-B7F4-913A23C2EF98}"/>
            </a:ext>
          </a:extLst>
        </xdr:cNvPr>
        <xdr:cNvSpPr txBox="1">
          <a:spLocks noChangeArrowheads="1"/>
        </xdr:cNvSpPr>
      </xdr:nvSpPr>
      <xdr:spPr bwMode="auto">
        <a:xfrm>
          <a:off x="2025650" y="180327300"/>
          <a:ext cx="104775"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63501</xdr:rowOff>
    </xdr:to>
    <xdr:sp macro="" textlink="">
      <xdr:nvSpPr>
        <xdr:cNvPr id="39" name="Text Box 134">
          <a:extLst>
            <a:ext uri="{FF2B5EF4-FFF2-40B4-BE49-F238E27FC236}">
              <a16:creationId xmlns:a16="http://schemas.microsoft.com/office/drawing/2014/main" id="{4A0A0A69-D8C4-46B1-B493-4616DDC24FA7}"/>
            </a:ext>
          </a:extLst>
        </xdr:cNvPr>
        <xdr:cNvSpPr txBox="1">
          <a:spLocks noChangeArrowheads="1"/>
        </xdr:cNvSpPr>
      </xdr:nvSpPr>
      <xdr:spPr bwMode="auto">
        <a:xfrm>
          <a:off x="2025650" y="180327300"/>
          <a:ext cx="104775"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63501</xdr:rowOff>
    </xdr:to>
    <xdr:sp macro="" textlink="">
      <xdr:nvSpPr>
        <xdr:cNvPr id="40" name="Text Box 135">
          <a:extLst>
            <a:ext uri="{FF2B5EF4-FFF2-40B4-BE49-F238E27FC236}">
              <a16:creationId xmlns:a16="http://schemas.microsoft.com/office/drawing/2014/main" id="{B169F0CF-3EE7-4F5E-B518-A18C64128677}"/>
            </a:ext>
          </a:extLst>
        </xdr:cNvPr>
        <xdr:cNvSpPr txBox="1">
          <a:spLocks noChangeArrowheads="1"/>
        </xdr:cNvSpPr>
      </xdr:nvSpPr>
      <xdr:spPr bwMode="auto">
        <a:xfrm>
          <a:off x="2025650" y="180327300"/>
          <a:ext cx="104775"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63501</xdr:rowOff>
    </xdr:to>
    <xdr:sp macro="" textlink="">
      <xdr:nvSpPr>
        <xdr:cNvPr id="41" name="Text Box 136">
          <a:extLst>
            <a:ext uri="{FF2B5EF4-FFF2-40B4-BE49-F238E27FC236}">
              <a16:creationId xmlns:a16="http://schemas.microsoft.com/office/drawing/2014/main" id="{9CC96CB1-582E-480E-8C16-2695E1839E1E}"/>
            </a:ext>
          </a:extLst>
        </xdr:cNvPr>
        <xdr:cNvSpPr txBox="1">
          <a:spLocks noChangeArrowheads="1"/>
        </xdr:cNvSpPr>
      </xdr:nvSpPr>
      <xdr:spPr bwMode="auto">
        <a:xfrm>
          <a:off x="2025650" y="180327300"/>
          <a:ext cx="104775"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63501</xdr:rowOff>
    </xdr:to>
    <xdr:sp macro="" textlink="">
      <xdr:nvSpPr>
        <xdr:cNvPr id="42" name="Text Box 137">
          <a:extLst>
            <a:ext uri="{FF2B5EF4-FFF2-40B4-BE49-F238E27FC236}">
              <a16:creationId xmlns:a16="http://schemas.microsoft.com/office/drawing/2014/main" id="{3E393FDF-9143-488A-A4CD-5619917604C2}"/>
            </a:ext>
          </a:extLst>
        </xdr:cNvPr>
        <xdr:cNvSpPr txBox="1">
          <a:spLocks noChangeArrowheads="1"/>
        </xdr:cNvSpPr>
      </xdr:nvSpPr>
      <xdr:spPr bwMode="auto">
        <a:xfrm>
          <a:off x="2025650" y="180327300"/>
          <a:ext cx="104775"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168</xdr:row>
      <xdr:rowOff>0</xdr:rowOff>
    </xdr:from>
    <xdr:to>
      <xdr:col>3</xdr:col>
      <xdr:colOff>1857375</xdr:colOff>
      <xdr:row>189</xdr:row>
      <xdr:rowOff>63501</xdr:rowOff>
    </xdr:to>
    <xdr:sp macro="" textlink="">
      <xdr:nvSpPr>
        <xdr:cNvPr id="43" name="Text Box 138">
          <a:extLst>
            <a:ext uri="{FF2B5EF4-FFF2-40B4-BE49-F238E27FC236}">
              <a16:creationId xmlns:a16="http://schemas.microsoft.com/office/drawing/2014/main" id="{23C746AF-D43A-4D0C-AF57-CF8612B9F1B7}"/>
            </a:ext>
          </a:extLst>
        </xdr:cNvPr>
        <xdr:cNvSpPr txBox="1">
          <a:spLocks noChangeArrowheads="1"/>
        </xdr:cNvSpPr>
      </xdr:nvSpPr>
      <xdr:spPr bwMode="auto">
        <a:xfrm>
          <a:off x="3883025" y="180327300"/>
          <a:ext cx="0"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63501</xdr:rowOff>
    </xdr:to>
    <xdr:sp macro="" textlink="">
      <xdr:nvSpPr>
        <xdr:cNvPr id="44" name="Text Box 133">
          <a:extLst>
            <a:ext uri="{FF2B5EF4-FFF2-40B4-BE49-F238E27FC236}">
              <a16:creationId xmlns:a16="http://schemas.microsoft.com/office/drawing/2014/main" id="{1410B0D5-BB67-4E34-BDBA-DC34EB9C9C8F}"/>
            </a:ext>
          </a:extLst>
        </xdr:cNvPr>
        <xdr:cNvSpPr txBox="1">
          <a:spLocks noChangeArrowheads="1"/>
        </xdr:cNvSpPr>
      </xdr:nvSpPr>
      <xdr:spPr bwMode="auto">
        <a:xfrm>
          <a:off x="2025650" y="180327300"/>
          <a:ext cx="104775"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168</xdr:row>
      <xdr:rowOff>0</xdr:rowOff>
    </xdr:from>
    <xdr:to>
      <xdr:col>3</xdr:col>
      <xdr:colOff>104775</xdr:colOff>
      <xdr:row>189</xdr:row>
      <xdr:rowOff>63501</xdr:rowOff>
    </xdr:to>
    <xdr:sp macro="" textlink="">
      <xdr:nvSpPr>
        <xdr:cNvPr id="45" name="Text Box 134">
          <a:extLst>
            <a:ext uri="{FF2B5EF4-FFF2-40B4-BE49-F238E27FC236}">
              <a16:creationId xmlns:a16="http://schemas.microsoft.com/office/drawing/2014/main" id="{290BFBDC-9DC5-443D-A448-9ABA481984B8}"/>
            </a:ext>
          </a:extLst>
        </xdr:cNvPr>
        <xdr:cNvSpPr txBox="1">
          <a:spLocks noChangeArrowheads="1"/>
        </xdr:cNvSpPr>
      </xdr:nvSpPr>
      <xdr:spPr bwMode="auto">
        <a:xfrm>
          <a:off x="2025650" y="180327300"/>
          <a:ext cx="104775"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1857375</xdr:colOff>
      <xdr:row>168</xdr:row>
      <xdr:rowOff>0</xdr:rowOff>
    </xdr:from>
    <xdr:to>
      <xdr:col>3</xdr:col>
      <xdr:colOff>1857375</xdr:colOff>
      <xdr:row>189</xdr:row>
      <xdr:rowOff>63501</xdr:rowOff>
    </xdr:to>
    <xdr:sp macro="" textlink="">
      <xdr:nvSpPr>
        <xdr:cNvPr id="46" name="Text Box 138">
          <a:extLst>
            <a:ext uri="{FF2B5EF4-FFF2-40B4-BE49-F238E27FC236}">
              <a16:creationId xmlns:a16="http://schemas.microsoft.com/office/drawing/2014/main" id="{3647B425-C1C6-4A06-8EBF-3DD1B932CB8C}"/>
            </a:ext>
          </a:extLst>
        </xdr:cNvPr>
        <xdr:cNvSpPr txBox="1">
          <a:spLocks noChangeArrowheads="1"/>
        </xdr:cNvSpPr>
      </xdr:nvSpPr>
      <xdr:spPr bwMode="auto">
        <a:xfrm>
          <a:off x="3883025" y="180327300"/>
          <a:ext cx="0" cy="668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257175</xdr:colOff>
      <xdr:row>0</xdr:row>
      <xdr:rowOff>19050</xdr:rowOff>
    </xdr:from>
    <xdr:to>
      <xdr:col>26</xdr:col>
      <xdr:colOff>676275</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AA1A6F07-5A6D-412B-86CF-68A2973C69C9}"/>
            </a:ext>
          </a:extLst>
        </xdr:cNvPr>
        <xdr:cNvGrpSpPr>
          <a:grpSpLocks/>
        </xdr:cNvGrpSpPr>
      </xdr:nvGrpSpPr>
      <xdr:grpSpPr bwMode="auto">
        <a:xfrm>
          <a:off x="27287393" y="19050"/>
          <a:ext cx="7839595" cy="1429616"/>
          <a:chOff x="804" y="5"/>
          <a:chExt cx="116" cy="73"/>
        </a:xfrm>
      </xdr:grpSpPr>
      <xdr:sp macro="" textlink="">
        <xdr:nvSpPr>
          <xdr:cNvPr id="3" name="AutoShape 2">
            <a:extLst>
              <a:ext uri="{FF2B5EF4-FFF2-40B4-BE49-F238E27FC236}">
                <a16:creationId xmlns:a16="http://schemas.microsoft.com/office/drawing/2014/main" id="{73D65360-5607-A48E-0A4B-88E88AF45C9C}"/>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D8FED321-56CB-27CA-850F-656DE2022433}"/>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Sch-4</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257175</xdr:colOff>
      <xdr:row>0</xdr:row>
      <xdr:rowOff>19050</xdr:rowOff>
    </xdr:from>
    <xdr:to>
      <xdr:col>26</xdr:col>
      <xdr:colOff>676275</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92BE3D12-61E3-4607-8E4F-41CD391B4B19}"/>
            </a:ext>
          </a:extLst>
        </xdr:cNvPr>
        <xdr:cNvGrpSpPr>
          <a:grpSpLocks/>
        </xdr:cNvGrpSpPr>
      </xdr:nvGrpSpPr>
      <xdr:grpSpPr bwMode="auto">
        <a:xfrm>
          <a:off x="27287393" y="19050"/>
          <a:ext cx="7839595" cy="1429616"/>
          <a:chOff x="804" y="5"/>
          <a:chExt cx="116" cy="73"/>
        </a:xfrm>
      </xdr:grpSpPr>
      <xdr:sp macro="" textlink="">
        <xdr:nvSpPr>
          <xdr:cNvPr id="3" name="AutoShape 2">
            <a:extLst>
              <a:ext uri="{FF2B5EF4-FFF2-40B4-BE49-F238E27FC236}">
                <a16:creationId xmlns:a16="http://schemas.microsoft.com/office/drawing/2014/main" id="{927393D6-5622-CAFC-DE18-3A0F7D592EB5}"/>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4CF525C8-C286-7A4A-DF0A-8B9C2922B428}"/>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Sch-4</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257175</xdr:colOff>
      <xdr:row>0</xdr:row>
      <xdr:rowOff>19050</xdr:rowOff>
    </xdr:from>
    <xdr:to>
      <xdr:col>26</xdr:col>
      <xdr:colOff>676275</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054BA43D-980F-4E52-A8A4-920567AABFDF}"/>
            </a:ext>
          </a:extLst>
        </xdr:cNvPr>
        <xdr:cNvGrpSpPr>
          <a:grpSpLocks/>
        </xdr:cNvGrpSpPr>
      </xdr:nvGrpSpPr>
      <xdr:grpSpPr bwMode="auto">
        <a:xfrm>
          <a:off x="27536775" y="19050"/>
          <a:ext cx="7839595" cy="1429616"/>
          <a:chOff x="804" y="5"/>
          <a:chExt cx="116" cy="73"/>
        </a:xfrm>
      </xdr:grpSpPr>
      <xdr:sp macro="" textlink="">
        <xdr:nvSpPr>
          <xdr:cNvPr id="3" name="AutoShape 2">
            <a:extLst>
              <a:ext uri="{FF2B5EF4-FFF2-40B4-BE49-F238E27FC236}">
                <a16:creationId xmlns:a16="http://schemas.microsoft.com/office/drawing/2014/main" id="{B10F8672-3588-D8B2-4A2C-1A5641760B76}"/>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8EC7821B-B048-B4F8-D08E-C65E57AA2698}"/>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Sch-4</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PDATING%20FOLDER\1%20Open%20Tender\3%20NIT-2017-18\Amendment%20to%20bidding%20documents\NIT-01\Amendment%20to%20PKG-B%20CB%20Retrofitting\13%20Price%20Schedule%20%20Vol.III-RE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3460\Desktop\2%20Second%20Env_Price%20s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Data"/>
      <sheetName val="Cover"/>
      <sheetName val="Instructions"/>
      <sheetName val="Names of Bidder"/>
      <sheetName val="Sch-1"/>
      <sheetName val="Sch-1 Dis"/>
      <sheetName val="Sch-2"/>
      <sheetName val="Sch-2 Dis"/>
      <sheetName val="Sch-3 "/>
      <sheetName val="Sch-4"/>
      <sheetName val="Sch-4 Dis"/>
      <sheetName val="Sch-5"/>
      <sheetName val="Sch-5 After Discount"/>
      <sheetName val="Sch-6"/>
      <sheetName val="Sch-6 Dis"/>
      <sheetName val="Discount"/>
      <sheetName val="Octroi"/>
      <sheetName val="Entry Tax"/>
      <sheetName val="Other Taxes &amp; Duties"/>
      <sheetName val="Bid Form 2nd Envelope"/>
      <sheetName val="Q &amp; C"/>
      <sheetName val="T &amp; D"/>
      <sheetName val="N to W"/>
    </sheetNames>
    <sheetDataSet>
      <sheetData sheetId="0" refreshError="1"/>
      <sheetData sheetId="1" refreshError="1"/>
      <sheetData sheetId="2" refreshError="1"/>
      <sheetData sheetId="3" refreshError="1"/>
      <sheetData sheetId="4" refreshError="1">
        <row r="6">
          <cell r="K6" t="str">
            <v>To:</v>
          </cell>
        </row>
        <row r="8">
          <cell r="K8" t="str">
            <v xml:space="preserve">POWER GRID CORPORATION OF INDIA LIMITED, </v>
          </cell>
        </row>
        <row r="9">
          <cell r="K9" t="str">
            <v>ODISHA PROJECTS</v>
          </cell>
        </row>
        <row r="10">
          <cell r="K10" t="str">
            <v>PLOT NO.-4, UNIT-41, NILADRI VIHAR</v>
          </cell>
        </row>
        <row r="11">
          <cell r="K11" t="str">
            <v>CHANDRASHEKHARPUR, BHUBANESWAR-751021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Data"/>
      <sheetName val="Cover"/>
      <sheetName val="Instructions"/>
      <sheetName val="Names of Bidder"/>
      <sheetName val="Sch-1 Dis"/>
      <sheetName val="Sch-2 Dis"/>
      <sheetName val="Sch-1 "/>
      <sheetName val="Sch-2 "/>
      <sheetName val="Sch-4 Dis"/>
      <sheetName val="Sch-3"/>
      <sheetName val="Sch-5 After Discount"/>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2:F19"/>
  <sheetViews>
    <sheetView showGridLines="0" workbookViewId="0">
      <selection activeCell="D24" sqref="D24"/>
    </sheetView>
  </sheetViews>
  <sheetFormatPr defaultColWidth="9" defaultRowHeight="14.4"/>
  <cols>
    <col min="1" max="1" width="3.44140625" style="461" customWidth="1"/>
    <col min="2" max="2" width="18" style="462" customWidth="1"/>
    <col min="3" max="3" width="6.6640625" style="462" customWidth="1"/>
    <col min="4" max="4" width="43.6640625" style="462" customWidth="1"/>
    <col min="5" max="5" width="11" style="462" customWidth="1"/>
    <col min="6" max="6" width="9" style="462"/>
    <col min="7" max="16384" width="9" style="463"/>
  </cols>
  <sheetData>
    <row r="2" spans="1:6" ht="18">
      <c r="A2" s="648" t="s">
        <v>0</v>
      </c>
      <c r="B2" s="648"/>
      <c r="C2" s="648"/>
      <c r="D2" s="648"/>
      <c r="E2" s="648"/>
      <c r="F2" s="648"/>
    </row>
    <row r="3" spans="1:6">
      <c r="A3" s="649" t="s">
        <v>1</v>
      </c>
      <c r="B3" s="649"/>
      <c r="C3" s="649"/>
      <c r="D3" s="649"/>
      <c r="E3" s="649"/>
      <c r="F3" s="649"/>
    </row>
    <row r="5" spans="1:6" ht="58.5" customHeight="1">
      <c r="A5" s="465">
        <v>1</v>
      </c>
      <c r="B5" s="466" t="s">
        <v>2</v>
      </c>
      <c r="C5" s="650" t="s">
        <v>593</v>
      </c>
      <c r="D5" s="651"/>
      <c r="E5" s="651"/>
      <c r="F5" s="652"/>
    </row>
    <row r="6" spans="1:6">
      <c r="A6" s="464"/>
      <c r="B6" s="467"/>
    </row>
    <row r="7" spans="1:6" ht="25.2" customHeight="1">
      <c r="A7" s="464">
        <v>2</v>
      </c>
      <c r="B7" s="467" t="s">
        <v>3</v>
      </c>
      <c r="C7" s="653" t="s">
        <v>594</v>
      </c>
      <c r="D7" s="654"/>
      <c r="E7" s="654"/>
      <c r="F7" s="655"/>
    </row>
    <row r="8" spans="1:6">
      <c r="A8" s="464"/>
      <c r="B8" s="467"/>
    </row>
    <row r="9" spans="1:6" ht="25.2" hidden="1" customHeight="1">
      <c r="A9" s="464">
        <v>3</v>
      </c>
      <c r="B9" s="467" t="s">
        <v>4</v>
      </c>
      <c r="C9" s="643"/>
      <c r="D9" s="644"/>
      <c r="E9" s="644"/>
      <c r="F9" s="645"/>
    </row>
    <row r="10" spans="1:6" hidden="1">
      <c r="A10" s="464"/>
      <c r="B10" s="467"/>
    </row>
    <row r="11" spans="1:6" hidden="1">
      <c r="A11" s="464">
        <v>4</v>
      </c>
      <c r="B11" s="467" t="s">
        <v>5</v>
      </c>
      <c r="C11" s="643" t="s">
        <v>6</v>
      </c>
      <c r="D11" s="644"/>
      <c r="E11" s="644"/>
      <c r="F11" s="645"/>
    </row>
    <row r="12" spans="1:6" hidden="1">
      <c r="A12" s="464">
        <v>5</v>
      </c>
      <c r="B12" s="467" t="s">
        <v>7</v>
      </c>
      <c r="C12" s="643"/>
      <c r="D12" s="644"/>
      <c r="E12" s="644"/>
      <c r="F12" s="645"/>
    </row>
    <row r="13" spans="1:6" hidden="1">
      <c r="A13" s="464"/>
      <c r="B13" s="467"/>
    </row>
    <row r="14" spans="1:6" ht="25.2" hidden="1" customHeight="1">
      <c r="A14" s="464">
        <v>6</v>
      </c>
      <c r="B14" s="467" t="s">
        <v>8</v>
      </c>
      <c r="C14" s="646" t="s">
        <v>9</v>
      </c>
      <c r="D14" s="647"/>
      <c r="E14" s="468" t="s">
        <v>10</v>
      </c>
    </row>
    <row r="15" spans="1:6" ht="20.100000000000001" hidden="1" customHeight="1">
      <c r="C15" s="469" t="s">
        <v>11</v>
      </c>
      <c r="D15" s="470" t="s">
        <v>12</v>
      </c>
      <c r="E15" s="471">
        <v>1</v>
      </c>
    </row>
    <row r="16" spans="1:6" ht="20.100000000000001" hidden="1" customHeight="1">
      <c r="C16" s="472" t="s">
        <v>13</v>
      </c>
      <c r="D16" s="473" t="s">
        <v>14</v>
      </c>
      <c r="E16" s="474">
        <v>1</v>
      </c>
    </row>
    <row r="17" spans="3:5" ht="20.100000000000001" hidden="1" customHeight="1">
      <c r="C17" s="472" t="s">
        <v>15</v>
      </c>
      <c r="D17" s="473" t="s">
        <v>16</v>
      </c>
      <c r="E17" s="474">
        <v>1</v>
      </c>
    </row>
    <row r="18" spans="3:5" ht="20.100000000000001" hidden="1" customHeight="1">
      <c r="C18" s="475" t="s">
        <v>17</v>
      </c>
      <c r="D18" s="476" t="s">
        <v>18</v>
      </c>
      <c r="E18" s="477">
        <v>1</v>
      </c>
    </row>
    <row r="19" spans="3:5" hidden="1"/>
  </sheetData>
  <sheetProtection selectLockedCells="1" selectUnlockedCells="1"/>
  <customSheetViews>
    <customSheetView guid="{9CA44E70-650F-49CD-967F-298619682CA2}" showGridLines="0" hiddenRows="1" state="hidden" topLeftCell="A7">
      <selection activeCell="C9" sqref="C9:F9"/>
      <pageMargins left="0.5" right="0.5" top="1" bottom="1" header="0.5" footer="0.5"/>
      <pageSetup orientation="portrait"/>
      <headerFooter alignWithMargins="0"/>
    </customSheetView>
    <customSheetView guid="{C39F923C-6CD3-45D8-86F8-6C4D806DDD7E}" showGridLines="0" hiddenRows="1" state="hidden">
      <selection activeCell="D22" sqref="D22"/>
      <pageMargins left="0.5" right="0.5" top="1" bottom="1" header="0.5" footer="0.5"/>
      <pageSetup orientation="portrait"/>
      <headerFooter alignWithMargins="0"/>
    </customSheetView>
    <customSheetView guid="{B1277D53-29D6-4226-81E2-084FB62977B6}" showGridLines="0" hiddenRows="1" state="hidden">
      <selection activeCell="I14" sqref="I14"/>
      <pageMargins left="0.75" right="0.75" top="1" bottom="1" header="0.5" footer="0.5"/>
      <pageSetup orientation="portrait"/>
      <headerFooter alignWithMargins="0"/>
    </customSheetView>
    <customSheetView guid="{58D82F59-8CF6-455F-B9F4-081499FDF243}" showGridLines="0" hiddenRows="1" state="hidden">
      <selection activeCell="I14" sqref="I14"/>
      <pageMargins left="0.75" right="0.75" top="1" bottom="1" header="0.5" footer="0.5"/>
      <pageSetup orientation="portrait"/>
      <headerFooter alignWithMargins="0"/>
    </customSheetView>
    <customSheetView guid="{696D9240-6693-44E8-B9A4-2BFADD101EE2}" showGridLines="0" hiddenRows="1" state="hidden">
      <selection activeCell="C9" sqref="C9:F9"/>
      <pageMargins left="0.75" right="0.75" top="1" bottom="1" header="0.5" footer="0.5"/>
      <pageSetup orientation="portrait"/>
      <headerFooter alignWithMargins="0"/>
    </customSheetView>
    <customSheetView guid="{B0EE7D76-5806-4718-BDAD-3A3EA691E5E4}" showGridLines="0" hiddenRows="1" state="hidden">
      <selection activeCell="I14" sqref="I14"/>
      <pageMargins left="0.75" right="0.75" top="1" bottom="1" header="0.5" footer="0.5"/>
      <pageSetup orientation="portrait"/>
      <headerFooter alignWithMargins="0"/>
    </customSheetView>
    <customSheetView guid="{E95B21C1-D936-4435-AF6F-90CF0B6A7506}" showGridLines="0" hiddenRows="1" state="hidden">
      <selection activeCell="C7" sqref="C7:F7"/>
      <pageMargins left="0.75" right="0.75" top="1" bottom="1" header="0.5" footer="0.5"/>
      <pageSetup orientation="portrait"/>
      <headerFooter alignWithMargins="0"/>
    </customSheetView>
    <customSheetView guid="{08A645C4-A23F-4400-B0CE-1685BC312A6F}" showGridLines="0" hiddenRows="1" state="hidden">
      <selection activeCell="C9" sqref="C9:F9"/>
      <pageMargins left="0.5" right="0.5" top="1" bottom="1" header="0.5" footer="0.5"/>
      <pageSetup orientation="portrait"/>
      <headerFooter alignWithMargins="0"/>
    </customSheetView>
  </customSheetViews>
  <mergeCells count="8">
    <mergeCell ref="C12:F12"/>
    <mergeCell ref="C14:D14"/>
    <mergeCell ref="A2:F2"/>
    <mergeCell ref="A3:F3"/>
    <mergeCell ref="C5:F5"/>
    <mergeCell ref="C7:F7"/>
    <mergeCell ref="C9:F9"/>
    <mergeCell ref="C11:F11"/>
  </mergeCells>
  <pageMargins left="0.5" right="0.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EB6DC-0A13-456D-8107-B542C16713D6}">
  <sheetPr>
    <tabColor indexed="10"/>
  </sheetPr>
  <dimension ref="A1:AI61"/>
  <sheetViews>
    <sheetView view="pageBreakPreview" topLeftCell="A19" zoomScale="55" zoomScaleNormal="85" zoomScaleSheetLayoutView="55" workbookViewId="0">
      <selection activeCell="L17" sqref="L17:L18"/>
    </sheetView>
  </sheetViews>
  <sheetFormatPr defaultColWidth="9" defaultRowHeight="21"/>
  <cols>
    <col min="1" max="1" width="10" style="527" customWidth="1"/>
    <col min="2" max="2" width="72.77734375" style="320" hidden="1" customWidth="1"/>
    <col min="3" max="3" width="19" style="516" customWidth="1"/>
    <col min="4" max="4" width="121.33203125" style="321" customWidth="1"/>
    <col min="5" max="5" width="46.109375" style="321" customWidth="1"/>
    <col min="6" max="6" width="17.44140625" style="321" customWidth="1"/>
    <col min="7" max="7" width="23.33203125" style="321" customWidth="1"/>
    <col min="8" max="8" width="22.88671875" style="322" customWidth="1"/>
    <col min="9" max="9" width="18.33203125" style="322" customWidth="1"/>
    <col min="10" max="10" width="21.77734375" style="322" customWidth="1"/>
    <col min="11" max="11" width="22.77734375" style="322" customWidth="1"/>
    <col min="12" max="12" width="22.44140625" style="320" customWidth="1"/>
    <col min="13" max="13" width="24.21875" style="323" customWidth="1"/>
    <col min="14" max="14" width="24.21875" style="324" customWidth="1"/>
    <col min="15" max="26" width="9" style="105"/>
    <col min="27" max="27" width="9" style="107"/>
    <col min="28" max="29" width="9" style="318" hidden="1" customWidth="1"/>
    <col min="30" max="30" width="9" style="325" hidden="1" customWidth="1"/>
    <col min="31" max="32" width="17.6640625" style="325" hidden="1" customWidth="1"/>
    <col min="33" max="34" width="9" style="325" hidden="1" customWidth="1"/>
    <col min="35" max="35" width="9" style="325"/>
    <col min="36" max="16384" width="9" style="107"/>
  </cols>
  <sheetData>
    <row r="1" spans="1:35" s="501" customFormat="1" ht="75" customHeight="1">
      <c r="A1" s="735" t="str">
        <f>Cover!B3</f>
        <v>Specification No.: ODP/BB/C&amp;M-3430/OT-14/RFx No. 5002002968/23-24</v>
      </c>
      <c r="B1" s="735"/>
      <c r="C1" s="735"/>
      <c r="D1" s="735"/>
      <c r="E1" s="735"/>
      <c r="F1" s="735"/>
      <c r="G1" s="735"/>
      <c r="H1" s="735"/>
      <c r="I1" s="735"/>
      <c r="J1" s="735"/>
      <c r="K1" s="725" t="s">
        <v>1161</v>
      </c>
      <c r="L1" s="725"/>
      <c r="M1" s="725"/>
      <c r="N1" s="725"/>
      <c r="O1" s="500"/>
      <c r="P1" s="500"/>
      <c r="Q1" s="500"/>
      <c r="R1" s="500"/>
      <c r="S1" s="500"/>
      <c r="T1" s="500"/>
      <c r="U1" s="500"/>
      <c r="V1" s="500"/>
      <c r="W1" s="500"/>
      <c r="X1" s="500"/>
      <c r="Y1" s="500"/>
      <c r="Z1" s="500"/>
      <c r="AB1" s="502"/>
      <c r="AC1" s="502"/>
      <c r="AD1" s="503"/>
      <c r="AE1" s="503"/>
      <c r="AF1" s="503"/>
      <c r="AG1" s="503"/>
      <c r="AH1" s="503"/>
      <c r="AI1" s="503"/>
    </row>
    <row r="2" spans="1:35" ht="18" customHeight="1">
      <c r="A2" s="496"/>
      <c r="B2" s="154"/>
      <c r="C2" s="515"/>
      <c r="D2" s="326"/>
      <c r="E2" s="326"/>
      <c r="F2" s="326"/>
      <c r="G2" s="326"/>
      <c r="H2" s="108"/>
      <c r="I2" s="108"/>
      <c r="J2" s="108"/>
      <c r="K2" s="108"/>
      <c r="L2" s="105"/>
      <c r="M2" s="335"/>
      <c r="N2" s="336"/>
    </row>
    <row r="3" spans="1:35" ht="54" customHeight="1">
      <c r="A3" s="734" t="str">
        <f>Cover!$B$2</f>
        <v xml:space="preserve">Balance works for Construction of Vishram Sadan at MKCG Medical College, Berhampur under CSR Scheme of POWERGRID </v>
      </c>
      <c r="B3" s="734"/>
      <c r="C3" s="734"/>
      <c r="D3" s="734"/>
      <c r="E3" s="734"/>
      <c r="F3" s="734"/>
      <c r="G3" s="734"/>
      <c r="H3" s="734"/>
      <c r="I3" s="734"/>
      <c r="J3" s="734"/>
      <c r="K3" s="734"/>
      <c r="L3" s="734"/>
      <c r="M3" s="734"/>
      <c r="N3" s="734"/>
      <c r="AD3" s="342" t="s">
        <v>120</v>
      </c>
      <c r="AF3" s="343"/>
    </row>
    <row r="4" spans="1:35" ht="22.2" customHeight="1">
      <c r="A4" s="689" t="s">
        <v>121</v>
      </c>
      <c r="B4" s="689"/>
      <c r="C4" s="689"/>
      <c r="D4" s="689"/>
      <c r="E4" s="689"/>
      <c r="F4" s="689"/>
      <c r="G4" s="689"/>
      <c r="H4" s="689"/>
      <c r="I4" s="689"/>
      <c r="J4" s="689"/>
      <c r="K4" s="689"/>
      <c r="L4" s="689"/>
      <c r="M4" s="689"/>
      <c r="N4" s="689"/>
      <c r="AD4" s="342" t="s">
        <v>122</v>
      </c>
      <c r="AF4" s="343"/>
    </row>
    <row r="5" spans="1:35" ht="18" customHeight="1">
      <c r="AD5" s="342" t="s">
        <v>123</v>
      </c>
      <c r="AF5" s="343"/>
    </row>
    <row r="6" spans="1:35" ht="18" customHeight="1">
      <c r="A6" s="528" t="s">
        <v>83</v>
      </c>
      <c r="B6" s="212"/>
      <c r="C6" s="517"/>
      <c r="D6" s="328"/>
      <c r="E6" s="328"/>
      <c r="F6" s="328"/>
      <c r="G6" s="328"/>
      <c r="H6" s="208"/>
      <c r="I6" s="208"/>
      <c r="J6" s="208"/>
      <c r="K6" s="208"/>
      <c r="L6" s="105" t="s">
        <v>84</v>
      </c>
      <c r="M6" s="335"/>
      <c r="N6" s="336"/>
      <c r="AD6" s="342" t="s">
        <v>124</v>
      </c>
      <c r="AF6" s="343"/>
    </row>
    <row r="7" spans="1:35" ht="18" customHeight="1">
      <c r="A7" s="528" t="e">
        <f>"Bidder as "&amp;'[1]Names of Bidder'!D6</f>
        <v>#REF!</v>
      </c>
      <c r="B7" s="214"/>
      <c r="C7" s="518"/>
      <c r="D7" s="329"/>
      <c r="E7" s="329"/>
      <c r="F7" s="329"/>
      <c r="G7" s="329"/>
      <c r="L7" s="156" t="s">
        <v>528</v>
      </c>
      <c r="M7" s="337"/>
      <c r="N7" s="338"/>
      <c r="O7" s="158"/>
      <c r="P7" s="158"/>
      <c r="Q7" s="158"/>
      <c r="R7" s="158"/>
      <c r="S7" s="158"/>
      <c r="T7" s="158"/>
      <c r="U7" s="158"/>
      <c r="V7" s="158"/>
      <c r="W7" s="158"/>
      <c r="X7" s="158"/>
      <c r="Y7" s="158"/>
      <c r="Z7" s="158"/>
      <c r="AD7" s="342" t="s">
        <v>125</v>
      </c>
      <c r="AF7" s="343"/>
    </row>
    <row r="8" spans="1:35">
      <c r="A8" s="529" t="s">
        <v>126</v>
      </c>
      <c r="B8" s="212"/>
      <c r="C8" s="519" t="str">
        <f>IF('Names of Bidder'!D8=0,"",'Names of Bidder'!D8)</f>
        <v/>
      </c>
      <c r="D8" s="330" t="str">
        <f>IF('Names of Bidder'!D8=0,"",'Names of Bidder'!D8)</f>
        <v/>
      </c>
      <c r="E8" s="330"/>
      <c r="F8" s="328"/>
      <c r="G8" s="328"/>
      <c r="H8" s="330"/>
      <c r="I8" s="330"/>
      <c r="J8" s="330"/>
      <c r="K8" s="330"/>
      <c r="L8" s="156" t="s">
        <v>127</v>
      </c>
      <c r="M8" s="337"/>
      <c r="N8" s="338"/>
      <c r="O8" s="158"/>
      <c r="P8" s="158"/>
      <c r="Q8" s="158"/>
      <c r="R8" s="158"/>
      <c r="S8" s="158"/>
      <c r="T8" s="158"/>
      <c r="U8" s="158"/>
      <c r="V8" s="158"/>
      <c r="W8" s="158"/>
      <c r="X8" s="158"/>
      <c r="Y8" s="158"/>
      <c r="Z8" s="158"/>
      <c r="AD8" s="342" t="s">
        <v>128</v>
      </c>
      <c r="AF8" s="343"/>
    </row>
    <row r="9" spans="1:35">
      <c r="A9" s="529" t="s">
        <v>129</v>
      </c>
      <c r="B9" s="212"/>
      <c r="C9" s="519" t="str">
        <f>IF('Names of Bidder'!D9=0,"",'Names of Bidder'!D9)</f>
        <v/>
      </c>
      <c r="D9" s="330" t="str">
        <f>IF('Names of Bidder'!D9=0,"",'Names of Bidder'!D9)</f>
        <v/>
      </c>
      <c r="E9" s="330"/>
      <c r="F9" s="328"/>
      <c r="G9" s="328"/>
      <c r="H9" s="330"/>
      <c r="I9" s="330"/>
      <c r="J9" s="330"/>
      <c r="K9" s="330"/>
      <c r="L9" s="156" t="s">
        <v>130</v>
      </c>
      <c r="M9" s="337"/>
      <c r="N9" s="338"/>
      <c r="O9" s="158"/>
      <c r="P9" s="158"/>
      <c r="Q9" s="158"/>
      <c r="R9" s="158"/>
      <c r="S9" s="158"/>
      <c r="T9" s="158"/>
      <c r="U9" s="158"/>
      <c r="V9" s="158"/>
      <c r="W9" s="158"/>
      <c r="X9" s="158"/>
      <c r="Y9" s="158"/>
      <c r="Z9" s="158"/>
      <c r="AD9" s="342" t="s">
        <v>131</v>
      </c>
      <c r="AF9" s="343"/>
    </row>
    <row r="10" spans="1:35">
      <c r="A10" s="530"/>
      <c r="B10" s="208"/>
      <c r="C10" s="519" t="str">
        <f>IF('Names of Bidder'!D10=0,"",'Names of Bidder'!D10)</f>
        <v/>
      </c>
      <c r="D10" s="330" t="str">
        <f>IF('Names of Bidder'!D10=0,"",'Names of Bidder'!D10)</f>
        <v/>
      </c>
      <c r="E10" s="330"/>
      <c r="F10" s="331"/>
      <c r="G10" s="331"/>
      <c r="H10" s="330"/>
      <c r="I10" s="330"/>
      <c r="J10" s="330"/>
      <c r="K10" s="330"/>
      <c r="L10" s="156" t="s">
        <v>132</v>
      </c>
      <c r="M10" s="337"/>
      <c r="N10" s="338"/>
      <c r="O10" s="158"/>
      <c r="P10" s="158"/>
      <c r="Q10" s="158"/>
      <c r="R10" s="158"/>
      <c r="S10" s="158"/>
      <c r="T10" s="158"/>
      <c r="U10" s="158"/>
      <c r="V10" s="158"/>
      <c r="W10" s="158"/>
      <c r="X10" s="158"/>
      <c r="Y10" s="158"/>
      <c r="Z10" s="158"/>
    </row>
    <row r="11" spans="1:35">
      <c r="A11" s="530"/>
      <c r="B11" s="208"/>
      <c r="C11" s="519" t="str">
        <f>IF('Names of Bidder'!D11=0,"",'Names of Bidder'!D11)</f>
        <v/>
      </c>
      <c r="D11" s="330" t="str">
        <f>IF('Names of Bidder'!D11=0,"",'Names of Bidder'!D11)</f>
        <v/>
      </c>
      <c r="E11" s="330"/>
      <c r="F11" s="331"/>
      <c r="G11" s="331"/>
      <c r="H11" s="330"/>
      <c r="I11" s="330"/>
      <c r="J11" s="330"/>
      <c r="K11" s="330"/>
      <c r="L11" s="156" t="s">
        <v>133</v>
      </c>
      <c r="M11" s="337"/>
      <c r="N11" s="338"/>
      <c r="O11" s="158"/>
      <c r="P11" s="158"/>
      <c r="Q11" s="158"/>
      <c r="R11" s="158"/>
      <c r="S11" s="158"/>
      <c r="T11" s="158"/>
      <c r="U11" s="158"/>
      <c r="V11" s="158"/>
      <c r="W11" s="158"/>
      <c r="X11" s="158"/>
      <c r="Y11" s="158"/>
      <c r="Z11" s="158"/>
    </row>
    <row r="12" spans="1:35" ht="18" customHeight="1">
      <c r="A12" s="530"/>
      <c r="B12" s="208"/>
      <c r="C12" s="520"/>
      <c r="D12" s="331"/>
      <c r="E12" s="331"/>
      <c r="F12" s="331"/>
      <c r="G12" s="331"/>
      <c r="H12" s="328"/>
      <c r="I12" s="328"/>
      <c r="J12" s="328"/>
      <c r="K12" s="328"/>
      <c r="L12" s="208"/>
      <c r="M12" s="339"/>
      <c r="N12" s="336"/>
    </row>
    <row r="13" spans="1:35" ht="18" customHeight="1">
      <c r="A13" s="531"/>
      <c r="B13" s="332"/>
      <c r="C13" s="521"/>
      <c r="D13" s="333"/>
      <c r="E13" s="333"/>
      <c r="F13" s="333"/>
      <c r="G13" s="333"/>
      <c r="H13" s="332"/>
      <c r="I13" s="332"/>
      <c r="J13" s="332"/>
      <c r="K13" s="332"/>
      <c r="L13" s="332"/>
      <c r="M13" s="340"/>
      <c r="N13" s="341"/>
    </row>
    <row r="14" spans="1:35" ht="41.4" customHeight="1">
      <c r="A14" s="732" t="s">
        <v>981</v>
      </c>
      <c r="B14" s="732"/>
      <c r="C14" s="732"/>
      <c r="D14" s="732"/>
      <c r="E14" s="732"/>
      <c r="F14" s="732"/>
      <c r="G14" s="732"/>
      <c r="H14" s="212"/>
      <c r="I14" s="212"/>
      <c r="J14" s="733" t="s">
        <v>134</v>
      </c>
      <c r="K14" s="733"/>
      <c r="L14" s="733"/>
      <c r="M14" s="733"/>
      <c r="N14" s="733"/>
    </row>
    <row r="15" spans="1:35" s="128" customFormat="1" ht="129" customHeight="1">
      <c r="A15" s="522" t="s">
        <v>94</v>
      </c>
      <c r="B15" s="130" t="s">
        <v>490</v>
      </c>
      <c r="C15" s="522" t="s">
        <v>595</v>
      </c>
      <c r="D15" s="546" t="s">
        <v>95</v>
      </c>
      <c r="E15" s="558" t="s">
        <v>808</v>
      </c>
      <c r="F15" s="132" t="s">
        <v>97</v>
      </c>
      <c r="G15" s="132" t="s">
        <v>98</v>
      </c>
      <c r="H15" s="504" t="s">
        <v>590</v>
      </c>
      <c r="I15" s="504" t="s">
        <v>591</v>
      </c>
      <c r="J15" s="504" t="s">
        <v>135</v>
      </c>
      <c r="K15" s="504" t="s">
        <v>491</v>
      </c>
      <c r="L15" s="505" t="s">
        <v>527</v>
      </c>
      <c r="M15" s="506" t="s">
        <v>136</v>
      </c>
      <c r="N15" s="507" t="s">
        <v>526</v>
      </c>
      <c r="AD15" s="508"/>
      <c r="AE15" s="368" t="s">
        <v>492</v>
      </c>
      <c r="AF15" s="368" t="s">
        <v>493</v>
      </c>
      <c r="AG15" s="508"/>
      <c r="AH15" s="508"/>
      <c r="AI15" s="508"/>
    </row>
    <row r="16" spans="1:35" ht="23.4">
      <c r="A16" s="532">
        <v>1</v>
      </c>
      <c r="B16" s="482"/>
      <c r="C16" s="532">
        <v>2</v>
      </c>
      <c r="D16" s="547">
        <v>3</v>
      </c>
      <c r="E16" s="547">
        <v>4</v>
      </c>
      <c r="F16" s="482">
        <v>5</v>
      </c>
      <c r="G16" s="482">
        <v>6</v>
      </c>
      <c r="H16" s="482">
        <v>7</v>
      </c>
      <c r="I16" s="482">
        <v>8</v>
      </c>
      <c r="J16" s="482">
        <v>9</v>
      </c>
      <c r="K16" s="482">
        <v>10</v>
      </c>
      <c r="L16" s="482">
        <v>11</v>
      </c>
      <c r="M16" s="582">
        <v>12</v>
      </c>
      <c r="N16" s="582">
        <v>13</v>
      </c>
      <c r="AE16" s="485">
        <v>5</v>
      </c>
      <c r="AF16" s="485" t="s">
        <v>137</v>
      </c>
    </row>
    <row r="17" spans="1:35" ht="105">
      <c r="A17" s="533">
        <v>1</v>
      </c>
      <c r="B17" s="573"/>
      <c r="C17" s="526" t="s">
        <v>779</v>
      </c>
      <c r="D17" s="572" t="s">
        <v>982</v>
      </c>
      <c r="E17" s="543"/>
      <c r="F17" s="536" t="s">
        <v>638</v>
      </c>
      <c r="G17" s="552">
        <v>410</v>
      </c>
      <c r="H17" s="536">
        <v>995433</v>
      </c>
      <c r="I17" s="541" t="s">
        <v>138</v>
      </c>
      <c r="J17" s="537">
        <v>18</v>
      </c>
      <c r="K17" s="542" t="s">
        <v>138</v>
      </c>
      <c r="L17" s="543"/>
      <c r="M17" s="544">
        <f t="shared" ref="M17:M18" si="0">IF(OR(K17="",K17="Confirmed"),J17*N17%,K17*N17%)</f>
        <v>1.8000000000000002E-3</v>
      </c>
      <c r="N17" s="545" t="str">
        <f t="shared" ref="N17:N18" si="1">IF(L17=0,"0.01",L17*G17)</f>
        <v>0.01</v>
      </c>
      <c r="AB17" s="488"/>
      <c r="AC17" s="488"/>
      <c r="AD17" s="488"/>
      <c r="AE17" s="488"/>
      <c r="AF17" s="488"/>
      <c r="AG17" s="488"/>
      <c r="AH17" s="488"/>
      <c r="AI17" s="489"/>
    </row>
    <row r="18" spans="1:35" ht="84">
      <c r="A18" s="533">
        <v>2</v>
      </c>
      <c r="B18" s="487"/>
      <c r="C18" s="526" t="s">
        <v>779</v>
      </c>
      <c r="D18" s="572" t="s">
        <v>983</v>
      </c>
      <c r="E18" s="543"/>
      <c r="F18" s="523" t="s">
        <v>638</v>
      </c>
      <c r="G18" s="551">
        <v>45</v>
      </c>
      <c r="H18" s="523">
        <v>995428</v>
      </c>
      <c r="I18" s="541" t="s">
        <v>138</v>
      </c>
      <c r="J18" s="537">
        <v>18</v>
      </c>
      <c r="K18" s="542" t="s">
        <v>138</v>
      </c>
      <c r="L18" s="543"/>
      <c r="M18" s="544">
        <f t="shared" si="0"/>
        <v>1.8000000000000002E-3</v>
      </c>
      <c r="N18" s="545" t="str">
        <f t="shared" si="1"/>
        <v>0.01</v>
      </c>
      <c r="AB18" s="488"/>
      <c r="AC18" s="488"/>
      <c r="AD18" s="488"/>
      <c r="AE18" s="488"/>
      <c r="AF18" s="488"/>
      <c r="AG18" s="488"/>
      <c r="AH18" s="488"/>
      <c r="AI18" s="489"/>
    </row>
    <row r="19" spans="1:35" ht="63">
      <c r="A19" s="533">
        <v>3</v>
      </c>
      <c r="B19" s="487"/>
      <c r="C19" s="526" t="s">
        <v>779</v>
      </c>
      <c r="D19" s="572" t="s">
        <v>984</v>
      </c>
      <c r="E19" s="536"/>
      <c r="F19" s="536"/>
      <c r="G19" s="552"/>
      <c r="H19" s="536"/>
      <c r="I19" s="536"/>
      <c r="J19" s="536"/>
      <c r="K19" s="536"/>
      <c r="L19" s="536"/>
      <c r="M19" s="536"/>
      <c r="N19" s="536"/>
      <c r="AB19" s="488"/>
      <c r="AC19" s="488"/>
      <c r="AD19" s="488"/>
      <c r="AE19" s="488"/>
      <c r="AF19" s="488"/>
      <c r="AG19" s="488"/>
      <c r="AH19" s="488"/>
      <c r="AI19" s="489"/>
    </row>
    <row r="20" spans="1:35" ht="22.8">
      <c r="A20" s="533" t="s">
        <v>11</v>
      </c>
      <c r="B20" s="487"/>
      <c r="C20" s="523"/>
      <c r="D20" s="572" t="s">
        <v>985</v>
      </c>
      <c r="E20" s="543"/>
      <c r="F20" s="536" t="s">
        <v>1023</v>
      </c>
      <c r="G20" s="552">
        <v>30</v>
      </c>
      <c r="H20" s="536">
        <v>995428</v>
      </c>
      <c r="I20" s="541" t="s">
        <v>138</v>
      </c>
      <c r="J20" s="537">
        <v>18</v>
      </c>
      <c r="K20" s="542" t="s">
        <v>138</v>
      </c>
      <c r="L20" s="543"/>
      <c r="M20" s="544">
        <f t="shared" ref="M20:M53" si="2">IF(OR(K20="",K20="Confirmed"),J20*N20%,K20*N20%)</f>
        <v>1.8000000000000002E-3</v>
      </c>
      <c r="N20" s="545" t="str">
        <f t="shared" ref="N20:N53" si="3">IF(L20=0,"0.01",L20*G20)</f>
        <v>0.01</v>
      </c>
      <c r="AB20" s="488"/>
      <c r="AC20" s="488"/>
      <c r="AD20" s="488"/>
      <c r="AE20" s="488"/>
      <c r="AF20" s="488"/>
      <c r="AG20" s="488"/>
      <c r="AH20" s="488"/>
      <c r="AI20" s="489"/>
    </row>
    <row r="21" spans="1:35" ht="22.8">
      <c r="A21" s="533" t="s">
        <v>13</v>
      </c>
      <c r="B21" s="487"/>
      <c r="C21" s="523"/>
      <c r="D21" s="572" t="s">
        <v>986</v>
      </c>
      <c r="E21" s="543"/>
      <c r="F21" s="523" t="s">
        <v>1023</v>
      </c>
      <c r="G21" s="551">
        <v>5</v>
      </c>
      <c r="H21" s="523">
        <v>995428</v>
      </c>
      <c r="I21" s="541" t="s">
        <v>138</v>
      </c>
      <c r="J21" s="537">
        <v>18</v>
      </c>
      <c r="K21" s="542" t="s">
        <v>138</v>
      </c>
      <c r="L21" s="543"/>
      <c r="M21" s="544">
        <f t="shared" si="2"/>
        <v>1.8000000000000002E-3</v>
      </c>
      <c r="N21" s="545" t="str">
        <f t="shared" si="3"/>
        <v>0.01</v>
      </c>
      <c r="AB21" s="488"/>
      <c r="AC21" s="488"/>
      <c r="AD21" s="488"/>
      <c r="AE21" s="488"/>
      <c r="AF21" s="488"/>
      <c r="AG21" s="488"/>
      <c r="AH21" s="488"/>
      <c r="AI21" s="489"/>
    </row>
    <row r="22" spans="1:35" ht="22.8">
      <c r="A22" s="533" t="s">
        <v>15</v>
      </c>
      <c r="B22" s="487"/>
      <c r="C22" s="523"/>
      <c r="D22" s="572" t="s">
        <v>987</v>
      </c>
      <c r="E22" s="543"/>
      <c r="F22" s="523" t="s">
        <v>1024</v>
      </c>
      <c r="G22" s="551">
        <v>6</v>
      </c>
      <c r="H22" s="523">
        <v>995428</v>
      </c>
      <c r="I22" s="541" t="s">
        <v>138</v>
      </c>
      <c r="J22" s="537">
        <v>18</v>
      </c>
      <c r="K22" s="542" t="s">
        <v>138</v>
      </c>
      <c r="L22" s="543"/>
      <c r="M22" s="544">
        <f t="shared" si="2"/>
        <v>1.8000000000000002E-3</v>
      </c>
      <c r="N22" s="545" t="str">
        <f t="shared" si="3"/>
        <v>0.01</v>
      </c>
      <c r="AB22" s="488"/>
      <c r="AC22" s="488"/>
      <c r="AD22" s="488"/>
      <c r="AE22" s="488"/>
      <c r="AF22" s="488"/>
      <c r="AG22" s="488"/>
      <c r="AH22" s="488"/>
      <c r="AI22" s="489"/>
    </row>
    <row r="23" spans="1:35" ht="22.8">
      <c r="A23" s="533" t="s">
        <v>17</v>
      </c>
      <c r="B23" s="487"/>
      <c r="C23" s="523"/>
      <c r="D23" s="572" t="s">
        <v>988</v>
      </c>
      <c r="E23" s="543"/>
      <c r="F23" s="523" t="s">
        <v>1024</v>
      </c>
      <c r="G23" s="551">
        <v>6</v>
      </c>
      <c r="H23" s="523">
        <v>995428</v>
      </c>
      <c r="I23" s="541" t="s">
        <v>138</v>
      </c>
      <c r="J23" s="537">
        <v>18</v>
      </c>
      <c r="K23" s="542" t="s">
        <v>138</v>
      </c>
      <c r="L23" s="543"/>
      <c r="M23" s="544">
        <f t="shared" si="2"/>
        <v>1.8000000000000002E-3</v>
      </c>
      <c r="N23" s="545" t="str">
        <f t="shared" si="3"/>
        <v>0.01</v>
      </c>
      <c r="AB23" s="488"/>
      <c r="AC23" s="488"/>
      <c r="AD23" s="488"/>
      <c r="AE23" s="488"/>
      <c r="AF23" s="488"/>
      <c r="AG23" s="488"/>
      <c r="AH23" s="488"/>
      <c r="AI23" s="489"/>
    </row>
    <row r="24" spans="1:35" ht="22.8">
      <c r="A24" s="533" t="s">
        <v>1019</v>
      </c>
      <c r="B24" s="487"/>
      <c r="C24" s="523"/>
      <c r="D24" s="572" t="s">
        <v>989</v>
      </c>
      <c r="E24" s="543"/>
      <c r="F24" s="523" t="s">
        <v>1024</v>
      </c>
      <c r="G24" s="551">
        <v>15</v>
      </c>
      <c r="H24" s="523">
        <v>995428</v>
      </c>
      <c r="I24" s="541" t="s">
        <v>138</v>
      </c>
      <c r="J24" s="537">
        <v>18</v>
      </c>
      <c r="K24" s="542" t="s">
        <v>138</v>
      </c>
      <c r="L24" s="543"/>
      <c r="M24" s="544">
        <f t="shared" si="2"/>
        <v>1.8000000000000002E-3</v>
      </c>
      <c r="N24" s="545" t="str">
        <f t="shared" si="3"/>
        <v>0.01</v>
      </c>
      <c r="AB24" s="488"/>
      <c r="AC24" s="488"/>
      <c r="AD24" s="488"/>
      <c r="AE24" s="488"/>
      <c r="AF24" s="488"/>
      <c r="AG24" s="488"/>
      <c r="AH24" s="488"/>
      <c r="AI24" s="489"/>
    </row>
    <row r="25" spans="1:35" ht="63">
      <c r="A25" s="533">
        <v>4</v>
      </c>
      <c r="B25" s="487"/>
      <c r="C25" s="523"/>
      <c r="D25" s="572" t="s">
        <v>990</v>
      </c>
      <c r="E25" s="536"/>
      <c r="F25" s="536"/>
      <c r="G25" s="552"/>
      <c r="H25" s="536"/>
      <c r="I25" s="536"/>
      <c r="J25" s="536"/>
      <c r="K25" s="536"/>
      <c r="L25" s="536"/>
      <c r="M25" s="536"/>
      <c r="N25" s="536"/>
      <c r="AB25" s="488"/>
      <c r="AC25" s="488"/>
      <c r="AD25" s="488"/>
      <c r="AE25" s="488"/>
      <c r="AF25" s="488"/>
      <c r="AG25" s="488"/>
      <c r="AH25" s="488"/>
      <c r="AI25" s="489"/>
    </row>
    <row r="26" spans="1:35" ht="22.8">
      <c r="A26" s="533" t="s">
        <v>11</v>
      </c>
      <c r="B26" s="487"/>
      <c r="C26" s="523"/>
      <c r="D26" s="572" t="s">
        <v>991</v>
      </c>
      <c r="E26" s="543"/>
      <c r="F26" s="523" t="s">
        <v>1023</v>
      </c>
      <c r="G26" s="551">
        <v>2</v>
      </c>
      <c r="H26" s="523">
        <v>995428</v>
      </c>
      <c r="I26" s="541" t="s">
        <v>138</v>
      </c>
      <c r="J26" s="537">
        <v>18</v>
      </c>
      <c r="K26" s="542" t="s">
        <v>138</v>
      </c>
      <c r="L26" s="543"/>
      <c r="M26" s="544">
        <f t="shared" si="2"/>
        <v>1.8000000000000002E-3</v>
      </c>
      <c r="N26" s="545" t="str">
        <f t="shared" si="3"/>
        <v>0.01</v>
      </c>
      <c r="AB26" s="488"/>
      <c r="AC26" s="488"/>
      <c r="AD26" s="488"/>
      <c r="AE26" s="488"/>
      <c r="AF26" s="488"/>
      <c r="AG26" s="488"/>
      <c r="AH26" s="488"/>
      <c r="AI26" s="489"/>
    </row>
    <row r="27" spans="1:35" ht="22.8">
      <c r="A27" s="533" t="s">
        <v>13</v>
      </c>
      <c r="B27" s="487"/>
      <c r="C27" s="523"/>
      <c r="D27" s="572" t="s">
        <v>992</v>
      </c>
      <c r="E27" s="543"/>
      <c r="F27" s="523" t="s">
        <v>1023</v>
      </c>
      <c r="G27" s="551">
        <v>4</v>
      </c>
      <c r="H27" s="523">
        <v>995428</v>
      </c>
      <c r="I27" s="541" t="s">
        <v>138</v>
      </c>
      <c r="J27" s="537">
        <v>18</v>
      </c>
      <c r="K27" s="542" t="s">
        <v>138</v>
      </c>
      <c r="L27" s="543"/>
      <c r="M27" s="544">
        <f t="shared" si="2"/>
        <v>1.8000000000000002E-3</v>
      </c>
      <c r="N27" s="545" t="str">
        <f t="shared" si="3"/>
        <v>0.01</v>
      </c>
      <c r="AB27" s="488"/>
      <c r="AC27" s="488"/>
      <c r="AD27" s="488"/>
      <c r="AE27" s="488"/>
      <c r="AF27" s="488"/>
      <c r="AG27" s="488"/>
      <c r="AH27" s="488"/>
      <c r="AI27" s="489"/>
    </row>
    <row r="28" spans="1:35" ht="22.8">
      <c r="A28" s="533" t="s">
        <v>15</v>
      </c>
      <c r="B28" s="487"/>
      <c r="C28" s="523"/>
      <c r="D28" s="572" t="s">
        <v>993</v>
      </c>
      <c r="E28" s="543"/>
      <c r="F28" s="523" t="s">
        <v>1024</v>
      </c>
      <c r="G28" s="551">
        <v>4</v>
      </c>
      <c r="H28" s="523">
        <v>995428</v>
      </c>
      <c r="I28" s="541" t="s">
        <v>138</v>
      </c>
      <c r="J28" s="537">
        <v>18</v>
      </c>
      <c r="K28" s="542" t="s">
        <v>138</v>
      </c>
      <c r="L28" s="543"/>
      <c r="M28" s="544">
        <f t="shared" si="2"/>
        <v>1.8000000000000002E-3</v>
      </c>
      <c r="N28" s="545" t="str">
        <f t="shared" si="3"/>
        <v>0.01</v>
      </c>
      <c r="AB28" s="488"/>
      <c r="AC28" s="488"/>
      <c r="AD28" s="488"/>
      <c r="AE28" s="488"/>
      <c r="AF28" s="488"/>
      <c r="AG28" s="488"/>
      <c r="AH28" s="488"/>
      <c r="AI28" s="489"/>
    </row>
    <row r="29" spans="1:35" ht="252">
      <c r="A29" s="533">
        <v>5</v>
      </c>
      <c r="B29" s="487"/>
      <c r="C29" s="523"/>
      <c r="D29" s="572" t="s">
        <v>994</v>
      </c>
      <c r="E29" s="543"/>
      <c r="F29" s="523" t="s">
        <v>637</v>
      </c>
      <c r="G29" s="551">
        <v>450</v>
      </c>
      <c r="H29" s="523">
        <v>998597</v>
      </c>
      <c r="I29" s="541" t="s">
        <v>138</v>
      </c>
      <c r="J29" s="537">
        <v>18</v>
      </c>
      <c r="K29" s="542" t="s">
        <v>138</v>
      </c>
      <c r="L29" s="543"/>
      <c r="M29" s="544">
        <f t="shared" si="2"/>
        <v>1.8000000000000002E-3</v>
      </c>
      <c r="N29" s="545" t="str">
        <f t="shared" si="3"/>
        <v>0.01</v>
      </c>
      <c r="AB29" s="488"/>
      <c r="AC29" s="488"/>
      <c r="AD29" s="488"/>
      <c r="AE29" s="488"/>
      <c r="AF29" s="488"/>
      <c r="AG29" s="488"/>
      <c r="AH29" s="488"/>
      <c r="AI29" s="489"/>
    </row>
    <row r="30" spans="1:35" ht="105">
      <c r="A30" s="533">
        <v>6</v>
      </c>
      <c r="B30" s="487"/>
      <c r="C30" s="523"/>
      <c r="D30" s="572" t="s">
        <v>995</v>
      </c>
      <c r="E30" s="536"/>
      <c r="F30" s="536"/>
      <c r="G30" s="552"/>
      <c r="H30" s="536"/>
      <c r="I30" s="536"/>
      <c r="J30" s="536"/>
      <c r="K30" s="536"/>
      <c r="L30" s="536"/>
      <c r="M30" s="536"/>
      <c r="N30" s="536"/>
      <c r="AB30" s="488"/>
      <c r="AC30" s="488"/>
      <c r="AD30" s="488"/>
      <c r="AE30" s="488"/>
      <c r="AF30" s="488"/>
      <c r="AG30" s="488"/>
      <c r="AH30" s="488"/>
      <c r="AI30" s="489"/>
    </row>
    <row r="31" spans="1:35" ht="22.8">
      <c r="A31" s="533" t="s">
        <v>11</v>
      </c>
      <c r="B31" s="487"/>
      <c r="C31" s="523"/>
      <c r="D31" s="572" t="s">
        <v>996</v>
      </c>
      <c r="E31" s="543"/>
      <c r="F31" s="523" t="s">
        <v>537</v>
      </c>
      <c r="G31" s="551">
        <v>48</v>
      </c>
      <c r="H31" s="523">
        <v>998597</v>
      </c>
      <c r="I31" s="541" t="s">
        <v>138</v>
      </c>
      <c r="J31" s="537">
        <v>18</v>
      </c>
      <c r="K31" s="542" t="s">
        <v>138</v>
      </c>
      <c r="L31" s="543"/>
      <c r="M31" s="544">
        <f t="shared" si="2"/>
        <v>1.8000000000000002E-3</v>
      </c>
      <c r="N31" s="545" t="str">
        <f t="shared" si="3"/>
        <v>0.01</v>
      </c>
      <c r="AB31" s="488"/>
      <c r="AC31" s="488"/>
      <c r="AD31" s="488"/>
      <c r="AE31" s="488"/>
      <c r="AF31" s="488"/>
      <c r="AG31" s="488"/>
      <c r="AH31" s="488"/>
      <c r="AI31" s="489"/>
    </row>
    <row r="32" spans="1:35" ht="22.8">
      <c r="A32" s="533" t="s">
        <v>13</v>
      </c>
      <c r="B32" s="487"/>
      <c r="C32" s="523"/>
      <c r="D32" s="572" t="s">
        <v>997</v>
      </c>
      <c r="E32" s="543"/>
      <c r="F32" s="523" t="s">
        <v>537</v>
      </c>
      <c r="G32" s="551">
        <v>1225</v>
      </c>
      <c r="H32" s="523">
        <v>998597</v>
      </c>
      <c r="I32" s="541" t="s">
        <v>138</v>
      </c>
      <c r="J32" s="537">
        <v>18</v>
      </c>
      <c r="K32" s="542" t="s">
        <v>138</v>
      </c>
      <c r="L32" s="543"/>
      <c r="M32" s="544">
        <f t="shared" si="2"/>
        <v>1.8000000000000002E-3</v>
      </c>
      <c r="N32" s="545" t="str">
        <f t="shared" si="3"/>
        <v>0.01</v>
      </c>
      <c r="AB32" s="488"/>
      <c r="AC32" s="488"/>
      <c r="AD32" s="488"/>
      <c r="AE32" s="488"/>
      <c r="AF32" s="488"/>
      <c r="AG32" s="488"/>
      <c r="AH32" s="488"/>
      <c r="AI32" s="489"/>
    </row>
    <row r="33" spans="1:35" ht="42">
      <c r="A33" s="533">
        <v>7</v>
      </c>
      <c r="B33" s="487"/>
      <c r="C33" s="523"/>
      <c r="D33" s="572" t="s">
        <v>998</v>
      </c>
      <c r="E33" s="536"/>
      <c r="F33" s="536"/>
      <c r="G33" s="552"/>
      <c r="H33" s="536"/>
      <c r="I33" s="536"/>
      <c r="J33" s="536"/>
      <c r="K33" s="536"/>
      <c r="L33" s="536"/>
      <c r="M33" s="536"/>
      <c r="N33" s="536"/>
      <c r="AB33" s="488"/>
      <c r="AC33" s="488"/>
      <c r="AD33" s="488"/>
      <c r="AE33" s="488"/>
      <c r="AF33" s="488"/>
      <c r="AG33" s="488"/>
      <c r="AH33" s="488"/>
      <c r="AI33" s="489"/>
    </row>
    <row r="34" spans="1:35" ht="25.2">
      <c r="A34" s="533" t="s">
        <v>11</v>
      </c>
      <c r="B34" s="487"/>
      <c r="C34" s="523"/>
      <c r="D34" s="602" t="s">
        <v>999</v>
      </c>
      <c r="E34" s="536"/>
      <c r="F34" s="536"/>
      <c r="G34" s="552"/>
      <c r="H34" s="536"/>
      <c r="I34" s="536"/>
      <c r="J34" s="536"/>
      <c r="K34" s="536"/>
      <c r="L34" s="536"/>
      <c r="M34" s="536"/>
      <c r="N34" s="536"/>
      <c r="AB34" s="488"/>
      <c r="AC34" s="488"/>
      <c r="AD34" s="488"/>
      <c r="AE34" s="488"/>
      <c r="AF34" s="488"/>
      <c r="AG34" s="488"/>
      <c r="AH34" s="488"/>
      <c r="AI34" s="489"/>
    </row>
    <row r="35" spans="1:35" ht="22.8">
      <c r="A35" s="533" t="s">
        <v>24</v>
      </c>
      <c r="B35" s="487"/>
      <c r="C35" s="533"/>
      <c r="D35" s="572" t="s">
        <v>1000</v>
      </c>
      <c r="E35" s="543"/>
      <c r="F35" s="523" t="s">
        <v>537</v>
      </c>
      <c r="G35" s="551">
        <v>4</v>
      </c>
      <c r="H35" s="523">
        <v>998597</v>
      </c>
      <c r="I35" s="541" t="s">
        <v>138</v>
      </c>
      <c r="J35" s="537">
        <v>18</v>
      </c>
      <c r="K35" s="542" t="s">
        <v>138</v>
      </c>
      <c r="L35" s="543"/>
      <c r="M35" s="544">
        <f t="shared" si="2"/>
        <v>1.8000000000000002E-3</v>
      </c>
      <c r="N35" s="545" t="str">
        <f t="shared" si="3"/>
        <v>0.01</v>
      </c>
      <c r="AB35" s="488"/>
      <c r="AC35" s="488"/>
      <c r="AD35" s="488"/>
      <c r="AE35" s="488"/>
      <c r="AF35" s="488"/>
      <c r="AG35" s="488"/>
      <c r="AH35" s="488"/>
      <c r="AI35" s="489"/>
    </row>
    <row r="36" spans="1:35" ht="22.8">
      <c r="A36" s="533" t="s">
        <v>26</v>
      </c>
      <c r="B36" s="487"/>
      <c r="C36" s="533"/>
      <c r="D36" s="572" t="s">
        <v>1001</v>
      </c>
      <c r="E36" s="543"/>
      <c r="F36" s="523" t="s">
        <v>537</v>
      </c>
      <c r="G36" s="551">
        <v>4</v>
      </c>
      <c r="H36" s="523">
        <v>998597</v>
      </c>
      <c r="I36" s="541" t="s">
        <v>138</v>
      </c>
      <c r="J36" s="537">
        <v>18</v>
      </c>
      <c r="K36" s="542" t="s">
        <v>138</v>
      </c>
      <c r="L36" s="543"/>
      <c r="M36" s="544">
        <f t="shared" si="2"/>
        <v>1.8000000000000002E-3</v>
      </c>
      <c r="N36" s="545" t="str">
        <f t="shared" si="3"/>
        <v>0.01</v>
      </c>
      <c r="AB36" s="488"/>
      <c r="AC36" s="488"/>
      <c r="AD36" s="488"/>
      <c r="AE36" s="488"/>
      <c r="AF36" s="488"/>
      <c r="AG36" s="488"/>
      <c r="AH36" s="488"/>
      <c r="AI36" s="489"/>
    </row>
    <row r="37" spans="1:35" ht="22.8">
      <c r="A37" s="533" t="s">
        <v>28</v>
      </c>
      <c r="B37" s="487"/>
      <c r="C37" s="536"/>
      <c r="D37" s="572" t="s">
        <v>1002</v>
      </c>
      <c r="E37" s="543"/>
      <c r="F37" s="523" t="s">
        <v>537</v>
      </c>
      <c r="G37" s="551">
        <v>16</v>
      </c>
      <c r="H37" s="523">
        <v>998597</v>
      </c>
      <c r="I37" s="541" t="s">
        <v>138</v>
      </c>
      <c r="J37" s="537">
        <v>18</v>
      </c>
      <c r="K37" s="542" t="s">
        <v>138</v>
      </c>
      <c r="L37" s="543"/>
      <c r="M37" s="544">
        <f t="shared" si="2"/>
        <v>1.8000000000000002E-3</v>
      </c>
      <c r="N37" s="545" t="str">
        <f t="shared" si="3"/>
        <v>0.01</v>
      </c>
      <c r="AB37" s="488"/>
      <c r="AC37" s="488"/>
      <c r="AD37" s="488"/>
      <c r="AE37" s="488"/>
      <c r="AF37" s="488"/>
      <c r="AG37" s="488"/>
      <c r="AH37" s="488"/>
      <c r="AI37" s="489"/>
    </row>
    <row r="38" spans="1:35" ht="28.2">
      <c r="A38" s="533" t="s">
        <v>13</v>
      </c>
      <c r="B38" s="487"/>
      <c r="C38" s="523"/>
      <c r="D38" s="603" t="s">
        <v>1003</v>
      </c>
      <c r="E38" s="536"/>
      <c r="F38" s="536"/>
      <c r="G38" s="552"/>
      <c r="H38" s="536"/>
      <c r="I38" s="536"/>
      <c r="J38" s="536"/>
      <c r="K38" s="536"/>
      <c r="L38" s="536"/>
      <c r="M38" s="536"/>
      <c r="N38" s="536"/>
      <c r="AB38" s="488"/>
      <c r="AC38" s="488"/>
      <c r="AD38" s="488"/>
      <c r="AE38" s="488"/>
      <c r="AF38" s="488"/>
      <c r="AG38" s="488"/>
      <c r="AH38" s="488"/>
      <c r="AI38" s="489"/>
    </row>
    <row r="39" spans="1:35" ht="22.8">
      <c r="A39" s="533" t="s">
        <v>24</v>
      </c>
      <c r="B39" s="487"/>
      <c r="C39" s="533"/>
      <c r="D39" s="572" t="s">
        <v>1004</v>
      </c>
      <c r="E39" s="543"/>
      <c r="F39" s="523" t="s">
        <v>537</v>
      </c>
      <c r="G39" s="551">
        <v>32</v>
      </c>
      <c r="H39" s="523">
        <v>998597</v>
      </c>
      <c r="I39" s="541" t="s">
        <v>138</v>
      </c>
      <c r="J39" s="537">
        <v>18</v>
      </c>
      <c r="K39" s="542" t="s">
        <v>138</v>
      </c>
      <c r="L39" s="543"/>
      <c r="M39" s="544">
        <f t="shared" si="2"/>
        <v>1.8000000000000002E-3</v>
      </c>
      <c r="N39" s="545" t="str">
        <f t="shared" si="3"/>
        <v>0.01</v>
      </c>
      <c r="AB39" s="488"/>
      <c r="AC39" s="488"/>
      <c r="AD39" s="488"/>
      <c r="AE39" s="488"/>
      <c r="AF39" s="488"/>
      <c r="AG39" s="488"/>
      <c r="AH39" s="488"/>
      <c r="AI39" s="489"/>
    </row>
    <row r="40" spans="1:35" ht="22.8">
      <c r="A40" s="533" t="s">
        <v>26</v>
      </c>
      <c r="B40" s="487"/>
      <c r="C40" s="533"/>
      <c r="D40" s="572" t="s">
        <v>1005</v>
      </c>
      <c r="E40" s="543"/>
      <c r="F40" s="523" t="s">
        <v>537</v>
      </c>
      <c r="G40" s="551">
        <v>30</v>
      </c>
      <c r="H40" s="523">
        <v>998597</v>
      </c>
      <c r="I40" s="541" t="s">
        <v>138</v>
      </c>
      <c r="J40" s="537">
        <v>18</v>
      </c>
      <c r="K40" s="542" t="s">
        <v>138</v>
      </c>
      <c r="L40" s="543"/>
      <c r="M40" s="544">
        <f t="shared" si="2"/>
        <v>1.8000000000000002E-3</v>
      </c>
      <c r="N40" s="545" t="str">
        <f t="shared" si="3"/>
        <v>0.01</v>
      </c>
      <c r="AB40" s="488"/>
      <c r="AC40" s="488"/>
      <c r="AD40" s="488"/>
      <c r="AE40" s="488"/>
      <c r="AF40" s="488"/>
      <c r="AG40" s="488"/>
      <c r="AH40" s="488"/>
      <c r="AI40" s="489"/>
    </row>
    <row r="41" spans="1:35" ht="22.8">
      <c r="A41" s="533" t="s">
        <v>28</v>
      </c>
      <c r="B41" s="487"/>
      <c r="C41" s="536"/>
      <c r="D41" s="572" t="s">
        <v>1006</v>
      </c>
      <c r="E41" s="543"/>
      <c r="F41" s="523" t="s">
        <v>537</v>
      </c>
      <c r="G41" s="551">
        <v>3</v>
      </c>
      <c r="H41" s="523">
        <v>998597</v>
      </c>
      <c r="I41" s="541" t="s">
        <v>138</v>
      </c>
      <c r="J41" s="537">
        <v>18</v>
      </c>
      <c r="K41" s="542" t="s">
        <v>138</v>
      </c>
      <c r="L41" s="543"/>
      <c r="M41" s="544">
        <f t="shared" si="2"/>
        <v>1.8000000000000002E-3</v>
      </c>
      <c r="N41" s="545" t="str">
        <f t="shared" si="3"/>
        <v>0.01</v>
      </c>
      <c r="AB41" s="488"/>
      <c r="AC41" s="488"/>
      <c r="AD41" s="488"/>
      <c r="AE41" s="488"/>
      <c r="AF41" s="488"/>
      <c r="AG41" s="488"/>
      <c r="AH41" s="488"/>
      <c r="AI41" s="489"/>
    </row>
    <row r="42" spans="1:35" ht="22.8">
      <c r="A42" s="533" t="s">
        <v>30</v>
      </c>
      <c r="B42" s="487"/>
      <c r="C42" s="533"/>
      <c r="D42" s="572" t="s">
        <v>1007</v>
      </c>
      <c r="E42" s="543"/>
      <c r="F42" s="523" t="s">
        <v>537</v>
      </c>
      <c r="G42" s="551">
        <v>30</v>
      </c>
      <c r="H42" s="523">
        <v>998597</v>
      </c>
      <c r="I42" s="541" t="s">
        <v>138</v>
      </c>
      <c r="J42" s="537">
        <v>18</v>
      </c>
      <c r="K42" s="542" t="s">
        <v>138</v>
      </c>
      <c r="L42" s="543"/>
      <c r="M42" s="544">
        <f t="shared" si="2"/>
        <v>1.8000000000000002E-3</v>
      </c>
      <c r="N42" s="545" t="str">
        <f t="shared" si="3"/>
        <v>0.01</v>
      </c>
      <c r="AB42" s="488"/>
      <c r="AC42" s="488"/>
      <c r="AD42" s="488"/>
      <c r="AE42" s="488"/>
      <c r="AF42" s="488"/>
      <c r="AG42" s="488"/>
      <c r="AH42" s="488"/>
      <c r="AI42" s="489"/>
    </row>
    <row r="43" spans="1:35" ht="22.8">
      <c r="A43" s="533" t="s">
        <v>32</v>
      </c>
      <c r="B43" s="487"/>
      <c r="C43" s="523"/>
      <c r="D43" s="572" t="s">
        <v>1008</v>
      </c>
      <c r="E43" s="543"/>
      <c r="F43" s="523" t="s">
        <v>537</v>
      </c>
      <c r="G43" s="551">
        <v>330</v>
      </c>
      <c r="H43" s="523">
        <v>998597</v>
      </c>
      <c r="I43" s="541" t="s">
        <v>138</v>
      </c>
      <c r="J43" s="537">
        <v>18</v>
      </c>
      <c r="K43" s="542" t="s">
        <v>138</v>
      </c>
      <c r="L43" s="543"/>
      <c r="M43" s="544">
        <f t="shared" si="2"/>
        <v>1.8000000000000002E-3</v>
      </c>
      <c r="N43" s="545" t="str">
        <f t="shared" si="3"/>
        <v>0.01</v>
      </c>
      <c r="AB43" s="488"/>
      <c r="AC43" s="488"/>
      <c r="AD43" s="488"/>
      <c r="AE43" s="488"/>
      <c r="AF43" s="488"/>
      <c r="AG43" s="488"/>
      <c r="AH43" s="488"/>
      <c r="AI43" s="489"/>
    </row>
    <row r="44" spans="1:35" ht="28.2">
      <c r="A44" s="533" t="s">
        <v>15</v>
      </c>
      <c r="B44" s="487"/>
      <c r="C44" s="533"/>
      <c r="D44" s="603" t="s">
        <v>1009</v>
      </c>
      <c r="E44" s="536"/>
      <c r="F44" s="536"/>
      <c r="G44" s="552"/>
      <c r="H44" s="536"/>
      <c r="I44" s="536"/>
      <c r="J44" s="536"/>
      <c r="K44" s="536"/>
      <c r="L44" s="536"/>
      <c r="M44" s="536"/>
      <c r="N44" s="536"/>
      <c r="AB44" s="488"/>
      <c r="AC44" s="488"/>
      <c r="AD44" s="488"/>
      <c r="AE44" s="488"/>
      <c r="AF44" s="488"/>
      <c r="AG44" s="488"/>
      <c r="AH44" s="488"/>
      <c r="AI44" s="489"/>
    </row>
    <row r="45" spans="1:35" ht="22.8">
      <c r="A45" s="533" t="s">
        <v>24</v>
      </c>
      <c r="B45" s="487"/>
      <c r="C45" s="533"/>
      <c r="D45" s="572" t="s">
        <v>1010</v>
      </c>
      <c r="E45" s="543"/>
      <c r="F45" s="523" t="s">
        <v>537</v>
      </c>
      <c r="G45" s="551">
        <v>150</v>
      </c>
      <c r="H45" s="523">
        <v>998597</v>
      </c>
      <c r="I45" s="541" t="s">
        <v>138</v>
      </c>
      <c r="J45" s="537">
        <v>18</v>
      </c>
      <c r="K45" s="542" t="s">
        <v>138</v>
      </c>
      <c r="L45" s="543"/>
      <c r="M45" s="544">
        <f t="shared" si="2"/>
        <v>1.8000000000000002E-3</v>
      </c>
      <c r="N45" s="545" t="str">
        <f t="shared" si="3"/>
        <v>0.01</v>
      </c>
      <c r="AB45" s="488"/>
      <c r="AC45" s="488"/>
      <c r="AD45" s="488"/>
      <c r="AE45" s="488"/>
      <c r="AF45" s="488"/>
      <c r="AG45" s="488"/>
      <c r="AH45" s="488"/>
      <c r="AI45" s="489"/>
    </row>
    <row r="46" spans="1:35" ht="22.8">
      <c r="A46" s="533" t="s">
        <v>26</v>
      </c>
      <c r="B46" s="487"/>
      <c r="C46" s="536"/>
      <c r="D46" s="572" t="s">
        <v>1011</v>
      </c>
      <c r="E46" s="543"/>
      <c r="F46" s="523" t="s">
        <v>537</v>
      </c>
      <c r="G46" s="551">
        <v>21</v>
      </c>
      <c r="H46" s="523">
        <v>998597</v>
      </c>
      <c r="I46" s="541" t="s">
        <v>138</v>
      </c>
      <c r="J46" s="537">
        <v>18</v>
      </c>
      <c r="K46" s="542" t="s">
        <v>138</v>
      </c>
      <c r="L46" s="543"/>
      <c r="M46" s="544">
        <f t="shared" si="2"/>
        <v>1.8000000000000002E-3</v>
      </c>
      <c r="N46" s="545" t="str">
        <f t="shared" si="3"/>
        <v>0.01</v>
      </c>
      <c r="AB46" s="488"/>
      <c r="AC46" s="488"/>
      <c r="AD46" s="488"/>
      <c r="AE46" s="488"/>
      <c r="AF46" s="488"/>
      <c r="AG46" s="488"/>
      <c r="AH46" s="488"/>
      <c r="AI46" s="489"/>
    </row>
    <row r="47" spans="1:35" ht="22.8">
      <c r="A47" s="533" t="s">
        <v>28</v>
      </c>
      <c r="B47" s="487"/>
      <c r="C47" s="523"/>
      <c r="D47" s="572" t="s">
        <v>1012</v>
      </c>
      <c r="E47" s="543"/>
      <c r="F47" s="523" t="s">
        <v>537</v>
      </c>
      <c r="G47" s="551">
        <v>21</v>
      </c>
      <c r="H47" s="523">
        <v>998597</v>
      </c>
      <c r="I47" s="541" t="s">
        <v>138</v>
      </c>
      <c r="J47" s="537">
        <v>18</v>
      </c>
      <c r="K47" s="542" t="s">
        <v>138</v>
      </c>
      <c r="L47" s="543"/>
      <c r="M47" s="544">
        <f t="shared" si="2"/>
        <v>1.8000000000000002E-3</v>
      </c>
      <c r="N47" s="545" t="str">
        <f t="shared" si="3"/>
        <v>0.01</v>
      </c>
      <c r="AB47" s="488"/>
      <c r="AC47" s="488"/>
      <c r="AD47" s="488"/>
      <c r="AE47" s="488"/>
      <c r="AF47" s="488"/>
      <c r="AG47" s="488"/>
      <c r="AH47" s="488"/>
      <c r="AI47" s="489"/>
    </row>
    <row r="48" spans="1:35" ht="22.8">
      <c r="A48" s="533" t="s">
        <v>30</v>
      </c>
      <c r="B48" s="487"/>
      <c r="C48" s="533"/>
      <c r="D48" s="572" t="s">
        <v>1013</v>
      </c>
      <c r="E48" s="543"/>
      <c r="F48" s="523" t="s">
        <v>537</v>
      </c>
      <c r="G48" s="551">
        <v>120</v>
      </c>
      <c r="H48" s="523">
        <v>998597</v>
      </c>
      <c r="I48" s="541" t="s">
        <v>138</v>
      </c>
      <c r="J48" s="537">
        <v>18</v>
      </c>
      <c r="K48" s="542" t="s">
        <v>138</v>
      </c>
      <c r="L48" s="543"/>
      <c r="M48" s="544">
        <f t="shared" si="2"/>
        <v>1.8000000000000002E-3</v>
      </c>
      <c r="N48" s="545" t="str">
        <f t="shared" si="3"/>
        <v>0.01</v>
      </c>
      <c r="AB48" s="488"/>
      <c r="AC48" s="488"/>
      <c r="AD48" s="488"/>
      <c r="AE48" s="488"/>
      <c r="AF48" s="488"/>
      <c r="AG48" s="488"/>
      <c r="AH48" s="488"/>
      <c r="AI48" s="489"/>
    </row>
    <row r="49" spans="1:35" ht="22.8">
      <c r="A49" s="533" t="s">
        <v>32</v>
      </c>
      <c r="B49" s="487"/>
      <c r="C49" s="533"/>
      <c r="D49" s="572" t="s">
        <v>1014</v>
      </c>
      <c r="E49" s="543"/>
      <c r="F49" s="523" t="s">
        <v>537</v>
      </c>
      <c r="G49" s="551">
        <v>120</v>
      </c>
      <c r="H49" s="523">
        <v>998597</v>
      </c>
      <c r="I49" s="541" t="s">
        <v>138</v>
      </c>
      <c r="J49" s="537">
        <v>18</v>
      </c>
      <c r="K49" s="542" t="s">
        <v>138</v>
      </c>
      <c r="L49" s="543"/>
      <c r="M49" s="544">
        <f t="shared" si="2"/>
        <v>1.8000000000000002E-3</v>
      </c>
      <c r="N49" s="545" t="str">
        <f t="shared" si="3"/>
        <v>0.01</v>
      </c>
      <c r="AB49" s="488"/>
      <c r="AC49" s="488"/>
      <c r="AD49" s="488"/>
      <c r="AE49" s="488"/>
      <c r="AF49" s="488"/>
      <c r="AG49" s="488"/>
      <c r="AH49" s="488"/>
      <c r="AI49" s="489"/>
    </row>
    <row r="50" spans="1:35" ht="22.8">
      <c r="A50" s="533" t="s">
        <v>34</v>
      </c>
      <c r="B50" s="487"/>
      <c r="C50" s="536"/>
      <c r="D50" s="572" t="s">
        <v>1015</v>
      </c>
      <c r="E50" s="543"/>
      <c r="F50" s="523" t="s">
        <v>537</v>
      </c>
      <c r="G50" s="551">
        <v>140</v>
      </c>
      <c r="H50" s="523">
        <v>998597</v>
      </c>
      <c r="I50" s="541" t="s">
        <v>138</v>
      </c>
      <c r="J50" s="537">
        <v>18</v>
      </c>
      <c r="K50" s="542" t="s">
        <v>138</v>
      </c>
      <c r="L50" s="543"/>
      <c r="M50" s="544">
        <f t="shared" si="2"/>
        <v>1.8000000000000002E-3</v>
      </c>
      <c r="N50" s="545" t="str">
        <f t="shared" si="3"/>
        <v>0.01</v>
      </c>
      <c r="AB50" s="488"/>
      <c r="AC50" s="488"/>
      <c r="AD50" s="488"/>
      <c r="AE50" s="488"/>
      <c r="AF50" s="488"/>
      <c r="AG50" s="488"/>
      <c r="AH50" s="488"/>
      <c r="AI50" s="489"/>
    </row>
    <row r="51" spans="1:35" ht="22.8">
      <c r="A51" s="533" t="s">
        <v>1020</v>
      </c>
      <c r="B51" s="487"/>
      <c r="C51" s="533"/>
      <c r="D51" s="572" t="s">
        <v>1016</v>
      </c>
      <c r="E51" s="543"/>
      <c r="F51" s="523" t="s">
        <v>537</v>
      </c>
      <c r="G51" s="551">
        <v>100</v>
      </c>
      <c r="H51" s="523">
        <v>998597</v>
      </c>
      <c r="I51" s="541" t="s">
        <v>138</v>
      </c>
      <c r="J51" s="537">
        <v>18</v>
      </c>
      <c r="K51" s="542" t="s">
        <v>138</v>
      </c>
      <c r="L51" s="543"/>
      <c r="M51" s="544">
        <f t="shared" si="2"/>
        <v>1.8000000000000002E-3</v>
      </c>
      <c r="N51" s="545" t="str">
        <f t="shared" si="3"/>
        <v>0.01</v>
      </c>
      <c r="AB51" s="488"/>
      <c r="AC51" s="488"/>
      <c r="AD51" s="488"/>
      <c r="AE51" s="488"/>
      <c r="AF51" s="488"/>
      <c r="AG51" s="488"/>
      <c r="AH51" s="488"/>
      <c r="AI51" s="489"/>
    </row>
    <row r="52" spans="1:35" ht="22.8">
      <c r="A52" s="533" t="s">
        <v>1021</v>
      </c>
      <c r="B52" s="487"/>
      <c r="C52" s="533"/>
      <c r="D52" s="572" t="s">
        <v>1017</v>
      </c>
      <c r="E52" s="543"/>
      <c r="F52" s="523" t="s">
        <v>537</v>
      </c>
      <c r="G52" s="551">
        <v>132</v>
      </c>
      <c r="H52" s="523">
        <v>998597</v>
      </c>
      <c r="I52" s="541" t="s">
        <v>138</v>
      </c>
      <c r="J52" s="537">
        <v>18</v>
      </c>
      <c r="K52" s="542" t="s">
        <v>138</v>
      </c>
      <c r="L52" s="543"/>
      <c r="M52" s="544">
        <f t="shared" si="2"/>
        <v>1.8000000000000002E-3</v>
      </c>
      <c r="N52" s="545" t="str">
        <f t="shared" si="3"/>
        <v>0.01</v>
      </c>
      <c r="AB52" s="488"/>
      <c r="AC52" s="488"/>
      <c r="AD52" s="488"/>
      <c r="AE52" s="488"/>
      <c r="AF52" s="488"/>
      <c r="AG52" s="488"/>
      <c r="AH52" s="488"/>
      <c r="AI52" s="489"/>
    </row>
    <row r="53" spans="1:35" ht="22.8">
      <c r="A53" s="533" t="s">
        <v>1022</v>
      </c>
      <c r="B53" s="487"/>
      <c r="C53" s="533"/>
      <c r="D53" s="572" t="s">
        <v>1018</v>
      </c>
      <c r="E53" s="543"/>
      <c r="F53" s="523" t="s">
        <v>537</v>
      </c>
      <c r="G53" s="551">
        <v>50</v>
      </c>
      <c r="H53" s="523">
        <v>998597</v>
      </c>
      <c r="I53" s="541" t="s">
        <v>138</v>
      </c>
      <c r="J53" s="537">
        <v>18</v>
      </c>
      <c r="K53" s="542" t="s">
        <v>138</v>
      </c>
      <c r="L53" s="543"/>
      <c r="M53" s="544">
        <f t="shared" si="2"/>
        <v>1.8000000000000002E-3</v>
      </c>
      <c r="N53" s="545" t="str">
        <f t="shared" si="3"/>
        <v>0.01</v>
      </c>
      <c r="AB53" s="488"/>
      <c r="AC53" s="488"/>
      <c r="AD53" s="488"/>
      <c r="AE53" s="488"/>
      <c r="AF53" s="488"/>
      <c r="AG53" s="488"/>
      <c r="AH53" s="488"/>
      <c r="AI53" s="489"/>
    </row>
    <row r="54" spans="1:35" ht="40.5" customHeight="1">
      <c r="A54" s="534"/>
      <c r="B54" s="490"/>
      <c r="C54" s="524"/>
      <c r="D54" s="726" t="s">
        <v>500</v>
      </c>
      <c r="E54" s="727"/>
      <c r="F54" s="727"/>
      <c r="G54" s="727"/>
      <c r="H54" s="727"/>
      <c r="I54" s="727"/>
      <c r="J54" s="727"/>
      <c r="K54" s="727"/>
      <c r="L54" s="728"/>
      <c r="M54" s="539">
        <f>SUM(M17:M53)</f>
        <v>5.4000000000000034E-2</v>
      </c>
      <c r="N54" s="540">
        <f>SUM(N17:N53)</f>
        <v>0</v>
      </c>
      <c r="AE54" s="491"/>
      <c r="AF54" s="350" t="e">
        <f>ROUND(SUM(#REF!),0)</f>
        <v>#REF!</v>
      </c>
    </row>
    <row r="55" spans="1:35">
      <c r="A55" s="535"/>
      <c r="B55" s="344"/>
      <c r="C55" s="525"/>
      <c r="D55" s="345"/>
      <c r="E55" s="345"/>
      <c r="F55" s="345"/>
      <c r="G55" s="345"/>
      <c r="H55" s="344"/>
      <c r="I55" s="344"/>
      <c r="J55" s="344"/>
      <c r="K55" s="344"/>
      <c r="L55" s="344"/>
      <c r="M55" s="492"/>
      <c r="N55" s="348"/>
      <c r="AE55" s="491"/>
      <c r="AF55" s="350"/>
    </row>
    <row r="56" spans="1:35" ht="45" customHeight="1">
      <c r="A56" s="729" t="s">
        <v>592</v>
      </c>
      <c r="B56" s="730"/>
      <c r="C56" s="730"/>
      <c r="D56" s="730"/>
      <c r="E56" s="730"/>
      <c r="F56" s="730"/>
      <c r="G56" s="730"/>
      <c r="H56" s="730"/>
      <c r="I56" s="730"/>
      <c r="J56" s="730"/>
      <c r="K56" s="730"/>
      <c r="L56" s="730"/>
      <c r="M56" s="731"/>
      <c r="N56" s="348"/>
      <c r="AE56" s="491"/>
      <c r="AF56" s="350"/>
    </row>
    <row r="57" spans="1:35">
      <c r="A57" s="535"/>
      <c r="B57" s="344"/>
      <c r="C57" s="525"/>
      <c r="D57" s="345"/>
      <c r="E57" s="345"/>
      <c r="F57" s="345"/>
      <c r="G57" s="345"/>
      <c r="H57" s="346"/>
      <c r="I57" s="346"/>
      <c r="J57" s="346"/>
      <c r="K57" s="346"/>
      <c r="L57" s="346"/>
      <c r="M57" s="492"/>
      <c r="N57" s="348"/>
      <c r="AE57" s="491"/>
      <c r="AF57" s="350"/>
    </row>
    <row r="58" spans="1:35">
      <c r="A58" s="535"/>
      <c r="B58" s="344"/>
      <c r="C58" s="525"/>
      <c r="D58" s="345"/>
      <c r="E58" s="345"/>
      <c r="F58" s="345"/>
      <c r="G58" s="345"/>
      <c r="H58" s="346"/>
      <c r="I58" s="346"/>
      <c r="J58" s="346"/>
      <c r="K58" s="346"/>
      <c r="L58" s="346"/>
      <c r="M58" s="492"/>
      <c r="N58" s="348"/>
      <c r="AE58" s="491"/>
      <c r="AF58" s="350"/>
    </row>
    <row r="59" spans="1:35" ht="33.6" customHeight="1">
      <c r="A59" s="549" t="s">
        <v>110</v>
      </c>
      <c r="B59" s="550"/>
      <c r="C59" s="549"/>
      <c r="D59" s="347" t="str">
        <f>IF('[2]Names of Bidder'!D21=0,"",'[2]Names of Bidder'!D21)</f>
        <v/>
      </c>
      <c r="E59" s="347"/>
      <c r="F59" s="493"/>
      <c r="G59" s="493"/>
      <c r="H59" s="347"/>
      <c r="I59" s="347"/>
      <c r="J59" s="347"/>
      <c r="K59" s="347"/>
      <c r="M59" s="349" t="s">
        <v>113</v>
      </c>
      <c r="N59" s="494" t="str">
        <f>IF('[2]Names of Bidder'!D18=0,"",'[2]Names of Bidder'!D18)</f>
        <v/>
      </c>
    </row>
    <row r="60" spans="1:35" ht="33.6" customHeight="1">
      <c r="A60" s="549" t="s">
        <v>112</v>
      </c>
      <c r="B60" s="550"/>
      <c r="C60" s="549"/>
      <c r="D60" s="347" t="str">
        <f>IF('[2]Names of Bidder'!D22=0,"",'[2]Names of Bidder'!D22)</f>
        <v/>
      </c>
      <c r="E60" s="347"/>
      <c r="F60" s="493"/>
      <c r="G60" s="493"/>
      <c r="H60" s="347"/>
      <c r="I60" s="347"/>
      <c r="J60" s="347"/>
      <c r="K60" s="347"/>
      <c r="M60" s="349" t="s">
        <v>114</v>
      </c>
      <c r="N60" s="494" t="str">
        <f>IF('[2]Names of Bidder'!D19=0,"",'[2]Names of Bidder'!D19)</f>
        <v/>
      </c>
    </row>
    <row r="61" spans="1:35" ht="33.6" customHeight="1">
      <c r="A61" s="496"/>
      <c r="B61" s="128"/>
      <c r="C61" s="496"/>
      <c r="D61" s="495"/>
      <c r="E61" s="495"/>
      <c r="F61" s="495"/>
      <c r="G61" s="495"/>
      <c r="H61" s="108"/>
      <c r="I61" s="108"/>
      <c r="J61" s="108"/>
      <c r="K61" s="108"/>
    </row>
  </sheetData>
  <sheetProtection algorithmName="SHA-512" hashValue="8EsvLuokIcuwrZ32KT6dJuQG6zeNEnb8EMQw8vnXPhTdyTTvvNzagmBSxzKKMjwfHG9xLfRBAczCQpeTvH3OMA==" saltValue="1RfCWK1PN1/QllkI4FbPRA==" spinCount="100000" sheet="1" formatColumns="0" formatRows="0" selectLockedCells="1"/>
  <autoFilter ref="A15:N54" xr:uid="{00000000-0001-0000-0600-000000000000}"/>
  <mergeCells count="8">
    <mergeCell ref="D54:L54"/>
    <mergeCell ref="A56:M56"/>
    <mergeCell ref="A1:J1"/>
    <mergeCell ref="K1:N1"/>
    <mergeCell ref="A3:N3"/>
    <mergeCell ref="A4:N4"/>
    <mergeCell ref="A14:G14"/>
    <mergeCell ref="J14:N14"/>
  </mergeCells>
  <dataValidations count="2">
    <dataValidation type="list" allowBlank="1" showInputMessage="1" showErrorMessage="1" sqref="K17:K18 K20:K24 K26:K29 K31:K32 K35:K37 K39:K43 K45:K53" xr:uid="{882968CF-31AE-4518-995B-C5A2460CF2A0}">
      <formula1>"Confirmed, 0,5,12,18,28"</formula1>
    </dataValidation>
    <dataValidation operator="greaterThan" allowBlank="1" showInputMessage="1" showErrorMessage="1" sqref="M17:M18 M20:M24 M26:M29 M31:M32 M35:M37 M39:M43 M45:M53" xr:uid="{58B37012-1204-4879-8855-5210FAC516BE}"/>
  </dataValidations>
  <printOptions horizontalCentered="1"/>
  <pageMargins left="0.51181102362204722" right="0.27559055118110237" top="0.39370078740157483" bottom="0.39370078740157483" header="0.27559055118110237" footer="0.23622047244094491"/>
  <pageSetup paperSize="9" scale="22" orientation="landscape" horizontalDpi="300" verticalDpi="300" r:id="rId1"/>
  <headerFooter alignWithMargins="0">
    <oddFooter>&amp;R&amp;"Book Antiqua,Bold"&amp;10Schedule-3/ 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F6ACE-AF3A-44EB-816C-106E3A721118}">
  <sheetPr>
    <tabColor indexed="10"/>
  </sheetPr>
  <dimension ref="A1:AI157"/>
  <sheetViews>
    <sheetView view="pageBreakPreview" topLeftCell="A24" zoomScale="55" zoomScaleNormal="85" zoomScaleSheetLayoutView="55" workbookViewId="0">
      <selection activeCell="L24" sqref="L24"/>
    </sheetView>
  </sheetViews>
  <sheetFormatPr defaultColWidth="9" defaultRowHeight="21"/>
  <cols>
    <col min="1" max="1" width="10" style="527" customWidth="1"/>
    <col min="2" max="2" width="72.77734375" style="320" hidden="1" customWidth="1"/>
    <col min="3" max="3" width="19" style="516" customWidth="1"/>
    <col min="4" max="4" width="121.33203125" style="321" customWidth="1"/>
    <col min="5" max="5" width="46.109375" style="321" customWidth="1"/>
    <col min="6" max="6" width="17.44140625" style="321" customWidth="1"/>
    <col min="7" max="7" width="23.33203125" style="321" customWidth="1"/>
    <col min="8" max="8" width="22.88671875" style="322" customWidth="1"/>
    <col min="9" max="9" width="18.33203125" style="322" customWidth="1"/>
    <col min="10" max="10" width="21.77734375" style="322" customWidth="1"/>
    <col min="11" max="11" width="22.77734375" style="322" customWidth="1"/>
    <col min="12" max="12" width="22.44140625" style="320" customWidth="1"/>
    <col min="13" max="13" width="24.21875" style="323" customWidth="1"/>
    <col min="14" max="14" width="24.21875" style="324" customWidth="1"/>
    <col min="15" max="26" width="9" style="105"/>
    <col min="27" max="27" width="9" style="107"/>
    <col min="28" max="29" width="9" style="318" hidden="1" customWidth="1"/>
    <col min="30" max="30" width="9" style="325" hidden="1" customWidth="1"/>
    <col min="31" max="32" width="17.6640625" style="325" hidden="1" customWidth="1"/>
    <col min="33" max="34" width="9" style="325" hidden="1" customWidth="1"/>
    <col min="35" max="35" width="9" style="325"/>
    <col min="36" max="16384" width="9" style="107"/>
  </cols>
  <sheetData>
    <row r="1" spans="1:35" s="501" customFormat="1" ht="75" customHeight="1">
      <c r="A1" s="735" t="str">
        <f>Cover!B3</f>
        <v>Specification No.: ODP/BB/C&amp;M-3430/OT-14/RFx No. 5002002968/23-24</v>
      </c>
      <c r="B1" s="735"/>
      <c r="C1" s="735"/>
      <c r="D1" s="735"/>
      <c r="E1" s="735"/>
      <c r="F1" s="735"/>
      <c r="G1" s="735"/>
      <c r="H1" s="735"/>
      <c r="I1" s="735"/>
      <c r="J1" s="735"/>
      <c r="K1" s="725" t="s">
        <v>1026</v>
      </c>
      <c r="L1" s="725"/>
      <c r="M1" s="725"/>
      <c r="N1" s="725"/>
      <c r="O1" s="500"/>
      <c r="P1" s="500"/>
      <c r="Q1" s="500"/>
      <c r="R1" s="500"/>
      <c r="S1" s="500"/>
      <c r="T1" s="500"/>
      <c r="U1" s="500"/>
      <c r="V1" s="500"/>
      <c r="W1" s="500"/>
      <c r="X1" s="500"/>
      <c r="Y1" s="500"/>
      <c r="Z1" s="500"/>
      <c r="AB1" s="502"/>
      <c r="AC1" s="502"/>
      <c r="AD1" s="503"/>
      <c r="AE1" s="503"/>
      <c r="AF1" s="503"/>
      <c r="AG1" s="503"/>
      <c r="AH1" s="503"/>
      <c r="AI1" s="503"/>
    </row>
    <row r="2" spans="1:35" ht="18" customHeight="1">
      <c r="A2" s="496"/>
      <c r="B2" s="154"/>
      <c r="C2" s="515"/>
      <c r="D2" s="326"/>
      <c r="E2" s="326"/>
      <c r="F2" s="326"/>
      <c r="G2" s="326"/>
      <c r="H2" s="108"/>
      <c r="I2" s="108"/>
      <c r="J2" s="108"/>
      <c r="K2" s="108"/>
      <c r="L2" s="105"/>
      <c r="M2" s="335"/>
      <c r="N2" s="336"/>
    </row>
    <row r="3" spans="1:35" ht="54" customHeight="1">
      <c r="A3" s="734" t="str">
        <f>Cover!$B$2</f>
        <v xml:space="preserve">Balance works for Construction of Vishram Sadan at MKCG Medical College, Berhampur under CSR Scheme of POWERGRID </v>
      </c>
      <c r="B3" s="734"/>
      <c r="C3" s="734"/>
      <c r="D3" s="734"/>
      <c r="E3" s="734"/>
      <c r="F3" s="734"/>
      <c r="G3" s="734"/>
      <c r="H3" s="734"/>
      <c r="I3" s="734"/>
      <c r="J3" s="734"/>
      <c r="K3" s="734"/>
      <c r="L3" s="734"/>
      <c r="M3" s="734"/>
      <c r="N3" s="734"/>
      <c r="AD3" s="342" t="s">
        <v>120</v>
      </c>
      <c r="AF3" s="343"/>
    </row>
    <row r="4" spans="1:35" ht="22.2" customHeight="1">
      <c r="A4" s="689" t="s">
        <v>121</v>
      </c>
      <c r="B4" s="689"/>
      <c r="C4" s="689"/>
      <c r="D4" s="689"/>
      <c r="E4" s="689"/>
      <c r="F4" s="689"/>
      <c r="G4" s="689"/>
      <c r="H4" s="689"/>
      <c r="I4" s="689"/>
      <c r="J4" s="689"/>
      <c r="K4" s="689"/>
      <c r="L4" s="689"/>
      <c r="M4" s="689"/>
      <c r="N4" s="689"/>
      <c r="AD4" s="342" t="s">
        <v>122</v>
      </c>
      <c r="AF4" s="343"/>
    </row>
    <row r="5" spans="1:35" ht="18" customHeight="1">
      <c r="AD5" s="342" t="s">
        <v>123</v>
      </c>
      <c r="AF5" s="343"/>
    </row>
    <row r="6" spans="1:35" ht="18" customHeight="1">
      <c r="A6" s="528" t="s">
        <v>83</v>
      </c>
      <c r="B6" s="212"/>
      <c r="C6" s="517"/>
      <c r="D6" s="328"/>
      <c r="E6" s="328"/>
      <c r="F6" s="328"/>
      <c r="G6" s="328"/>
      <c r="H6" s="208"/>
      <c r="I6" s="208"/>
      <c r="J6" s="208"/>
      <c r="K6" s="208"/>
      <c r="L6" s="105" t="s">
        <v>84</v>
      </c>
      <c r="M6" s="335"/>
      <c r="N6" s="336"/>
      <c r="AD6" s="342" t="s">
        <v>124</v>
      </c>
      <c r="AF6" s="343"/>
    </row>
    <row r="7" spans="1:35" ht="18" customHeight="1">
      <c r="A7" s="528" t="e">
        <f>"Bidder as "&amp;'[1]Names of Bidder'!D6</f>
        <v>#REF!</v>
      </c>
      <c r="B7" s="214"/>
      <c r="C7" s="518"/>
      <c r="D7" s="329"/>
      <c r="E7" s="329"/>
      <c r="F7" s="329"/>
      <c r="G7" s="329"/>
      <c r="L7" s="156" t="s">
        <v>528</v>
      </c>
      <c r="M7" s="337"/>
      <c r="N7" s="338"/>
      <c r="O7" s="158"/>
      <c r="P7" s="158"/>
      <c r="Q7" s="158"/>
      <c r="R7" s="158"/>
      <c r="S7" s="158"/>
      <c r="T7" s="158"/>
      <c r="U7" s="158"/>
      <c r="V7" s="158"/>
      <c r="W7" s="158"/>
      <c r="X7" s="158"/>
      <c r="Y7" s="158"/>
      <c r="Z7" s="158"/>
      <c r="AD7" s="342" t="s">
        <v>125</v>
      </c>
      <c r="AF7" s="343"/>
    </row>
    <row r="8" spans="1:35">
      <c r="A8" s="529" t="s">
        <v>126</v>
      </c>
      <c r="B8" s="212"/>
      <c r="C8" s="519" t="str">
        <f>IF('Names of Bidder'!D8=0,"",'Names of Bidder'!D8)</f>
        <v/>
      </c>
      <c r="D8" s="330" t="str">
        <f>IF('Names of Bidder'!D8=0,"",'Names of Bidder'!D8)</f>
        <v/>
      </c>
      <c r="E8" s="330"/>
      <c r="F8" s="328"/>
      <c r="G8" s="328"/>
      <c r="H8" s="330"/>
      <c r="I8" s="330"/>
      <c r="J8" s="330"/>
      <c r="K8" s="330"/>
      <c r="L8" s="156" t="s">
        <v>127</v>
      </c>
      <c r="M8" s="337"/>
      <c r="N8" s="338"/>
      <c r="O8" s="158"/>
      <c r="P8" s="158"/>
      <c r="Q8" s="158"/>
      <c r="R8" s="158"/>
      <c r="S8" s="158"/>
      <c r="T8" s="158"/>
      <c r="U8" s="158"/>
      <c r="V8" s="158"/>
      <c r="W8" s="158"/>
      <c r="X8" s="158"/>
      <c r="Y8" s="158"/>
      <c r="Z8" s="158"/>
      <c r="AD8" s="342" t="s">
        <v>128</v>
      </c>
      <c r="AF8" s="343"/>
    </row>
    <row r="9" spans="1:35">
      <c r="A9" s="529" t="s">
        <v>129</v>
      </c>
      <c r="B9" s="212"/>
      <c r="C9" s="519" t="str">
        <f>IF('Names of Bidder'!D9=0,"",'Names of Bidder'!D9)</f>
        <v/>
      </c>
      <c r="D9" s="330" t="str">
        <f>IF('Names of Bidder'!D9=0,"",'Names of Bidder'!D9)</f>
        <v/>
      </c>
      <c r="E9" s="330"/>
      <c r="F9" s="328"/>
      <c r="G9" s="328"/>
      <c r="H9" s="330"/>
      <c r="I9" s="330"/>
      <c r="J9" s="330"/>
      <c r="K9" s="330"/>
      <c r="L9" s="156" t="s">
        <v>130</v>
      </c>
      <c r="M9" s="337"/>
      <c r="N9" s="338"/>
      <c r="O9" s="158"/>
      <c r="P9" s="158"/>
      <c r="Q9" s="158"/>
      <c r="R9" s="158"/>
      <c r="S9" s="158"/>
      <c r="T9" s="158"/>
      <c r="U9" s="158"/>
      <c r="V9" s="158"/>
      <c r="W9" s="158"/>
      <c r="X9" s="158"/>
      <c r="Y9" s="158"/>
      <c r="Z9" s="158"/>
      <c r="AD9" s="342" t="s">
        <v>131</v>
      </c>
      <c r="AF9" s="343"/>
    </row>
    <row r="10" spans="1:35">
      <c r="A10" s="530"/>
      <c r="B10" s="208"/>
      <c r="C10" s="519" t="str">
        <f>IF('Names of Bidder'!D10=0,"",'Names of Bidder'!D10)</f>
        <v/>
      </c>
      <c r="D10" s="330" t="str">
        <f>IF('Names of Bidder'!D10=0,"",'Names of Bidder'!D10)</f>
        <v/>
      </c>
      <c r="E10" s="330"/>
      <c r="F10" s="331"/>
      <c r="G10" s="331"/>
      <c r="H10" s="330"/>
      <c r="I10" s="330"/>
      <c r="J10" s="330"/>
      <c r="K10" s="330"/>
      <c r="L10" s="156" t="s">
        <v>132</v>
      </c>
      <c r="M10" s="337"/>
      <c r="N10" s="338"/>
      <c r="O10" s="158"/>
      <c r="P10" s="158"/>
      <c r="Q10" s="158"/>
      <c r="R10" s="158"/>
      <c r="S10" s="158"/>
      <c r="T10" s="158"/>
      <c r="U10" s="158"/>
      <c r="V10" s="158"/>
      <c r="W10" s="158"/>
      <c r="X10" s="158"/>
      <c r="Y10" s="158"/>
      <c r="Z10" s="158"/>
    </row>
    <row r="11" spans="1:35">
      <c r="A11" s="530"/>
      <c r="B11" s="208"/>
      <c r="C11" s="519" t="str">
        <f>IF('Names of Bidder'!D11=0,"",'Names of Bidder'!D11)</f>
        <v/>
      </c>
      <c r="D11" s="330" t="str">
        <f>IF('Names of Bidder'!D11=0,"",'Names of Bidder'!D11)</f>
        <v/>
      </c>
      <c r="E11" s="330"/>
      <c r="F11" s="331"/>
      <c r="G11" s="331"/>
      <c r="H11" s="330"/>
      <c r="I11" s="330"/>
      <c r="J11" s="330"/>
      <c r="K11" s="330"/>
      <c r="L11" s="156" t="s">
        <v>133</v>
      </c>
      <c r="M11" s="337"/>
      <c r="N11" s="338"/>
      <c r="O11" s="158"/>
      <c r="P11" s="158"/>
      <c r="Q11" s="158"/>
      <c r="R11" s="158"/>
      <c r="S11" s="158"/>
      <c r="T11" s="158"/>
      <c r="U11" s="158"/>
      <c r="V11" s="158"/>
      <c r="W11" s="158"/>
      <c r="X11" s="158"/>
      <c r="Y11" s="158"/>
      <c r="Z11" s="158"/>
    </row>
    <row r="12" spans="1:35" ht="18" customHeight="1">
      <c r="A12" s="530"/>
      <c r="B12" s="208"/>
      <c r="C12" s="520"/>
      <c r="D12" s="331"/>
      <c r="E12" s="331"/>
      <c r="F12" s="331"/>
      <c r="G12" s="331"/>
      <c r="H12" s="328"/>
      <c r="I12" s="328"/>
      <c r="J12" s="328"/>
      <c r="K12" s="328"/>
      <c r="L12" s="208"/>
      <c r="M12" s="339"/>
      <c r="N12" s="336"/>
    </row>
    <row r="13" spans="1:35" ht="18" customHeight="1">
      <c r="A13" s="531"/>
      <c r="B13" s="332"/>
      <c r="C13" s="521"/>
      <c r="D13" s="333"/>
      <c r="E13" s="333"/>
      <c r="F13" s="333"/>
      <c r="G13" s="333"/>
      <c r="H13" s="332"/>
      <c r="I13" s="332"/>
      <c r="J13" s="332"/>
      <c r="K13" s="332"/>
      <c r="L13" s="332"/>
      <c r="M13" s="340"/>
      <c r="N13" s="341"/>
    </row>
    <row r="14" spans="1:35" ht="41.4" customHeight="1">
      <c r="A14" s="732" t="s">
        <v>1025</v>
      </c>
      <c r="B14" s="732"/>
      <c r="C14" s="732"/>
      <c r="D14" s="732"/>
      <c r="E14" s="732"/>
      <c r="F14" s="732"/>
      <c r="G14" s="732"/>
      <c r="H14" s="212"/>
      <c r="I14" s="212"/>
      <c r="J14" s="733" t="s">
        <v>134</v>
      </c>
      <c r="K14" s="733"/>
      <c r="L14" s="733"/>
      <c r="M14" s="733"/>
      <c r="N14" s="733"/>
    </row>
    <row r="15" spans="1:35" s="128" customFormat="1" ht="129" customHeight="1">
      <c r="A15" s="522" t="s">
        <v>94</v>
      </c>
      <c r="B15" s="130" t="s">
        <v>490</v>
      </c>
      <c r="C15" s="522" t="s">
        <v>1027</v>
      </c>
      <c r="D15" s="546" t="s">
        <v>95</v>
      </c>
      <c r="E15" s="558" t="s">
        <v>808</v>
      </c>
      <c r="F15" s="132" t="s">
        <v>97</v>
      </c>
      <c r="G15" s="132" t="s">
        <v>98</v>
      </c>
      <c r="H15" s="504" t="s">
        <v>590</v>
      </c>
      <c r="I15" s="504" t="s">
        <v>591</v>
      </c>
      <c r="J15" s="504" t="s">
        <v>135</v>
      </c>
      <c r="K15" s="504" t="s">
        <v>491</v>
      </c>
      <c r="L15" s="505" t="s">
        <v>527</v>
      </c>
      <c r="M15" s="506" t="s">
        <v>136</v>
      </c>
      <c r="N15" s="507" t="s">
        <v>526</v>
      </c>
      <c r="AD15" s="508"/>
      <c r="AE15" s="368" t="s">
        <v>492</v>
      </c>
      <c r="AF15" s="368" t="s">
        <v>493</v>
      </c>
      <c r="AG15" s="508"/>
      <c r="AH15" s="508"/>
      <c r="AI15" s="508"/>
    </row>
    <row r="16" spans="1:35" ht="23.4">
      <c r="A16" s="532">
        <v>1</v>
      </c>
      <c r="B16" s="482"/>
      <c r="C16" s="532">
        <v>2</v>
      </c>
      <c r="D16" s="547">
        <v>3</v>
      </c>
      <c r="E16" s="547">
        <v>4</v>
      </c>
      <c r="F16" s="482">
        <v>5</v>
      </c>
      <c r="G16" s="482">
        <v>6</v>
      </c>
      <c r="H16" s="482">
        <v>7</v>
      </c>
      <c r="I16" s="482">
        <v>8</v>
      </c>
      <c r="J16" s="482">
        <v>9</v>
      </c>
      <c r="K16" s="482">
        <v>10</v>
      </c>
      <c r="L16" s="482">
        <v>11</v>
      </c>
      <c r="M16" s="582">
        <v>12</v>
      </c>
      <c r="N16" s="582">
        <v>13</v>
      </c>
      <c r="AE16" s="485">
        <v>5</v>
      </c>
      <c r="AF16" s="485" t="s">
        <v>137</v>
      </c>
    </row>
    <row r="17" spans="1:35" ht="30.6">
      <c r="A17" s="533"/>
      <c r="B17" s="573"/>
      <c r="C17" s="584" t="s">
        <v>1028</v>
      </c>
      <c r="D17" s="584"/>
      <c r="E17" s="536"/>
      <c r="F17" s="536"/>
      <c r="G17" s="552"/>
      <c r="H17" s="536"/>
      <c r="I17" s="536"/>
      <c r="J17" s="536"/>
      <c r="K17" s="536"/>
      <c r="L17" s="536"/>
      <c r="M17" s="536"/>
      <c r="N17" s="536"/>
      <c r="AB17" s="488"/>
      <c r="AC17" s="488"/>
      <c r="AD17" s="488"/>
      <c r="AE17" s="488"/>
      <c r="AF17" s="488"/>
      <c r="AG17" s="488"/>
      <c r="AH17" s="488"/>
      <c r="AI17" s="489"/>
    </row>
    <row r="18" spans="1:35" ht="105">
      <c r="A18" s="533">
        <v>1</v>
      </c>
      <c r="B18" s="573"/>
      <c r="C18" s="604" t="s">
        <v>552</v>
      </c>
      <c r="D18" s="572" t="s">
        <v>1029</v>
      </c>
      <c r="E18" s="543"/>
      <c r="F18" s="536" t="s">
        <v>520</v>
      </c>
      <c r="G18" s="552">
        <v>660</v>
      </c>
      <c r="H18" s="536">
        <v>995461</v>
      </c>
      <c r="I18" s="541" t="s">
        <v>138</v>
      </c>
      <c r="J18" s="537">
        <v>18</v>
      </c>
      <c r="K18" s="542" t="s">
        <v>138</v>
      </c>
      <c r="L18" s="543"/>
      <c r="M18" s="544">
        <f t="shared" ref="M18:M81" si="0">IF(OR(K18="",K18="Confirmed"),J18*N18%,K18*N18%)</f>
        <v>1.8000000000000002E-3</v>
      </c>
      <c r="N18" s="545" t="str">
        <f t="shared" ref="N18:N81" si="1">IF(L18=0,"0.01",L18*G18)</f>
        <v>0.01</v>
      </c>
      <c r="AB18" s="488"/>
      <c r="AC18" s="488"/>
      <c r="AD18" s="488"/>
      <c r="AE18" s="488"/>
      <c r="AF18" s="488"/>
      <c r="AG18" s="488"/>
      <c r="AH18" s="488"/>
      <c r="AI18" s="489"/>
    </row>
    <row r="19" spans="1:35" ht="105">
      <c r="A19" s="533">
        <v>2</v>
      </c>
      <c r="B19" s="573"/>
      <c r="C19" s="604">
        <v>1.55</v>
      </c>
      <c r="D19" s="572" t="s">
        <v>1030</v>
      </c>
      <c r="E19" s="543"/>
      <c r="F19" s="536" t="s">
        <v>520</v>
      </c>
      <c r="G19" s="552">
        <v>157</v>
      </c>
      <c r="H19" s="536">
        <v>995461</v>
      </c>
      <c r="I19" s="541" t="s">
        <v>138</v>
      </c>
      <c r="J19" s="537">
        <v>18</v>
      </c>
      <c r="K19" s="542" t="s">
        <v>138</v>
      </c>
      <c r="L19" s="543"/>
      <c r="M19" s="544">
        <f t="shared" si="0"/>
        <v>1.8000000000000002E-3</v>
      </c>
      <c r="N19" s="545" t="str">
        <f t="shared" si="1"/>
        <v>0.01</v>
      </c>
      <c r="AB19" s="488"/>
      <c r="AC19" s="488"/>
      <c r="AD19" s="488"/>
      <c r="AE19" s="488"/>
      <c r="AF19" s="488"/>
      <c r="AG19" s="488"/>
      <c r="AH19" s="488"/>
      <c r="AI19" s="489"/>
    </row>
    <row r="20" spans="1:35" ht="63">
      <c r="A20" s="533">
        <v>3</v>
      </c>
      <c r="B20" s="573"/>
      <c r="C20" s="523">
        <v>1.31</v>
      </c>
      <c r="D20" s="572" t="s">
        <v>1031</v>
      </c>
      <c r="E20" s="543"/>
      <c r="F20" s="536" t="s">
        <v>520</v>
      </c>
      <c r="G20" s="552">
        <v>179</v>
      </c>
      <c r="H20" s="536">
        <v>995461</v>
      </c>
      <c r="I20" s="541" t="s">
        <v>138</v>
      </c>
      <c r="J20" s="537">
        <v>18</v>
      </c>
      <c r="K20" s="542" t="s">
        <v>138</v>
      </c>
      <c r="L20" s="543"/>
      <c r="M20" s="544">
        <f t="shared" si="0"/>
        <v>1.8000000000000002E-3</v>
      </c>
      <c r="N20" s="545" t="str">
        <f t="shared" si="1"/>
        <v>0.01</v>
      </c>
      <c r="AB20" s="488"/>
      <c r="AC20" s="488"/>
      <c r="AD20" s="488"/>
      <c r="AE20" s="488"/>
      <c r="AF20" s="488"/>
      <c r="AG20" s="488"/>
      <c r="AH20" s="488"/>
      <c r="AI20" s="489"/>
    </row>
    <row r="21" spans="1:35" ht="63">
      <c r="A21" s="533">
        <v>4</v>
      </c>
      <c r="B21" s="573"/>
      <c r="C21" s="523">
        <v>1.32</v>
      </c>
      <c r="D21" s="572" t="s">
        <v>1032</v>
      </c>
      <c r="E21" s="543"/>
      <c r="F21" s="536" t="s">
        <v>520</v>
      </c>
      <c r="G21" s="552">
        <v>49</v>
      </c>
      <c r="H21" s="536">
        <v>995461</v>
      </c>
      <c r="I21" s="541" t="s">
        <v>138</v>
      </c>
      <c r="J21" s="537">
        <v>18</v>
      </c>
      <c r="K21" s="542" t="s">
        <v>138</v>
      </c>
      <c r="L21" s="543"/>
      <c r="M21" s="544">
        <f t="shared" si="0"/>
        <v>1.8000000000000002E-3</v>
      </c>
      <c r="N21" s="545" t="str">
        <f t="shared" si="1"/>
        <v>0.01</v>
      </c>
      <c r="AB21" s="488"/>
      <c r="AC21" s="488"/>
      <c r="AD21" s="488"/>
      <c r="AE21" s="488"/>
      <c r="AF21" s="488"/>
      <c r="AG21" s="488"/>
      <c r="AH21" s="488"/>
      <c r="AI21" s="489"/>
    </row>
    <row r="22" spans="1:35" ht="84">
      <c r="A22" s="533">
        <v>5</v>
      </c>
      <c r="B22" s="573"/>
      <c r="C22" s="523">
        <v>1.56</v>
      </c>
      <c r="D22" s="572" t="s">
        <v>1033</v>
      </c>
      <c r="E22" s="543"/>
      <c r="F22" s="536" t="s">
        <v>520</v>
      </c>
      <c r="G22" s="552">
        <v>62</v>
      </c>
      <c r="H22" s="536">
        <v>995461</v>
      </c>
      <c r="I22" s="541" t="s">
        <v>138</v>
      </c>
      <c r="J22" s="537">
        <v>18</v>
      </c>
      <c r="K22" s="542" t="s">
        <v>138</v>
      </c>
      <c r="L22" s="543"/>
      <c r="M22" s="544">
        <f t="shared" si="0"/>
        <v>1.8000000000000002E-3</v>
      </c>
      <c r="N22" s="545" t="str">
        <f t="shared" si="1"/>
        <v>0.01</v>
      </c>
      <c r="AB22" s="488"/>
      <c r="AC22" s="488"/>
      <c r="AD22" s="488"/>
      <c r="AE22" s="488"/>
      <c r="AF22" s="488"/>
      <c r="AG22" s="488"/>
      <c r="AH22" s="488"/>
      <c r="AI22" s="489"/>
    </row>
    <row r="23" spans="1:35" ht="84">
      <c r="A23" s="533">
        <v>6</v>
      </c>
      <c r="B23" s="573"/>
      <c r="C23" s="523">
        <v>1.1200000000000001</v>
      </c>
      <c r="D23" s="572" t="s">
        <v>1034</v>
      </c>
      <c r="E23" s="543"/>
      <c r="F23" s="536" t="s">
        <v>1154</v>
      </c>
      <c r="G23" s="552">
        <v>1400</v>
      </c>
      <c r="H23" s="536">
        <v>995461</v>
      </c>
      <c r="I23" s="541" t="s">
        <v>138</v>
      </c>
      <c r="J23" s="537">
        <v>18</v>
      </c>
      <c r="K23" s="542" t="s">
        <v>138</v>
      </c>
      <c r="L23" s="543"/>
      <c r="M23" s="544">
        <f t="shared" si="0"/>
        <v>1.8000000000000002E-3</v>
      </c>
      <c r="N23" s="545" t="str">
        <f t="shared" si="1"/>
        <v>0.01</v>
      </c>
      <c r="AB23" s="488"/>
      <c r="AC23" s="488"/>
      <c r="AD23" s="488"/>
      <c r="AE23" s="488"/>
      <c r="AF23" s="488"/>
      <c r="AG23" s="488"/>
      <c r="AH23" s="488"/>
      <c r="AI23" s="489"/>
    </row>
    <row r="24" spans="1:35" ht="84">
      <c r="A24" s="533">
        <v>7</v>
      </c>
      <c r="B24" s="573"/>
      <c r="C24" s="523">
        <v>1.1299999999999999</v>
      </c>
      <c r="D24" s="572" t="s">
        <v>1035</v>
      </c>
      <c r="E24" s="543"/>
      <c r="F24" s="536" t="s">
        <v>1154</v>
      </c>
      <c r="G24" s="552">
        <v>600</v>
      </c>
      <c r="H24" s="536">
        <v>995461</v>
      </c>
      <c r="I24" s="541" t="s">
        <v>138</v>
      </c>
      <c r="J24" s="537">
        <v>18</v>
      </c>
      <c r="K24" s="542" t="s">
        <v>138</v>
      </c>
      <c r="L24" s="543"/>
      <c r="M24" s="544">
        <f t="shared" si="0"/>
        <v>1.8000000000000002E-3</v>
      </c>
      <c r="N24" s="545" t="str">
        <f t="shared" si="1"/>
        <v>0.01</v>
      </c>
      <c r="AB24" s="488"/>
      <c r="AC24" s="488"/>
      <c r="AD24" s="488"/>
      <c r="AE24" s="488"/>
      <c r="AF24" s="488"/>
      <c r="AG24" s="488"/>
      <c r="AH24" s="488"/>
      <c r="AI24" s="489"/>
    </row>
    <row r="25" spans="1:35" ht="63">
      <c r="A25" s="533">
        <v>8</v>
      </c>
      <c r="B25" s="573"/>
      <c r="C25" s="523">
        <v>1.1399999999999999</v>
      </c>
      <c r="D25" s="572" t="s">
        <v>1036</v>
      </c>
      <c r="E25" s="536"/>
      <c r="F25" s="536"/>
      <c r="G25" s="552"/>
      <c r="H25" s="536"/>
      <c r="I25" s="536"/>
      <c r="J25" s="536"/>
      <c r="K25" s="536"/>
      <c r="L25" s="536"/>
      <c r="M25" s="536"/>
      <c r="N25" s="536"/>
      <c r="AB25" s="488"/>
      <c r="AC25" s="488"/>
      <c r="AD25" s="488"/>
      <c r="AE25" s="488"/>
      <c r="AF25" s="488"/>
      <c r="AG25" s="488"/>
      <c r="AH25" s="488"/>
      <c r="AI25" s="489"/>
    </row>
    <row r="26" spans="1:35" ht="30.6">
      <c r="A26" s="533" t="s">
        <v>141</v>
      </c>
      <c r="B26" s="573"/>
      <c r="C26" s="605" t="s">
        <v>1037</v>
      </c>
      <c r="D26" s="572" t="s">
        <v>1038</v>
      </c>
      <c r="E26" s="543"/>
      <c r="F26" s="536" t="s">
        <v>1154</v>
      </c>
      <c r="G26" s="552">
        <v>700</v>
      </c>
      <c r="H26" s="536">
        <v>995461</v>
      </c>
      <c r="I26" s="541" t="s">
        <v>138</v>
      </c>
      <c r="J26" s="537">
        <v>18</v>
      </c>
      <c r="K26" s="542" t="s">
        <v>138</v>
      </c>
      <c r="L26" s="543"/>
      <c r="M26" s="544">
        <f t="shared" si="0"/>
        <v>1.8000000000000002E-3</v>
      </c>
      <c r="N26" s="545" t="str">
        <f t="shared" si="1"/>
        <v>0.01</v>
      </c>
      <c r="AB26" s="488"/>
      <c r="AC26" s="488"/>
      <c r="AD26" s="488"/>
      <c r="AE26" s="488"/>
      <c r="AF26" s="488"/>
      <c r="AG26" s="488"/>
      <c r="AH26" s="488"/>
      <c r="AI26" s="489"/>
    </row>
    <row r="27" spans="1:35" ht="30.6">
      <c r="A27" s="533" t="s">
        <v>143</v>
      </c>
      <c r="B27" s="573"/>
      <c r="C27" s="605" t="s">
        <v>508</v>
      </c>
      <c r="D27" s="572" t="s">
        <v>509</v>
      </c>
      <c r="E27" s="543"/>
      <c r="F27" s="536" t="s">
        <v>1154</v>
      </c>
      <c r="G27" s="552">
        <v>2100</v>
      </c>
      <c r="H27" s="536">
        <v>995461</v>
      </c>
      <c r="I27" s="541" t="s">
        <v>138</v>
      </c>
      <c r="J27" s="537">
        <v>18</v>
      </c>
      <c r="K27" s="542" t="s">
        <v>138</v>
      </c>
      <c r="L27" s="543"/>
      <c r="M27" s="544">
        <f t="shared" si="0"/>
        <v>1.8000000000000002E-3</v>
      </c>
      <c r="N27" s="545" t="str">
        <f t="shared" si="1"/>
        <v>0.01</v>
      </c>
      <c r="AB27" s="488"/>
      <c r="AC27" s="488"/>
      <c r="AD27" s="488"/>
      <c r="AE27" s="488"/>
      <c r="AF27" s="488"/>
      <c r="AG27" s="488"/>
      <c r="AH27" s="488"/>
      <c r="AI27" s="489"/>
    </row>
    <row r="28" spans="1:35" ht="30.6">
      <c r="A28" s="533" t="s">
        <v>144</v>
      </c>
      <c r="B28" s="573"/>
      <c r="C28" s="605" t="s">
        <v>1039</v>
      </c>
      <c r="D28" s="572" t="s">
        <v>1040</v>
      </c>
      <c r="E28" s="543"/>
      <c r="F28" s="536" t="s">
        <v>1154</v>
      </c>
      <c r="G28" s="552">
        <v>60</v>
      </c>
      <c r="H28" s="536">
        <v>995461</v>
      </c>
      <c r="I28" s="541" t="s">
        <v>138</v>
      </c>
      <c r="J28" s="537">
        <v>18</v>
      </c>
      <c r="K28" s="542" t="s">
        <v>138</v>
      </c>
      <c r="L28" s="543"/>
      <c r="M28" s="544">
        <f t="shared" si="0"/>
        <v>1.8000000000000002E-3</v>
      </c>
      <c r="N28" s="545" t="str">
        <f t="shared" si="1"/>
        <v>0.01</v>
      </c>
      <c r="AB28" s="488"/>
      <c r="AC28" s="488"/>
      <c r="AD28" s="488"/>
      <c r="AE28" s="488"/>
      <c r="AF28" s="488"/>
      <c r="AG28" s="488"/>
      <c r="AH28" s="488"/>
      <c r="AI28" s="489"/>
    </row>
    <row r="29" spans="1:35" ht="30.6">
      <c r="A29" s="533" t="s">
        <v>362</v>
      </c>
      <c r="B29" s="573"/>
      <c r="C29" s="605" t="s">
        <v>1041</v>
      </c>
      <c r="D29" s="572" t="s">
        <v>1042</v>
      </c>
      <c r="E29" s="543"/>
      <c r="F29" s="536" t="s">
        <v>1154</v>
      </c>
      <c r="G29" s="552">
        <v>320</v>
      </c>
      <c r="H29" s="536">
        <v>995461</v>
      </c>
      <c r="I29" s="541" t="s">
        <v>138</v>
      </c>
      <c r="J29" s="537">
        <v>18</v>
      </c>
      <c r="K29" s="542" t="s">
        <v>138</v>
      </c>
      <c r="L29" s="543"/>
      <c r="M29" s="544">
        <f t="shared" si="0"/>
        <v>1.8000000000000002E-3</v>
      </c>
      <c r="N29" s="545" t="str">
        <f t="shared" si="1"/>
        <v>0.01</v>
      </c>
      <c r="AB29" s="488"/>
      <c r="AC29" s="488"/>
      <c r="AD29" s="488"/>
      <c r="AE29" s="488"/>
      <c r="AF29" s="488"/>
      <c r="AG29" s="488"/>
      <c r="AH29" s="488"/>
      <c r="AI29" s="489"/>
    </row>
    <row r="30" spans="1:35" ht="30.6">
      <c r="A30" s="533" t="s">
        <v>364</v>
      </c>
      <c r="B30" s="573"/>
      <c r="C30" s="605" t="s">
        <v>1043</v>
      </c>
      <c r="D30" s="572" t="s">
        <v>1044</v>
      </c>
      <c r="E30" s="543"/>
      <c r="F30" s="536" t="s">
        <v>1154</v>
      </c>
      <c r="G30" s="552">
        <v>290</v>
      </c>
      <c r="H30" s="536">
        <v>995461</v>
      </c>
      <c r="I30" s="541" t="s">
        <v>138</v>
      </c>
      <c r="J30" s="537">
        <v>18</v>
      </c>
      <c r="K30" s="542" t="s">
        <v>138</v>
      </c>
      <c r="L30" s="543"/>
      <c r="M30" s="544">
        <f t="shared" si="0"/>
        <v>1.8000000000000002E-3</v>
      </c>
      <c r="N30" s="545" t="str">
        <f t="shared" si="1"/>
        <v>0.01</v>
      </c>
      <c r="AB30" s="488"/>
      <c r="AC30" s="488"/>
      <c r="AD30" s="488"/>
      <c r="AE30" s="488"/>
      <c r="AF30" s="488"/>
      <c r="AG30" s="488"/>
      <c r="AH30" s="488"/>
      <c r="AI30" s="489"/>
    </row>
    <row r="31" spans="1:35" ht="42">
      <c r="A31" s="533">
        <v>9</v>
      </c>
      <c r="B31" s="573"/>
      <c r="C31" s="523">
        <v>1.24</v>
      </c>
      <c r="D31" s="572" t="s">
        <v>1045</v>
      </c>
      <c r="E31" s="536"/>
      <c r="F31" s="536"/>
      <c r="G31" s="552"/>
      <c r="H31" s="536"/>
      <c r="I31" s="536"/>
      <c r="J31" s="536"/>
      <c r="K31" s="536"/>
      <c r="L31" s="536"/>
      <c r="M31" s="536"/>
      <c r="N31" s="536"/>
      <c r="AB31" s="488"/>
      <c r="AC31" s="488"/>
      <c r="AD31" s="488"/>
      <c r="AE31" s="488"/>
      <c r="AF31" s="488"/>
      <c r="AG31" s="488"/>
      <c r="AH31" s="488"/>
      <c r="AI31" s="489"/>
    </row>
    <row r="32" spans="1:35" ht="30.6">
      <c r="A32" s="533" t="s">
        <v>11</v>
      </c>
      <c r="B32" s="573"/>
      <c r="C32" s="604" t="s">
        <v>555</v>
      </c>
      <c r="D32" s="606" t="s">
        <v>1046</v>
      </c>
      <c r="E32" s="543"/>
      <c r="F32" s="536" t="s">
        <v>521</v>
      </c>
      <c r="G32" s="552">
        <v>19</v>
      </c>
      <c r="H32" s="536">
        <v>995461</v>
      </c>
      <c r="I32" s="541" t="s">
        <v>138</v>
      </c>
      <c r="J32" s="537">
        <v>18</v>
      </c>
      <c r="K32" s="542" t="s">
        <v>138</v>
      </c>
      <c r="L32" s="543"/>
      <c r="M32" s="544">
        <f t="shared" si="0"/>
        <v>1.8000000000000002E-3</v>
      </c>
      <c r="N32" s="545" t="str">
        <f t="shared" si="1"/>
        <v>0.01</v>
      </c>
      <c r="AB32" s="488"/>
      <c r="AC32" s="488"/>
      <c r="AD32" s="488"/>
      <c r="AE32" s="488"/>
      <c r="AF32" s="488"/>
      <c r="AG32" s="488"/>
      <c r="AH32" s="488"/>
      <c r="AI32" s="489"/>
    </row>
    <row r="33" spans="1:35" ht="30.6">
      <c r="A33" s="533" t="s">
        <v>13</v>
      </c>
      <c r="B33" s="573"/>
      <c r="C33" s="604" t="s">
        <v>556</v>
      </c>
      <c r="D33" s="606" t="s">
        <v>1047</v>
      </c>
      <c r="E33" s="543"/>
      <c r="F33" s="536" t="s">
        <v>521</v>
      </c>
      <c r="G33" s="552">
        <v>19</v>
      </c>
      <c r="H33" s="536">
        <v>995461</v>
      </c>
      <c r="I33" s="541" t="s">
        <v>138</v>
      </c>
      <c r="J33" s="537">
        <v>18</v>
      </c>
      <c r="K33" s="542" t="s">
        <v>138</v>
      </c>
      <c r="L33" s="543"/>
      <c r="M33" s="544">
        <f t="shared" si="0"/>
        <v>1.8000000000000002E-3</v>
      </c>
      <c r="N33" s="545" t="str">
        <f t="shared" si="1"/>
        <v>0.01</v>
      </c>
      <c r="AB33" s="488"/>
      <c r="AC33" s="488"/>
      <c r="AD33" s="488"/>
      <c r="AE33" s="488"/>
      <c r="AF33" s="488"/>
      <c r="AG33" s="488"/>
      <c r="AH33" s="488"/>
      <c r="AI33" s="489"/>
    </row>
    <row r="34" spans="1:35" ht="63">
      <c r="A34" s="533">
        <v>10</v>
      </c>
      <c r="B34" s="573"/>
      <c r="C34" s="523">
        <v>1.25</v>
      </c>
      <c r="D34" s="606" t="s">
        <v>1048</v>
      </c>
      <c r="E34" s="543"/>
      <c r="F34" s="536" t="s">
        <v>521</v>
      </c>
      <c r="G34" s="552">
        <v>121</v>
      </c>
      <c r="H34" s="536">
        <v>995461</v>
      </c>
      <c r="I34" s="541" t="s">
        <v>138</v>
      </c>
      <c r="J34" s="537">
        <v>18</v>
      </c>
      <c r="K34" s="542" t="s">
        <v>138</v>
      </c>
      <c r="L34" s="543"/>
      <c r="M34" s="544">
        <f t="shared" si="0"/>
        <v>1.8000000000000002E-3</v>
      </c>
      <c r="N34" s="545" t="str">
        <f t="shared" si="1"/>
        <v>0.01</v>
      </c>
      <c r="AB34" s="488"/>
      <c r="AC34" s="488"/>
      <c r="AD34" s="488"/>
      <c r="AE34" s="488"/>
      <c r="AF34" s="488"/>
      <c r="AG34" s="488"/>
      <c r="AH34" s="488"/>
      <c r="AI34" s="489"/>
    </row>
    <row r="35" spans="1:35" ht="42">
      <c r="A35" s="533">
        <v>11</v>
      </c>
      <c r="B35" s="573"/>
      <c r="C35" s="523">
        <v>1.26</v>
      </c>
      <c r="D35" s="606" t="s">
        <v>1049</v>
      </c>
      <c r="E35" s="543"/>
      <c r="F35" s="536" t="s">
        <v>521</v>
      </c>
      <c r="G35" s="552">
        <v>30</v>
      </c>
      <c r="H35" s="536">
        <v>995461</v>
      </c>
      <c r="I35" s="541" t="s">
        <v>138</v>
      </c>
      <c r="J35" s="537">
        <v>18</v>
      </c>
      <c r="K35" s="542" t="s">
        <v>138</v>
      </c>
      <c r="L35" s="543"/>
      <c r="M35" s="544">
        <f t="shared" si="0"/>
        <v>1.8000000000000002E-3</v>
      </c>
      <c r="N35" s="545" t="str">
        <f t="shared" si="1"/>
        <v>0.01</v>
      </c>
      <c r="AB35" s="488"/>
      <c r="AC35" s="488"/>
      <c r="AD35" s="488"/>
      <c r="AE35" s="488"/>
      <c r="AF35" s="488"/>
      <c r="AG35" s="488"/>
      <c r="AH35" s="488"/>
      <c r="AI35" s="489"/>
    </row>
    <row r="36" spans="1:35" ht="42">
      <c r="A36" s="533">
        <v>12</v>
      </c>
      <c r="B36" s="573"/>
      <c r="C36" s="523">
        <v>1.27</v>
      </c>
      <c r="D36" s="606" t="s">
        <v>1050</v>
      </c>
      <c r="E36" s="536"/>
      <c r="F36" s="536"/>
      <c r="G36" s="552"/>
      <c r="H36" s="536"/>
      <c r="I36" s="536"/>
      <c r="J36" s="536"/>
      <c r="K36" s="536"/>
      <c r="L36" s="536"/>
      <c r="M36" s="536"/>
      <c r="N36" s="536"/>
      <c r="AB36" s="488"/>
      <c r="AC36" s="488"/>
      <c r="AD36" s="488"/>
      <c r="AE36" s="488"/>
      <c r="AF36" s="488"/>
      <c r="AG36" s="488"/>
      <c r="AH36" s="488"/>
      <c r="AI36" s="489"/>
    </row>
    <row r="37" spans="1:35" ht="30.6">
      <c r="A37" s="533" t="s">
        <v>11</v>
      </c>
      <c r="B37" s="573"/>
      <c r="C37" s="523" t="s">
        <v>510</v>
      </c>
      <c r="D37" s="606" t="s">
        <v>1051</v>
      </c>
      <c r="E37" s="543"/>
      <c r="F37" s="536" t="s">
        <v>521</v>
      </c>
      <c r="G37" s="552">
        <v>38</v>
      </c>
      <c r="H37" s="536">
        <v>995461</v>
      </c>
      <c r="I37" s="541" t="s">
        <v>138</v>
      </c>
      <c r="J37" s="537">
        <v>18</v>
      </c>
      <c r="K37" s="542" t="s">
        <v>138</v>
      </c>
      <c r="L37" s="543"/>
      <c r="M37" s="544">
        <f t="shared" si="0"/>
        <v>1.8000000000000002E-3</v>
      </c>
      <c r="N37" s="545" t="str">
        <f t="shared" si="1"/>
        <v>0.01</v>
      </c>
      <c r="AB37" s="488"/>
      <c r="AC37" s="488"/>
      <c r="AD37" s="488"/>
      <c r="AE37" s="488"/>
      <c r="AF37" s="488"/>
      <c r="AG37" s="488"/>
      <c r="AH37" s="488"/>
      <c r="AI37" s="489"/>
    </row>
    <row r="38" spans="1:35" ht="63">
      <c r="A38" s="533">
        <v>13</v>
      </c>
      <c r="B38" s="573"/>
      <c r="C38" s="523">
        <v>1.21</v>
      </c>
      <c r="D38" s="606" t="s">
        <v>1052</v>
      </c>
      <c r="E38" s="536"/>
      <c r="F38" s="536"/>
      <c r="G38" s="552"/>
      <c r="H38" s="536"/>
      <c r="I38" s="536"/>
      <c r="J38" s="536"/>
      <c r="K38" s="536"/>
      <c r="L38" s="536"/>
      <c r="M38" s="536"/>
      <c r="N38" s="536"/>
      <c r="AB38" s="488"/>
      <c r="AC38" s="488"/>
      <c r="AD38" s="488"/>
      <c r="AE38" s="488"/>
      <c r="AF38" s="488"/>
      <c r="AG38" s="488"/>
      <c r="AH38" s="488"/>
      <c r="AI38" s="489"/>
    </row>
    <row r="39" spans="1:35" ht="30.6">
      <c r="A39" s="533" t="s">
        <v>11</v>
      </c>
      <c r="B39" s="573"/>
      <c r="C39" s="523" t="s">
        <v>554</v>
      </c>
      <c r="D39" s="607" t="s">
        <v>539</v>
      </c>
      <c r="E39" s="543"/>
      <c r="F39" s="536" t="s">
        <v>1154</v>
      </c>
      <c r="G39" s="552">
        <v>200</v>
      </c>
      <c r="H39" s="536">
        <v>995461</v>
      </c>
      <c r="I39" s="541" t="s">
        <v>138</v>
      </c>
      <c r="J39" s="537">
        <v>18</v>
      </c>
      <c r="K39" s="542" t="s">
        <v>138</v>
      </c>
      <c r="L39" s="543"/>
      <c r="M39" s="544">
        <f t="shared" si="0"/>
        <v>1.8000000000000002E-3</v>
      </c>
      <c r="N39" s="545" t="str">
        <f t="shared" si="1"/>
        <v>0.01</v>
      </c>
      <c r="AB39" s="488"/>
      <c r="AC39" s="488"/>
      <c r="AD39" s="488"/>
      <c r="AE39" s="488"/>
      <c r="AF39" s="488"/>
      <c r="AG39" s="488"/>
      <c r="AH39" s="488"/>
      <c r="AI39" s="489"/>
    </row>
    <row r="40" spans="1:35" ht="30.6">
      <c r="A40" s="533" t="s">
        <v>13</v>
      </c>
      <c r="B40" s="573"/>
      <c r="C40" s="523" t="s">
        <v>512</v>
      </c>
      <c r="D40" s="607" t="s">
        <v>511</v>
      </c>
      <c r="E40" s="543"/>
      <c r="F40" s="536" t="s">
        <v>1154</v>
      </c>
      <c r="G40" s="552">
        <v>1000</v>
      </c>
      <c r="H40" s="536">
        <v>995461</v>
      </c>
      <c r="I40" s="541" t="s">
        <v>138</v>
      </c>
      <c r="J40" s="537">
        <v>18</v>
      </c>
      <c r="K40" s="542" t="s">
        <v>138</v>
      </c>
      <c r="L40" s="543"/>
      <c r="M40" s="544">
        <f t="shared" si="0"/>
        <v>1.8000000000000002E-3</v>
      </c>
      <c r="N40" s="545" t="str">
        <f t="shared" si="1"/>
        <v>0.01</v>
      </c>
      <c r="AB40" s="488"/>
      <c r="AC40" s="488"/>
      <c r="AD40" s="488"/>
      <c r="AE40" s="488"/>
      <c r="AF40" s="488"/>
      <c r="AG40" s="488"/>
      <c r="AH40" s="488"/>
      <c r="AI40" s="489"/>
    </row>
    <row r="41" spans="1:35" ht="42">
      <c r="A41" s="533">
        <v>14</v>
      </c>
      <c r="B41" s="573"/>
      <c r="C41" s="523">
        <v>1.27</v>
      </c>
      <c r="D41" s="606" t="s">
        <v>1050</v>
      </c>
      <c r="E41" s="536"/>
      <c r="F41" s="536"/>
      <c r="G41" s="552"/>
      <c r="H41" s="536"/>
      <c r="I41" s="536"/>
      <c r="J41" s="536"/>
      <c r="K41" s="536"/>
      <c r="L41" s="536"/>
      <c r="M41" s="536"/>
      <c r="N41" s="536"/>
      <c r="AB41" s="488"/>
      <c r="AC41" s="488"/>
      <c r="AD41" s="488"/>
      <c r="AE41" s="488"/>
      <c r="AF41" s="488"/>
      <c r="AG41" s="488"/>
      <c r="AH41" s="488"/>
      <c r="AI41" s="489"/>
    </row>
    <row r="42" spans="1:35" ht="30.6">
      <c r="A42" s="533" t="s">
        <v>11</v>
      </c>
      <c r="B42" s="573"/>
      <c r="C42" s="523" t="s">
        <v>510</v>
      </c>
      <c r="D42" s="606" t="s">
        <v>1051</v>
      </c>
      <c r="E42" s="543"/>
      <c r="F42" s="536" t="s">
        <v>521</v>
      </c>
      <c r="G42" s="552">
        <v>90</v>
      </c>
      <c r="H42" s="536">
        <v>995461</v>
      </c>
      <c r="I42" s="541" t="s">
        <v>138</v>
      </c>
      <c r="J42" s="537">
        <v>18</v>
      </c>
      <c r="K42" s="542" t="s">
        <v>138</v>
      </c>
      <c r="L42" s="543"/>
      <c r="M42" s="544">
        <f t="shared" si="0"/>
        <v>1.8000000000000002E-3</v>
      </c>
      <c r="N42" s="545" t="str">
        <f t="shared" si="1"/>
        <v>0.01</v>
      </c>
      <c r="AB42" s="488"/>
      <c r="AC42" s="488"/>
      <c r="AD42" s="488"/>
      <c r="AE42" s="488"/>
      <c r="AF42" s="488"/>
      <c r="AG42" s="488"/>
      <c r="AH42" s="488"/>
      <c r="AI42" s="489"/>
    </row>
    <row r="43" spans="1:35" ht="42">
      <c r="A43" s="533">
        <v>15</v>
      </c>
      <c r="B43" s="573"/>
      <c r="C43" s="523">
        <v>1.24</v>
      </c>
      <c r="D43" s="607" t="s">
        <v>1045</v>
      </c>
      <c r="E43" s="536"/>
      <c r="F43" s="536"/>
      <c r="G43" s="552"/>
      <c r="H43" s="536"/>
      <c r="I43" s="536"/>
      <c r="J43" s="536"/>
      <c r="K43" s="536"/>
      <c r="L43" s="536"/>
      <c r="M43" s="536"/>
      <c r="N43" s="536"/>
      <c r="AB43" s="488"/>
      <c r="AC43" s="488"/>
      <c r="AD43" s="488"/>
      <c r="AE43" s="488"/>
      <c r="AF43" s="488"/>
      <c r="AG43" s="488"/>
      <c r="AH43" s="488"/>
      <c r="AI43" s="489"/>
    </row>
    <row r="44" spans="1:35" ht="30.6">
      <c r="A44" s="533" t="s">
        <v>11</v>
      </c>
      <c r="B44" s="573"/>
      <c r="C44" s="523" t="s">
        <v>515</v>
      </c>
      <c r="D44" s="607" t="s">
        <v>513</v>
      </c>
      <c r="E44" s="543"/>
      <c r="F44" s="536" t="s">
        <v>521</v>
      </c>
      <c r="G44" s="552">
        <v>9</v>
      </c>
      <c r="H44" s="536">
        <v>995461</v>
      </c>
      <c r="I44" s="541" t="s">
        <v>138</v>
      </c>
      <c r="J44" s="537">
        <v>18</v>
      </c>
      <c r="K44" s="542" t="s">
        <v>138</v>
      </c>
      <c r="L44" s="543"/>
      <c r="M44" s="544">
        <f t="shared" si="0"/>
        <v>1.8000000000000002E-3</v>
      </c>
      <c r="N44" s="545" t="str">
        <f t="shared" si="1"/>
        <v>0.01</v>
      </c>
      <c r="AB44" s="488"/>
      <c r="AC44" s="488"/>
      <c r="AD44" s="488"/>
      <c r="AE44" s="488"/>
      <c r="AF44" s="488"/>
      <c r="AG44" s="488"/>
      <c r="AH44" s="488"/>
      <c r="AI44" s="489"/>
    </row>
    <row r="45" spans="1:35" ht="30.6">
      <c r="A45" s="533" t="s">
        <v>13</v>
      </c>
      <c r="B45" s="573"/>
      <c r="C45" s="523" t="s">
        <v>516</v>
      </c>
      <c r="D45" s="607" t="s">
        <v>514</v>
      </c>
      <c r="E45" s="543"/>
      <c r="F45" s="536" t="s">
        <v>521</v>
      </c>
      <c r="G45" s="552">
        <v>60</v>
      </c>
      <c r="H45" s="536">
        <v>995461</v>
      </c>
      <c r="I45" s="541" t="s">
        <v>138</v>
      </c>
      <c r="J45" s="537">
        <v>18</v>
      </c>
      <c r="K45" s="542" t="s">
        <v>138</v>
      </c>
      <c r="L45" s="543"/>
      <c r="M45" s="544">
        <f t="shared" si="0"/>
        <v>1.8000000000000002E-3</v>
      </c>
      <c r="N45" s="545" t="str">
        <f t="shared" si="1"/>
        <v>0.01</v>
      </c>
      <c r="AB45" s="488"/>
      <c r="AC45" s="488"/>
      <c r="AD45" s="488"/>
      <c r="AE45" s="488"/>
      <c r="AF45" s="488"/>
      <c r="AG45" s="488"/>
      <c r="AH45" s="488"/>
      <c r="AI45" s="489"/>
    </row>
    <row r="46" spans="1:35" ht="30.6">
      <c r="A46" s="533" t="s">
        <v>15</v>
      </c>
      <c r="B46" s="573"/>
      <c r="C46" s="523" t="s">
        <v>779</v>
      </c>
      <c r="D46" s="608" t="s">
        <v>1053</v>
      </c>
      <c r="E46" s="543"/>
      <c r="F46" s="536" t="s">
        <v>521</v>
      </c>
      <c r="G46" s="552">
        <v>21</v>
      </c>
      <c r="H46" s="536">
        <v>995461</v>
      </c>
      <c r="I46" s="541" t="s">
        <v>138</v>
      </c>
      <c r="J46" s="537">
        <v>18</v>
      </c>
      <c r="K46" s="542" t="s">
        <v>138</v>
      </c>
      <c r="L46" s="543"/>
      <c r="M46" s="544">
        <f t="shared" si="0"/>
        <v>1.8000000000000002E-3</v>
      </c>
      <c r="N46" s="545" t="str">
        <f t="shared" si="1"/>
        <v>0.01</v>
      </c>
      <c r="AB46" s="488"/>
      <c r="AC46" s="488"/>
      <c r="AD46" s="488"/>
      <c r="AE46" s="488"/>
      <c r="AF46" s="488"/>
      <c r="AG46" s="488"/>
      <c r="AH46" s="488"/>
      <c r="AI46" s="489"/>
    </row>
    <row r="47" spans="1:35" ht="63">
      <c r="A47" s="533">
        <v>16</v>
      </c>
      <c r="B47" s="573"/>
      <c r="C47" s="523" t="s">
        <v>553</v>
      </c>
      <c r="D47" s="608" t="s">
        <v>1054</v>
      </c>
      <c r="E47" s="543"/>
      <c r="F47" s="536" t="s">
        <v>1154</v>
      </c>
      <c r="G47" s="552">
        <v>300</v>
      </c>
      <c r="H47" s="536">
        <v>995461</v>
      </c>
      <c r="I47" s="541" t="s">
        <v>138</v>
      </c>
      <c r="J47" s="537">
        <v>18</v>
      </c>
      <c r="K47" s="542" t="s">
        <v>138</v>
      </c>
      <c r="L47" s="543"/>
      <c r="M47" s="544">
        <f t="shared" si="0"/>
        <v>1.8000000000000002E-3</v>
      </c>
      <c r="N47" s="545" t="str">
        <f t="shared" si="1"/>
        <v>0.01</v>
      </c>
      <c r="AB47" s="488"/>
      <c r="AC47" s="488"/>
      <c r="AD47" s="488"/>
      <c r="AE47" s="488"/>
      <c r="AF47" s="488"/>
      <c r="AG47" s="488"/>
      <c r="AH47" s="488"/>
      <c r="AI47" s="489"/>
    </row>
    <row r="48" spans="1:35" ht="63">
      <c r="A48" s="533">
        <v>17</v>
      </c>
      <c r="B48" s="573"/>
      <c r="C48" s="523">
        <v>1.19</v>
      </c>
      <c r="D48" s="606" t="s">
        <v>1055</v>
      </c>
      <c r="E48" s="543"/>
      <c r="F48" s="536" t="s">
        <v>1154</v>
      </c>
      <c r="G48" s="552">
        <v>1200</v>
      </c>
      <c r="H48" s="536">
        <v>995461</v>
      </c>
      <c r="I48" s="541" t="s">
        <v>138</v>
      </c>
      <c r="J48" s="537">
        <v>18</v>
      </c>
      <c r="K48" s="542" t="s">
        <v>138</v>
      </c>
      <c r="L48" s="543"/>
      <c r="M48" s="544">
        <f t="shared" si="0"/>
        <v>1.8000000000000002E-3</v>
      </c>
      <c r="N48" s="545" t="str">
        <f t="shared" si="1"/>
        <v>0.01</v>
      </c>
      <c r="AB48" s="488"/>
      <c r="AC48" s="488"/>
      <c r="AD48" s="488"/>
      <c r="AE48" s="488"/>
      <c r="AF48" s="488"/>
      <c r="AG48" s="488"/>
      <c r="AH48" s="488"/>
      <c r="AI48" s="489"/>
    </row>
    <row r="49" spans="1:35" ht="42">
      <c r="A49" s="533">
        <v>18</v>
      </c>
      <c r="B49" s="573"/>
      <c r="C49" s="523">
        <v>1.53</v>
      </c>
      <c r="D49" s="608" t="s">
        <v>1056</v>
      </c>
      <c r="E49" s="536"/>
      <c r="F49" s="536"/>
      <c r="G49" s="552"/>
      <c r="H49" s="536"/>
      <c r="I49" s="536"/>
      <c r="J49" s="536"/>
      <c r="K49" s="536"/>
      <c r="L49" s="536"/>
      <c r="M49" s="536"/>
      <c r="N49" s="536"/>
      <c r="AB49" s="488"/>
      <c r="AC49" s="488"/>
      <c r="AD49" s="488"/>
      <c r="AE49" s="488"/>
      <c r="AF49" s="488"/>
      <c r="AG49" s="488"/>
      <c r="AH49" s="488"/>
      <c r="AI49" s="489"/>
    </row>
    <row r="50" spans="1:35" ht="30.6">
      <c r="A50" s="533" t="s">
        <v>11</v>
      </c>
      <c r="B50" s="573"/>
      <c r="C50" s="523" t="s">
        <v>557</v>
      </c>
      <c r="D50" s="607" t="s">
        <v>540</v>
      </c>
      <c r="E50" s="543"/>
      <c r="F50" s="536" t="s">
        <v>1154</v>
      </c>
      <c r="G50" s="552">
        <v>580</v>
      </c>
      <c r="H50" s="536">
        <v>995461</v>
      </c>
      <c r="I50" s="541" t="s">
        <v>138</v>
      </c>
      <c r="J50" s="537">
        <v>18</v>
      </c>
      <c r="K50" s="542" t="s">
        <v>138</v>
      </c>
      <c r="L50" s="543"/>
      <c r="M50" s="544">
        <f t="shared" si="0"/>
        <v>1.8000000000000002E-3</v>
      </c>
      <c r="N50" s="545" t="str">
        <f t="shared" si="1"/>
        <v>0.01</v>
      </c>
      <c r="AB50" s="488"/>
      <c r="AC50" s="488"/>
      <c r="AD50" s="488"/>
      <c r="AE50" s="488"/>
      <c r="AF50" s="488"/>
      <c r="AG50" s="488"/>
      <c r="AH50" s="488"/>
      <c r="AI50" s="489"/>
    </row>
    <row r="51" spans="1:35" ht="30.6">
      <c r="A51" s="533"/>
      <c r="B51" s="573"/>
      <c r="C51" s="584" t="s">
        <v>1057</v>
      </c>
      <c r="D51" s="584"/>
      <c r="E51" s="536"/>
      <c r="F51" s="536"/>
      <c r="G51" s="552"/>
      <c r="H51" s="536"/>
      <c r="I51" s="536"/>
      <c r="J51" s="536"/>
      <c r="K51" s="536"/>
      <c r="L51" s="536"/>
      <c r="M51" s="536"/>
      <c r="N51" s="536"/>
      <c r="AB51" s="488"/>
      <c r="AC51" s="488"/>
      <c r="AD51" s="488"/>
      <c r="AE51" s="488"/>
      <c r="AF51" s="488"/>
      <c r="AG51" s="488"/>
      <c r="AH51" s="488"/>
      <c r="AI51" s="489"/>
    </row>
    <row r="52" spans="1:35" ht="210">
      <c r="A52" s="533">
        <v>1</v>
      </c>
      <c r="B52" s="573"/>
      <c r="C52" s="523"/>
      <c r="D52" s="608" t="s">
        <v>1058</v>
      </c>
      <c r="E52" s="536"/>
      <c r="F52" s="536"/>
      <c r="G52" s="552"/>
      <c r="H52" s="536"/>
      <c r="I52" s="536"/>
      <c r="J52" s="536"/>
      <c r="K52" s="536"/>
      <c r="L52" s="536"/>
      <c r="M52" s="536"/>
      <c r="N52" s="536"/>
      <c r="AB52" s="488"/>
      <c r="AC52" s="488"/>
      <c r="AD52" s="488"/>
      <c r="AE52" s="488"/>
      <c r="AF52" s="488"/>
      <c r="AG52" s="488"/>
      <c r="AH52" s="488"/>
      <c r="AI52" s="489"/>
    </row>
    <row r="53" spans="1:35" ht="63">
      <c r="A53" s="533" t="s">
        <v>141</v>
      </c>
      <c r="B53" s="573"/>
      <c r="C53" s="523" t="s">
        <v>779</v>
      </c>
      <c r="D53" s="609" t="s">
        <v>1059</v>
      </c>
      <c r="E53" s="543"/>
      <c r="F53" s="536" t="s">
        <v>551</v>
      </c>
      <c r="G53" s="552">
        <v>1</v>
      </c>
      <c r="H53" s="536">
        <v>995461</v>
      </c>
      <c r="I53" s="541" t="s">
        <v>138</v>
      </c>
      <c r="J53" s="537">
        <v>18</v>
      </c>
      <c r="K53" s="542" t="s">
        <v>138</v>
      </c>
      <c r="L53" s="543"/>
      <c r="M53" s="544">
        <f t="shared" si="0"/>
        <v>1.8000000000000002E-3</v>
      </c>
      <c r="N53" s="545" t="str">
        <f t="shared" si="1"/>
        <v>0.01</v>
      </c>
      <c r="AB53" s="488"/>
      <c r="AC53" s="488"/>
      <c r="AD53" s="488"/>
      <c r="AE53" s="488"/>
      <c r="AF53" s="488"/>
      <c r="AG53" s="488"/>
      <c r="AH53" s="488"/>
      <c r="AI53" s="489"/>
    </row>
    <row r="54" spans="1:35" ht="63">
      <c r="A54" s="533" t="s">
        <v>143</v>
      </c>
      <c r="B54" s="573"/>
      <c r="C54" s="523" t="s">
        <v>779</v>
      </c>
      <c r="D54" s="609" t="s">
        <v>1060</v>
      </c>
      <c r="E54" s="543"/>
      <c r="F54" s="536" t="s">
        <v>551</v>
      </c>
      <c r="G54" s="552">
        <v>1</v>
      </c>
      <c r="H54" s="536">
        <v>995461</v>
      </c>
      <c r="I54" s="541" t="s">
        <v>138</v>
      </c>
      <c r="J54" s="537">
        <v>18</v>
      </c>
      <c r="K54" s="542" t="s">
        <v>138</v>
      </c>
      <c r="L54" s="543"/>
      <c r="M54" s="544">
        <f t="shared" si="0"/>
        <v>1.8000000000000002E-3</v>
      </c>
      <c r="N54" s="545" t="str">
        <f t="shared" si="1"/>
        <v>0.01</v>
      </c>
      <c r="AB54" s="488"/>
      <c r="AC54" s="488"/>
      <c r="AD54" s="488"/>
      <c r="AE54" s="488"/>
      <c r="AF54" s="488"/>
      <c r="AG54" s="488"/>
      <c r="AH54" s="488"/>
      <c r="AI54" s="489"/>
    </row>
    <row r="55" spans="1:35" ht="42">
      <c r="A55" s="533" t="s">
        <v>144</v>
      </c>
      <c r="B55" s="573"/>
      <c r="C55" s="523" t="s">
        <v>779</v>
      </c>
      <c r="D55" s="609" t="s">
        <v>1061</v>
      </c>
      <c r="E55" s="543"/>
      <c r="F55" s="536" t="s">
        <v>551</v>
      </c>
      <c r="G55" s="552">
        <v>1</v>
      </c>
      <c r="H55" s="536">
        <v>995461</v>
      </c>
      <c r="I55" s="541" t="s">
        <v>138</v>
      </c>
      <c r="J55" s="537">
        <v>18</v>
      </c>
      <c r="K55" s="542" t="s">
        <v>138</v>
      </c>
      <c r="L55" s="543"/>
      <c r="M55" s="544">
        <f t="shared" si="0"/>
        <v>1.8000000000000002E-3</v>
      </c>
      <c r="N55" s="545" t="str">
        <f t="shared" si="1"/>
        <v>0.01</v>
      </c>
      <c r="AB55" s="488"/>
      <c r="AC55" s="488"/>
      <c r="AD55" s="488"/>
      <c r="AE55" s="488"/>
      <c r="AF55" s="488"/>
      <c r="AG55" s="488"/>
      <c r="AH55" s="488"/>
      <c r="AI55" s="489"/>
    </row>
    <row r="56" spans="1:35" ht="42">
      <c r="A56" s="533" t="s">
        <v>362</v>
      </c>
      <c r="B56" s="573"/>
      <c r="C56" s="523" t="s">
        <v>779</v>
      </c>
      <c r="D56" s="609" t="s">
        <v>1062</v>
      </c>
      <c r="E56" s="543"/>
      <c r="F56" s="536" t="s">
        <v>551</v>
      </c>
      <c r="G56" s="552">
        <v>1</v>
      </c>
      <c r="H56" s="536">
        <v>995461</v>
      </c>
      <c r="I56" s="541" t="s">
        <v>138</v>
      </c>
      <c r="J56" s="537">
        <v>18</v>
      </c>
      <c r="K56" s="542" t="s">
        <v>138</v>
      </c>
      <c r="L56" s="543"/>
      <c r="M56" s="544">
        <f t="shared" si="0"/>
        <v>1.8000000000000002E-3</v>
      </c>
      <c r="N56" s="545" t="str">
        <f t="shared" si="1"/>
        <v>0.01</v>
      </c>
      <c r="AB56" s="488"/>
      <c r="AC56" s="488"/>
      <c r="AD56" s="488"/>
      <c r="AE56" s="488"/>
      <c r="AF56" s="488"/>
      <c r="AG56" s="488"/>
      <c r="AH56" s="488"/>
      <c r="AI56" s="489"/>
    </row>
    <row r="57" spans="1:35" ht="42">
      <c r="A57" s="533" t="s">
        <v>364</v>
      </c>
      <c r="B57" s="573"/>
      <c r="C57" s="523" t="s">
        <v>779</v>
      </c>
      <c r="D57" s="609" t="s">
        <v>1063</v>
      </c>
      <c r="E57" s="543"/>
      <c r="F57" s="536" t="s">
        <v>551</v>
      </c>
      <c r="G57" s="552">
        <v>1</v>
      </c>
      <c r="H57" s="536">
        <v>995461</v>
      </c>
      <c r="I57" s="541" t="s">
        <v>138</v>
      </c>
      <c r="J57" s="537">
        <v>18</v>
      </c>
      <c r="K57" s="542" t="s">
        <v>138</v>
      </c>
      <c r="L57" s="543"/>
      <c r="M57" s="544">
        <f t="shared" si="0"/>
        <v>1.8000000000000002E-3</v>
      </c>
      <c r="N57" s="545" t="str">
        <f t="shared" si="1"/>
        <v>0.01</v>
      </c>
      <c r="AB57" s="488"/>
      <c r="AC57" s="488"/>
      <c r="AD57" s="488"/>
      <c r="AE57" s="488"/>
      <c r="AF57" s="488"/>
      <c r="AG57" s="488"/>
      <c r="AH57" s="488"/>
      <c r="AI57" s="489"/>
    </row>
    <row r="58" spans="1:35" ht="42">
      <c r="A58" s="533" t="s">
        <v>366</v>
      </c>
      <c r="B58" s="573"/>
      <c r="C58" s="523" t="s">
        <v>779</v>
      </c>
      <c r="D58" s="609" t="s">
        <v>1064</v>
      </c>
      <c r="E58" s="543"/>
      <c r="F58" s="536" t="s">
        <v>551</v>
      </c>
      <c r="G58" s="552">
        <v>1</v>
      </c>
      <c r="H58" s="536">
        <v>995461</v>
      </c>
      <c r="I58" s="541" t="s">
        <v>138</v>
      </c>
      <c r="J58" s="537">
        <v>18</v>
      </c>
      <c r="K58" s="542" t="s">
        <v>138</v>
      </c>
      <c r="L58" s="543"/>
      <c r="M58" s="544">
        <f t="shared" si="0"/>
        <v>1.8000000000000002E-3</v>
      </c>
      <c r="N58" s="545" t="str">
        <f t="shared" si="1"/>
        <v>0.01</v>
      </c>
      <c r="AB58" s="488"/>
      <c r="AC58" s="488"/>
      <c r="AD58" s="488"/>
      <c r="AE58" s="488"/>
      <c r="AF58" s="488"/>
      <c r="AG58" s="488"/>
      <c r="AH58" s="488"/>
      <c r="AI58" s="489"/>
    </row>
    <row r="59" spans="1:35" ht="105">
      <c r="A59" s="533">
        <v>2</v>
      </c>
      <c r="B59" s="573"/>
      <c r="C59" s="533">
        <v>2.4</v>
      </c>
      <c r="D59" s="607" t="s">
        <v>1065</v>
      </c>
      <c r="E59" s="536"/>
      <c r="F59" s="536"/>
      <c r="G59" s="552"/>
      <c r="H59" s="536"/>
      <c r="I59" s="536"/>
      <c r="J59" s="536"/>
      <c r="K59" s="536"/>
      <c r="L59" s="536"/>
      <c r="M59" s="536"/>
      <c r="N59" s="536"/>
      <c r="AB59" s="488"/>
      <c r="AC59" s="488"/>
      <c r="AD59" s="488"/>
      <c r="AE59" s="488"/>
      <c r="AF59" s="488"/>
      <c r="AG59" s="488"/>
      <c r="AH59" s="488"/>
      <c r="AI59" s="489"/>
    </row>
    <row r="60" spans="1:35" ht="30.6">
      <c r="A60" s="533" t="s">
        <v>11</v>
      </c>
      <c r="B60" s="573"/>
      <c r="C60" s="604" t="s">
        <v>518</v>
      </c>
      <c r="D60" s="606" t="s">
        <v>517</v>
      </c>
      <c r="E60" s="543"/>
      <c r="F60" s="536" t="s">
        <v>521</v>
      </c>
      <c r="G60" s="552">
        <v>1</v>
      </c>
      <c r="H60" s="536">
        <v>995461</v>
      </c>
      <c r="I60" s="541" t="s">
        <v>138</v>
      </c>
      <c r="J60" s="537">
        <v>18</v>
      </c>
      <c r="K60" s="542" t="s">
        <v>138</v>
      </c>
      <c r="L60" s="543"/>
      <c r="M60" s="544">
        <f t="shared" si="0"/>
        <v>1.8000000000000002E-3</v>
      </c>
      <c r="N60" s="545" t="str">
        <f t="shared" si="1"/>
        <v>0.01</v>
      </c>
      <c r="AB60" s="488"/>
      <c r="AC60" s="488"/>
      <c r="AD60" s="488"/>
      <c r="AE60" s="488"/>
      <c r="AF60" s="488"/>
      <c r="AG60" s="488"/>
      <c r="AH60" s="488"/>
      <c r="AI60" s="489"/>
    </row>
    <row r="61" spans="1:35" ht="30.6">
      <c r="A61" s="533" t="s">
        <v>143</v>
      </c>
      <c r="B61" s="573"/>
      <c r="C61" s="604" t="s">
        <v>559</v>
      </c>
      <c r="D61" s="606" t="s">
        <v>541</v>
      </c>
      <c r="E61" s="543"/>
      <c r="F61" s="536" t="s">
        <v>521</v>
      </c>
      <c r="G61" s="552">
        <v>9</v>
      </c>
      <c r="H61" s="536">
        <v>995461</v>
      </c>
      <c r="I61" s="541" t="s">
        <v>138</v>
      </c>
      <c r="J61" s="537">
        <v>18</v>
      </c>
      <c r="K61" s="542" t="s">
        <v>138</v>
      </c>
      <c r="L61" s="543"/>
      <c r="M61" s="544">
        <f t="shared" si="0"/>
        <v>1.8000000000000002E-3</v>
      </c>
      <c r="N61" s="545" t="str">
        <f t="shared" si="1"/>
        <v>0.01</v>
      </c>
      <c r="AB61" s="488"/>
      <c r="AC61" s="488"/>
      <c r="AD61" s="488"/>
      <c r="AE61" s="488"/>
      <c r="AF61" s="488"/>
      <c r="AG61" s="488"/>
      <c r="AH61" s="488"/>
      <c r="AI61" s="489"/>
    </row>
    <row r="62" spans="1:35" ht="30.6">
      <c r="A62" s="533" t="s">
        <v>144</v>
      </c>
      <c r="B62" s="573"/>
      <c r="C62" s="604" t="s">
        <v>560</v>
      </c>
      <c r="D62" s="606" t="s">
        <v>542</v>
      </c>
      <c r="E62" s="543"/>
      <c r="F62" s="536" t="s">
        <v>521</v>
      </c>
      <c r="G62" s="552">
        <v>5</v>
      </c>
      <c r="H62" s="536">
        <v>995461</v>
      </c>
      <c r="I62" s="541" t="s">
        <v>138</v>
      </c>
      <c r="J62" s="537">
        <v>18</v>
      </c>
      <c r="K62" s="542" t="s">
        <v>138</v>
      </c>
      <c r="L62" s="543"/>
      <c r="M62" s="544">
        <f t="shared" si="0"/>
        <v>1.8000000000000002E-3</v>
      </c>
      <c r="N62" s="545" t="str">
        <f t="shared" si="1"/>
        <v>0.01</v>
      </c>
      <c r="AB62" s="488"/>
      <c r="AC62" s="488"/>
      <c r="AD62" s="488"/>
      <c r="AE62" s="488"/>
      <c r="AF62" s="488"/>
      <c r="AG62" s="488"/>
      <c r="AH62" s="488"/>
      <c r="AI62" s="489"/>
    </row>
    <row r="63" spans="1:35" ht="105">
      <c r="A63" s="533">
        <v>3</v>
      </c>
      <c r="B63" s="573"/>
      <c r="C63" s="533">
        <v>2.2999999999999998</v>
      </c>
      <c r="D63" s="607" t="s">
        <v>1066</v>
      </c>
      <c r="E63" s="536"/>
      <c r="F63" s="536"/>
      <c r="G63" s="552"/>
      <c r="H63" s="536"/>
      <c r="I63" s="536"/>
      <c r="J63" s="536"/>
      <c r="K63" s="536"/>
      <c r="L63" s="536"/>
      <c r="M63" s="536"/>
      <c r="N63" s="536"/>
      <c r="AB63" s="488"/>
      <c r="AC63" s="488"/>
      <c r="AD63" s="488"/>
      <c r="AE63" s="488"/>
      <c r="AF63" s="488"/>
      <c r="AG63" s="488"/>
      <c r="AH63" s="488"/>
      <c r="AI63" s="489"/>
    </row>
    <row r="64" spans="1:35" ht="30.6">
      <c r="A64" s="533" t="s">
        <v>11</v>
      </c>
      <c r="B64" s="573"/>
      <c r="C64" s="533" t="s">
        <v>598</v>
      </c>
      <c r="D64" s="607" t="s">
        <v>1067</v>
      </c>
      <c r="E64" s="543"/>
      <c r="F64" s="536" t="s">
        <v>521</v>
      </c>
      <c r="G64" s="552">
        <v>4</v>
      </c>
      <c r="H64" s="536">
        <v>995461</v>
      </c>
      <c r="I64" s="541" t="s">
        <v>138</v>
      </c>
      <c r="J64" s="537">
        <v>18</v>
      </c>
      <c r="K64" s="542" t="s">
        <v>138</v>
      </c>
      <c r="L64" s="543"/>
      <c r="M64" s="544">
        <f t="shared" si="0"/>
        <v>1.8000000000000002E-3</v>
      </c>
      <c r="N64" s="545" t="str">
        <f t="shared" si="1"/>
        <v>0.01</v>
      </c>
      <c r="AB64" s="488"/>
      <c r="AC64" s="488"/>
      <c r="AD64" s="488"/>
      <c r="AE64" s="488"/>
      <c r="AF64" s="488"/>
      <c r="AG64" s="488"/>
      <c r="AH64" s="488"/>
      <c r="AI64" s="489"/>
    </row>
    <row r="65" spans="1:35" ht="30.6">
      <c r="A65" s="533" t="s">
        <v>143</v>
      </c>
      <c r="B65" s="573"/>
      <c r="C65" s="533" t="s">
        <v>558</v>
      </c>
      <c r="D65" s="607" t="s">
        <v>1068</v>
      </c>
      <c r="E65" s="543"/>
      <c r="F65" s="536" t="s">
        <v>521</v>
      </c>
      <c r="G65" s="552">
        <v>1</v>
      </c>
      <c r="H65" s="536">
        <v>995461</v>
      </c>
      <c r="I65" s="541" t="s">
        <v>138</v>
      </c>
      <c r="J65" s="537">
        <v>18</v>
      </c>
      <c r="K65" s="542" t="s">
        <v>138</v>
      </c>
      <c r="L65" s="543"/>
      <c r="M65" s="544">
        <f t="shared" si="0"/>
        <v>1.8000000000000002E-3</v>
      </c>
      <c r="N65" s="545" t="str">
        <f t="shared" si="1"/>
        <v>0.01</v>
      </c>
      <c r="AB65" s="488"/>
      <c r="AC65" s="488"/>
      <c r="AD65" s="488"/>
      <c r="AE65" s="488"/>
      <c r="AF65" s="488"/>
      <c r="AG65" s="488"/>
      <c r="AH65" s="488"/>
      <c r="AI65" s="489"/>
    </row>
    <row r="66" spans="1:35" ht="42">
      <c r="A66" s="533">
        <v>4</v>
      </c>
      <c r="B66" s="573"/>
      <c r="C66" s="533"/>
      <c r="D66" s="607" t="s">
        <v>1069</v>
      </c>
      <c r="E66" s="536"/>
      <c r="F66" s="536"/>
      <c r="G66" s="552"/>
      <c r="H66" s="536"/>
      <c r="I66" s="536"/>
      <c r="J66" s="536"/>
      <c r="K66" s="536"/>
      <c r="L66" s="536"/>
      <c r="M66" s="536"/>
      <c r="N66" s="536"/>
      <c r="AB66" s="488"/>
      <c r="AC66" s="488"/>
      <c r="AD66" s="488"/>
      <c r="AE66" s="488"/>
      <c r="AF66" s="488"/>
      <c r="AG66" s="488"/>
      <c r="AH66" s="488"/>
      <c r="AI66" s="489"/>
    </row>
    <row r="67" spans="1:35" ht="30.6">
      <c r="A67" s="533" t="s">
        <v>11</v>
      </c>
      <c r="B67" s="573"/>
      <c r="C67" s="533" t="s">
        <v>561</v>
      </c>
      <c r="D67" s="608" t="s">
        <v>1070</v>
      </c>
      <c r="E67" s="543"/>
      <c r="F67" s="536" t="s">
        <v>521</v>
      </c>
      <c r="G67" s="552">
        <v>3</v>
      </c>
      <c r="H67" s="536">
        <v>995461</v>
      </c>
      <c r="I67" s="541" t="s">
        <v>138</v>
      </c>
      <c r="J67" s="537">
        <v>18</v>
      </c>
      <c r="K67" s="542" t="s">
        <v>138</v>
      </c>
      <c r="L67" s="543"/>
      <c r="M67" s="544">
        <f t="shared" si="0"/>
        <v>1.8000000000000002E-3</v>
      </c>
      <c r="N67" s="545" t="str">
        <f t="shared" si="1"/>
        <v>0.01</v>
      </c>
      <c r="AB67" s="488"/>
      <c r="AC67" s="488"/>
      <c r="AD67" s="488"/>
      <c r="AE67" s="488"/>
      <c r="AF67" s="488"/>
      <c r="AG67" s="488"/>
      <c r="AH67" s="488"/>
      <c r="AI67" s="489"/>
    </row>
    <row r="68" spans="1:35" ht="63">
      <c r="A68" s="533">
        <v>5</v>
      </c>
      <c r="B68" s="573"/>
      <c r="C68" s="533"/>
      <c r="D68" s="607" t="s">
        <v>1071</v>
      </c>
      <c r="E68" s="536"/>
      <c r="F68" s="536"/>
      <c r="G68" s="552"/>
      <c r="H68" s="536"/>
      <c r="I68" s="536"/>
      <c r="J68" s="536"/>
      <c r="K68" s="536"/>
      <c r="L68" s="536"/>
      <c r="M68" s="536"/>
      <c r="N68" s="536"/>
      <c r="AB68" s="488"/>
      <c r="AC68" s="488"/>
      <c r="AD68" s="488"/>
      <c r="AE68" s="488"/>
      <c r="AF68" s="488"/>
      <c r="AG68" s="488"/>
      <c r="AH68" s="488"/>
      <c r="AI68" s="489"/>
    </row>
    <row r="69" spans="1:35" ht="30.6">
      <c r="A69" s="533" t="s">
        <v>11</v>
      </c>
      <c r="B69" s="573"/>
      <c r="C69" s="536" t="s">
        <v>779</v>
      </c>
      <c r="D69" s="608" t="s">
        <v>1070</v>
      </c>
      <c r="E69" s="543"/>
      <c r="F69" s="536" t="s">
        <v>521</v>
      </c>
      <c r="G69" s="552">
        <v>7</v>
      </c>
      <c r="H69" s="536">
        <v>995461</v>
      </c>
      <c r="I69" s="541" t="s">
        <v>138</v>
      </c>
      <c r="J69" s="537">
        <v>18</v>
      </c>
      <c r="K69" s="542" t="s">
        <v>138</v>
      </c>
      <c r="L69" s="543"/>
      <c r="M69" s="544">
        <f t="shared" si="0"/>
        <v>1.8000000000000002E-3</v>
      </c>
      <c r="N69" s="545" t="str">
        <f t="shared" si="1"/>
        <v>0.01</v>
      </c>
      <c r="AB69" s="488"/>
      <c r="AC69" s="488"/>
      <c r="AD69" s="488"/>
      <c r="AE69" s="488"/>
      <c r="AF69" s="488"/>
      <c r="AG69" s="488"/>
      <c r="AH69" s="488"/>
      <c r="AI69" s="489"/>
    </row>
    <row r="70" spans="1:35" ht="30.6">
      <c r="A70" s="533" t="s">
        <v>143</v>
      </c>
      <c r="B70" s="573"/>
      <c r="C70" s="536" t="s">
        <v>779</v>
      </c>
      <c r="D70" s="608" t="s">
        <v>1072</v>
      </c>
      <c r="E70" s="543"/>
      <c r="F70" s="536" t="s">
        <v>521</v>
      </c>
      <c r="G70" s="552">
        <v>3</v>
      </c>
      <c r="H70" s="536">
        <v>995461</v>
      </c>
      <c r="I70" s="541" t="s">
        <v>138</v>
      </c>
      <c r="J70" s="537">
        <v>18</v>
      </c>
      <c r="K70" s="542" t="s">
        <v>138</v>
      </c>
      <c r="L70" s="543"/>
      <c r="M70" s="544">
        <f t="shared" si="0"/>
        <v>1.8000000000000002E-3</v>
      </c>
      <c r="N70" s="545" t="str">
        <f t="shared" si="1"/>
        <v>0.01</v>
      </c>
      <c r="AB70" s="488"/>
      <c r="AC70" s="488"/>
      <c r="AD70" s="488"/>
      <c r="AE70" s="488"/>
      <c r="AF70" s="488"/>
      <c r="AG70" s="488"/>
      <c r="AH70" s="488"/>
      <c r="AI70" s="489"/>
    </row>
    <row r="71" spans="1:35" ht="30.6">
      <c r="A71" s="533" t="s">
        <v>144</v>
      </c>
      <c r="B71" s="573"/>
      <c r="C71" s="536" t="s">
        <v>779</v>
      </c>
      <c r="D71" s="608" t="s">
        <v>1073</v>
      </c>
      <c r="E71" s="543"/>
      <c r="F71" s="536" t="s">
        <v>521</v>
      </c>
      <c r="G71" s="552">
        <v>7</v>
      </c>
      <c r="H71" s="536">
        <v>995461</v>
      </c>
      <c r="I71" s="541" t="s">
        <v>138</v>
      </c>
      <c r="J71" s="537">
        <v>18</v>
      </c>
      <c r="K71" s="542" t="s">
        <v>138</v>
      </c>
      <c r="L71" s="543"/>
      <c r="M71" s="544">
        <f t="shared" si="0"/>
        <v>1.8000000000000002E-3</v>
      </c>
      <c r="N71" s="545" t="str">
        <f t="shared" si="1"/>
        <v>0.01</v>
      </c>
      <c r="AB71" s="488"/>
      <c r="AC71" s="488"/>
      <c r="AD71" s="488"/>
      <c r="AE71" s="488"/>
      <c r="AF71" s="488"/>
      <c r="AG71" s="488"/>
      <c r="AH71" s="488"/>
      <c r="AI71" s="489"/>
    </row>
    <row r="72" spans="1:35" ht="63">
      <c r="A72" s="533">
        <v>6</v>
      </c>
      <c r="B72" s="573"/>
      <c r="C72" s="578"/>
      <c r="D72" s="608" t="s">
        <v>1074</v>
      </c>
      <c r="E72" s="536"/>
      <c r="F72" s="536"/>
      <c r="G72" s="552"/>
      <c r="H72" s="536"/>
      <c r="I72" s="536"/>
      <c r="J72" s="536"/>
      <c r="K72" s="536"/>
      <c r="L72" s="536"/>
      <c r="M72" s="536"/>
      <c r="N72" s="536"/>
      <c r="AB72" s="488"/>
      <c r="AC72" s="488"/>
      <c r="AD72" s="488"/>
      <c r="AE72" s="488"/>
      <c r="AF72" s="488"/>
      <c r="AG72" s="488"/>
      <c r="AH72" s="488"/>
      <c r="AI72" s="489"/>
    </row>
    <row r="73" spans="1:35" ht="30.6">
      <c r="A73" s="533" t="s">
        <v>11</v>
      </c>
      <c r="B73" s="573"/>
      <c r="C73" s="578" t="s">
        <v>519</v>
      </c>
      <c r="D73" s="608" t="s">
        <v>1075</v>
      </c>
      <c r="E73" s="543"/>
      <c r="F73" s="536" t="s">
        <v>521</v>
      </c>
      <c r="G73" s="552">
        <v>308</v>
      </c>
      <c r="H73" s="536">
        <v>995461</v>
      </c>
      <c r="I73" s="541" t="s">
        <v>138</v>
      </c>
      <c r="J73" s="537">
        <v>18</v>
      </c>
      <c r="K73" s="542" t="s">
        <v>138</v>
      </c>
      <c r="L73" s="543"/>
      <c r="M73" s="544">
        <f t="shared" si="0"/>
        <v>1.8000000000000002E-3</v>
      </c>
      <c r="N73" s="545" t="str">
        <f t="shared" si="1"/>
        <v>0.01</v>
      </c>
      <c r="AB73" s="488"/>
      <c r="AC73" s="488"/>
      <c r="AD73" s="488"/>
      <c r="AE73" s="488"/>
      <c r="AF73" s="488"/>
      <c r="AG73" s="488"/>
      <c r="AH73" s="488"/>
      <c r="AI73" s="489"/>
    </row>
    <row r="74" spans="1:35" ht="30.6">
      <c r="A74" s="533"/>
      <c r="B74" s="573"/>
      <c r="C74" s="584" t="s">
        <v>1076</v>
      </c>
      <c r="D74" s="584"/>
      <c r="E74" s="536"/>
      <c r="F74" s="536"/>
      <c r="G74" s="552"/>
      <c r="H74" s="536"/>
      <c r="I74" s="536"/>
      <c r="J74" s="536"/>
      <c r="K74" s="536"/>
      <c r="L74" s="536"/>
      <c r="M74" s="536"/>
      <c r="N74" s="536"/>
      <c r="AB74" s="488"/>
      <c r="AC74" s="488"/>
      <c r="AD74" s="488"/>
      <c r="AE74" s="488"/>
      <c r="AF74" s="488"/>
      <c r="AG74" s="488"/>
      <c r="AH74" s="488"/>
      <c r="AI74" s="489"/>
    </row>
    <row r="75" spans="1:35" ht="63">
      <c r="A75" s="533">
        <v>1</v>
      </c>
      <c r="B75" s="573"/>
      <c r="C75" s="523"/>
      <c r="D75" s="608" t="s">
        <v>1077</v>
      </c>
      <c r="E75" s="536"/>
      <c r="F75" s="536"/>
      <c r="G75" s="552"/>
      <c r="H75" s="536"/>
      <c r="I75" s="536"/>
      <c r="J75" s="536"/>
      <c r="K75" s="536"/>
      <c r="L75" s="536"/>
      <c r="M75" s="536"/>
      <c r="N75" s="536"/>
      <c r="AB75" s="488"/>
      <c r="AC75" s="488"/>
      <c r="AD75" s="488"/>
      <c r="AE75" s="488"/>
      <c r="AF75" s="488"/>
      <c r="AG75" s="488"/>
      <c r="AH75" s="488"/>
      <c r="AI75" s="489"/>
    </row>
    <row r="76" spans="1:35" ht="30.6">
      <c r="A76" s="533" t="s">
        <v>11</v>
      </c>
      <c r="B76" s="573"/>
      <c r="C76" s="536" t="s">
        <v>779</v>
      </c>
      <c r="D76" s="608" t="s">
        <v>1078</v>
      </c>
      <c r="E76" s="543"/>
      <c r="F76" s="536" t="s">
        <v>1155</v>
      </c>
      <c r="G76" s="552">
        <v>50</v>
      </c>
      <c r="H76" s="536">
        <v>995461</v>
      </c>
      <c r="I76" s="541" t="s">
        <v>138</v>
      </c>
      <c r="J76" s="537">
        <v>18</v>
      </c>
      <c r="K76" s="542" t="s">
        <v>138</v>
      </c>
      <c r="L76" s="543"/>
      <c r="M76" s="544">
        <f t="shared" si="0"/>
        <v>1.8000000000000002E-3</v>
      </c>
      <c r="N76" s="545" t="str">
        <f t="shared" si="1"/>
        <v>0.01</v>
      </c>
      <c r="AB76" s="488"/>
      <c r="AC76" s="488"/>
      <c r="AD76" s="488"/>
      <c r="AE76" s="488"/>
      <c r="AF76" s="488"/>
      <c r="AG76" s="488"/>
      <c r="AH76" s="488"/>
      <c r="AI76" s="489"/>
    </row>
    <row r="77" spans="1:35" ht="30.6">
      <c r="A77" s="533" t="s">
        <v>143</v>
      </c>
      <c r="B77" s="573"/>
      <c r="C77" s="536" t="s">
        <v>779</v>
      </c>
      <c r="D77" s="608" t="s">
        <v>1079</v>
      </c>
      <c r="E77" s="543"/>
      <c r="F77" s="536" t="s">
        <v>1155</v>
      </c>
      <c r="G77" s="552">
        <v>50</v>
      </c>
      <c r="H77" s="536">
        <v>995461</v>
      </c>
      <c r="I77" s="541" t="s">
        <v>138</v>
      </c>
      <c r="J77" s="537">
        <v>18</v>
      </c>
      <c r="K77" s="542" t="s">
        <v>138</v>
      </c>
      <c r="L77" s="543"/>
      <c r="M77" s="544">
        <f t="shared" si="0"/>
        <v>1.8000000000000002E-3</v>
      </c>
      <c r="N77" s="545" t="str">
        <f t="shared" si="1"/>
        <v>0.01</v>
      </c>
      <c r="AB77" s="488"/>
      <c r="AC77" s="488"/>
      <c r="AD77" s="488"/>
      <c r="AE77" s="488"/>
      <c r="AF77" s="488"/>
      <c r="AG77" s="488"/>
      <c r="AH77" s="488"/>
      <c r="AI77" s="489"/>
    </row>
    <row r="78" spans="1:35" ht="30.6">
      <c r="A78" s="533" t="s">
        <v>144</v>
      </c>
      <c r="B78" s="573"/>
      <c r="C78" s="536" t="s">
        <v>779</v>
      </c>
      <c r="D78" s="608" t="s">
        <v>1080</v>
      </c>
      <c r="E78" s="543"/>
      <c r="F78" s="536" t="s">
        <v>1155</v>
      </c>
      <c r="G78" s="552">
        <v>50</v>
      </c>
      <c r="H78" s="536">
        <v>995461</v>
      </c>
      <c r="I78" s="541" t="s">
        <v>138</v>
      </c>
      <c r="J78" s="537">
        <v>18</v>
      </c>
      <c r="K78" s="542" t="s">
        <v>138</v>
      </c>
      <c r="L78" s="543"/>
      <c r="M78" s="544">
        <f t="shared" si="0"/>
        <v>1.8000000000000002E-3</v>
      </c>
      <c r="N78" s="545" t="str">
        <f t="shared" si="1"/>
        <v>0.01</v>
      </c>
      <c r="AB78" s="488"/>
      <c r="AC78" s="488"/>
      <c r="AD78" s="488"/>
      <c r="AE78" s="488"/>
      <c r="AF78" s="488"/>
      <c r="AG78" s="488"/>
      <c r="AH78" s="488"/>
      <c r="AI78" s="489"/>
    </row>
    <row r="79" spans="1:35" ht="30.6">
      <c r="A79" s="533" t="s">
        <v>17</v>
      </c>
      <c r="B79" s="573"/>
      <c r="C79" s="536" t="s">
        <v>779</v>
      </c>
      <c r="D79" s="608" t="s">
        <v>1081</v>
      </c>
      <c r="E79" s="543"/>
      <c r="F79" s="536" t="s">
        <v>1155</v>
      </c>
      <c r="G79" s="552">
        <v>320</v>
      </c>
      <c r="H79" s="536">
        <v>995461</v>
      </c>
      <c r="I79" s="541" t="s">
        <v>138</v>
      </c>
      <c r="J79" s="537">
        <v>18</v>
      </c>
      <c r="K79" s="542" t="s">
        <v>138</v>
      </c>
      <c r="L79" s="543"/>
      <c r="M79" s="544">
        <f t="shared" si="0"/>
        <v>1.8000000000000002E-3</v>
      </c>
      <c r="N79" s="545" t="str">
        <f t="shared" si="1"/>
        <v>0.01</v>
      </c>
      <c r="AB79" s="488"/>
      <c r="AC79" s="488"/>
      <c r="AD79" s="488"/>
      <c r="AE79" s="488"/>
      <c r="AF79" s="488"/>
      <c r="AG79" s="488"/>
      <c r="AH79" s="488"/>
      <c r="AI79" s="489"/>
    </row>
    <row r="80" spans="1:35" ht="63">
      <c r="A80" s="533">
        <v>2</v>
      </c>
      <c r="B80" s="573"/>
      <c r="C80" s="523"/>
      <c r="D80" s="608" t="s">
        <v>1082</v>
      </c>
      <c r="E80" s="536"/>
      <c r="F80" s="536"/>
      <c r="G80" s="552"/>
      <c r="H80" s="536"/>
      <c r="I80" s="536"/>
      <c r="J80" s="536"/>
      <c r="K80" s="536"/>
      <c r="L80" s="536"/>
      <c r="M80" s="536"/>
      <c r="N80" s="536"/>
      <c r="AB80" s="488"/>
      <c r="AC80" s="488"/>
      <c r="AD80" s="488"/>
      <c r="AE80" s="488"/>
      <c r="AF80" s="488"/>
      <c r="AG80" s="488"/>
      <c r="AH80" s="488"/>
      <c r="AI80" s="489"/>
    </row>
    <row r="81" spans="1:35" ht="30.6">
      <c r="A81" s="533" t="s">
        <v>11</v>
      </c>
      <c r="B81" s="573"/>
      <c r="C81" s="536" t="s">
        <v>1083</v>
      </c>
      <c r="D81" s="608" t="s">
        <v>1084</v>
      </c>
      <c r="E81" s="543"/>
      <c r="F81" s="536" t="s">
        <v>551</v>
      </c>
      <c r="G81" s="552">
        <v>2</v>
      </c>
      <c r="H81" s="536">
        <v>995461</v>
      </c>
      <c r="I81" s="541" t="s">
        <v>138</v>
      </c>
      <c r="J81" s="537">
        <v>18</v>
      </c>
      <c r="K81" s="542" t="s">
        <v>138</v>
      </c>
      <c r="L81" s="543"/>
      <c r="M81" s="544">
        <f t="shared" si="0"/>
        <v>1.8000000000000002E-3</v>
      </c>
      <c r="N81" s="545" t="str">
        <f t="shared" si="1"/>
        <v>0.01</v>
      </c>
      <c r="AB81" s="488"/>
      <c r="AC81" s="488"/>
      <c r="AD81" s="488"/>
      <c r="AE81" s="488"/>
      <c r="AF81" s="488"/>
      <c r="AG81" s="488"/>
      <c r="AH81" s="488"/>
      <c r="AI81" s="489"/>
    </row>
    <row r="82" spans="1:35" ht="30.6">
      <c r="A82" s="533" t="s">
        <v>143</v>
      </c>
      <c r="B82" s="573"/>
      <c r="C82" s="536" t="s">
        <v>1085</v>
      </c>
      <c r="D82" s="608" t="s">
        <v>1086</v>
      </c>
      <c r="E82" s="543"/>
      <c r="F82" s="536" t="s">
        <v>551</v>
      </c>
      <c r="G82" s="552">
        <v>2</v>
      </c>
      <c r="H82" s="536">
        <v>995461</v>
      </c>
      <c r="I82" s="541" t="s">
        <v>138</v>
      </c>
      <c r="J82" s="537">
        <v>18</v>
      </c>
      <c r="K82" s="542" t="s">
        <v>138</v>
      </c>
      <c r="L82" s="543"/>
      <c r="M82" s="544">
        <f t="shared" ref="M82:M145" si="2">IF(OR(K82="",K82="Confirmed"),J82*N82%,K82*N82%)</f>
        <v>1.8000000000000002E-3</v>
      </c>
      <c r="N82" s="545" t="str">
        <f t="shared" ref="N82:N145" si="3">IF(L82=0,"0.01",L82*G82)</f>
        <v>0.01</v>
      </c>
      <c r="AB82" s="488"/>
      <c r="AC82" s="488"/>
      <c r="AD82" s="488"/>
      <c r="AE82" s="488"/>
      <c r="AF82" s="488"/>
      <c r="AG82" s="488"/>
      <c r="AH82" s="488"/>
      <c r="AI82" s="489"/>
    </row>
    <row r="83" spans="1:35" ht="30.6">
      <c r="A83" s="533" t="s">
        <v>144</v>
      </c>
      <c r="B83" s="573"/>
      <c r="C83" s="536" t="s">
        <v>1087</v>
      </c>
      <c r="D83" s="608" t="s">
        <v>546</v>
      </c>
      <c r="E83" s="543"/>
      <c r="F83" s="536" t="s">
        <v>551</v>
      </c>
      <c r="G83" s="552">
        <v>2</v>
      </c>
      <c r="H83" s="536">
        <v>995461</v>
      </c>
      <c r="I83" s="541" t="s">
        <v>138</v>
      </c>
      <c r="J83" s="537">
        <v>18</v>
      </c>
      <c r="K83" s="542" t="s">
        <v>138</v>
      </c>
      <c r="L83" s="543"/>
      <c r="M83" s="544">
        <f t="shared" si="2"/>
        <v>1.8000000000000002E-3</v>
      </c>
      <c r="N83" s="545" t="str">
        <f t="shared" si="3"/>
        <v>0.01</v>
      </c>
      <c r="AB83" s="488"/>
      <c r="AC83" s="488"/>
      <c r="AD83" s="488"/>
      <c r="AE83" s="488"/>
      <c r="AF83" s="488"/>
      <c r="AG83" s="488"/>
      <c r="AH83" s="488"/>
      <c r="AI83" s="489"/>
    </row>
    <row r="84" spans="1:35" ht="30.6">
      <c r="A84" s="533" t="s">
        <v>17</v>
      </c>
      <c r="B84" s="573"/>
      <c r="C84" s="536" t="s">
        <v>1088</v>
      </c>
      <c r="D84" s="608" t="s">
        <v>1089</v>
      </c>
      <c r="E84" s="543"/>
      <c r="F84" s="536" t="s">
        <v>551</v>
      </c>
      <c r="G84" s="552">
        <v>38</v>
      </c>
      <c r="H84" s="536">
        <v>995461</v>
      </c>
      <c r="I84" s="541" t="s">
        <v>138</v>
      </c>
      <c r="J84" s="537">
        <v>18</v>
      </c>
      <c r="K84" s="542" t="s">
        <v>138</v>
      </c>
      <c r="L84" s="543"/>
      <c r="M84" s="544">
        <f t="shared" si="2"/>
        <v>1.8000000000000002E-3</v>
      </c>
      <c r="N84" s="545" t="str">
        <f t="shared" si="3"/>
        <v>0.01</v>
      </c>
      <c r="AB84" s="488"/>
      <c r="AC84" s="488"/>
      <c r="AD84" s="488"/>
      <c r="AE84" s="488"/>
      <c r="AF84" s="488"/>
      <c r="AG84" s="488"/>
      <c r="AH84" s="488"/>
      <c r="AI84" s="489"/>
    </row>
    <row r="85" spans="1:35" ht="63">
      <c r="A85" s="533">
        <v>3</v>
      </c>
      <c r="B85" s="573"/>
      <c r="C85" s="523">
        <v>7.1</v>
      </c>
      <c r="D85" s="610" t="s">
        <v>1090</v>
      </c>
      <c r="E85" s="536"/>
      <c r="F85" s="536"/>
      <c r="G85" s="552"/>
      <c r="H85" s="536"/>
      <c r="I85" s="536"/>
      <c r="J85" s="536"/>
      <c r="K85" s="536"/>
      <c r="L85" s="536"/>
      <c r="M85" s="536"/>
      <c r="N85" s="536"/>
      <c r="AB85" s="488"/>
      <c r="AC85" s="488"/>
      <c r="AD85" s="488"/>
      <c r="AE85" s="488"/>
      <c r="AF85" s="488"/>
      <c r="AG85" s="488"/>
      <c r="AH85" s="488"/>
      <c r="AI85" s="489"/>
    </row>
    <row r="86" spans="1:35" ht="30.6">
      <c r="A86" s="533" t="s">
        <v>11</v>
      </c>
      <c r="B86" s="573"/>
      <c r="C86" s="523" t="s">
        <v>562</v>
      </c>
      <c r="D86" s="610" t="s">
        <v>543</v>
      </c>
      <c r="E86" s="543"/>
      <c r="F86" s="536" t="s">
        <v>1156</v>
      </c>
      <c r="G86" s="552">
        <v>280</v>
      </c>
      <c r="H86" s="536">
        <v>995461</v>
      </c>
      <c r="I86" s="541" t="s">
        <v>138</v>
      </c>
      <c r="J86" s="537">
        <v>18</v>
      </c>
      <c r="K86" s="542" t="s">
        <v>138</v>
      </c>
      <c r="L86" s="543"/>
      <c r="M86" s="544">
        <f t="shared" si="2"/>
        <v>1.8000000000000002E-3</v>
      </c>
      <c r="N86" s="545" t="str">
        <f t="shared" si="3"/>
        <v>0.01</v>
      </c>
      <c r="AB86" s="488"/>
      <c r="AC86" s="488"/>
      <c r="AD86" s="488"/>
      <c r="AE86" s="488"/>
      <c r="AF86" s="488"/>
      <c r="AG86" s="488"/>
      <c r="AH86" s="488"/>
      <c r="AI86" s="489"/>
    </row>
    <row r="87" spans="1:35" ht="30.6">
      <c r="A87" s="533" t="s">
        <v>143</v>
      </c>
      <c r="B87" s="573"/>
      <c r="C87" s="523" t="s">
        <v>1091</v>
      </c>
      <c r="D87" s="610" t="s">
        <v>544</v>
      </c>
      <c r="E87" s="543"/>
      <c r="F87" s="536" t="s">
        <v>1156</v>
      </c>
      <c r="G87" s="552">
        <v>40</v>
      </c>
      <c r="H87" s="536">
        <v>995461</v>
      </c>
      <c r="I87" s="541" t="s">
        <v>138</v>
      </c>
      <c r="J87" s="537">
        <v>18</v>
      </c>
      <c r="K87" s="542" t="s">
        <v>138</v>
      </c>
      <c r="L87" s="543"/>
      <c r="M87" s="544">
        <f t="shared" si="2"/>
        <v>1.8000000000000002E-3</v>
      </c>
      <c r="N87" s="545" t="str">
        <f t="shared" si="3"/>
        <v>0.01</v>
      </c>
      <c r="AB87" s="488"/>
      <c r="AC87" s="488"/>
      <c r="AD87" s="488"/>
      <c r="AE87" s="488"/>
      <c r="AF87" s="488"/>
      <c r="AG87" s="488"/>
      <c r="AH87" s="488"/>
      <c r="AI87" s="489"/>
    </row>
    <row r="88" spans="1:35" ht="42">
      <c r="A88" s="533">
        <v>4</v>
      </c>
      <c r="B88" s="573"/>
      <c r="C88" s="578">
        <v>7.5</v>
      </c>
      <c r="D88" s="587" t="s">
        <v>1092</v>
      </c>
      <c r="E88" s="536"/>
      <c r="F88" s="536"/>
      <c r="G88" s="552"/>
      <c r="H88" s="536"/>
      <c r="I88" s="536"/>
      <c r="J88" s="536"/>
      <c r="K88" s="536"/>
      <c r="L88" s="536"/>
      <c r="M88" s="536"/>
      <c r="N88" s="536"/>
      <c r="AB88" s="488"/>
      <c r="AC88" s="488"/>
      <c r="AD88" s="488"/>
      <c r="AE88" s="488"/>
      <c r="AF88" s="488"/>
      <c r="AG88" s="488"/>
      <c r="AH88" s="488"/>
      <c r="AI88" s="489"/>
    </row>
    <row r="89" spans="1:35" ht="30.6">
      <c r="A89" s="533" t="s">
        <v>11</v>
      </c>
      <c r="B89" s="573"/>
      <c r="C89" s="578" t="s">
        <v>1093</v>
      </c>
      <c r="D89" s="587" t="s">
        <v>543</v>
      </c>
      <c r="E89" s="543"/>
      <c r="F89" s="536" t="s">
        <v>1156</v>
      </c>
      <c r="G89" s="552">
        <v>40</v>
      </c>
      <c r="H89" s="536">
        <v>995461</v>
      </c>
      <c r="I89" s="541" t="s">
        <v>138</v>
      </c>
      <c r="J89" s="537">
        <v>18</v>
      </c>
      <c r="K89" s="542" t="s">
        <v>138</v>
      </c>
      <c r="L89" s="543"/>
      <c r="M89" s="544">
        <f t="shared" si="2"/>
        <v>1.8000000000000002E-3</v>
      </c>
      <c r="N89" s="545" t="str">
        <f t="shared" si="3"/>
        <v>0.01</v>
      </c>
      <c r="AB89" s="488"/>
      <c r="AC89" s="488"/>
      <c r="AD89" s="488"/>
      <c r="AE89" s="488"/>
      <c r="AF89" s="488"/>
      <c r="AG89" s="488"/>
      <c r="AH89" s="488"/>
      <c r="AI89" s="489"/>
    </row>
    <row r="90" spans="1:35" ht="30.6">
      <c r="A90" s="533" t="s">
        <v>143</v>
      </c>
      <c r="B90" s="573"/>
      <c r="C90" s="578" t="s">
        <v>1094</v>
      </c>
      <c r="D90" s="587" t="s">
        <v>544</v>
      </c>
      <c r="E90" s="543"/>
      <c r="F90" s="536" t="s">
        <v>1156</v>
      </c>
      <c r="G90" s="552">
        <v>20</v>
      </c>
      <c r="H90" s="536">
        <v>995461</v>
      </c>
      <c r="I90" s="541" t="s">
        <v>138</v>
      </c>
      <c r="J90" s="537">
        <v>18</v>
      </c>
      <c r="K90" s="542" t="s">
        <v>138</v>
      </c>
      <c r="L90" s="543"/>
      <c r="M90" s="544">
        <f t="shared" si="2"/>
        <v>1.8000000000000002E-3</v>
      </c>
      <c r="N90" s="545" t="str">
        <f t="shared" si="3"/>
        <v>0.01</v>
      </c>
      <c r="AB90" s="488"/>
      <c r="AC90" s="488"/>
      <c r="AD90" s="488"/>
      <c r="AE90" s="488"/>
      <c r="AF90" s="488"/>
      <c r="AG90" s="488"/>
      <c r="AH90" s="488"/>
      <c r="AI90" s="489"/>
    </row>
    <row r="91" spans="1:35" ht="42">
      <c r="A91" s="533">
        <v>5</v>
      </c>
      <c r="B91" s="573"/>
      <c r="C91" s="578">
        <v>7.6</v>
      </c>
      <c r="D91" s="587" t="s">
        <v>1095</v>
      </c>
      <c r="E91" s="536"/>
      <c r="F91" s="536"/>
      <c r="G91" s="552"/>
      <c r="H91" s="536"/>
      <c r="I91" s="536"/>
      <c r="J91" s="536"/>
      <c r="K91" s="536"/>
      <c r="L91" s="536"/>
      <c r="M91" s="536"/>
      <c r="N91" s="536"/>
      <c r="AB91" s="488"/>
      <c r="AC91" s="488"/>
      <c r="AD91" s="488"/>
      <c r="AE91" s="488"/>
      <c r="AF91" s="488"/>
      <c r="AG91" s="488"/>
      <c r="AH91" s="488"/>
      <c r="AI91" s="489"/>
    </row>
    <row r="92" spans="1:35" ht="30.6">
      <c r="A92" s="533" t="s">
        <v>11</v>
      </c>
      <c r="B92" s="573"/>
      <c r="C92" s="578" t="s">
        <v>1096</v>
      </c>
      <c r="D92" s="587" t="s">
        <v>544</v>
      </c>
      <c r="E92" s="543"/>
      <c r="F92" s="536" t="s">
        <v>1156</v>
      </c>
      <c r="G92" s="552">
        <v>20</v>
      </c>
      <c r="H92" s="536">
        <v>995461</v>
      </c>
      <c r="I92" s="541" t="s">
        <v>138</v>
      </c>
      <c r="J92" s="537">
        <v>18</v>
      </c>
      <c r="K92" s="542" t="s">
        <v>138</v>
      </c>
      <c r="L92" s="543"/>
      <c r="M92" s="544">
        <f t="shared" si="2"/>
        <v>1.8000000000000002E-3</v>
      </c>
      <c r="N92" s="545" t="str">
        <f t="shared" si="3"/>
        <v>0.01</v>
      </c>
      <c r="AB92" s="488"/>
      <c r="AC92" s="488"/>
      <c r="AD92" s="488"/>
      <c r="AE92" s="488"/>
      <c r="AF92" s="488"/>
      <c r="AG92" s="488"/>
      <c r="AH92" s="488"/>
      <c r="AI92" s="489"/>
    </row>
    <row r="93" spans="1:35" ht="42">
      <c r="A93" s="533">
        <v>6</v>
      </c>
      <c r="B93" s="573"/>
      <c r="C93" s="578">
        <v>7.7</v>
      </c>
      <c r="D93" s="608" t="s">
        <v>1097</v>
      </c>
      <c r="E93" s="536"/>
      <c r="F93" s="536"/>
      <c r="G93" s="552"/>
      <c r="H93" s="536"/>
      <c r="I93" s="536"/>
      <c r="J93" s="536"/>
      <c r="K93" s="536"/>
      <c r="L93" s="536"/>
      <c r="M93" s="536"/>
      <c r="N93" s="536"/>
      <c r="AB93" s="488"/>
      <c r="AC93" s="488"/>
      <c r="AD93" s="488"/>
      <c r="AE93" s="488"/>
      <c r="AF93" s="488"/>
      <c r="AG93" s="488"/>
      <c r="AH93" s="488"/>
      <c r="AI93" s="489"/>
    </row>
    <row r="94" spans="1:35" ht="30.6">
      <c r="A94" s="533" t="s">
        <v>11</v>
      </c>
      <c r="B94" s="573"/>
      <c r="C94" s="523" t="s">
        <v>1098</v>
      </c>
      <c r="D94" s="608" t="s">
        <v>545</v>
      </c>
      <c r="E94" s="543"/>
      <c r="F94" s="536" t="s">
        <v>1155</v>
      </c>
      <c r="G94" s="552">
        <v>50</v>
      </c>
      <c r="H94" s="536">
        <v>995461</v>
      </c>
      <c r="I94" s="541" t="s">
        <v>138</v>
      </c>
      <c r="J94" s="537">
        <v>18</v>
      </c>
      <c r="K94" s="542" t="s">
        <v>138</v>
      </c>
      <c r="L94" s="543"/>
      <c r="M94" s="544">
        <f t="shared" si="2"/>
        <v>1.8000000000000002E-3</v>
      </c>
      <c r="N94" s="545" t="str">
        <f t="shared" si="3"/>
        <v>0.01</v>
      </c>
      <c r="AB94" s="488"/>
      <c r="AC94" s="488"/>
      <c r="AD94" s="488"/>
      <c r="AE94" s="488"/>
      <c r="AF94" s="488"/>
      <c r="AG94" s="488"/>
      <c r="AH94" s="488"/>
      <c r="AI94" s="489"/>
    </row>
    <row r="95" spans="1:35" ht="30.6">
      <c r="A95" s="533" t="s">
        <v>143</v>
      </c>
      <c r="B95" s="573"/>
      <c r="C95" s="523" t="s">
        <v>1099</v>
      </c>
      <c r="D95" s="608" t="s">
        <v>1100</v>
      </c>
      <c r="E95" s="543"/>
      <c r="F95" s="536" t="s">
        <v>1155</v>
      </c>
      <c r="G95" s="552">
        <v>20</v>
      </c>
      <c r="H95" s="536">
        <v>995461</v>
      </c>
      <c r="I95" s="541" t="s">
        <v>138</v>
      </c>
      <c r="J95" s="537">
        <v>18</v>
      </c>
      <c r="K95" s="542" t="s">
        <v>138</v>
      </c>
      <c r="L95" s="543"/>
      <c r="M95" s="544">
        <f t="shared" si="2"/>
        <v>1.8000000000000002E-3</v>
      </c>
      <c r="N95" s="545" t="str">
        <f t="shared" si="3"/>
        <v>0.01</v>
      </c>
      <c r="AB95" s="488"/>
      <c r="AC95" s="488"/>
      <c r="AD95" s="488"/>
      <c r="AE95" s="488"/>
      <c r="AF95" s="488"/>
      <c r="AG95" s="488"/>
      <c r="AH95" s="488"/>
      <c r="AI95" s="489"/>
    </row>
    <row r="96" spans="1:35" ht="30.6">
      <c r="A96" s="533"/>
      <c r="B96" s="573"/>
      <c r="C96" s="584" t="s">
        <v>1101</v>
      </c>
      <c r="D96" s="584"/>
      <c r="E96" s="536"/>
      <c r="F96" s="536"/>
      <c r="G96" s="552"/>
      <c r="H96" s="536"/>
      <c r="I96" s="536"/>
      <c r="J96" s="536"/>
      <c r="K96" s="536"/>
      <c r="L96" s="536"/>
      <c r="M96" s="536"/>
      <c r="N96" s="536"/>
      <c r="AB96" s="488"/>
      <c r="AC96" s="488"/>
      <c r="AD96" s="488"/>
      <c r="AE96" s="488"/>
      <c r="AF96" s="488"/>
      <c r="AG96" s="488"/>
      <c r="AH96" s="488"/>
      <c r="AI96" s="489"/>
    </row>
    <row r="97" spans="1:35" ht="105">
      <c r="A97" s="533">
        <v>1</v>
      </c>
      <c r="B97" s="573"/>
      <c r="C97" s="578" t="s">
        <v>779</v>
      </c>
      <c r="D97" s="609" t="s">
        <v>1102</v>
      </c>
      <c r="E97" s="543"/>
      <c r="F97" s="536" t="s">
        <v>521</v>
      </c>
      <c r="G97" s="552">
        <v>188</v>
      </c>
      <c r="H97" s="536">
        <v>995461</v>
      </c>
      <c r="I97" s="541" t="s">
        <v>138</v>
      </c>
      <c r="J97" s="537">
        <v>18</v>
      </c>
      <c r="K97" s="542" t="s">
        <v>138</v>
      </c>
      <c r="L97" s="543"/>
      <c r="M97" s="544">
        <f t="shared" si="2"/>
        <v>1.8000000000000002E-3</v>
      </c>
      <c r="N97" s="545" t="str">
        <f t="shared" si="3"/>
        <v>0.01</v>
      </c>
      <c r="AB97" s="488"/>
      <c r="AC97" s="488"/>
      <c r="AD97" s="488"/>
      <c r="AE97" s="488"/>
      <c r="AF97" s="488"/>
      <c r="AG97" s="488"/>
      <c r="AH97" s="488"/>
      <c r="AI97" s="489"/>
    </row>
    <row r="98" spans="1:35" ht="105">
      <c r="A98" s="533">
        <v>2</v>
      </c>
      <c r="B98" s="573"/>
      <c r="C98" s="578" t="s">
        <v>779</v>
      </c>
      <c r="D98" s="609" t="s">
        <v>1103</v>
      </c>
      <c r="E98" s="543"/>
      <c r="F98" s="536" t="s">
        <v>521</v>
      </c>
      <c r="G98" s="552">
        <v>4</v>
      </c>
      <c r="H98" s="536">
        <v>995461</v>
      </c>
      <c r="I98" s="541" t="s">
        <v>138</v>
      </c>
      <c r="J98" s="537">
        <v>18</v>
      </c>
      <c r="K98" s="542" t="s">
        <v>138</v>
      </c>
      <c r="L98" s="543"/>
      <c r="M98" s="544">
        <f t="shared" si="2"/>
        <v>1.8000000000000002E-3</v>
      </c>
      <c r="N98" s="545" t="str">
        <f t="shared" si="3"/>
        <v>0.01</v>
      </c>
      <c r="AB98" s="488"/>
      <c r="AC98" s="488"/>
      <c r="AD98" s="488"/>
      <c r="AE98" s="488"/>
      <c r="AF98" s="488"/>
      <c r="AG98" s="488"/>
      <c r="AH98" s="488"/>
      <c r="AI98" s="489"/>
    </row>
    <row r="99" spans="1:35" ht="105">
      <c r="A99" s="533">
        <v>3</v>
      </c>
      <c r="B99" s="573"/>
      <c r="C99" s="578" t="s">
        <v>779</v>
      </c>
      <c r="D99" s="611" t="s">
        <v>1104</v>
      </c>
      <c r="E99" s="543"/>
      <c r="F99" s="536" t="s">
        <v>521</v>
      </c>
      <c r="G99" s="552">
        <v>4</v>
      </c>
      <c r="H99" s="536">
        <v>995461</v>
      </c>
      <c r="I99" s="541" t="s">
        <v>138</v>
      </c>
      <c r="J99" s="537">
        <v>18</v>
      </c>
      <c r="K99" s="542" t="s">
        <v>138</v>
      </c>
      <c r="L99" s="543"/>
      <c r="M99" s="544">
        <f t="shared" si="2"/>
        <v>1.8000000000000002E-3</v>
      </c>
      <c r="N99" s="545" t="str">
        <f t="shared" si="3"/>
        <v>0.01</v>
      </c>
      <c r="AB99" s="488"/>
      <c r="AC99" s="488"/>
      <c r="AD99" s="488"/>
      <c r="AE99" s="488"/>
      <c r="AF99" s="488"/>
      <c r="AG99" s="488"/>
      <c r="AH99" s="488"/>
      <c r="AI99" s="489"/>
    </row>
    <row r="100" spans="1:35" ht="105">
      <c r="A100" s="533">
        <v>4</v>
      </c>
      <c r="B100" s="573"/>
      <c r="C100" s="578" t="s">
        <v>779</v>
      </c>
      <c r="D100" s="609" t="s">
        <v>1105</v>
      </c>
      <c r="E100" s="543"/>
      <c r="F100" s="536" t="s">
        <v>521</v>
      </c>
      <c r="G100" s="552">
        <v>56</v>
      </c>
      <c r="H100" s="536">
        <v>995461</v>
      </c>
      <c r="I100" s="541" t="s">
        <v>138</v>
      </c>
      <c r="J100" s="537">
        <v>18</v>
      </c>
      <c r="K100" s="542" t="s">
        <v>138</v>
      </c>
      <c r="L100" s="543"/>
      <c r="M100" s="544">
        <f t="shared" si="2"/>
        <v>1.8000000000000002E-3</v>
      </c>
      <c r="N100" s="545" t="str">
        <f t="shared" si="3"/>
        <v>0.01</v>
      </c>
      <c r="AB100" s="488"/>
      <c r="AC100" s="488"/>
      <c r="AD100" s="488"/>
      <c r="AE100" s="488"/>
      <c r="AF100" s="488"/>
      <c r="AG100" s="488"/>
      <c r="AH100" s="488"/>
      <c r="AI100" s="489"/>
    </row>
    <row r="101" spans="1:35" ht="105">
      <c r="A101" s="533">
        <v>5</v>
      </c>
      <c r="B101" s="573"/>
      <c r="C101" s="578" t="s">
        <v>779</v>
      </c>
      <c r="D101" s="609" t="s">
        <v>1106</v>
      </c>
      <c r="E101" s="543"/>
      <c r="F101" s="536" t="s">
        <v>521</v>
      </c>
      <c r="G101" s="552">
        <v>227</v>
      </c>
      <c r="H101" s="536">
        <v>995461</v>
      </c>
      <c r="I101" s="541" t="s">
        <v>138</v>
      </c>
      <c r="J101" s="537">
        <v>18</v>
      </c>
      <c r="K101" s="542" t="s">
        <v>138</v>
      </c>
      <c r="L101" s="543"/>
      <c r="M101" s="544">
        <f t="shared" si="2"/>
        <v>1.8000000000000002E-3</v>
      </c>
      <c r="N101" s="545" t="str">
        <f t="shared" si="3"/>
        <v>0.01</v>
      </c>
      <c r="AB101" s="488"/>
      <c r="AC101" s="488"/>
      <c r="AD101" s="488"/>
      <c r="AE101" s="488"/>
      <c r="AF101" s="488"/>
      <c r="AG101" s="488"/>
      <c r="AH101" s="488"/>
      <c r="AI101" s="489"/>
    </row>
    <row r="102" spans="1:35" ht="105">
      <c r="A102" s="533">
        <v>6</v>
      </c>
      <c r="B102" s="573"/>
      <c r="C102" s="578" t="s">
        <v>779</v>
      </c>
      <c r="D102" s="609" t="s">
        <v>1107</v>
      </c>
      <c r="E102" s="543"/>
      <c r="F102" s="536" t="s">
        <v>521</v>
      </c>
      <c r="G102" s="552">
        <v>67</v>
      </c>
      <c r="H102" s="536">
        <v>995461</v>
      </c>
      <c r="I102" s="541" t="s">
        <v>138</v>
      </c>
      <c r="J102" s="537">
        <v>18</v>
      </c>
      <c r="K102" s="542" t="s">
        <v>138</v>
      </c>
      <c r="L102" s="543"/>
      <c r="M102" s="544">
        <f t="shared" si="2"/>
        <v>1.8000000000000002E-3</v>
      </c>
      <c r="N102" s="545" t="str">
        <f t="shared" si="3"/>
        <v>0.01</v>
      </c>
      <c r="AB102" s="488"/>
      <c r="AC102" s="488"/>
      <c r="AD102" s="488"/>
      <c r="AE102" s="488"/>
      <c r="AF102" s="488"/>
      <c r="AG102" s="488"/>
      <c r="AH102" s="488"/>
      <c r="AI102" s="489"/>
    </row>
    <row r="103" spans="1:35" ht="84">
      <c r="A103" s="533">
        <v>7</v>
      </c>
      <c r="B103" s="573"/>
      <c r="C103" s="578" t="s">
        <v>779</v>
      </c>
      <c r="D103" s="610" t="s">
        <v>1108</v>
      </c>
      <c r="E103" s="543"/>
      <c r="F103" s="536" t="s">
        <v>521</v>
      </c>
      <c r="G103" s="552">
        <v>67</v>
      </c>
      <c r="H103" s="536">
        <v>995461</v>
      </c>
      <c r="I103" s="541" t="s">
        <v>138</v>
      </c>
      <c r="J103" s="537">
        <v>18</v>
      </c>
      <c r="K103" s="542" t="s">
        <v>138</v>
      </c>
      <c r="L103" s="543"/>
      <c r="M103" s="544">
        <f t="shared" si="2"/>
        <v>1.8000000000000002E-3</v>
      </c>
      <c r="N103" s="545" t="str">
        <f t="shared" si="3"/>
        <v>0.01</v>
      </c>
      <c r="AB103" s="488"/>
      <c r="AC103" s="488"/>
      <c r="AD103" s="488"/>
      <c r="AE103" s="488"/>
      <c r="AF103" s="488"/>
      <c r="AG103" s="488"/>
      <c r="AH103" s="488"/>
      <c r="AI103" s="489"/>
    </row>
    <row r="104" spans="1:35" ht="84">
      <c r="A104" s="533">
        <v>8</v>
      </c>
      <c r="B104" s="573"/>
      <c r="C104" s="578" t="s">
        <v>779</v>
      </c>
      <c r="D104" s="610" t="s">
        <v>1109</v>
      </c>
      <c r="E104" s="543"/>
      <c r="F104" s="536" t="s">
        <v>521</v>
      </c>
      <c r="G104" s="552">
        <v>16</v>
      </c>
      <c r="H104" s="536">
        <v>995461</v>
      </c>
      <c r="I104" s="541" t="s">
        <v>138</v>
      </c>
      <c r="J104" s="537">
        <v>18</v>
      </c>
      <c r="K104" s="542" t="s">
        <v>138</v>
      </c>
      <c r="L104" s="543"/>
      <c r="M104" s="544">
        <f t="shared" si="2"/>
        <v>1.8000000000000002E-3</v>
      </c>
      <c r="N104" s="545" t="str">
        <f t="shared" si="3"/>
        <v>0.01</v>
      </c>
      <c r="AB104" s="488"/>
      <c r="AC104" s="488"/>
      <c r="AD104" s="488"/>
      <c r="AE104" s="488"/>
      <c r="AF104" s="488"/>
      <c r="AG104" s="488"/>
      <c r="AH104" s="488"/>
      <c r="AI104" s="489"/>
    </row>
    <row r="105" spans="1:35" ht="84">
      <c r="A105" s="533">
        <v>9</v>
      </c>
      <c r="B105" s="573"/>
      <c r="C105" s="578" t="s">
        <v>779</v>
      </c>
      <c r="D105" s="610" t="s">
        <v>1110</v>
      </c>
      <c r="E105" s="543"/>
      <c r="F105" s="536" t="s">
        <v>521</v>
      </c>
      <c r="G105" s="552">
        <v>7</v>
      </c>
      <c r="H105" s="536">
        <v>995461</v>
      </c>
      <c r="I105" s="541" t="s">
        <v>138</v>
      </c>
      <c r="J105" s="537">
        <v>18</v>
      </c>
      <c r="K105" s="542" t="s">
        <v>138</v>
      </c>
      <c r="L105" s="543"/>
      <c r="M105" s="544">
        <f t="shared" si="2"/>
        <v>1.8000000000000002E-3</v>
      </c>
      <c r="N105" s="545" t="str">
        <f t="shared" si="3"/>
        <v>0.01</v>
      </c>
      <c r="AB105" s="488"/>
      <c r="AC105" s="488"/>
      <c r="AD105" s="488"/>
      <c r="AE105" s="488"/>
      <c r="AF105" s="488"/>
      <c r="AG105" s="488"/>
      <c r="AH105" s="488"/>
      <c r="AI105" s="489"/>
    </row>
    <row r="106" spans="1:35" ht="84">
      <c r="A106" s="533">
        <v>10</v>
      </c>
      <c r="B106" s="573"/>
      <c r="C106" s="578" t="s">
        <v>779</v>
      </c>
      <c r="D106" s="610" t="s">
        <v>1111</v>
      </c>
      <c r="E106" s="543"/>
      <c r="F106" s="536" t="s">
        <v>521</v>
      </c>
      <c r="G106" s="552">
        <v>7</v>
      </c>
      <c r="H106" s="536">
        <v>995461</v>
      </c>
      <c r="I106" s="541" t="s">
        <v>138</v>
      </c>
      <c r="J106" s="537">
        <v>18</v>
      </c>
      <c r="K106" s="542" t="s">
        <v>138</v>
      </c>
      <c r="L106" s="543"/>
      <c r="M106" s="544">
        <f t="shared" si="2"/>
        <v>1.8000000000000002E-3</v>
      </c>
      <c r="N106" s="545" t="str">
        <f t="shared" si="3"/>
        <v>0.01</v>
      </c>
      <c r="AB106" s="488"/>
      <c r="AC106" s="488"/>
      <c r="AD106" s="488"/>
      <c r="AE106" s="488"/>
      <c r="AF106" s="488"/>
      <c r="AG106" s="488"/>
      <c r="AH106" s="488"/>
      <c r="AI106" s="489"/>
    </row>
    <row r="107" spans="1:35" ht="84">
      <c r="A107" s="533">
        <v>11</v>
      </c>
      <c r="B107" s="573"/>
      <c r="C107" s="578" t="s">
        <v>779</v>
      </c>
      <c r="D107" s="610" t="s">
        <v>1112</v>
      </c>
      <c r="E107" s="543"/>
      <c r="F107" s="536" t="s">
        <v>521</v>
      </c>
      <c r="G107" s="552">
        <v>4</v>
      </c>
      <c r="H107" s="536">
        <v>995461</v>
      </c>
      <c r="I107" s="541" t="s">
        <v>138</v>
      </c>
      <c r="J107" s="537">
        <v>18</v>
      </c>
      <c r="K107" s="542" t="s">
        <v>138</v>
      </c>
      <c r="L107" s="543"/>
      <c r="M107" s="544">
        <f t="shared" si="2"/>
        <v>1.8000000000000002E-3</v>
      </c>
      <c r="N107" s="545" t="str">
        <f t="shared" si="3"/>
        <v>0.01</v>
      </c>
      <c r="AB107" s="488"/>
      <c r="AC107" s="488"/>
      <c r="AD107" s="488"/>
      <c r="AE107" s="488"/>
      <c r="AF107" s="488"/>
      <c r="AG107" s="488"/>
      <c r="AH107" s="488"/>
      <c r="AI107" s="489"/>
    </row>
    <row r="108" spans="1:35" ht="84">
      <c r="A108" s="533">
        <v>12</v>
      </c>
      <c r="B108" s="573"/>
      <c r="C108" s="578" t="s">
        <v>779</v>
      </c>
      <c r="D108" s="610" t="s">
        <v>1113</v>
      </c>
      <c r="E108" s="543"/>
      <c r="F108" s="536" t="s">
        <v>521</v>
      </c>
      <c r="G108" s="552">
        <v>8</v>
      </c>
      <c r="H108" s="536">
        <v>995461</v>
      </c>
      <c r="I108" s="541" t="s">
        <v>138</v>
      </c>
      <c r="J108" s="537">
        <v>18</v>
      </c>
      <c r="K108" s="542" t="s">
        <v>138</v>
      </c>
      <c r="L108" s="543"/>
      <c r="M108" s="544">
        <f t="shared" si="2"/>
        <v>1.8000000000000002E-3</v>
      </c>
      <c r="N108" s="545" t="str">
        <f t="shared" si="3"/>
        <v>0.01</v>
      </c>
      <c r="AB108" s="488"/>
      <c r="AC108" s="488"/>
      <c r="AD108" s="488"/>
      <c r="AE108" s="488"/>
      <c r="AF108" s="488"/>
      <c r="AG108" s="488"/>
      <c r="AH108" s="488"/>
      <c r="AI108" s="489"/>
    </row>
    <row r="109" spans="1:35" ht="84">
      <c r="A109" s="533">
        <v>13</v>
      </c>
      <c r="B109" s="573"/>
      <c r="C109" s="578" t="s">
        <v>779</v>
      </c>
      <c r="D109" s="612" t="s">
        <v>1114</v>
      </c>
      <c r="E109" s="543"/>
      <c r="F109" s="536" t="s">
        <v>499</v>
      </c>
      <c r="G109" s="552">
        <v>121</v>
      </c>
      <c r="H109" s="536">
        <v>995461</v>
      </c>
      <c r="I109" s="541" t="s">
        <v>138</v>
      </c>
      <c r="J109" s="537">
        <v>18</v>
      </c>
      <c r="K109" s="542" t="s">
        <v>138</v>
      </c>
      <c r="L109" s="543"/>
      <c r="M109" s="544">
        <f t="shared" si="2"/>
        <v>1.8000000000000002E-3</v>
      </c>
      <c r="N109" s="545" t="str">
        <f t="shared" si="3"/>
        <v>0.01</v>
      </c>
      <c r="AB109" s="488"/>
      <c r="AC109" s="488"/>
      <c r="AD109" s="488"/>
      <c r="AE109" s="488"/>
      <c r="AF109" s="488"/>
      <c r="AG109" s="488"/>
      <c r="AH109" s="488"/>
      <c r="AI109" s="489"/>
    </row>
    <row r="110" spans="1:35" ht="42">
      <c r="A110" s="533">
        <v>14</v>
      </c>
      <c r="B110" s="573"/>
      <c r="C110" s="578" t="s">
        <v>779</v>
      </c>
      <c r="D110" s="608" t="s">
        <v>1115</v>
      </c>
      <c r="E110" s="543"/>
      <c r="F110" s="536" t="s">
        <v>499</v>
      </c>
      <c r="G110" s="552">
        <v>67</v>
      </c>
      <c r="H110" s="536">
        <v>995461</v>
      </c>
      <c r="I110" s="541" t="s">
        <v>138</v>
      </c>
      <c r="J110" s="537">
        <v>18</v>
      </c>
      <c r="K110" s="542" t="s">
        <v>138</v>
      </c>
      <c r="L110" s="543"/>
      <c r="M110" s="544">
        <f t="shared" si="2"/>
        <v>1.8000000000000002E-3</v>
      </c>
      <c r="N110" s="545" t="str">
        <f t="shared" si="3"/>
        <v>0.01</v>
      </c>
      <c r="AB110" s="488"/>
      <c r="AC110" s="488"/>
      <c r="AD110" s="488"/>
      <c r="AE110" s="488"/>
      <c r="AF110" s="488"/>
      <c r="AG110" s="488"/>
      <c r="AH110" s="488"/>
      <c r="AI110" s="489"/>
    </row>
    <row r="111" spans="1:35" ht="30.6">
      <c r="A111" s="533"/>
      <c r="B111" s="573"/>
      <c r="C111" s="584" t="s">
        <v>1116</v>
      </c>
      <c r="D111" s="584"/>
      <c r="E111" s="536"/>
      <c r="F111" s="536"/>
      <c r="G111" s="552"/>
      <c r="H111" s="536"/>
      <c r="I111" s="536"/>
      <c r="J111" s="536"/>
      <c r="K111" s="536"/>
      <c r="L111" s="536"/>
      <c r="M111" s="536"/>
      <c r="N111" s="536"/>
      <c r="AB111" s="488"/>
      <c r="AC111" s="488"/>
      <c r="AD111" s="488"/>
      <c r="AE111" s="488"/>
      <c r="AF111" s="488"/>
      <c r="AG111" s="488"/>
      <c r="AH111" s="488"/>
      <c r="AI111" s="489"/>
    </row>
    <row r="112" spans="1:35" ht="84">
      <c r="A112" s="533">
        <v>1</v>
      </c>
      <c r="B112" s="573"/>
      <c r="C112" s="604">
        <v>5.6</v>
      </c>
      <c r="D112" s="587" t="s">
        <v>1117</v>
      </c>
      <c r="E112" s="543"/>
      <c r="F112" s="536" t="s">
        <v>551</v>
      </c>
      <c r="G112" s="552">
        <v>4</v>
      </c>
      <c r="H112" s="536">
        <v>995461</v>
      </c>
      <c r="I112" s="541" t="s">
        <v>138</v>
      </c>
      <c r="J112" s="537">
        <v>18</v>
      </c>
      <c r="K112" s="542" t="s">
        <v>138</v>
      </c>
      <c r="L112" s="543"/>
      <c r="M112" s="544">
        <f t="shared" si="2"/>
        <v>1.8000000000000002E-3</v>
      </c>
      <c r="N112" s="545" t="str">
        <f t="shared" si="3"/>
        <v>0.01</v>
      </c>
      <c r="AB112" s="488"/>
      <c r="AC112" s="488"/>
      <c r="AD112" s="488"/>
      <c r="AE112" s="488"/>
      <c r="AF112" s="488"/>
      <c r="AG112" s="488"/>
      <c r="AH112" s="488"/>
      <c r="AI112" s="489"/>
    </row>
    <row r="113" spans="1:35" ht="84">
      <c r="A113" s="533">
        <v>2</v>
      </c>
      <c r="B113" s="573"/>
      <c r="C113" s="604">
        <v>5.8</v>
      </c>
      <c r="D113" s="587" t="s">
        <v>1118</v>
      </c>
      <c r="E113" s="543"/>
      <c r="F113" s="536" t="s">
        <v>522</v>
      </c>
      <c r="G113" s="552">
        <v>30</v>
      </c>
      <c r="H113" s="536">
        <v>995461</v>
      </c>
      <c r="I113" s="541" t="s">
        <v>138</v>
      </c>
      <c r="J113" s="537">
        <v>18</v>
      </c>
      <c r="K113" s="542" t="s">
        <v>138</v>
      </c>
      <c r="L113" s="543"/>
      <c r="M113" s="544">
        <f t="shared" si="2"/>
        <v>1.8000000000000002E-3</v>
      </c>
      <c r="N113" s="545" t="str">
        <f t="shared" si="3"/>
        <v>0.01</v>
      </c>
      <c r="AB113" s="488"/>
      <c r="AC113" s="488"/>
      <c r="AD113" s="488"/>
      <c r="AE113" s="488"/>
      <c r="AF113" s="488"/>
      <c r="AG113" s="488"/>
      <c r="AH113" s="488"/>
      <c r="AI113" s="489"/>
    </row>
    <row r="114" spans="1:35" ht="63">
      <c r="A114" s="533">
        <v>3</v>
      </c>
      <c r="B114" s="573"/>
      <c r="C114" s="613">
        <v>5.0999999999999996</v>
      </c>
      <c r="D114" s="608" t="s">
        <v>1119</v>
      </c>
      <c r="E114" s="543"/>
      <c r="F114" s="536" t="s">
        <v>522</v>
      </c>
      <c r="G114" s="552">
        <v>20</v>
      </c>
      <c r="H114" s="536">
        <v>995461</v>
      </c>
      <c r="I114" s="541" t="s">
        <v>138</v>
      </c>
      <c r="J114" s="537">
        <v>18</v>
      </c>
      <c r="K114" s="542" t="s">
        <v>138</v>
      </c>
      <c r="L114" s="543"/>
      <c r="M114" s="544">
        <f t="shared" si="2"/>
        <v>1.8000000000000002E-3</v>
      </c>
      <c r="N114" s="545" t="str">
        <f t="shared" si="3"/>
        <v>0.01</v>
      </c>
      <c r="AB114" s="488"/>
      <c r="AC114" s="488"/>
      <c r="AD114" s="488"/>
      <c r="AE114" s="488"/>
      <c r="AF114" s="488"/>
      <c r="AG114" s="488"/>
      <c r="AH114" s="488"/>
      <c r="AI114" s="489"/>
    </row>
    <row r="115" spans="1:35" ht="42">
      <c r="A115" s="533">
        <v>4</v>
      </c>
      <c r="B115" s="573"/>
      <c r="C115" s="523">
        <v>5.14</v>
      </c>
      <c r="D115" s="610" t="s">
        <v>1120</v>
      </c>
      <c r="E115" s="543"/>
      <c r="F115" s="536" t="s">
        <v>522</v>
      </c>
      <c r="G115" s="552">
        <v>100</v>
      </c>
      <c r="H115" s="536">
        <v>995461</v>
      </c>
      <c r="I115" s="541" t="s">
        <v>138</v>
      </c>
      <c r="J115" s="537">
        <v>18</v>
      </c>
      <c r="K115" s="542" t="s">
        <v>138</v>
      </c>
      <c r="L115" s="543"/>
      <c r="M115" s="544">
        <f t="shared" si="2"/>
        <v>1.8000000000000002E-3</v>
      </c>
      <c r="N115" s="545" t="str">
        <f t="shared" si="3"/>
        <v>0.01</v>
      </c>
      <c r="AB115" s="488"/>
      <c r="AC115" s="488"/>
      <c r="AD115" s="488"/>
      <c r="AE115" s="488"/>
      <c r="AF115" s="488"/>
      <c r="AG115" s="488"/>
      <c r="AH115" s="488"/>
      <c r="AI115" s="489"/>
    </row>
    <row r="116" spans="1:35" ht="63">
      <c r="A116" s="533">
        <v>5</v>
      </c>
      <c r="B116" s="573"/>
      <c r="C116" s="523">
        <v>5.4</v>
      </c>
      <c r="D116" s="610" t="s">
        <v>1121</v>
      </c>
      <c r="E116" s="543"/>
      <c r="F116" s="536" t="s">
        <v>551</v>
      </c>
      <c r="G116" s="552">
        <v>4</v>
      </c>
      <c r="H116" s="536">
        <v>995461</v>
      </c>
      <c r="I116" s="541" t="s">
        <v>138</v>
      </c>
      <c r="J116" s="537">
        <v>18</v>
      </c>
      <c r="K116" s="542" t="s">
        <v>138</v>
      </c>
      <c r="L116" s="543"/>
      <c r="M116" s="544">
        <f t="shared" si="2"/>
        <v>1.8000000000000002E-3</v>
      </c>
      <c r="N116" s="545" t="str">
        <f t="shared" si="3"/>
        <v>0.01</v>
      </c>
      <c r="AB116" s="488"/>
      <c r="AC116" s="488"/>
      <c r="AD116" s="488"/>
      <c r="AE116" s="488"/>
      <c r="AF116" s="488"/>
      <c r="AG116" s="488"/>
      <c r="AH116" s="488"/>
      <c r="AI116" s="489"/>
    </row>
    <row r="117" spans="1:35" ht="63">
      <c r="A117" s="533">
        <v>6</v>
      </c>
      <c r="B117" s="573"/>
      <c r="C117" s="536">
        <v>5.1100000000000003</v>
      </c>
      <c r="D117" s="614" t="s">
        <v>1122</v>
      </c>
      <c r="E117" s="543"/>
      <c r="F117" s="536" t="s">
        <v>522</v>
      </c>
      <c r="G117" s="552">
        <v>35</v>
      </c>
      <c r="H117" s="536">
        <v>995461</v>
      </c>
      <c r="I117" s="541" t="s">
        <v>138</v>
      </c>
      <c r="J117" s="537">
        <v>18</v>
      </c>
      <c r="K117" s="542" t="s">
        <v>138</v>
      </c>
      <c r="L117" s="543"/>
      <c r="M117" s="544">
        <f t="shared" si="2"/>
        <v>1.8000000000000002E-3</v>
      </c>
      <c r="N117" s="545" t="str">
        <f t="shared" si="3"/>
        <v>0.01</v>
      </c>
      <c r="AB117" s="488"/>
      <c r="AC117" s="488"/>
      <c r="AD117" s="488"/>
      <c r="AE117" s="488"/>
      <c r="AF117" s="488"/>
      <c r="AG117" s="488"/>
      <c r="AH117" s="488"/>
      <c r="AI117" s="489"/>
    </row>
    <row r="118" spans="1:35" ht="42">
      <c r="A118" s="533">
        <v>7</v>
      </c>
      <c r="B118" s="573"/>
      <c r="C118" s="536">
        <v>5.15</v>
      </c>
      <c r="D118" s="614" t="s">
        <v>1123</v>
      </c>
      <c r="E118" s="543"/>
      <c r="F118" s="536" t="s">
        <v>522</v>
      </c>
      <c r="G118" s="552">
        <v>45</v>
      </c>
      <c r="H118" s="536">
        <v>995461</v>
      </c>
      <c r="I118" s="541" t="s">
        <v>138</v>
      </c>
      <c r="J118" s="537">
        <v>18</v>
      </c>
      <c r="K118" s="542" t="s">
        <v>138</v>
      </c>
      <c r="L118" s="543"/>
      <c r="M118" s="544">
        <f t="shared" si="2"/>
        <v>1.8000000000000002E-3</v>
      </c>
      <c r="N118" s="545" t="str">
        <f t="shared" si="3"/>
        <v>0.01</v>
      </c>
      <c r="AB118" s="488"/>
      <c r="AC118" s="488"/>
      <c r="AD118" s="488"/>
      <c r="AE118" s="488"/>
      <c r="AF118" s="488"/>
      <c r="AG118" s="488"/>
      <c r="AH118" s="488"/>
      <c r="AI118" s="489"/>
    </row>
    <row r="119" spans="1:35" ht="126">
      <c r="A119" s="533">
        <v>8</v>
      </c>
      <c r="B119" s="573"/>
      <c r="C119" s="536" t="s">
        <v>779</v>
      </c>
      <c r="D119" s="614" t="s">
        <v>1124</v>
      </c>
      <c r="E119" s="543"/>
      <c r="F119" s="536" t="s">
        <v>551</v>
      </c>
      <c r="G119" s="552">
        <v>7</v>
      </c>
      <c r="H119" s="536">
        <v>995461</v>
      </c>
      <c r="I119" s="541" t="s">
        <v>138</v>
      </c>
      <c r="J119" s="537">
        <v>18</v>
      </c>
      <c r="K119" s="542" t="s">
        <v>138</v>
      </c>
      <c r="L119" s="543"/>
      <c r="M119" s="544">
        <f t="shared" si="2"/>
        <v>1.8000000000000002E-3</v>
      </c>
      <c r="N119" s="545" t="str">
        <f t="shared" si="3"/>
        <v>0.01</v>
      </c>
      <c r="AB119" s="488"/>
      <c r="AC119" s="488"/>
      <c r="AD119" s="488"/>
      <c r="AE119" s="488"/>
      <c r="AF119" s="488"/>
      <c r="AG119" s="488"/>
      <c r="AH119" s="488"/>
      <c r="AI119" s="489"/>
    </row>
    <row r="120" spans="1:35" ht="42">
      <c r="A120" s="533">
        <v>9</v>
      </c>
      <c r="B120" s="573"/>
      <c r="C120" s="536">
        <v>5.18</v>
      </c>
      <c r="D120" s="614" t="s">
        <v>1125</v>
      </c>
      <c r="E120" s="543"/>
      <c r="F120" s="536" t="s">
        <v>522</v>
      </c>
      <c r="G120" s="552">
        <v>60</v>
      </c>
      <c r="H120" s="536">
        <v>995461</v>
      </c>
      <c r="I120" s="541" t="s">
        <v>138</v>
      </c>
      <c r="J120" s="537">
        <v>18</v>
      </c>
      <c r="K120" s="542" t="s">
        <v>138</v>
      </c>
      <c r="L120" s="543"/>
      <c r="M120" s="544">
        <f t="shared" si="2"/>
        <v>1.8000000000000002E-3</v>
      </c>
      <c r="N120" s="545" t="str">
        <f t="shared" si="3"/>
        <v>0.01</v>
      </c>
      <c r="AB120" s="488"/>
      <c r="AC120" s="488"/>
      <c r="AD120" s="488"/>
      <c r="AE120" s="488"/>
      <c r="AF120" s="488"/>
      <c r="AG120" s="488"/>
      <c r="AH120" s="488"/>
      <c r="AI120" s="489"/>
    </row>
    <row r="121" spans="1:35" ht="30.6">
      <c r="A121" s="533"/>
      <c r="B121" s="573"/>
      <c r="C121" s="584" t="s">
        <v>1126</v>
      </c>
      <c r="D121" s="584"/>
      <c r="E121" s="536"/>
      <c r="F121" s="536"/>
      <c r="G121" s="552"/>
      <c r="H121" s="536"/>
      <c r="I121" s="536"/>
      <c r="J121" s="536"/>
      <c r="K121" s="536"/>
      <c r="L121" s="536"/>
      <c r="M121" s="536"/>
      <c r="N121" s="536"/>
      <c r="AB121" s="488"/>
      <c r="AC121" s="488"/>
      <c r="AD121" s="488"/>
      <c r="AE121" s="488"/>
      <c r="AF121" s="488"/>
      <c r="AG121" s="488"/>
      <c r="AH121" s="488"/>
      <c r="AI121" s="489"/>
    </row>
    <row r="122" spans="1:35" ht="63">
      <c r="A122" s="533">
        <v>1</v>
      </c>
      <c r="B122" s="573"/>
      <c r="C122" s="523">
        <v>5.4</v>
      </c>
      <c r="D122" s="610" t="s">
        <v>1121</v>
      </c>
      <c r="E122" s="543"/>
      <c r="F122" s="536" t="s">
        <v>551</v>
      </c>
      <c r="G122" s="552">
        <v>6</v>
      </c>
      <c r="H122" s="536">
        <v>995461</v>
      </c>
      <c r="I122" s="541" t="s">
        <v>138</v>
      </c>
      <c r="J122" s="537">
        <v>18</v>
      </c>
      <c r="K122" s="542" t="s">
        <v>138</v>
      </c>
      <c r="L122" s="543"/>
      <c r="M122" s="544">
        <f t="shared" si="2"/>
        <v>1.8000000000000002E-3</v>
      </c>
      <c r="N122" s="545" t="str">
        <f t="shared" si="3"/>
        <v>0.01</v>
      </c>
      <c r="AB122" s="488"/>
      <c r="AC122" s="488"/>
      <c r="AD122" s="488"/>
      <c r="AE122" s="488"/>
      <c r="AF122" s="488"/>
      <c r="AG122" s="488"/>
      <c r="AH122" s="488"/>
      <c r="AI122" s="489"/>
    </row>
    <row r="123" spans="1:35" ht="63">
      <c r="A123" s="533">
        <v>2</v>
      </c>
      <c r="B123" s="573"/>
      <c r="C123" s="536">
        <v>6.2</v>
      </c>
      <c r="D123" s="614" t="s">
        <v>1127</v>
      </c>
      <c r="E123" s="543"/>
      <c r="F123" s="536" t="s">
        <v>521</v>
      </c>
      <c r="G123" s="552">
        <v>6</v>
      </c>
      <c r="H123" s="536">
        <v>995461</v>
      </c>
      <c r="I123" s="541" t="s">
        <v>138</v>
      </c>
      <c r="J123" s="537">
        <v>18</v>
      </c>
      <c r="K123" s="542" t="s">
        <v>138</v>
      </c>
      <c r="L123" s="543"/>
      <c r="M123" s="544">
        <f t="shared" si="2"/>
        <v>1.8000000000000002E-3</v>
      </c>
      <c r="N123" s="545" t="str">
        <f t="shared" si="3"/>
        <v>0.01</v>
      </c>
      <c r="AB123" s="488"/>
      <c r="AC123" s="488"/>
      <c r="AD123" s="488"/>
      <c r="AE123" s="488"/>
      <c r="AF123" s="488"/>
      <c r="AG123" s="488"/>
      <c r="AH123" s="488"/>
      <c r="AI123" s="489"/>
    </row>
    <row r="124" spans="1:35" ht="63">
      <c r="A124" s="533">
        <v>3</v>
      </c>
      <c r="B124" s="573"/>
      <c r="C124" s="536">
        <v>6.4</v>
      </c>
      <c r="D124" s="614" t="s">
        <v>1128</v>
      </c>
      <c r="E124" s="543"/>
      <c r="F124" s="536" t="s">
        <v>521</v>
      </c>
      <c r="G124" s="552">
        <v>40</v>
      </c>
      <c r="H124" s="536">
        <v>995461</v>
      </c>
      <c r="I124" s="541" t="s">
        <v>138</v>
      </c>
      <c r="J124" s="537">
        <v>18</v>
      </c>
      <c r="K124" s="542" t="s">
        <v>138</v>
      </c>
      <c r="L124" s="543"/>
      <c r="M124" s="544">
        <f t="shared" si="2"/>
        <v>1.8000000000000002E-3</v>
      </c>
      <c r="N124" s="545" t="str">
        <f t="shared" si="3"/>
        <v>0.01</v>
      </c>
      <c r="AB124" s="488"/>
      <c r="AC124" s="488"/>
      <c r="AD124" s="488"/>
      <c r="AE124" s="488"/>
      <c r="AF124" s="488"/>
      <c r="AG124" s="488"/>
      <c r="AH124" s="488"/>
      <c r="AI124" s="489"/>
    </row>
    <row r="125" spans="1:35" ht="42">
      <c r="A125" s="533">
        <v>4</v>
      </c>
      <c r="B125" s="573"/>
      <c r="C125" s="536">
        <v>6.7</v>
      </c>
      <c r="D125" s="614" t="s">
        <v>1129</v>
      </c>
      <c r="E125" s="543"/>
      <c r="F125" s="536" t="s">
        <v>522</v>
      </c>
      <c r="G125" s="552">
        <v>140</v>
      </c>
      <c r="H125" s="536">
        <v>995461</v>
      </c>
      <c r="I125" s="541" t="s">
        <v>138</v>
      </c>
      <c r="J125" s="537">
        <v>18</v>
      </c>
      <c r="K125" s="542" t="s">
        <v>138</v>
      </c>
      <c r="L125" s="543"/>
      <c r="M125" s="544">
        <f t="shared" si="2"/>
        <v>1.8000000000000002E-3</v>
      </c>
      <c r="N125" s="545" t="str">
        <f t="shared" si="3"/>
        <v>0.01</v>
      </c>
      <c r="AB125" s="488"/>
      <c r="AC125" s="488"/>
      <c r="AD125" s="488"/>
      <c r="AE125" s="488"/>
      <c r="AF125" s="488"/>
      <c r="AG125" s="488"/>
      <c r="AH125" s="488"/>
      <c r="AI125" s="489"/>
    </row>
    <row r="126" spans="1:35" ht="42">
      <c r="A126" s="533">
        <v>5</v>
      </c>
      <c r="B126" s="573"/>
      <c r="C126" s="536">
        <v>6.8</v>
      </c>
      <c r="D126" s="614" t="s">
        <v>1130</v>
      </c>
      <c r="E126" s="543"/>
      <c r="F126" s="536" t="s">
        <v>522</v>
      </c>
      <c r="G126" s="552">
        <v>150</v>
      </c>
      <c r="H126" s="536">
        <v>995461</v>
      </c>
      <c r="I126" s="541" t="s">
        <v>138</v>
      </c>
      <c r="J126" s="537">
        <v>18</v>
      </c>
      <c r="K126" s="542" t="s">
        <v>138</v>
      </c>
      <c r="L126" s="543"/>
      <c r="M126" s="544">
        <f t="shared" si="2"/>
        <v>1.8000000000000002E-3</v>
      </c>
      <c r="N126" s="545" t="str">
        <f t="shared" si="3"/>
        <v>0.01</v>
      </c>
      <c r="AB126" s="488"/>
      <c r="AC126" s="488"/>
      <c r="AD126" s="488"/>
      <c r="AE126" s="488"/>
      <c r="AF126" s="488"/>
      <c r="AG126" s="488"/>
      <c r="AH126" s="488"/>
      <c r="AI126" s="489"/>
    </row>
    <row r="127" spans="1:35" ht="42">
      <c r="A127" s="533">
        <v>6</v>
      </c>
      <c r="B127" s="573"/>
      <c r="C127" s="613">
        <v>6.12</v>
      </c>
      <c r="D127" s="614" t="s">
        <v>1131</v>
      </c>
      <c r="E127" s="543"/>
      <c r="F127" s="536" t="s">
        <v>521</v>
      </c>
      <c r="G127" s="552">
        <v>6</v>
      </c>
      <c r="H127" s="536">
        <v>995461</v>
      </c>
      <c r="I127" s="541" t="s">
        <v>138</v>
      </c>
      <c r="J127" s="537">
        <v>18</v>
      </c>
      <c r="K127" s="542" t="s">
        <v>138</v>
      </c>
      <c r="L127" s="543"/>
      <c r="M127" s="544">
        <f t="shared" si="2"/>
        <v>1.8000000000000002E-3</v>
      </c>
      <c r="N127" s="545" t="str">
        <f t="shared" si="3"/>
        <v>0.01</v>
      </c>
      <c r="AB127" s="488"/>
      <c r="AC127" s="488"/>
      <c r="AD127" s="488"/>
      <c r="AE127" s="488"/>
      <c r="AF127" s="488"/>
      <c r="AG127" s="488"/>
      <c r="AH127" s="488"/>
      <c r="AI127" s="489"/>
    </row>
    <row r="128" spans="1:35" ht="42">
      <c r="A128" s="533">
        <v>7</v>
      </c>
      <c r="B128" s="573"/>
      <c r="C128" s="613">
        <v>6.14</v>
      </c>
      <c r="D128" s="614" t="s">
        <v>1132</v>
      </c>
      <c r="E128" s="543"/>
      <c r="F128" s="536" t="s">
        <v>522</v>
      </c>
      <c r="G128" s="552">
        <v>130</v>
      </c>
      <c r="H128" s="536">
        <v>995461</v>
      </c>
      <c r="I128" s="541" t="s">
        <v>138</v>
      </c>
      <c r="J128" s="537">
        <v>18</v>
      </c>
      <c r="K128" s="542" t="s">
        <v>138</v>
      </c>
      <c r="L128" s="543"/>
      <c r="M128" s="544">
        <f t="shared" si="2"/>
        <v>1.8000000000000002E-3</v>
      </c>
      <c r="N128" s="545" t="str">
        <f t="shared" si="3"/>
        <v>0.01</v>
      </c>
      <c r="AB128" s="488"/>
      <c r="AC128" s="488"/>
      <c r="AD128" s="488"/>
      <c r="AE128" s="488"/>
      <c r="AF128" s="488"/>
      <c r="AG128" s="488"/>
      <c r="AH128" s="488"/>
      <c r="AI128" s="489"/>
    </row>
    <row r="129" spans="1:35" ht="30.6">
      <c r="A129" s="533"/>
      <c r="B129" s="573"/>
      <c r="C129" s="584" t="s">
        <v>1133</v>
      </c>
      <c r="D129" s="584"/>
      <c r="E129" s="536"/>
      <c r="F129" s="536"/>
      <c r="G129" s="552"/>
      <c r="H129" s="536"/>
      <c r="I129" s="536"/>
      <c r="J129" s="536"/>
      <c r="K129" s="536"/>
      <c r="L129" s="536"/>
      <c r="M129" s="536"/>
      <c r="N129" s="536"/>
      <c r="AB129" s="488"/>
      <c r="AC129" s="488"/>
      <c r="AD129" s="488"/>
      <c r="AE129" s="488"/>
      <c r="AF129" s="488"/>
      <c r="AG129" s="488"/>
      <c r="AH129" s="488"/>
      <c r="AI129" s="489"/>
    </row>
    <row r="130" spans="1:35" ht="105">
      <c r="A130" s="533">
        <v>1</v>
      </c>
      <c r="B130" s="573"/>
      <c r="C130" s="523"/>
      <c r="D130" s="606" t="s">
        <v>1134</v>
      </c>
      <c r="E130" s="536"/>
      <c r="F130" s="536"/>
      <c r="G130" s="552"/>
      <c r="H130" s="536"/>
      <c r="I130" s="536"/>
      <c r="J130" s="536"/>
      <c r="K130" s="536"/>
      <c r="L130" s="536"/>
      <c r="M130" s="536"/>
      <c r="N130" s="536"/>
      <c r="AB130" s="488"/>
      <c r="AC130" s="488"/>
      <c r="AD130" s="488"/>
      <c r="AE130" s="488"/>
      <c r="AF130" s="488"/>
      <c r="AG130" s="488"/>
      <c r="AH130" s="488"/>
      <c r="AI130" s="489"/>
    </row>
    <row r="131" spans="1:35" ht="30.6">
      <c r="A131" s="533" t="s">
        <v>11</v>
      </c>
      <c r="B131" s="573"/>
      <c r="C131" s="536" t="s">
        <v>779</v>
      </c>
      <c r="D131" s="606" t="s">
        <v>1135</v>
      </c>
      <c r="E131" s="543"/>
      <c r="F131" s="536" t="s">
        <v>521</v>
      </c>
      <c r="G131" s="552">
        <v>1</v>
      </c>
      <c r="H131" s="536">
        <v>995461</v>
      </c>
      <c r="I131" s="541" t="s">
        <v>138</v>
      </c>
      <c r="J131" s="537">
        <v>18</v>
      </c>
      <c r="K131" s="542" t="s">
        <v>138</v>
      </c>
      <c r="L131" s="543"/>
      <c r="M131" s="544">
        <f t="shared" si="2"/>
        <v>1.8000000000000002E-3</v>
      </c>
      <c r="N131" s="545" t="str">
        <f t="shared" si="3"/>
        <v>0.01</v>
      </c>
      <c r="AB131" s="488"/>
      <c r="AC131" s="488"/>
      <c r="AD131" s="488"/>
      <c r="AE131" s="488"/>
      <c r="AF131" s="488"/>
      <c r="AG131" s="488"/>
      <c r="AH131" s="488"/>
      <c r="AI131" s="489"/>
    </row>
    <row r="132" spans="1:35" ht="84">
      <c r="A132" s="533">
        <v>2</v>
      </c>
      <c r="B132" s="573"/>
      <c r="C132" s="523"/>
      <c r="D132" s="606" t="s">
        <v>1136</v>
      </c>
      <c r="E132" s="536"/>
      <c r="F132" s="536"/>
      <c r="G132" s="552"/>
      <c r="H132" s="536"/>
      <c r="I132" s="536"/>
      <c r="J132" s="536"/>
      <c r="K132" s="536"/>
      <c r="L132" s="536"/>
      <c r="M132" s="536"/>
      <c r="N132" s="536"/>
      <c r="AB132" s="488"/>
      <c r="AC132" s="488"/>
      <c r="AD132" s="488"/>
      <c r="AE132" s="488"/>
      <c r="AF132" s="488"/>
      <c r="AG132" s="488"/>
      <c r="AH132" s="488"/>
      <c r="AI132" s="489"/>
    </row>
    <row r="133" spans="1:35" ht="30.6">
      <c r="A133" s="533" t="s">
        <v>11</v>
      </c>
      <c r="B133" s="573"/>
      <c r="C133" s="536" t="s">
        <v>779</v>
      </c>
      <c r="D133" s="606" t="s">
        <v>1137</v>
      </c>
      <c r="E133" s="543"/>
      <c r="F133" s="536" t="s">
        <v>522</v>
      </c>
      <c r="G133" s="552">
        <v>30</v>
      </c>
      <c r="H133" s="536">
        <v>995461</v>
      </c>
      <c r="I133" s="541" t="s">
        <v>138</v>
      </c>
      <c r="J133" s="537">
        <v>18</v>
      </c>
      <c r="K133" s="542" t="s">
        <v>138</v>
      </c>
      <c r="L133" s="543"/>
      <c r="M133" s="544">
        <f t="shared" si="2"/>
        <v>1.8000000000000002E-3</v>
      </c>
      <c r="N133" s="545" t="str">
        <f t="shared" si="3"/>
        <v>0.01</v>
      </c>
      <c r="AB133" s="488"/>
      <c r="AC133" s="488"/>
      <c r="AD133" s="488"/>
      <c r="AE133" s="488"/>
      <c r="AF133" s="488"/>
      <c r="AG133" s="488"/>
      <c r="AH133" s="488"/>
      <c r="AI133" s="489"/>
    </row>
    <row r="134" spans="1:35" ht="42">
      <c r="A134" s="533">
        <v>3</v>
      </c>
      <c r="B134" s="573"/>
      <c r="C134" s="536" t="s">
        <v>779</v>
      </c>
      <c r="D134" s="606" t="s">
        <v>1138</v>
      </c>
      <c r="E134" s="543"/>
      <c r="F134" s="536" t="s">
        <v>521</v>
      </c>
      <c r="G134" s="552">
        <v>9</v>
      </c>
      <c r="H134" s="536">
        <v>995461</v>
      </c>
      <c r="I134" s="541" t="s">
        <v>138</v>
      </c>
      <c r="J134" s="537">
        <v>18</v>
      </c>
      <c r="K134" s="542" t="s">
        <v>138</v>
      </c>
      <c r="L134" s="543"/>
      <c r="M134" s="544">
        <f t="shared" si="2"/>
        <v>1.8000000000000002E-3</v>
      </c>
      <c r="N134" s="545" t="str">
        <f t="shared" si="3"/>
        <v>0.01</v>
      </c>
      <c r="AB134" s="488"/>
      <c r="AC134" s="488"/>
      <c r="AD134" s="488"/>
      <c r="AE134" s="488"/>
      <c r="AF134" s="488"/>
      <c r="AG134" s="488"/>
      <c r="AH134" s="488"/>
      <c r="AI134" s="489"/>
    </row>
    <row r="135" spans="1:35" ht="84">
      <c r="A135" s="533">
        <v>4</v>
      </c>
      <c r="B135" s="573"/>
      <c r="C135" s="536" t="s">
        <v>779</v>
      </c>
      <c r="D135" s="606" t="s">
        <v>1139</v>
      </c>
      <c r="E135" s="543"/>
      <c r="F135" s="536" t="s">
        <v>551</v>
      </c>
      <c r="G135" s="552">
        <v>1</v>
      </c>
      <c r="H135" s="536">
        <v>995461</v>
      </c>
      <c r="I135" s="541" t="s">
        <v>138</v>
      </c>
      <c r="J135" s="537">
        <v>18</v>
      </c>
      <c r="K135" s="542" t="s">
        <v>138</v>
      </c>
      <c r="L135" s="543"/>
      <c r="M135" s="544">
        <f t="shared" si="2"/>
        <v>1.8000000000000002E-3</v>
      </c>
      <c r="N135" s="545" t="str">
        <f t="shared" si="3"/>
        <v>0.01</v>
      </c>
      <c r="AB135" s="488"/>
      <c r="AC135" s="488"/>
      <c r="AD135" s="488"/>
      <c r="AE135" s="488"/>
      <c r="AF135" s="488"/>
      <c r="AG135" s="488"/>
      <c r="AH135" s="488"/>
      <c r="AI135" s="489"/>
    </row>
    <row r="136" spans="1:35" ht="63">
      <c r="A136" s="533">
        <v>5</v>
      </c>
      <c r="B136" s="573"/>
      <c r="C136" s="536" t="s">
        <v>779</v>
      </c>
      <c r="D136" s="606" t="s">
        <v>1140</v>
      </c>
      <c r="E136" s="543"/>
      <c r="F136" s="536" t="s">
        <v>521</v>
      </c>
      <c r="G136" s="552">
        <v>2</v>
      </c>
      <c r="H136" s="536">
        <v>995461</v>
      </c>
      <c r="I136" s="541" t="s">
        <v>138</v>
      </c>
      <c r="J136" s="537">
        <v>18</v>
      </c>
      <c r="K136" s="542" t="s">
        <v>138</v>
      </c>
      <c r="L136" s="543"/>
      <c r="M136" s="544">
        <f t="shared" si="2"/>
        <v>1.8000000000000002E-3</v>
      </c>
      <c r="N136" s="545" t="str">
        <f t="shared" si="3"/>
        <v>0.01</v>
      </c>
      <c r="AB136" s="488"/>
      <c r="AC136" s="488"/>
      <c r="AD136" s="488"/>
      <c r="AE136" s="488"/>
      <c r="AF136" s="488"/>
      <c r="AG136" s="488"/>
      <c r="AH136" s="488"/>
      <c r="AI136" s="489"/>
    </row>
    <row r="137" spans="1:35" ht="63">
      <c r="A137" s="533">
        <v>6</v>
      </c>
      <c r="B137" s="573"/>
      <c r="C137" s="536" t="s">
        <v>779</v>
      </c>
      <c r="D137" s="606" t="s">
        <v>1141</v>
      </c>
      <c r="E137" s="543"/>
      <c r="F137" s="536" t="s">
        <v>521</v>
      </c>
      <c r="G137" s="552">
        <v>2</v>
      </c>
      <c r="H137" s="536">
        <v>995461</v>
      </c>
      <c r="I137" s="541" t="s">
        <v>138</v>
      </c>
      <c r="J137" s="537">
        <v>18</v>
      </c>
      <c r="K137" s="542" t="s">
        <v>138</v>
      </c>
      <c r="L137" s="543"/>
      <c r="M137" s="544">
        <f t="shared" si="2"/>
        <v>1.8000000000000002E-3</v>
      </c>
      <c r="N137" s="545" t="str">
        <f t="shared" si="3"/>
        <v>0.01</v>
      </c>
      <c r="AB137" s="488"/>
      <c r="AC137" s="488"/>
      <c r="AD137" s="488"/>
      <c r="AE137" s="488"/>
      <c r="AF137" s="488"/>
      <c r="AG137" s="488"/>
      <c r="AH137" s="488"/>
      <c r="AI137" s="489"/>
    </row>
    <row r="138" spans="1:35" ht="42">
      <c r="A138" s="533">
        <v>7</v>
      </c>
      <c r="B138" s="573"/>
      <c r="C138" s="526"/>
      <c r="D138" s="606" t="s">
        <v>1142</v>
      </c>
      <c r="E138" s="536"/>
      <c r="F138" s="536"/>
      <c r="G138" s="552"/>
      <c r="H138" s="536"/>
      <c r="I138" s="536"/>
      <c r="J138" s="536"/>
      <c r="K138" s="536"/>
      <c r="L138" s="536"/>
      <c r="M138" s="536"/>
      <c r="N138" s="536"/>
      <c r="AB138" s="488"/>
      <c r="AC138" s="488"/>
      <c r="AD138" s="488"/>
      <c r="AE138" s="488"/>
      <c r="AF138" s="488"/>
      <c r="AG138" s="488"/>
      <c r="AH138" s="488"/>
      <c r="AI138" s="489"/>
    </row>
    <row r="139" spans="1:35" ht="30.6">
      <c r="A139" s="533" t="s">
        <v>11</v>
      </c>
      <c r="B139" s="573"/>
      <c r="C139" s="536" t="s">
        <v>779</v>
      </c>
      <c r="D139" s="606" t="s">
        <v>1143</v>
      </c>
      <c r="E139" s="543"/>
      <c r="F139" s="536" t="s">
        <v>521</v>
      </c>
      <c r="G139" s="552">
        <v>48</v>
      </c>
      <c r="H139" s="536">
        <v>995461</v>
      </c>
      <c r="I139" s="541" t="s">
        <v>138</v>
      </c>
      <c r="J139" s="537">
        <v>18</v>
      </c>
      <c r="K139" s="542" t="s">
        <v>138</v>
      </c>
      <c r="L139" s="543"/>
      <c r="M139" s="544">
        <f t="shared" si="2"/>
        <v>1.8000000000000002E-3</v>
      </c>
      <c r="N139" s="545" t="str">
        <f t="shared" si="3"/>
        <v>0.01</v>
      </c>
      <c r="AB139" s="488"/>
      <c r="AC139" s="488"/>
      <c r="AD139" s="488"/>
      <c r="AE139" s="488"/>
      <c r="AF139" s="488"/>
      <c r="AG139" s="488"/>
      <c r="AH139" s="488"/>
      <c r="AI139" s="489"/>
    </row>
    <row r="140" spans="1:35" ht="30.6">
      <c r="A140" s="533" t="s">
        <v>13</v>
      </c>
      <c r="B140" s="573"/>
      <c r="C140" s="536" t="s">
        <v>779</v>
      </c>
      <c r="D140" s="606" t="s">
        <v>1144</v>
      </c>
      <c r="E140" s="543"/>
      <c r="F140" s="536" t="s">
        <v>521</v>
      </c>
      <c r="G140" s="552">
        <v>21</v>
      </c>
      <c r="H140" s="536">
        <v>995461</v>
      </c>
      <c r="I140" s="541" t="s">
        <v>138</v>
      </c>
      <c r="J140" s="537">
        <v>18</v>
      </c>
      <c r="K140" s="542" t="s">
        <v>138</v>
      </c>
      <c r="L140" s="543"/>
      <c r="M140" s="544">
        <f t="shared" si="2"/>
        <v>1.8000000000000002E-3</v>
      </c>
      <c r="N140" s="545" t="str">
        <f t="shared" si="3"/>
        <v>0.01</v>
      </c>
      <c r="AB140" s="488"/>
      <c r="AC140" s="488"/>
      <c r="AD140" s="488"/>
      <c r="AE140" s="488"/>
      <c r="AF140" s="488"/>
      <c r="AG140" s="488"/>
      <c r="AH140" s="488"/>
      <c r="AI140" s="489"/>
    </row>
    <row r="141" spans="1:35" ht="63">
      <c r="A141" s="533">
        <v>8</v>
      </c>
      <c r="B141" s="573"/>
      <c r="C141" s="536" t="s">
        <v>779</v>
      </c>
      <c r="D141" s="606" t="s">
        <v>1145</v>
      </c>
      <c r="E141" s="543"/>
      <c r="F141" s="536" t="s">
        <v>551</v>
      </c>
      <c r="G141" s="552">
        <v>2</v>
      </c>
      <c r="H141" s="536">
        <v>995461</v>
      </c>
      <c r="I141" s="541" t="s">
        <v>138</v>
      </c>
      <c r="J141" s="537">
        <v>18</v>
      </c>
      <c r="K141" s="542" t="s">
        <v>138</v>
      </c>
      <c r="L141" s="543"/>
      <c r="M141" s="544">
        <f t="shared" si="2"/>
        <v>1.8000000000000002E-3</v>
      </c>
      <c r="N141" s="545" t="str">
        <f t="shared" si="3"/>
        <v>0.01</v>
      </c>
      <c r="AB141" s="488"/>
      <c r="AC141" s="488"/>
      <c r="AD141" s="488"/>
      <c r="AE141" s="488"/>
      <c r="AF141" s="488"/>
      <c r="AG141" s="488"/>
      <c r="AH141" s="488"/>
      <c r="AI141" s="489"/>
    </row>
    <row r="142" spans="1:35" ht="42">
      <c r="A142" s="533">
        <v>9</v>
      </c>
      <c r="B142" s="573"/>
      <c r="C142" s="536" t="s">
        <v>779</v>
      </c>
      <c r="D142" s="615" t="s">
        <v>1146</v>
      </c>
      <c r="E142" s="543"/>
      <c r="F142" s="536" t="s">
        <v>551</v>
      </c>
      <c r="G142" s="552">
        <v>1</v>
      </c>
      <c r="H142" s="536">
        <v>995461</v>
      </c>
      <c r="I142" s="541" t="s">
        <v>138</v>
      </c>
      <c r="J142" s="537">
        <v>18</v>
      </c>
      <c r="K142" s="542" t="s">
        <v>138</v>
      </c>
      <c r="L142" s="543"/>
      <c r="M142" s="544">
        <f t="shared" si="2"/>
        <v>1.8000000000000002E-3</v>
      </c>
      <c r="N142" s="545" t="str">
        <f t="shared" si="3"/>
        <v>0.01</v>
      </c>
      <c r="AB142" s="488"/>
      <c r="AC142" s="488"/>
      <c r="AD142" s="488"/>
      <c r="AE142" s="488"/>
      <c r="AF142" s="488"/>
      <c r="AG142" s="488"/>
      <c r="AH142" s="488"/>
      <c r="AI142" s="489"/>
    </row>
    <row r="143" spans="1:35" ht="84">
      <c r="A143" s="533">
        <v>10</v>
      </c>
      <c r="B143" s="573"/>
      <c r="C143" s="536" t="s">
        <v>779</v>
      </c>
      <c r="D143" s="606" t="s">
        <v>1147</v>
      </c>
      <c r="E143" s="543"/>
      <c r="F143" s="536" t="s">
        <v>521</v>
      </c>
      <c r="G143" s="552">
        <v>5</v>
      </c>
      <c r="H143" s="536">
        <v>995461</v>
      </c>
      <c r="I143" s="541" t="s">
        <v>138</v>
      </c>
      <c r="J143" s="537">
        <v>18</v>
      </c>
      <c r="K143" s="542" t="s">
        <v>138</v>
      </c>
      <c r="L143" s="543"/>
      <c r="M143" s="544">
        <f t="shared" si="2"/>
        <v>1.8000000000000002E-3</v>
      </c>
      <c r="N143" s="545" t="str">
        <f t="shared" si="3"/>
        <v>0.01</v>
      </c>
      <c r="AB143" s="488"/>
      <c r="AC143" s="488"/>
      <c r="AD143" s="488"/>
      <c r="AE143" s="488"/>
      <c r="AF143" s="488"/>
      <c r="AG143" s="488"/>
      <c r="AH143" s="488"/>
      <c r="AI143" s="489"/>
    </row>
    <row r="144" spans="1:35" ht="30.6">
      <c r="A144" s="533"/>
      <c r="B144" s="573"/>
      <c r="C144" s="584" t="s">
        <v>1148</v>
      </c>
      <c r="D144" s="584"/>
      <c r="E144" s="536"/>
      <c r="F144" s="536"/>
      <c r="G144" s="552"/>
      <c r="H144" s="536"/>
      <c r="I144" s="536"/>
      <c r="J144" s="536"/>
      <c r="K144" s="536"/>
      <c r="L144" s="536"/>
      <c r="M144" s="536"/>
      <c r="N144" s="536"/>
      <c r="AB144" s="488"/>
      <c r="AC144" s="488"/>
      <c r="AD144" s="488"/>
      <c r="AE144" s="488"/>
      <c r="AF144" s="488"/>
      <c r="AG144" s="488"/>
      <c r="AH144" s="488"/>
      <c r="AI144" s="489"/>
    </row>
    <row r="145" spans="1:35" ht="46.8">
      <c r="A145" s="533">
        <v>1</v>
      </c>
      <c r="B145" s="573"/>
      <c r="C145" s="533" t="s">
        <v>779</v>
      </c>
      <c r="D145" s="616" t="s">
        <v>1149</v>
      </c>
      <c r="E145" s="543"/>
      <c r="F145" s="536" t="s">
        <v>499</v>
      </c>
      <c r="G145" s="552">
        <v>3</v>
      </c>
      <c r="H145" s="536">
        <v>995461</v>
      </c>
      <c r="I145" s="541" t="s">
        <v>138</v>
      </c>
      <c r="J145" s="537">
        <v>18</v>
      </c>
      <c r="K145" s="542" t="s">
        <v>138</v>
      </c>
      <c r="L145" s="543"/>
      <c r="M145" s="544">
        <f t="shared" si="2"/>
        <v>1.8000000000000002E-3</v>
      </c>
      <c r="N145" s="545" t="str">
        <f t="shared" si="3"/>
        <v>0.01</v>
      </c>
      <c r="AB145" s="488"/>
      <c r="AC145" s="488"/>
      <c r="AD145" s="488"/>
      <c r="AE145" s="488"/>
      <c r="AF145" s="488"/>
      <c r="AG145" s="488"/>
      <c r="AH145" s="488"/>
      <c r="AI145" s="489"/>
    </row>
    <row r="146" spans="1:35" ht="70.2">
      <c r="A146" s="533">
        <v>2</v>
      </c>
      <c r="B146" s="573"/>
      <c r="C146" s="533" t="s">
        <v>779</v>
      </c>
      <c r="D146" s="616" t="s">
        <v>1150</v>
      </c>
      <c r="E146" s="543"/>
      <c r="F146" s="536" t="s">
        <v>1157</v>
      </c>
      <c r="G146" s="552">
        <v>3</v>
      </c>
      <c r="H146" s="536">
        <v>995461</v>
      </c>
      <c r="I146" s="541" t="s">
        <v>138</v>
      </c>
      <c r="J146" s="537">
        <v>18</v>
      </c>
      <c r="K146" s="542" t="s">
        <v>138</v>
      </c>
      <c r="L146" s="543"/>
      <c r="M146" s="544">
        <f t="shared" ref="M146:M149" si="4">IF(OR(K146="",K146="Confirmed"),J146*N146%,K146*N146%)</f>
        <v>1.8000000000000002E-3</v>
      </c>
      <c r="N146" s="545" t="str">
        <f t="shared" ref="N146:N149" si="5">IF(L146=0,"0.01",L146*G146)</f>
        <v>0.01</v>
      </c>
      <c r="AB146" s="488"/>
      <c r="AC146" s="488"/>
      <c r="AD146" s="488"/>
      <c r="AE146" s="488"/>
      <c r="AF146" s="488"/>
      <c r="AG146" s="488"/>
      <c r="AH146" s="488"/>
      <c r="AI146" s="489"/>
    </row>
    <row r="147" spans="1:35" ht="70.2">
      <c r="A147" s="533">
        <v>3</v>
      </c>
      <c r="B147" s="573"/>
      <c r="C147" s="533" t="s">
        <v>779</v>
      </c>
      <c r="D147" s="616" t="s">
        <v>1151</v>
      </c>
      <c r="E147" s="543"/>
      <c r="F147" s="536" t="s">
        <v>1158</v>
      </c>
      <c r="G147" s="552">
        <v>1</v>
      </c>
      <c r="H147" s="536">
        <v>995461</v>
      </c>
      <c r="I147" s="541" t="s">
        <v>138</v>
      </c>
      <c r="J147" s="537">
        <v>18</v>
      </c>
      <c r="K147" s="542" t="s">
        <v>138</v>
      </c>
      <c r="L147" s="543"/>
      <c r="M147" s="544">
        <f t="shared" si="4"/>
        <v>1.8000000000000002E-3</v>
      </c>
      <c r="N147" s="545" t="str">
        <f t="shared" si="5"/>
        <v>0.01</v>
      </c>
      <c r="AB147" s="488"/>
      <c r="AC147" s="488"/>
      <c r="AD147" s="488"/>
      <c r="AE147" s="488"/>
      <c r="AF147" s="488"/>
      <c r="AG147" s="488"/>
      <c r="AH147" s="488"/>
      <c r="AI147" s="489"/>
    </row>
    <row r="148" spans="1:35" ht="46.8">
      <c r="A148" s="533">
        <v>4</v>
      </c>
      <c r="B148" s="573"/>
      <c r="C148" s="533" t="s">
        <v>779</v>
      </c>
      <c r="D148" s="616" t="s">
        <v>1152</v>
      </c>
      <c r="E148" s="543"/>
      <c r="F148" s="536" t="s">
        <v>1159</v>
      </c>
      <c r="G148" s="552">
        <v>2</v>
      </c>
      <c r="H148" s="536">
        <v>995461</v>
      </c>
      <c r="I148" s="541" t="s">
        <v>138</v>
      </c>
      <c r="J148" s="537">
        <v>18</v>
      </c>
      <c r="K148" s="542" t="s">
        <v>138</v>
      </c>
      <c r="L148" s="543"/>
      <c r="M148" s="544">
        <f t="shared" si="4"/>
        <v>1.8000000000000002E-3</v>
      </c>
      <c r="N148" s="545" t="str">
        <f t="shared" si="5"/>
        <v>0.01</v>
      </c>
      <c r="AB148" s="488"/>
      <c r="AC148" s="488"/>
      <c r="AD148" s="488"/>
      <c r="AE148" s="488"/>
      <c r="AF148" s="488"/>
      <c r="AG148" s="488"/>
      <c r="AH148" s="488"/>
      <c r="AI148" s="489"/>
    </row>
    <row r="149" spans="1:35" ht="46.8">
      <c r="A149" s="533">
        <v>5</v>
      </c>
      <c r="B149" s="573"/>
      <c r="C149" s="533" t="s">
        <v>779</v>
      </c>
      <c r="D149" s="616" t="s">
        <v>1153</v>
      </c>
      <c r="E149" s="543"/>
      <c r="F149" s="536" t="s">
        <v>1157</v>
      </c>
      <c r="G149" s="552">
        <v>1</v>
      </c>
      <c r="H149" s="536">
        <v>995461</v>
      </c>
      <c r="I149" s="541" t="s">
        <v>138</v>
      </c>
      <c r="J149" s="537">
        <v>18</v>
      </c>
      <c r="K149" s="542" t="s">
        <v>138</v>
      </c>
      <c r="L149" s="543"/>
      <c r="M149" s="544">
        <f t="shared" si="4"/>
        <v>1.8000000000000002E-3</v>
      </c>
      <c r="N149" s="545" t="str">
        <f t="shared" si="5"/>
        <v>0.01</v>
      </c>
      <c r="AB149" s="488"/>
      <c r="AC149" s="488"/>
      <c r="AD149" s="488"/>
      <c r="AE149" s="488"/>
      <c r="AF149" s="488"/>
      <c r="AG149" s="488"/>
      <c r="AH149" s="488"/>
      <c r="AI149" s="489"/>
    </row>
    <row r="150" spans="1:35" ht="40.5" customHeight="1">
      <c r="A150" s="534"/>
      <c r="B150" s="490"/>
      <c r="C150" s="524"/>
      <c r="D150" s="726" t="s">
        <v>500</v>
      </c>
      <c r="E150" s="727"/>
      <c r="F150" s="727"/>
      <c r="G150" s="727"/>
      <c r="H150" s="727"/>
      <c r="I150" s="727"/>
      <c r="J150" s="727"/>
      <c r="K150" s="727"/>
      <c r="L150" s="728"/>
      <c r="M150" s="539">
        <f>SUM(M18:M149)</f>
        <v>0.18539999999999979</v>
      </c>
      <c r="N150" s="540">
        <f>SUM(N18:N149)</f>
        <v>0</v>
      </c>
      <c r="AE150" s="491"/>
      <c r="AF150" s="350" t="e">
        <f>ROUND(SUM(#REF!),0)</f>
        <v>#REF!</v>
      </c>
    </row>
    <row r="151" spans="1:35">
      <c r="A151" s="535"/>
      <c r="B151" s="344"/>
      <c r="C151" s="525"/>
      <c r="D151" s="345"/>
      <c r="E151" s="345"/>
      <c r="F151" s="345"/>
      <c r="G151" s="345"/>
      <c r="H151" s="344"/>
      <c r="I151" s="344"/>
      <c r="J151" s="344"/>
      <c r="K151" s="344"/>
      <c r="L151" s="344"/>
      <c r="M151" s="492"/>
      <c r="N151" s="348"/>
      <c r="AE151" s="491"/>
      <c r="AF151" s="350"/>
    </row>
    <row r="152" spans="1:35" ht="45" customHeight="1">
      <c r="A152" s="729" t="s">
        <v>592</v>
      </c>
      <c r="B152" s="730"/>
      <c r="C152" s="730"/>
      <c r="D152" s="730"/>
      <c r="E152" s="730"/>
      <c r="F152" s="730"/>
      <c r="G152" s="730"/>
      <c r="H152" s="730"/>
      <c r="I152" s="730"/>
      <c r="J152" s="730"/>
      <c r="K152" s="730"/>
      <c r="L152" s="730"/>
      <c r="M152" s="731"/>
      <c r="N152" s="348"/>
      <c r="AE152" s="491"/>
      <c r="AF152" s="350"/>
    </row>
    <row r="153" spans="1:35">
      <c r="A153" s="535"/>
      <c r="B153" s="344"/>
      <c r="C153" s="525"/>
      <c r="D153" s="345"/>
      <c r="E153" s="345"/>
      <c r="F153" s="345"/>
      <c r="G153" s="345"/>
      <c r="H153" s="346"/>
      <c r="I153" s="346"/>
      <c r="J153" s="346"/>
      <c r="K153" s="346"/>
      <c r="L153" s="346"/>
      <c r="M153" s="492"/>
      <c r="N153" s="348"/>
      <c r="AE153" s="491"/>
      <c r="AF153" s="350"/>
    </row>
    <row r="154" spans="1:35">
      <c r="A154" s="535"/>
      <c r="B154" s="344"/>
      <c r="C154" s="525"/>
      <c r="D154" s="345"/>
      <c r="E154" s="345"/>
      <c r="F154" s="345"/>
      <c r="G154" s="345"/>
      <c r="H154" s="346"/>
      <c r="I154" s="346"/>
      <c r="J154" s="346"/>
      <c r="K154" s="346"/>
      <c r="L154" s="346"/>
      <c r="M154" s="492"/>
      <c r="N154" s="348"/>
      <c r="AE154" s="491"/>
      <c r="AF154" s="350"/>
    </row>
    <row r="155" spans="1:35" ht="33.6" customHeight="1">
      <c r="A155" s="549" t="s">
        <v>110</v>
      </c>
      <c r="B155" s="550"/>
      <c r="C155" s="549"/>
      <c r="D155" s="347" t="str">
        <f>IF('[2]Names of Bidder'!D21=0,"",'[2]Names of Bidder'!D21)</f>
        <v/>
      </c>
      <c r="E155" s="347"/>
      <c r="F155" s="493"/>
      <c r="G155" s="493"/>
      <c r="H155" s="347"/>
      <c r="I155" s="347"/>
      <c r="J155" s="347"/>
      <c r="K155" s="347"/>
      <c r="M155" s="349" t="s">
        <v>113</v>
      </c>
      <c r="N155" s="494" t="str">
        <f>IF('[2]Names of Bidder'!D18=0,"",'[2]Names of Bidder'!D18)</f>
        <v/>
      </c>
    </row>
    <row r="156" spans="1:35" ht="33.6" customHeight="1">
      <c r="A156" s="549" t="s">
        <v>112</v>
      </c>
      <c r="B156" s="550"/>
      <c r="C156" s="549"/>
      <c r="D156" s="347" t="str">
        <f>IF('[2]Names of Bidder'!D22=0,"",'[2]Names of Bidder'!D22)</f>
        <v/>
      </c>
      <c r="E156" s="347"/>
      <c r="F156" s="493"/>
      <c r="G156" s="493"/>
      <c r="H156" s="347"/>
      <c r="I156" s="347"/>
      <c r="J156" s="347"/>
      <c r="K156" s="347"/>
      <c r="M156" s="349" t="s">
        <v>114</v>
      </c>
      <c r="N156" s="494" t="str">
        <f>IF('[2]Names of Bidder'!D19=0,"",'[2]Names of Bidder'!D19)</f>
        <v/>
      </c>
    </row>
    <row r="157" spans="1:35" ht="33.6" customHeight="1">
      <c r="A157" s="496"/>
      <c r="B157" s="128"/>
      <c r="C157" s="496"/>
      <c r="D157" s="495"/>
      <c r="E157" s="495"/>
      <c r="F157" s="495"/>
      <c r="G157" s="495"/>
      <c r="H157" s="108"/>
      <c r="I157" s="108"/>
      <c r="J157" s="108"/>
      <c r="K157" s="108"/>
    </row>
  </sheetData>
  <sheetProtection algorithmName="SHA-512" hashValue="Z/1O6UqWvH8LGoQChmECGbK0tavEM1c7K8tJ5w7haJvACjvtpnrLW4WPXzd4HpgOQxaDynwXur+J4x6ls9oAmQ==" saltValue="R7y3QsGZYHvek8/jjOr4uA==" spinCount="100000" sheet="1" formatColumns="0" formatRows="0" selectLockedCells="1"/>
  <autoFilter ref="A15:N150" xr:uid="{00000000-0001-0000-0600-000000000000}"/>
  <mergeCells count="8">
    <mergeCell ref="D150:L150"/>
    <mergeCell ref="A152:M152"/>
    <mergeCell ref="A1:J1"/>
    <mergeCell ref="K1:N1"/>
    <mergeCell ref="A3:N3"/>
    <mergeCell ref="A4:N4"/>
    <mergeCell ref="A14:G14"/>
    <mergeCell ref="J14:N14"/>
  </mergeCells>
  <dataValidations count="2">
    <dataValidation operator="greaterThan" allowBlank="1" showInputMessage="1" showErrorMessage="1" sqref="M18:M24 M26:M30 M32:M35 M37 M39:M40 M42 M44:M48 M50 M53:M58 M60:M62 M64:M65 M67 M69:M71 M73 M76:M79 M81:M84 M86:M87 M89:M90 M92 M94:M95 M97:M110 M112:M120 M122:M128 M131 M133:M137 M139:M143 M145:M149" xr:uid="{FD79ADF9-BBAC-49E0-8BA1-BFDC94FFDDF1}"/>
    <dataValidation type="list" allowBlank="1" showInputMessage="1" showErrorMessage="1" sqref="K18:K24 K26:K30 K32:K35 K37 K39:K40 K42 K44:K48 K50 K53:K58 K60:K62 K64:K65 K67 K69:K71 K73 K76:K79 K81:K84 K86:K87 K89:K90 K92 K94:K95 K97:K110 K112:K120 K122:K128 K131 K133:K137 K139:K143 K145:K149" xr:uid="{BF27509D-1E73-43BB-B047-2759123D0889}">
      <formula1>"Confirmed, 0,5,12,18,28"</formula1>
    </dataValidation>
  </dataValidations>
  <printOptions horizontalCentered="1"/>
  <pageMargins left="0.51181102362204722" right="0.27559055118110237" top="0.39370078740157483" bottom="0.39370078740157483" header="0.27559055118110237" footer="0.23622047244094491"/>
  <pageSetup paperSize="9" scale="22" orientation="landscape" horizontalDpi="300" verticalDpi="300" r:id="rId1"/>
  <headerFooter alignWithMargins="0">
    <oddFooter>&amp;R&amp;"Book Antiqua,Bold"&amp;10Schedule-3/ 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76EA3-1556-4337-A8F6-A6B9A78E56DC}">
  <sheetPr>
    <tabColor indexed="10"/>
  </sheetPr>
  <dimension ref="A1:AI63"/>
  <sheetViews>
    <sheetView view="pageBreakPreview" topLeftCell="A13" zoomScale="55" zoomScaleNormal="85" zoomScaleSheetLayoutView="55" workbookViewId="0">
      <selection activeCell="L18" sqref="L18"/>
    </sheetView>
  </sheetViews>
  <sheetFormatPr defaultColWidth="9" defaultRowHeight="21"/>
  <cols>
    <col min="1" max="1" width="10" style="527" customWidth="1"/>
    <col min="2" max="2" width="72.77734375" style="320" hidden="1" customWidth="1"/>
    <col min="3" max="3" width="19" style="516" customWidth="1"/>
    <col min="4" max="4" width="121.33203125" style="321" customWidth="1"/>
    <col min="5" max="5" width="49.77734375" style="321" customWidth="1"/>
    <col min="6" max="6" width="17.44140625" style="321" customWidth="1"/>
    <col min="7" max="7" width="23.33203125" style="321" customWidth="1"/>
    <col min="8" max="8" width="22.88671875" style="322" customWidth="1"/>
    <col min="9" max="9" width="18.33203125" style="322" customWidth="1"/>
    <col min="10" max="10" width="21.77734375" style="322" customWidth="1"/>
    <col min="11" max="11" width="22.77734375" style="322" customWidth="1"/>
    <col min="12" max="12" width="22.44140625" style="320" customWidth="1"/>
    <col min="13" max="13" width="24.21875" style="323" customWidth="1"/>
    <col min="14" max="14" width="24.21875" style="324" customWidth="1"/>
    <col min="15" max="26" width="9" style="105"/>
    <col min="27" max="27" width="9" style="107"/>
    <col min="28" max="29" width="9" style="318" hidden="1" customWidth="1"/>
    <col min="30" max="30" width="9" style="325" hidden="1" customWidth="1"/>
    <col min="31" max="32" width="17.6640625" style="325" hidden="1" customWidth="1"/>
    <col min="33" max="34" width="9" style="325" hidden="1" customWidth="1"/>
    <col min="35" max="35" width="9" style="325"/>
    <col min="36" max="16384" width="9" style="107"/>
  </cols>
  <sheetData>
    <row r="1" spans="1:35" s="501" customFormat="1" ht="75" customHeight="1">
      <c r="A1" s="735" t="str">
        <f>Cover!B3</f>
        <v>Specification No.: ODP/BB/C&amp;M-3430/OT-14/RFx No. 5002002968/23-24</v>
      </c>
      <c r="B1" s="735"/>
      <c r="C1" s="735"/>
      <c r="D1" s="735"/>
      <c r="E1" s="735"/>
      <c r="F1" s="735"/>
      <c r="G1" s="735"/>
      <c r="H1" s="735"/>
      <c r="I1" s="735"/>
      <c r="J1" s="735"/>
      <c r="K1" s="746" t="s">
        <v>1162</v>
      </c>
      <c r="L1" s="746"/>
      <c r="M1" s="746"/>
      <c r="N1" s="746"/>
      <c r="O1" s="500"/>
      <c r="P1" s="500"/>
      <c r="Q1" s="500"/>
      <c r="R1" s="500"/>
      <c r="S1" s="500"/>
      <c r="T1" s="500"/>
      <c r="U1" s="500"/>
      <c r="V1" s="500"/>
      <c r="W1" s="500"/>
      <c r="X1" s="500"/>
      <c r="Y1" s="500"/>
      <c r="Z1" s="500"/>
      <c r="AB1" s="502"/>
      <c r="AC1" s="502"/>
      <c r="AD1" s="503"/>
      <c r="AE1" s="503"/>
      <c r="AF1" s="503"/>
      <c r="AG1" s="503"/>
      <c r="AH1" s="503"/>
      <c r="AI1" s="503"/>
    </row>
    <row r="2" spans="1:35" ht="18" customHeight="1">
      <c r="A2" s="496"/>
      <c r="B2" s="154"/>
      <c r="C2" s="515"/>
      <c r="D2" s="326"/>
      <c r="E2" s="326"/>
      <c r="F2" s="326"/>
      <c r="G2" s="326"/>
      <c r="H2" s="108"/>
      <c r="I2" s="108"/>
      <c r="J2" s="108"/>
      <c r="K2" s="108"/>
      <c r="L2" s="105"/>
      <c r="M2" s="335"/>
      <c r="N2" s="336"/>
    </row>
    <row r="3" spans="1:35" ht="54" customHeight="1">
      <c r="A3" s="734" t="str">
        <f>Cover!$B$2</f>
        <v xml:space="preserve">Balance works for Construction of Vishram Sadan at MKCG Medical College, Berhampur under CSR Scheme of POWERGRID </v>
      </c>
      <c r="B3" s="734"/>
      <c r="C3" s="734"/>
      <c r="D3" s="734"/>
      <c r="E3" s="734"/>
      <c r="F3" s="734"/>
      <c r="G3" s="734"/>
      <c r="H3" s="734"/>
      <c r="I3" s="734"/>
      <c r="J3" s="734"/>
      <c r="K3" s="734"/>
      <c r="L3" s="734"/>
      <c r="M3" s="734"/>
      <c r="N3" s="734"/>
      <c r="AD3" s="342" t="s">
        <v>120</v>
      </c>
      <c r="AF3" s="343"/>
    </row>
    <row r="4" spans="1:35" ht="22.2" customHeight="1">
      <c r="A4" s="689" t="s">
        <v>121</v>
      </c>
      <c r="B4" s="689"/>
      <c r="C4" s="689"/>
      <c r="D4" s="689"/>
      <c r="E4" s="689"/>
      <c r="F4" s="689"/>
      <c r="G4" s="689"/>
      <c r="H4" s="689"/>
      <c r="I4" s="689"/>
      <c r="J4" s="689"/>
      <c r="K4" s="689"/>
      <c r="L4" s="689"/>
      <c r="M4" s="689"/>
      <c r="N4" s="689"/>
      <c r="AD4" s="342" t="s">
        <v>122</v>
      </c>
      <c r="AF4" s="343"/>
    </row>
    <row r="5" spans="1:35" ht="18" customHeight="1">
      <c r="AD5" s="342" t="s">
        <v>123</v>
      </c>
      <c r="AF5" s="343"/>
    </row>
    <row r="6" spans="1:35" ht="18" customHeight="1">
      <c r="A6" s="528" t="s">
        <v>83</v>
      </c>
      <c r="B6" s="212"/>
      <c r="C6" s="517"/>
      <c r="D6" s="328"/>
      <c r="E6" s="328"/>
      <c r="F6" s="328"/>
      <c r="G6" s="328"/>
      <c r="H6" s="208"/>
      <c r="I6" s="208"/>
      <c r="J6" s="208"/>
      <c r="K6" s="208"/>
      <c r="L6" s="105" t="s">
        <v>84</v>
      </c>
      <c r="M6" s="335"/>
      <c r="N6" s="336"/>
      <c r="AD6" s="342" t="s">
        <v>124</v>
      </c>
      <c r="AF6" s="343"/>
    </row>
    <row r="7" spans="1:35" ht="18" customHeight="1">
      <c r="A7" s="528" t="e">
        <f>"Bidder as "&amp;'[1]Names of Bidder'!D6</f>
        <v>#REF!</v>
      </c>
      <c r="B7" s="214"/>
      <c r="C7" s="518"/>
      <c r="D7" s="329"/>
      <c r="E7" s="329"/>
      <c r="F7" s="329"/>
      <c r="G7" s="329"/>
      <c r="L7" s="156" t="s">
        <v>528</v>
      </c>
      <c r="M7" s="337"/>
      <c r="N7" s="338"/>
      <c r="O7" s="158"/>
      <c r="P7" s="158"/>
      <c r="Q7" s="158"/>
      <c r="R7" s="158"/>
      <c r="S7" s="158"/>
      <c r="T7" s="158"/>
      <c r="U7" s="158"/>
      <c r="V7" s="158"/>
      <c r="W7" s="158"/>
      <c r="X7" s="158"/>
      <c r="Y7" s="158"/>
      <c r="Z7" s="158"/>
      <c r="AD7" s="342" t="s">
        <v>125</v>
      </c>
      <c r="AF7" s="343"/>
    </row>
    <row r="8" spans="1:35">
      <c r="A8" s="529" t="s">
        <v>126</v>
      </c>
      <c r="B8" s="212"/>
      <c r="C8" s="519" t="str">
        <f>IF('Names of Bidder'!D8=0,"",'Names of Bidder'!D8)</f>
        <v/>
      </c>
      <c r="D8" s="330" t="str">
        <f>IF('Names of Bidder'!D8=0,"",'Names of Bidder'!D8)</f>
        <v/>
      </c>
      <c r="E8" s="330"/>
      <c r="F8" s="328"/>
      <c r="G8" s="328"/>
      <c r="H8" s="330"/>
      <c r="I8" s="330"/>
      <c r="J8" s="330"/>
      <c r="K8" s="330"/>
      <c r="L8" s="156" t="s">
        <v>127</v>
      </c>
      <c r="M8" s="337"/>
      <c r="N8" s="338"/>
      <c r="O8" s="158"/>
      <c r="P8" s="158"/>
      <c r="Q8" s="158"/>
      <c r="R8" s="158"/>
      <c r="S8" s="158"/>
      <c r="T8" s="158"/>
      <c r="U8" s="158"/>
      <c r="V8" s="158"/>
      <c r="W8" s="158"/>
      <c r="X8" s="158"/>
      <c r="Y8" s="158"/>
      <c r="Z8" s="158"/>
      <c r="AD8" s="342" t="s">
        <v>128</v>
      </c>
      <c r="AF8" s="343"/>
    </row>
    <row r="9" spans="1:35">
      <c r="A9" s="529" t="s">
        <v>129</v>
      </c>
      <c r="B9" s="212"/>
      <c r="C9" s="519" t="str">
        <f>IF('Names of Bidder'!D9=0,"",'Names of Bidder'!D9)</f>
        <v/>
      </c>
      <c r="D9" s="330" t="str">
        <f>IF('Names of Bidder'!D9=0,"",'Names of Bidder'!D9)</f>
        <v/>
      </c>
      <c r="E9" s="330"/>
      <c r="F9" s="328"/>
      <c r="G9" s="328"/>
      <c r="H9" s="330"/>
      <c r="I9" s="330"/>
      <c r="J9" s="330"/>
      <c r="K9" s="330"/>
      <c r="L9" s="156" t="s">
        <v>130</v>
      </c>
      <c r="M9" s="337"/>
      <c r="N9" s="338"/>
      <c r="O9" s="158"/>
      <c r="P9" s="158"/>
      <c r="Q9" s="158"/>
      <c r="R9" s="158"/>
      <c r="S9" s="158"/>
      <c r="T9" s="158"/>
      <c r="U9" s="158"/>
      <c r="V9" s="158"/>
      <c r="W9" s="158"/>
      <c r="X9" s="158"/>
      <c r="Y9" s="158"/>
      <c r="Z9" s="158"/>
      <c r="AD9" s="342" t="s">
        <v>131</v>
      </c>
      <c r="AF9" s="343"/>
    </row>
    <row r="10" spans="1:35">
      <c r="A10" s="530"/>
      <c r="B10" s="208"/>
      <c r="C10" s="519" t="str">
        <f>IF('Names of Bidder'!D10=0,"",'Names of Bidder'!D10)</f>
        <v/>
      </c>
      <c r="D10" s="330" t="str">
        <f>IF('Names of Bidder'!D10=0,"",'Names of Bidder'!D10)</f>
        <v/>
      </c>
      <c r="E10" s="330"/>
      <c r="F10" s="331"/>
      <c r="G10" s="331"/>
      <c r="H10" s="330"/>
      <c r="I10" s="330"/>
      <c r="J10" s="330"/>
      <c r="K10" s="330"/>
      <c r="L10" s="156" t="s">
        <v>132</v>
      </c>
      <c r="M10" s="337"/>
      <c r="N10" s="338"/>
      <c r="O10" s="158"/>
      <c r="P10" s="158"/>
      <c r="Q10" s="158"/>
      <c r="R10" s="158"/>
      <c r="S10" s="158"/>
      <c r="T10" s="158"/>
      <c r="U10" s="158"/>
      <c r="V10" s="158"/>
      <c r="W10" s="158"/>
      <c r="X10" s="158"/>
      <c r="Y10" s="158"/>
      <c r="Z10" s="158"/>
    </row>
    <row r="11" spans="1:35">
      <c r="A11" s="530"/>
      <c r="B11" s="208"/>
      <c r="C11" s="519" t="str">
        <f>IF('Names of Bidder'!D11=0,"",'Names of Bidder'!D11)</f>
        <v/>
      </c>
      <c r="D11" s="330" t="str">
        <f>IF('Names of Bidder'!D11=0,"",'Names of Bidder'!D11)</f>
        <v/>
      </c>
      <c r="E11" s="330"/>
      <c r="F11" s="331"/>
      <c r="G11" s="331"/>
      <c r="H11" s="330"/>
      <c r="I11" s="330"/>
      <c r="J11" s="330"/>
      <c r="K11" s="330"/>
      <c r="L11" s="156" t="s">
        <v>133</v>
      </c>
      <c r="M11" s="337"/>
      <c r="N11" s="338"/>
      <c r="O11" s="158"/>
      <c r="P11" s="158"/>
      <c r="Q11" s="158"/>
      <c r="R11" s="158"/>
      <c r="S11" s="158"/>
      <c r="T11" s="158"/>
      <c r="U11" s="158"/>
      <c r="V11" s="158"/>
      <c r="W11" s="158"/>
      <c r="X11" s="158"/>
      <c r="Y11" s="158"/>
      <c r="Z11" s="158"/>
    </row>
    <row r="12" spans="1:35" ht="18" customHeight="1">
      <c r="A12" s="530"/>
      <c r="B12" s="208"/>
      <c r="C12" s="520"/>
      <c r="D12" s="331"/>
      <c r="E12" s="331"/>
      <c r="F12" s="331"/>
      <c r="G12" s="331"/>
      <c r="H12" s="328"/>
      <c r="I12" s="328"/>
      <c r="J12" s="328"/>
      <c r="K12" s="328"/>
      <c r="L12" s="208"/>
      <c r="M12" s="339"/>
      <c r="N12" s="336"/>
    </row>
    <row r="13" spans="1:35" ht="18" customHeight="1">
      <c r="A13" s="531"/>
      <c r="B13" s="332"/>
      <c r="C13" s="521"/>
      <c r="D13" s="333"/>
      <c r="E13" s="333"/>
      <c r="F13" s="333"/>
      <c r="G13" s="333"/>
      <c r="H13" s="332"/>
      <c r="I13" s="332"/>
      <c r="J13" s="332"/>
      <c r="K13" s="332"/>
      <c r="L13" s="332"/>
      <c r="M13" s="340"/>
      <c r="N13" s="341"/>
    </row>
    <row r="14" spans="1:35" ht="41.4" customHeight="1">
      <c r="A14" s="732" t="s">
        <v>579</v>
      </c>
      <c r="B14" s="732"/>
      <c r="C14" s="732"/>
      <c r="D14" s="732"/>
      <c r="E14" s="732"/>
      <c r="F14" s="732"/>
      <c r="G14" s="732"/>
      <c r="H14" s="212"/>
      <c r="I14" s="212"/>
      <c r="J14" s="733" t="s">
        <v>134</v>
      </c>
      <c r="K14" s="733"/>
      <c r="L14" s="733"/>
      <c r="M14" s="733"/>
      <c r="N14" s="733"/>
    </row>
    <row r="15" spans="1:35" s="128" customFormat="1" ht="129" customHeight="1">
      <c r="A15" s="522" t="s">
        <v>94</v>
      </c>
      <c r="B15" s="130" t="s">
        <v>490</v>
      </c>
      <c r="C15" s="522" t="s">
        <v>595</v>
      </c>
      <c r="D15" s="546" t="s">
        <v>95</v>
      </c>
      <c r="E15" s="546" t="s">
        <v>808</v>
      </c>
      <c r="F15" s="132" t="s">
        <v>97</v>
      </c>
      <c r="G15" s="132" t="s">
        <v>98</v>
      </c>
      <c r="H15" s="504" t="s">
        <v>590</v>
      </c>
      <c r="I15" s="504" t="s">
        <v>591</v>
      </c>
      <c r="J15" s="504" t="s">
        <v>135</v>
      </c>
      <c r="K15" s="504" t="s">
        <v>491</v>
      </c>
      <c r="L15" s="505" t="s">
        <v>527</v>
      </c>
      <c r="M15" s="506" t="s">
        <v>136</v>
      </c>
      <c r="N15" s="507" t="s">
        <v>526</v>
      </c>
      <c r="AD15" s="508"/>
      <c r="AE15" s="368" t="s">
        <v>492</v>
      </c>
      <c r="AF15" s="368" t="s">
        <v>493</v>
      </c>
      <c r="AG15" s="508"/>
      <c r="AH15" s="508"/>
      <c r="AI15" s="508"/>
    </row>
    <row r="16" spans="1:35" ht="23.4">
      <c r="A16" s="532">
        <v>1</v>
      </c>
      <c r="B16" s="482"/>
      <c r="C16" s="532">
        <v>2</v>
      </c>
      <c r="D16" s="547">
        <v>3</v>
      </c>
      <c r="E16" s="547">
        <v>4</v>
      </c>
      <c r="F16" s="482">
        <v>5</v>
      </c>
      <c r="G16" s="482">
        <v>6</v>
      </c>
      <c r="H16" s="482">
        <v>7</v>
      </c>
      <c r="I16" s="482">
        <v>8</v>
      </c>
      <c r="J16" s="482">
        <v>9</v>
      </c>
      <c r="K16" s="482">
        <v>10</v>
      </c>
      <c r="L16" s="482">
        <v>11</v>
      </c>
      <c r="M16" s="582">
        <v>12</v>
      </c>
      <c r="N16" s="582">
        <v>13</v>
      </c>
      <c r="AE16" s="485">
        <v>5</v>
      </c>
      <c r="AF16" s="485" t="s">
        <v>137</v>
      </c>
    </row>
    <row r="17" spans="1:35" ht="202.5" customHeight="1">
      <c r="A17" s="533">
        <v>1</v>
      </c>
      <c r="B17" s="573"/>
      <c r="C17" s="523" t="s">
        <v>703</v>
      </c>
      <c r="D17" s="617" t="s">
        <v>1163</v>
      </c>
      <c r="E17" s="573"/>
      <c r="F17" s="536"/>
      <c r="G17" s="552"/>
      <c r="H17" s="536"/>
      <c r="I17" s="536"/>
      <c r="J17" s="536"/>
      <c r="K17" s="536"/>
      <c r="L17" s="536"/>
      <c r="M17" s="536"/>
      <c r="N17" s="536"/>
      <c r="AB17" s="488"/>
      <c r="AC17" s="488"/>
      <c r="AD17" s="488"/>
      <c r="AE17" s="488"/>
      <c r="AF17" s="488"/>
      <c r="AG17" s="488"/>
      <c r="AH17" s="488"/>
      <c r="AI17" s="489"/>
    </row>
    <row r="18" spans="1:35" ht="84">
      <c r="A18" s="533" t="s">
        <v>11</v>
      </c>
      <c r="B18" s="573"/>
      <c r="C18" s="526"/>
      <c r="D18" s="548" t="s">
        <v>1164</v>
      </c>
      <c r="E18" s="543"/>
      <c r="F18" s="536" t="s">
        <v>551</v>
      </c>
      <c r="G18" s="552">
        <v>1</v>
      </c>
      <c r="H18" s="536">
        <v>995463</v>
      </c>
      <c r="I18" s="541" t="s">
        <v>138</v>
      </c>
      <c r="J18" s="537">
        <v>18</v>
      </c>
      <c r="K18" s="542" t="s">
        <v>138</v>
      </c>
      <c r="L18" s="543"/>
      <c r="M18" s="544">
        <f t="shared" ref="M18:M55" si="0">IF(OR(K18="",K18="Confirmed"),J18*N18%,K18*N18%)</f>
        <v>1.8000000000000002E-3</v>
      </c>
      <c r="N18" s="545" t="str">
        <f t="shared" ref="N18:N55" si="1">IF(L18=0,"0.01",L18*G18)</f>
        <v>0.01</v>
      </c>
      <c r="AB18" s="488"/>
      <c r="AC18" s="488"/>
      <c r="AD18" s="488"/>
      <c r="AE18" s="488"/>
      <c r="AF18" s="488"/>
      <c r="AG18" s="488"/>
      <c r="AH18" s="488"/>
      <c r="AI18" s="489"/>
    </row>
    <row r="19" spans="1:35" ht="189">
      <c r="A19" s="533">
        <v>2</v>
      </c>
      <c r="B19" s="573"/>
      <c r="C19" s="618" t="s">
        <v>1165</v>
      </c>
      <c r="D19" s="548" t="s">
        <v>1166</v>
      </c>
      <c r="E19" s="573"/>
      <c r="F19" s="536"/>
      <c r="G19" s="552"/>
      <c r="H19" s="536"/>
      <c r="I19" s="536"/>
      <c r="J19" s="536"/>
      <c r="K19" s="536"/>
      <c r="L19" s="536"/>
      <c r="M19" s="536"/>
      <c r="N19" s="536"/>
      <c r="AB19" s="488"/>
      <c r="AC19" s="488"/>
      <c r="AD19" s="488"/>
      <c r="AE19" s="488"/>
      <c r="AF19" s="488"/>
      <c r="AG19" s="488"/>
      <c r="AH19" s="488"/>
      <c r="AI19" s="489"/>
    </row>
    <row r="20" spans="1:35" ht="30.6">
      <c r="A20" s="533" t="s">
        <v>11</v>
      </c>
      <c r="B20" s="573"/>
      <c r="C20" s="618" t="s">
        <v>1167</v>
      </c>
      <c r="D20" s="548" t="s">
        <v>1168</v>
      </c>
      <c r="E20" s="543"/>
      <c r="F20" s="536" t="s">
        <v>976</v>
      </c>
      <c r="G20" s="552">
        <v>7</v>
      </c>
      <c r="H20" s="536">
        <v>995463</v>
      </c>
      <c r="I20" s="541" t="s">
        <v>138</v>
      </c>
      <c r="J20" s="537">
        <v>18</v>
      </c>
      <c r="K20" s="542" t="s">
        <v>138</v>
      </c>
      <c r="L20" s="543"/>
      <c r="M20" s="544">
        <f t="shared" si="0"/>
        <v>1.8000000000000002E-3</v>
      </c>
      <c r="N20" s="545" t="str">
        <f t="shared" si="1"/>
        <v>0.01</v>
      </c>
      <c r="AB20" s="488"/>
      <c r="AC20" s="488"/>
      <c r="AD20" s="488"/>
      <c r="AE20" s="488"/>
      <c r="AF20" s="488"/>
      <c r="AG20" s="488"/>
      <c r="AH20" s="488"/>
      <c r="AI20" s="489"/>
    </row>
    <row r="21" spans="1:35" ht="30.6">
      <c r="A21" s="533" t="s">
        <v>13</v>
      </c>
      <c r="B21" s="573"/>
      <c r="C21" s="618" t="s">
        <v>1169</v>
      </c>
      <c r="D21" s="548" t="s">
        <v>1170</v>
      </c>
      <c r="E21" s="543"/>
      <c r="F21" s="536" t="s">
        <v>976</v>
      </c>
      <c r="G21" s="552">
        <v>5</v>
      </c>
      <c r="H21" s="536">
        <v>995463</v>
      </c>
      <c r="I21" s="541" t="s">
        <v>138</v>
      </c>
      <c r="J21" s="537">
        <v>18</v>
      </c>
      <c r="K21" s="542" t="s">
        <v>138</v>
      </c>
      <c r="L21" s="543"/>
      <c r="M21" s="544">
        <f t="shared" si="0"/>
        <v>1.8000000000000002E-3</v>
      </c>
      <c r="N21" s="545" t="str">
        <f t="shared" si="1"/>
        <v>0.01</v>
      </c>
      <c r="AB21" s="488"/>
      <c r="AC21" s="488"/>
      <c r="AD21" s="488"/>
      <c r="AE21" s="488"/>
      <c r="AF21" s="488"/>
      <c r="AG21" s="488"/>
      <c r="AH21" s="488"/>
      <c r="AI21" s="489"/>
    </row>
    <row r="22" spans="1:35" ht="147">
      <c r="A22" s="533">
        <v>3</v>
      </c>
      <c r="B22" s="573"/>
      <c r="C22" s="523"/>
      <c r="D22" s="548" t="s">
        <v>1171</v>
      </c>
      <c r="E22" s="573"/>
      <c r="F22" s="536"/>
      <c r="G22" s="552"/>
      <c r="H22" s="536"/>
      <c r="I22" s="536"/>
      <c r="J22" s="536"/>
      <c r="K22" s="536"/>
      <c r="L22" s="536"/>
      <c r="M22" s="536"/>
      <c r="N22" s="536"/>
      <c r="AB22" s="488"/>
      <c r="AC22" s="488"/>
      <c r="AD22" s="488"/>
      <c r="AE22" s="488"/>
      <c r="AF22" s="488"/>
      <c r="AG22" s="488"/>
      <c r="AH22" s="488"/>
      <c r="AI22" s="489"/>
    </row>
    <row r="23" spans="1:35" ht="42">
      <c r="A23" s="533" t="s">
        <v>11</v>
      </c>
      <c r="B23" s="573"/>
      <c r="C23" s="618" t="s">
        <v>1172</v>
      </c>
      <c r="D23" s="548" t="s">
        <v>1173</v>
      </c>
      <c r="E23" s="543"/>
      <c r="F23" s="536" t="s">
        <v>536</v>
      </c>
      <c r="G23" s="552">
        <v>22</v>
      </c>
      <c r="H23" s="536">
        <v>995463</v>
      </c>
      <c r="I23" s="541" t="s">
        <v>138</v>
      </c>
      <c r="J23" s="537">
        <v>18</v>
      </c>
      <c r="K23" s="542" t="s">
        <v>138</v>
      </c>
      <c r="L23" s="543"/>
      <c r="M23" s="544">
        <f t="shared" si="0"/>
        <v>1.8000000000000002E-3</v>
      </c>
      <c r="N23" s="545" t="str">
        <f t="shared" si="1"/>
        <v>0.01</v>
      </c>
      <c r="AB23" s="488"/>
      <c r="AC23" s="488"/>
      <c r="AD23" s="488"/>
      <c r="AE23" s="488"/>
      <c r="AF23" s="488"/>
      <c r="AG23" s="488"/>
      <c r="AH23" s="488"/>
      <c r="AI23" s="489"/>
    </row>
    <row r="24" spans="1:35" ht="42">
      <c r="A24" s="533" t="s">
        <v>13</v>
      </c>
      <c r="B24" s="573"/>
      <c r="C24" s="618" t="s">
        <v>1174</v>
      </c>
      <c r="D24" s="548" t="s">
        <v>1175</v>
      </c>
      <c r="E24" s="543"/>
      <c r="F24" s="536" t="s">
        <v>536</v>
      </c>
      <c r="G24" s="552">
        <v>5</v>
      </c>
      <c r="H24" s="536">
        <v>995463</v>
      </c>
      <c r="I24" s="541" t="s">
        <v>138</v>
      </c>
      <c r="J24" s="537">
        <v>18</v>
      </c>
      <c r="K24" s="542" t="s">
        <v>138</v>
      </c>
      <c r="L24" s="543"/>
      <c r="M24" s="544">
        <f t="shared" si="0"/>
        <v>1.8000000000000002E-3</v>
      </c>
      <c r="N24" s="545" t="str">
        <f t="shared" si="1"/>
        <v>0.01</v>
      </c>
      <c r="AB24" s="488"/>
      <c r="AC24" s="488"/>
      <c r="AD24" s="488"/>
      <c r="AE24" s="488"/>
      <c r="AF24" s="488"/>
      <c r="AG24" s="488"/>
      <c r="AH24" s="488"/>
      <c r="AI24" s="489"/>
    </row>
    <row r="25" spans="1:35" ht="42">
      <c r="A25" s="533" t="s">
        <v>15</v>
      </c>
      <c r="B25" s="573"/>
      <c r="C25" s="618" t="s">
        <v>1176</v>
      </c>
      <c r="D25" s="548" t="s">
        <v>1177</v>
      </c>
      <c r="E25" s="543"/>
      <c r="F25" s="536" t="s">
        <v>536</v>
      </c>
      <c r="G25" s="552">
        <v>25</v>
      </c>
      <c r="H25" s="536">
        <v>995463</v>
      </c>
      <c r="I25" s="541" t="s">
        <v>138</v>
      </c>
      <c r="J25" s="537">
        <v>18</v>
      </c>
      <c r="K25" s="542" t="s">
        <v>138</v>
      </c>
      <c r="L25" s="543"/>
      <c r="M25" s="544">
        <f t="shared" si="0"/>
        <v>1.8000000000000002E-3</v>
      </c>
      <c r="N25" s="545" t="str">
        <f t="shared" si="1"/>
        <v>0.01</v>
      </c>
      <c r="AB25" s="488"/>
      <c r="AC25" s="488"/>
      <c r="AD25" s="488"/>
      <c r="AE25" s="488"/>
      <c r="AF25" s="488"/>
      <c r="AG25" s="488"/>
      <c r="AH25" s="488"/>
      <c r="AI25" s="489"/>
    </row>
    <row r="26" spans="1:35" ht="42">
      <c r="A26" s="533" t="s">
        <v>17</v>
      </c>
      <c r="B26" s="573"/>
      <c r="C26" s="618" t="s">
        <v>1178</v>
      </c>
      <c r="D26" s="548" t="s">
        <v>1179</v>
      </c>
      <c r="E26" s="543"/>
      <c r="F26" s="536" t="s">
        <v>536</v>
      </c>
      <c r="G26" s="552">
        <v>45</v>
      </c>
      <c r="H26" s="536">
        <v>995463</v>
      </c>
      <c r="I26" s="541" t="s">
        <v>138</v>
      </c>
      <c r="J26" s="537">
        <v>18</v>
      </c>
      <c r="K26" s="542" t="s">
        <v>138</v>
      </c>
      <c r="L26" s="543"/>
      <c r="M26" s="544">
        <f t="shared" si="0"/>
        <v>1.8000000000000002E-3</v>
      </c>
      <c r="N26" s="545" t="str">
        <f t="shared" si="1"/>
        <v>0.01</v>
      </c>
      <c r="AB26" s="488"/>
      <c r="AC26" s="488"/>
      <c r="AD26" s="488"/>
      <c r="AE26" s="488"/>
      <c r="AF26" s="488"/>
      <c r="AG26" s="488"/>
      <c r="AH26" s="488"/>
      <c r="AI26" s="489"/>
    </row>
    <row r="27" spans="1:35" ht="42">
      <c r="A27" s="533" t="s">
        <v>1019</v>
      </c>
      <c r="B27" s="573"/>
      <c r="C27" s="618" t="s">
        <v>1180</v>
      </c>
      <c r="D27" s="548" t="s">
        <v>1181</v>
      </c>
      <c r="E27" s="543"/>
      <c r="F27" s="536" t="s">
        <v>536</v>
      </c>
      <c r="G27" s="552">
        <v>52</v>
      </c>
      <c r="H27" s="536">
        <v>995463</v>
      </c>
      <c r="I27" s="541" t="s">
        <v>138</v>
      </c>
      <c r="J27" s="537">
        <v>18</v>
      </c>
      <c r="K27" s="542" t="s">
        <v>138</v>
      </c>
      <c r="L27" s="543"/>
      <c r="M27" s="544">
        <f t="shared" si="0"/>
        <v>1.8000000000000002E-3</v>
      </c>
      <c r="N27" s="545" t="str">
        <f t="shared" si="1"/>
        <v>0.01</v>
      </c>
      <c r="AB27" s="488"/>
      <c r="AC27" s="488"/>
      <c r="AD27" s="488"/>
      <c r="AE27" s="488"/>
      <c r="AF27" s="488"/>
      <c r="AG27" s="488"/>
      <c r="AH27" s="488"/>
      <c r="AI27" s="489"/>
    </row>
    <row r="28" spans="1:35" ht="42">
      <c r="A28" s="533" t="s">
        <v>1208</v>
      </c>
      <c r="B28" s="573"/>
      <c r="C28" s="618" t="s">
        <v>1182</v>
      </c>
      <c r="D28" s="548" t="s">
        <v>1183</v>
      </c>
      <c r="E28" s="543"/>
      <c r="F28" s="536" t="s">
        <v>536</v>
      </c>
      <c r="G28" s="552">
        <v>45</v>
      </c>
      <c r="H28" s="536">
        <v>995463</v>
      </c>
      <c r="I28" s="541" t="s">
        <v>138</v>
      </c>
      <c r="J28" s="537">
        <v>18</v>
      </c>
      <c r="K28" s="542" t="s">
        <v>138</v>
      </c>
      <c r="L28" s="543"/>
      <c r="M28" s="544">
        <f t="shared" si="0"/>
        <v>1.8000000000000002E-3</v>
      </c>
      <c r="N28" s="545" t="str">
        <f t="shared" si="1"/>
        <v>0.01</v>
      </c>
      <c r="AB28" s="488"/>
      <c r="AC28" s="488"/>
      <c r="AD28" s="488"/>
      <c r="AE28" s="488"/>
      <c r="AF28" s="488"/>
      <c r="AG28" s="488"/>
      <c r="AH28" s="488"/>
      <c r="AI28" s="489"/>
    </row>
    <row r="29" spans="1:35" ht="30.6">
      <c r="A29" s="533">
        <v>4</v>
      </c>
      <c r="B29" s="573"/>
      <c r="C29" s="523" t="s">
        <v>703</v>
      </c>
      <c r="D29" s="548" t="s">
        <v>1184</v>
      </c>
      <c r="E29" s="543"/>
      <c r="F29" s="536" t="s">
        <v>537</v>
      </c>
      <c r="G29" s="552">
        <v>11</v>
      </c>
      <c r="H29" s="536">
        <v>995463</v>
      </c>
      <c r="I29" s="541" t="s">
        <v>138</v>
      </c>
      <c r="J29" s="537">
        <v>18</v>
      </c>
      <c r="K29" s="542" t="s">
        <v>138</v>
      </c>
      <c r="L29" s="543"/>
      <c r="M29" s="544">
        <f t="shared" si="0"/>
        <v>1.8000000000000002E-3</v>
      </c>
      <c r="N29" s="545" t="str">
        <f t="shared" si="1"/>
        <v>0.01</v>
      </c>
      <c r="AB29" s="488"/>
      <c r="AC29" s="488"/>
      <c r="AD29" s="488"/>
      <c r="AE29" s="488"/>
      <c r="AF29" s="488"/>
      <c r="AG29" s="488"/>
      <c r="AH29" s="488"/>
      <c r="AI29" s="489"/>
    </row>
    <row r="30" spans="1:35" ht="42">
      <c r="A30" s="533">
        <v>5</v>
      </c>
      <c r="B30" s="573"/>
      <c r="C30" s="523" t="s">
        <v>703</v>
      </c>
      <c r="D30" s="548" t="s">
        <v>1185</v>
      </c>
      <c r="E30" s="543"/>
      <c r="F30" s="536" t="s">
        <v>537</v>
      </c>
      <c r="G30" s="552">
        <v>12</v>
      </c>
      <c r="H30" s="536">
        <v>995463</v>
      </c>
      <c r="I30" s="541" t="s">
        <v>138</v>
      </c>
      <c r="J30" s="537">
        <v>18</v>
      </c>
      <c r="K30" s="542" t="s">
        <v>138</v>
      </c>
      <c r="L30" s="543"/>
      <c r="M30" s="544">
        <f t="shared" si="0"/>
        <v>1.8000000000000002E-3</v>
      </c>
      <c r="N30" s="545" t="str">
        <f t="shared" si="1"/>
        <v>0.01</v>
      </c>
      <c r="AB30" s="488"/>
      <c r="AC30" s="488"/>
      <c r="AD30" s="488"/>
      <c r="AE30" s="488"/>
      <c r="AF30" s="488"/>
      <c r="AG30" s="488"/>
      <c r="AH30" s="488"/>
      <c r="AI30" s="489"/>
    </row>
    <row r="31" spans="1:35" ht="42">
      <c r="A31" s="533">
        <v>6</v>
      </c>
      <c r="B31" s="573"/>
      <c r="C31" s="523"/>
      <c r="D31" s="548" t="s">
        <v>1186</v>
      </c>
      <c r="E31" s="573"/>
      <c r="F31" s="536"/>
      <c r="G31" s="552"/>
      <c r="H31" s="536"/>
      <c r="I31" s="536"/>
      <c r="J31" s="536"/>
      <c r="K31" s="536"/>
      <c r="L31" s="536"/>
      <c r="M31" s="536"/>
      <c r="N31" s="536"/>
      <c r="AB31" s="488"/>
      <c r="AC31" s="488"/>
      <c r="AD31" s="488"/>
      <c r="AE31" s="488"/>
      <c r="AF31" s="488"/>
      <c r="AG31" s="488"/>
      <c r="AH31" s="488"/>
      <c r="AI31" s="489"/>
    </row>
    <row r="32" spans="1:35" ht="30.6">
      <c r="A32" s="533" t="s">
        <v>11</v>
      </c>
      <c r="B32" s="573"/>
      <c r="C32" s="523"/>
      <c r="D32" s="548" t="s">
        <v>1187</v>
      </c>
      <c r="E32" s="543"/>
      <c r="F32" s="536" t="s">
        <v>536</v>
      </c>
      <c r="G32" s="552">
        <v>20</v>
      </c>
      <c r="H32" s="536">
        <v>995463</v>
      </c>
      <c r="I32" s="541" t="s">
        <v>138</v>
      </c>
      <c r="J32" s="537">
        <v>18</v>
      </c>
      <c r="K32" s="542" t="s">
        <v>138</v>
      </c>
      <c r="L32" s="543"/>
      <c r="M32" s="544">
        <f t="shared" si="0"/>
        <v>1.8000000000000002E-3</v>
      </c>
      <c r="N32" s="545" t="str">
        <f t="shared" si="1"/>
        <v>0.01</v>
      </c>
      <c r="AB32" s="488"/>
      <c r="AC32" s="488"/>
      <c r="AD32" s="488"/>
      <c r="AE32" s="488"/>
      <c r="AF32" s="488"/>
      <c r="AG32" s="488"/>
      <c r="AH32" s="488"/>
      <c r="AI32" s="489"/>
    </row>
    <row r="33" spans="1:35" ht="30.6">
      <c r="A33" s="533" t="s">
        <v>13</v>
      </c>
      <c r="B33" s="573"/>
      <c r="C33" s="523"/>
      <c r="D33" s="548" t="s">
        <v>1188</v>
      </c>
      <c r="E33" s="543"/>
      <c r="F33" s="536" t="s">
        <v>536</v>
      </c>
      <c r="G33" s="552">
        <v>25</v>
      </c>
      <c r="H33" s="536">
        <v>995463</v>
      </c>
      <c r="I33" s="541" t="s">
        <v>138</v>
      </c>
      <c r="J33" s="537">
        <v>18</v>
      </c>
      <c r="K33" s="542" t="s">
        <v>138</v>
      </c>
      <c r="L33" s="543"/>
      <c r="M33" s="544">
        <f t="shared" si="0"/>
        <v>1.8000000000000002E-3</v>
      </c>
      <c r="N33" s="545" t="str">
        <f t="shared" si="1"/>
        <v>0.01</v>
      </c>
      <c r="AB33" s="488"/>
      <c r="AC33" s="488"/>
      <c r="AD33" s="488"/>
      <c r="AE33" s="488"/>
      <c r="AF33" s="488"/>
      <c r="AG33" s="488"/>
      <c r="AH33" s="488"/>
      <c r="AI33" s="489"/>
    </row>
    <row r="34" spans="1:35" ht="105">
      <c r="A34" s="533">
        <v>7</v>
      </c>
      <c r="B34" s="573"/>
      <c r="C34" s="523"/>
      <c r="D34" s="548" t="s">
        <v>1189</v>
      </c>
      <c r="E34" s="573"/>
      <c r="F34" s="536"/>
      <c r="G34" s="552"/>
      <c r="H34" s="536"/>
      <c r="I34" s="536"/>
      <c r="J34" s="536"/>
      <c r="K34" s="536"/>
      <c r="L34" s="536"/>
      <c r="M34" s="536"/>
      <c r="N34" s="536"/>
      <c r="AB34" s="488"/>
      <c r="AC34" s="488"/>
      <c r="AD34" s="488"/>
      <c r="AE34" s="488"/>
      <c r="AF34" s="488"/>
      <c r="AG34" s="488"/>
      <c r="AH34" s="488"/>
      <c r="AI34" s="489"/>
    </row>
    <row r="35" spans="1:35" ht="30.6">
      <c r="A35" s="533" t="s">
        <v>11</v>
      </c>
      <c r="B35" s="573"/>
      <c r="C35" s="523"/>
      <c r="D35" s="548" t="s">
        <v>1190</v>
      </c>
      <c r="E35" s="543"/>
      <c r="F35" s="536" t="s">
        <v>536</v>
      </c>
      <c r="G35" s="552">
        <v>33</v>
      </c>
      <c r="H35" s="536">
        <v>995463</v>
      </c>
      <c r="I35" s="541" t="s">
        <v>138</v>
      </c>
      <c r="J35" s="537">
        <v>18</v>
      </c>
      <c r="K35" s="542" t="s">
        <v>138</v>
      </c>
      <c r="L35" s="543"/>
      <c r="M35" s="544">
        <f t="shared" si="0"/>
        <v>1.8000000000000002E-3</v>
      </c>
      <c r="N35" s="545" t="str">
        <f t="shared" si="1"/>
        <v>0.01</v>
      </c>
      <c r="AB35" s="488"/>
      <c r="AC35" s="488"/>
      <c r="AD35" s="488"/>
      <c r="AE35" s="488"/>
      <c r="AF35" s="488"/>
      <c r="AG35" s="488"/>
      <c r="AH35" s="488"/>
      <c r="AI35" s="489"/>
    </row>
    <row r="36" spans="1:35" ht="30.6">
      <c r="A36" s="533">
        <v>8</v>
      </c>
      <c r="B36" s="573"/>
      <c r="C36" s="523"/>
      <c r="D36" s="548" t="s">
        <v>1191</v>
      </c>
      <c r="E36" s="543"/>
      <c r="F36" s="536" t="s">
        <v>498</v>
      </c>
      <c r="G36" s="552">
        <v>30</v>
      </c>
      <c r="H36" s="536">
        <v>995463</v>
      </c>
      <c r="I36" s="541" t="s">
        <v>138</v>
      </c>
      <c r="J36" s="537">
        <v>18</v>
      </c>
      <c r="K36" s="542" t="s">
        <v>138</v>
      </c>
      <c r="L36" s="543"/>
      <c r="M36" s="544">
        <f t="shared" si="0"/>
        <v>1.8000000000000002E-3</v>
      </c>
      <c r="N36" s="545" t="str">
        <f t="shared" si="1"/>
        <v>0.01</v>
      </c>
      <c r="AB36" s="488"/>
      <c r="AC36" s="488"/>
      <c r="AD36" s="488"/>
      <c r="AE36" s="488"/>
      <c r="AF36" s="488"/>
      <c r="AG36" s="488"/>
      <c r="AH36" s="488"/>
      <c r="AI36" s="489"/>
    </row>
    <row r="37" spans="1:35" ht="30.6">
      <c r="A37" s="533">
        <v>9</v>
      </c>
      <c r="B37" s="573"/>
      <c r="C37" s="523"/>
      <c r="D37" s="548" t="s">
        <v>1192</v>
      </c>
      <c r="E37" s="573"/>
      <c r="F37" s="536"/>
      <c r="G37" s="552"/>
      <c r="H37" s="536"/>
      <c r="I37" s="536"/>
      <c r="J37" s="536"/>
      <c r="K37" s="536"/>
      <c r="L37" s="536"/>
      <c r="M37" s="536"/>
      <c r="N37" s="536"/>
      <c r="AB37" s="488"/>
      <c r="AC37" s="488"/>
      <c r="AD37" s="488"/>
      <c r="AE37" s="488"/>
      <c r="AF37" s="488"/>
      <c r="AG37" s="488"/>
      <c r="AH37" s="488"/>
      <c r="AI37" s="489"/>
    </row>
    <row r="38" spans="1:35" ht="42">
      <c r="A38" s="533" t="s">
        <v>11</v>
      </c>
      <c r="B38" s="573"/>
      <c r="C38" s="523"/>
      <c r="D38" s="548" t="s">
        <v>1193</v>
      </c>
      <c r="E38" s="543"/>
      <c r="F38" s="536" t="s">
        <v>536</v>
      </c>
      <c r="G38" s="552">
        <v>120</v>
      </c>
      <c r="H38" s="536">
        <v>995463</v>
      </c>
      <c r="I38" s="541" t="s">
        <v>138</v>
      </c>
      <c r="J38" s="537">
        <v>18</v>
      </c>
      <c r="K38" s="542" t="s">
        <v>138</v>
      </c>
      <c r="L38" s="543"/>
      <c r="M38" s="544">
        <f t="shared" si="0"/>
        <v>1.8000000000000002E-3</v>
      </c>
      <c r="N38" s="545" t="str">
        <f t="shared" si="1"/>
        <v>0.01</v>
      </c>
      <c r="AB38" s="488"/>
      <c r="AC38" s="488"/>
      <c r="AD38" s="488"/>
      <c r="AE38" s="488"/>
      <c r="AF38" s="488"/>
      <c r="AG38" s="488"/>
      <c r="AH38" s="488"/>
      <c r="AI38" s="489"/>
    </row>
    <row r="39" spans="1:35" ht="30.6">
      <c r="A39" s="533"/>
      <c r="B39" s="573"/>
      <c r="C39" s="584" t="s">
        <v>1194</v>
      </c>
      <c r="D39" s="584"/>
      <c r="E39" s="573"/>
      <c r="F39" s="536"/>
      <c r="G39" s="552"/>
      <c r="H39" s="536"/>
      <c r="I39" s="536"/>
      <c r="J39" s="536"/>
      <c r="K39" s="536"/>
      <c r="L39" s="536"/>
      <c r="M39" s="536"/>
      <c r="N39" s="536"/>
      <c r="AB39" s="488"/>
      <c r="AC39" s="488"/>
      <c r="AD39" s="488"/>
      <c r="AE39" s="488"/>
      <c r="AF39" s="488"/>
      <c r="AG39" s="488"/>
      <c r="AH39" s="488"/>
      <c r="AI39" s="489"/>
    </row>
    <row r="40" spans="1:35" ht="30.6">
      <c r="A40" s="533">
        <v>10</v>
      </c>
      <c r="B40" s="573"/>
      <c r="C40" s="719" t="s">
        <v>703</v>
      </c>
      <c r="D40" s="751" t="s">
        <v>1195</v>
      </c>
      <c r="E40" s="573"/>
      <c r="F40" s="536"/>
      <c r="G40" s="552"/>
      <c r="H40" s="536"/>
      <c r="I40" s="536"/>
      <c r="J40" s="536"/>
      <c r="K40" s="536"/>
      <c r="L40" s="536"/>
      <c r="M40" s="536"/>
      <c r="N40" s="536"/>
      <c r="AB40" s="488"/>
      <c r="AC40" s="488"/>
      <c r="AD40" s="488"/>
      <c r="AE40" s="488"/>
      <c r="AF40" s="488"/>
      <c r="AG40" s="488"/>
      <c r="AH40" s="488"/>
      <c r="AI40" s="489"/>
    </row>
    <row r="41" spans="1:35" ht="30.6">
      <c r="A41" s="533"/>
      <c r="B41" s="573"/>
      <c r="C41" s="720"/>
      <c r="D41" s="752"/>
      <c r="E41" s="573"/>
      <c r="F41" s="536"/>
      <c r="G41" s="552"/>
      <c r="H41" s="536"/>
      <c r="I41" s="536"/>
      <c r="J41" s="536"/>
      <c r="K41" s="536"/>
      <c r="L41" s="536"/>
      <c r="M41" s="536"/>
      <c r="N41" s="536"/>
      <c r="AB41" s="488"/>
      <c r="AC41" s="488"/>
      <c r="AD41" s="488"/>
      <c r="AE41" s="488"/>
      <c r="AF41" s="488"/>
      <c r="AG41" s="488"/>
      <c r="AH41" s="488"/>
      <c r="AI41" s="489"/>
    </row>
    <row r="42" spans="1:35" ht="30.6">
      <c r="A42" s="533" t="s">
        <v>11</v>
      </c>
      <c r="B42" s="573"/>
      <c r="C42" s="533"/>
      <c r="D42" s="617" t="s">
        <v>1196</v>
      </c>
      <c r="E42" s="543"/>
      <c r="F42" s="536" t="s">
        <v>578</v>
      </c>
      <c r="G42" s="552">
        <v>2</v>
      </c>
      <c r="H42" s="536">
        <v>995463</v>
      </c>
      <c r="I42" s="541" t="s">
        <v>138</v>
      </c>
      <c r="J42" s="537">
        <v>18</v>
      </c>
      <c r="K42" s="542" t="s">
        <v>138</v>
      </c>
      <c r="L42" s="543"/>
      <c r="M42" s="544">
        <f t="shared" si="0"/>
        <v>1.8000000000000002E-3</v>
      </c>
      <c r="N42" s="545" t="str">
        <f t="shared" si="1"/>
        <v>0.01</v>
      </c>
      <c r="AB42" s="488"/>
      <c r="AC42" s="488"/>
      <c r="AD42" s="488"/>
      <c r="AE42" s="488"/>
      <c r="AF42" s="488"/>
      <c r="AG42" s="488"/>
      <c r="AH42" s="488"/>
      <c r="AI42" s="489"/>
    </row>
    <row r="43" spans="1:35" ht="30.6">
      <c r="A43" s="533" t="s">
        <v>13</v>
      </c>
      <c r="B43" s="573"/>
      <c r="C43" s="533"/>
      <c r="D43" s="617" t="s">
        <v>1197</v>
      </c>
      <c r="E43" s="543"/>
      <c r="F43" s="536" t="s">
        <v>578</v>
      </c>
      <c r="G43" s="552">
        <v>2</v>
      </c>
      <c r="H43" s="536">
        <v>995463</v>
      </c>
      <c r="I43" s="541" t="s">
        <v>138</v>
      </c>
      <c r="J43" s="537">
        <v>18</v>
      </c>
      <c r="K43" s="542" t="s">
        <v>138</v>
      </c>
      <c r="L43" s="543"/>
      <c r="M43" s="544">
        <f t="shared" si="0"/>
        <v>1.8000000000000002E-3</v>
      </c>
      <c r="N43" s="545" t="str">
        <f t="shared" si="1"/>
        <v>0.01</v>
      </c>
      <c r="AB43" s="488"/>
      <c r="AC43" s="488"/>
      <c r="AD43" s="488"/>
      <c r="AE43" s="488"/>
      <c r="AF43" s="488"/>
      <c r="AG43" s="488"/>
      <c r="AH43" s="488"/>
      <c r="AI43" s="489"/>
    </row>
    <row r="44" spans="1:35" ht="30.6">
      <c r="A44" s="533" t="s">
        <v>15</v>
      </c>
      <c r="B44" s="573"/>
      <c r="C44" s="533"/>
      <c r="D44" s="617" t="s">
        <v>1198</v>
      </c>
      <c r="E44" s="543"/>
      <c r="F44" s="536" t="s">
        <v>578</v>
      </c>
      <c r="G44" s="552">
        <v>2</v>
      </c>
      <c r="H44" s="536">
        <v>995463</v>
      </c>
      <c r="I44" s="541" t="s">
        <v>138</v>
      </c>
      <c r="J44" s="537">
        <v>18</v>
      </c>
      <c r="K44" s="542" t="s">
        <v>138</v>
      </c>
      <c r="L44" s="543"/>
      <c r="M44" s="544">
        <f t="shared" si="0"/>
        <v>1.8000000000000002E-3</v>
      </c>
      <c r="N44" s="545" t="str">
        <f t="shared" si="1"/>
        <v>0.01</v>
      </c>
      <c r="AB44" s="488"/>
      <c r="AC44" s="488"/>
      <c r="AD44" s="488"/>
      <c r="AE44" s="488"/>
      <c r="AF44" s="488"/>
      <c r="AG44" s="488"/>
      <c r="AH44" s="488"/>
      <c r="AI44" s="489"/>
    </row>
    <row r="45" spans="1:35" ht="63">
      <c r="A45" s="533">
        <v>11</v>
      </c>
      <c r="B45" s="573"/>
      <c r="C45" s="533" t="s">
        <v>703</v>
      </c>
      <c r="D45" s="619" t="s">
        <v>1199</v>
      </c>
      <c r="E45" s="573"/>
      <c r="F45" s="536"/>
      <c r="G45" s="552"/>
      <c r="H45" s="536"/>
      <c r="I45" s="536"/>
      <c r="J45" s="536"/>
      <c r="K45" s="536"/>
      <c r="L45" s="536"/>
      <c r="M45" s="536"/>
      <c r="N45" s="536"/>
      <c r="AB45" s="488"/>
      <c r="AC45" s="488"/>
      <c r="AD45" s="488"/>
      <c r="AE45" s="488"/>
      <c r="AF45" s="488"/>
      <c r="AG45" s="488"/>
      <c r="AH45" s="488"/>
      <c r="AI45" s="489"/>
    </row>
    <row r="46" spans="1:35" ht="30.6">
      <c r="A46" s="533" t="s">
        <v>11</v>
      </c>
      <c r="B46" s="573"/>
      <c r="C46" s="533"/>
      <c r="D46" s="619" t="s">
        <v>1200</v>
      </c>
      <c r="E46" s="543"/>
      <c r="F46" s="536" t="s">
        <v>551</v>
      </c>
      <c r="G46" s="552">
        <v>4</v>
      </c>
      <c r="H46" s="536">
        <v>995463</v>
      </c>
      <c r="I46" s="541" t="s">
        <v>138</v>
      </c>
      <c r="J46" s="537">
        <v>18</v>
      </c>
      <c r="K46" s="542" t="s">
        <v>138</v>
      </c>
      <c r="L46" s="543"/>
      <c r="M46" s="544">
        <f t="shared" si="0"/>
        <v>1.8000000000000002E-3</v>
      </c>
      <c r="N46" s="545" t="str">
        <f t="shared" si="1"/>
        <v>0.01</v>
      </c>
      <c r="AB46" s="488"/>
      <c r="AC46" s="488"/>
      <c r="AD46" s="488"/>
      <c r="AE46" s="488"/>
      <c r="AF46" s="488"/>
      <c r="AG46" s="488"/>
      <c r="AH46" s="488"/>
      <c r="AI46" s="489"/>
    </row>
    <row r="47" spans="1:35" ht="30.6">
      <c r="A47" s="533" t="s">
        <v>13</v>
      </c>
      <c r="B47" s="573"/>
      <c r="C47" s="533"/>
      <c r="D47" s="619" t="s">
        <v>1201</v>
      </c>
      <c r="E47" s="543"/>
      <c r="F47" s="536" t="s">
        <v>551</v>
      </c>
      <c r="G47" s="552">
        <v>2</v>
      </c>
      <c r="H47" s="536">
        <v>995463</v>
      </c>
      <c r="I47" s="541" t="s">
        <v>138</v>
      </c>
      <c r="J47" s="537">
        <v>18</v>
      </c>
      <c r="K47" s="542" t="s">
        <v>138</v>
      </c>
      <c r="L47" s="543"/>
      <c r="M47" s="544">
        <f t="shared" si="0"/>
        <v>1.8000000000000002E-3</v>
      </c>
      <c r="N47" s="545" t="str">
        <f t="shared" si="1"/>
        <v>0.01</v>
      </c>
      <c r="AB47" s="488"/>
      <c r="AC47" s="488"/>
      <c r="AD47" s="488"/>
      <c r="AE47" s="488"/>
      <c r="AF47" s="488"/>
      <c r="AG47" s="488"/>
      <c r="AH47" s="488"/>
      <c r="AI47" s="489"/>
    </row>
    <row r="48" spans="1:35" ht="84">
      <c r="A48" s="533">
        <v>12</v>
      </c>
      <c r="B48" s="573"/>
      <c r="C48" s="578" t="s">
        <v>703</v>
      </c>
      <c r="D48" s="619" t="s">
        <v>1202</v>
      </c>
      <c r="E48" s="573"/>
      <c r="F48" s="536"/>
      <c r="G48" s="552"/>
      <c r="H48" s="536"/>
      <c r="I48" s="536"/>
      <c r="J48" s="536"/>
      <c r="K48" s="536"/>
      <c r="L48" s="536"/>
      <c r="M48" s="536"/>
      <c r="N48" s="536"/>
      <c r="AB48" s="488"/>
      <c r="AC48" s="488"/>
      <c r="AD48" s="488"/>
      <c r="AE48" s="488"/>
      <c r="AF48" s="488"/>
      <c r="AG48" s="488"/>
      <c r="AH48" s="488"/>
      <c r="AI48" s="489"/>
    </row>
    <row r="49" spans="1:35" ht="30.6">
      <c r="A49" s="533" t="s">
        <v>11</v>
      </c>
      <c r="B49" s="573"/>
      <c r="C49" s="533"/>
      <c r="D49" s="620" t="s">
        <v>580</v>
      </c>
      <c r="E49" s="543"/>
      <c r="F49" s="536" t="s">
        <v>1209</v>
      </c>
      <c r="G49" s="552">
        <v>120</v>
      </c>
      <c r="H49" s="536">
        <v>995463</v>
      </c>
      <c r="I49" s="541" t="s">
        <v>138</v>
      </c>
      <c r="J49" s="537">
        <v>18</v>
      </c>
      <c r="K49" s="542" t="s">
        <v>138</v>
      </c>
      <c r="L49" s="543"/>
      <c r="M49" s="544">
        <f t="shared" si="0"/>
        <v>1.8000000000000002E-3</v>
      </c>
      <c r="N49" s="545" t="str">
        <f t="shared" si="1"/>
        <v>0.01</v>
      </c>
      <c r="AB49" s="488"/>
      <c r="AC49" s="488"/>
      <c r="AD49" s="488"/>
      <c r="AE49" s="488"/>
      <c r="AF49" s="488"/>
      <c r="AG49" s="488"/>
      <c r="AH49" s="488"/>
      <c r="AI49" s="489"/>
    </row>
    <row r="50" spans="1:35" ht="30.6">
      <c r="A50" s="533" t="s">
        <v>13</v>
      </c>
      <c r="B50" s="573"/>
      <c r="C50" s="578" t="s">
        <v>703</v>
      </c>
      <c r="D50" s="620" t="s">
        <v>581</v>
      </c>
      <c r="E50" s="543"/>
      <c r="F50" s="536" t="s">
        <v>1209</v>
      </c>
      <c r="G50" s="552">
        <v>90</v>
      </c>
      <c r="H50" s="536">
        <v>995463</v>
      </c>
      <c r="I50" s="541" t="s">
        <v>138</v>
      </c>
      <c r="J50" s="537">
        <v>18</v>
      </c>
      <c r="K50" s="542" t="s">
        <v>138</v>
      </c>
      <c r="L50" s="543"/>
      <c r="M50" s="544">
        <f t="shared" si="0"/>
        <v>1.8000000000000002E-3</v>
      </c>
      <c r="N50" s="545" t="str">
        <f t="shared" si="1"/>
        <v>0.01</v>
      </c>
      <c r="AB50" s="488"/>
      <c r="AC50" s="488"/>
      <c r="AD50" s="488"/>
      <c r="AE50" s="488"/>
      <c r="AF50" s="488"/>
      <c r="AG50" s="488"/>
      <c r="AH50" s="488"/>
      <c r="AI50" s="489"/>
    </row>
    <row r="51" spans="1:35" ht="30.6">
      <c r="A51" s="533" t="s">
        <v>15</v>
      </c>
      <c r="B51" s="573"/>
      <c r="C51" s="533"/>
      <c r="D51" s="620" t="s">
        <v>1203</v>
      </c>
      <c r="E51" s="543"/>
      <c r="F51" s="536" t="s">
        <v>1209</v>
      </c>
      <c r="G51" s="552">
        <v>20</v>
      </c>
      <c r="H51" s="536">
        <v>995463</v>
      </c>
      <c r="I51" s="541" t="s">
        <v>138</v>
      </c>
      <c r="J51" s="537">
        <v>18</v>
      </c>
      <c r="K51" s="542" t="s">
        <v>138</v>
      </c>
      <c r="L51" s="543"/>
      <c r="M51" s="544">
        <f t="shared" si="0"/>
        <v>1.8000000000000002E-3</v>
      </c>
      <c r="N51" s="545" t="str">
        <f t="shared" si="1"/>
        <v>0.01</v>
      </c>
      <c r="AB51" s="488"/>
      <c r="AC51" s="488"/>
      <c r="AD51" s="488"/>
      <c r="AE51" s="488"/>
      <c r="AF51" s="488"/>
      <c r="AG51" s="488"/>
      <c r="AH51" s="488"/>
      <c r="AI51" s="489"/>
    </row>
    <row r="52" spans="1:35" ht="42">
      <c r="A52" s="533">
        <v>13</v>
      </c>
      <c r="B52" s="573"/>
      <c r="C52" s="578" t="s">
        <v>703</v>
      </c>
      <c r="D52" s="621" t="s">
        <v>1204</v>
      </c>
      <c r="E52" s="543"/>
      <c r="F52" s="536" t="s">
        <v>523</v>
      </c>
      <c r="G52" s="552">
        <v>14</v>
      </c>
      <c r="H52" s="536">
        <v>995463</v>
      </c>
      <c r="I52" s="541" t="s">
        <v>138</v>
      </c>
      <c r="J52" s="537">
        <v>18</v>
      </c>
      <c r="K52" s="542" t="s">
        <v>138</v>
      </c>
      <c r="L52" s="543"/>
      <c r="M52" s="544">
        <f t="shared" si="0"/>
        <v>1.8000000000000002E-3</v>
      </c>
      <c r="N52" s="545" t="str">
        <f t="shared" si="1"/>
        <v>0.01</v>
      </c>
      <c r="AB52" s="488"/>
      <c r="AC52" s="488"/>
      <c r="AD52" s="488"/>
      <c r="AE52" s="488"/>
      <c r="AF52" s="488"/>
      <c r="AG52" s="488"/>
      <c r="AH52" s="488"/>
      <c r="AI52" s="489"/>
    </row>
    <row r="53" spans="1:35" ht="30.6">
      <c r="A53" s="533">
        <v>14</v>
      </c>
      <c r="B53" s="573"/>
      <c r="C53" s="578" t="s">
        <v>703</v>
      </c>
      <c r="D53" s="621" t="s">
        <v>1205</v>
      </c>
      <c r="E53" s="573"/>
      <c r="F53" s="536"/>
      <c r="G53" s="552"/>
      <c r="H53" s="536"/>
      <c r="I53" s="536"/>
      <c r="J53" s="536"/>
      <c r="K53" s="536"/>
      <c r="L53" s="536"/>
      <c r="M53" s="536"/>
      <c r="N53" s="536"/>
      <c r="AB53" s="488"/>
      <c r="AC53" s="488"/>
      <c r="AD53" s="488"/>
      <c r="AE53" s="488"/>
      <c r="AF53" s="488"/>
      <c r="AG53" s="488"/>
      <c r="AH53" s="488"/>
      <c r="AI53" s="489"/>
    </row>
    <row r="54" spans="1:35" ht="30.6">
      <c r="A54" s="533" t="s">
        <v>11</v>
      </c>
      <c r="B54" s="573"/>
      <c r="C54" s="578"/>
      <c r="D54" s="621" t="s">
        <v>1206</v>
      </c>
      <c r="E54" s="543"/>
      <c r="F54" s="536" t="s">
        <v>551</v>
      </c>
      <c r="G54" s="552">
        <v>4</v>
      </c>
      <c r="H54" s="536">
        <v>995463</v>
      </c>
      <c r="I54" s="541" t="s">
        <v>138</v>
      </c>
      <c r="J54" s="537">
        <v>18</v>
      </c>
      <c r="K54" s="542" t="s">
        <v>138</v>
      </c>
      <c r="L54" s="543"/>
      <c r="M54" s="544">
        <f t="shared" si="0"/>
        <v>1.8000000000000002E-3</v>
      </c>
      <c r="N54" s="545" t="str">
        <f t="shared" si="1"/>
        <v>0.01</v>
      </c>
      <c r="AB54" s="488"/>
      <c r="AC54" s="488"/>
      <c r="AD54" s="488"/>
      <c r="AE54" s="488"/>
      <c r="AF54" s="488"/>
      <c r="AG54" s="488"/>
      <c r="AH54" s="488"/>
      <c r="AI54" s="489"/>
    </row>
    <row r="55" spans="1:35" ht="30.6">
      <c r="A55" s="533" t="s">
        <v>13</v>
      </c>
      <c r="B55" s="573"/>
      <c r="C55" s="578"/>
      <c r="D55" s="622" t="s">
        <v>1207</v>
      </c>
      <c r="E55" s="543"/>
      <c r="F55" s="536" t="s">
        <v>551</v>
      </c>
      <c r="G55" s="552">
        <v>2</v>
      </c>
      <c r="H55" s="536">
        <v>995463</v>
      </c>
      <c r="I55" s="541" t="s">
        <v>138</v>
      </c>
      <c r="J55" s="537">
        <v>18</v>
      </c>
      <c r="K55" s="542" t="s">
        <v>138</v>
      </c>
      <c r="L55" s="543"/>
      <c r="M55" s="544">
        <f t="shared" si="0"/>
        <v>1.8000000000000002E-3</v>
      </c>
      <c r="N55" s="545" t="str">
        <f t="shared" si="1"/>
        <v>0.01</v>
      </c>
      <c r="AB55" s="488"/>
      <c r="AC55" s="488"/>
      <c r="AD55" s="488"/>
      <c r="AE55" s="488"/>
      <c r="AF55" s="488"/>
      <c r="AG55" s="488"/>
      <c r="AH55" s="488"/>
      <c r="AI55" s="489"/>
    </row>
    <row r="56" spans="1:35" ht="40.5" customHeight="1">
      <c r="A56" s="534"/>
      <c r="B56" s="490"/>
      <c r="C56" s="524"/>
      <c r="D56" s="726" t="s">
        <v>500</v>
      </c>
      <c r="E56" s="727"/>
      <c r="F56" s="727"/>
      <c r="G56" s="727"/>
      <c r="H56" s="727"/>
      <c r="I56" s="727"/>
      <c r="J56" s="727"/>
      <c r="K56" s="727"/>
      <c r="L56" s="728"/>
      <c r="M56" s="539">
        <f>SUM(M18:M55)</f>
        <v>4.8600000000000025E-2</v>
      </c>
      <c r="N56" s="540">
        <f>SUM(N18:N55)</f>
        <v>0</v>
      </c>
      <c r="AE56" s="491"/>
      <c r="AF56" s="350" t="e">
        <f>ROUND(SUM(#REF!),0)</f>
        <v>#REF!</v>
      </c>
    </row>
    <row r="57" spans="1:35">
      <c r="A57" s="535"/>
      <c r="B57" s="344"/>
      <c r="C57" s="525"/>
      <c r="D57" s="345"/>
      <c r="E57" s="345"/>
      <c r="F57" s="345"/>
      <c r="G57" s="345"/>
      <c r="H57" s="344"/>
      <c r="I57" s="344"/>
      <c r="J57" s="344"/>
      <c r="K57" s="344"/>
      <c r="L57" s="344"/>
      <c r="M57" s="492"/>
      <c r="N57" s="348"/>
      <c r="AE57" s="491"/>
      <c r="AF57" s="350"/>
    </row>
    <row r="58" spans="1:35" ht="45" customHeight="1">
      <c r="A58" s="729" t="s">
        <v>592</v>
      </c>
      <c r="B58" s="730"/>
      <c r="C58" s="730"/>
      <c r="D58" s="730"/>
      <c r="E58" s="730"/>
      <c r="F58" s="730"/>
      <c r="G58" s="730"/>
      <c r="H58" s="730"/>
      <c r="I58" s="730"/>
      <c r="J58" s="730"/>
      <c r="K58" s="730"/>
      <c r="L58" s="730"/>
      <c r="M58" s="731"/>
      <c r="N58" s="348"/>
      <c r="AE58" s="491"/>
      <c r="AF58" s="350"/>
    </row>
    <row r="59" spans="1:35">
      <c r="A59" s="535"/>
      <c r="B59" s="344"/>
      <c r="C59" s="525"/>
      <c r="D59" s="345"/>
      <c r="E59" s="345"/>
      <c r="F59" s="345"/>
      <c r="G59" s="345"/>
      <c r="H59" s="346"/>
      <c r="I59" s="346"/>
      <c r="J59" s="346"/>
      <c r="K59" s="346"/>
      <c r="L59" s="346"/>
      <c r="M59" s="492"/>
      <c r="N59" s="348"/>
      <c r="AE59" s="491"/>
      <c r="AF59" s="350"/>
    </row>
    <row r="60" spans="1:35">
      <c r="A60" s="535"/>
      <c r="B60" s="344"/>
      <c r="C60" s="525"/>
      <c r="D60" s="345"/>
      <c r="E60" s="345"/>
      <c r="F60" s="345"/>
      <c r="G60" s="345"/>
      <c r="H60" s="346"/>
      <c r="I60" s="346"/>
      <c r="J60" s="346"/>
      <c r="K60" s="346"/>
      <c r="L60" s="346"/>
      <c r="M60" s="492"/>
      <c r="N60" s="348"/>
      <c r="AE60" s="491"/>
      <c r="AF60" s="350"/>
    </row>
    <row r="61" spans="1:35" ht="33.6" customHeight="1">
      <c r="A61" s="549" t="s">
        <v>110</v>
      </c>
      <c r="B61" s="550"/>
      <c r="C61" s="549"/>
      <c r="D61" s="347" t="str">
        <f>IF('[2]Names of Bidder'!D21=0,"",'[2]Names of Bidder'!D21)</f>
        <v/>
      </c>
      <c r="E61" s="347"/>
      <c r="F61" s="493"/>
      <c r="G61" s="493"/>
      <c r="H61" s="347"/>
      <c r="I61" s="347"/>
      <c r="J61" s="347"/>
      <c r="K61" s="347"/>
      <c r="M61" s="349" t="s">
        <v>113</v>
      </c>
      <c r="N61" s="494" t="str">
        <f>IF('[2]Names of Bidder'!D18=0,"",'[2]Names of Bidder'!D18)</f>
        <v/>
      </c>
    </row>
    <row r="62" spans="1:35" ht="33.6" customHeight="1">
      <c r="A62" s="549" t="s">
        <v>112</v>
      </c>
      <c r="B62" s="550"/>
      <c r="C62" s="549"/>
      <c r="D62" s="347" t="str">
        <f>IF('[2]Names of Bidder'!D22=0,"",'[2]Names of Bidder'!D22)</f>
        <v/>
      </c>
      <c r="E62" s="347"/>
      <c r="F62" s="493"/>
      <c r="G62" s="493"/>
      <c r="H62" s="347"/>
      <c r="I62" s="347"/>
      <c r="J62" s="347"/>
      <c r="K62" s="347"/>
      <c r="M62" s="349" t="s">
        <v>114</v>
      </c>
      <c r="N62" s="494" t="str">
        <f>IF('[2]Names of Bidder'!D19=0,"",'[2]Names of Bidder'!D19)</f>
        <v/>
      </c>
    </row>
    <row r="63" spans="1:35" ht="33.6" customHeight="1">
      <c r="A63" s="496"/>
      <c r="B63" s="128"/>
      <c r="C63" s="496"/>
      <c r="D63" s="495"/>
      <c r="E63" s="495"/>
      <c r="F63" s="495"/>
      <c r="G63" s="495"/>
      <c r="H63" s="108"/>
      <c r="I63" s="108"/>
      <c r="J63" s="108"/>
      <c r="K63" s="108"/>
    </row>
  </sheetData>
  <sheetProtection algorithmName="SHA-512" hashValue="3FjiD3GsOJf0HWTij5nHhR8yu43b9TXa4CK+VYBIbXfPb7uB1Kouq+kxStNp3OMxpJEGggARLSko0ZPcuvfgOw==" saltValue="zQz7XPpyMp8lZ1j0Z5BPMQ==" spinCount="100000" sheet="1" formatColumns="0" formatRows="0" selectLockedCells="1"/>
  <autoFilter ref="A15:N56" xr:uid="{00000000-0001-0000-0600-000000000000}"/>
  <mergeCells count="10">
    <mergeCell ref="D56:L56"/>
    <mergeCell ref="A58:M58"/>
    <mergeCell ref="C40:C41"/>
    <mergeCell ref="D40:D41"/>
    <mergeCell ref="A1:J1"/>
    <mergeCell ref="K1:N1"/>
    <mergeCell ref="A3:N3"/>
    <mergeCell ref="A4:N4"/>
    <mergeCell ref="A14:G14"/>
    <mergeCell ref="J14:N14"/>
  </mergeCells>
  <dataValidations count="2">
    <dataValidation type="list" allowBlank="1" showInputMessage="1" showErrorMessage="1" sqref="K18 K20:K21 K54:K55 K35:K36 K38 K42:K44 K46:K47 K49:K52 K23:K30 K32:K33" xr:uid="{4A5E71A1-5C44-4524-8BD4-4D5BBF67A827}">
      <formula1>"Confirmed, 0,5,12,18,28"</formula1>
    </dataValidation>
    <dataValidation operator="greaterThan" allowBlank="1" showInputMessage="1" showErrorMessage="1" sqref="M18 M20:M21 M54:M55 M35:M36 M38 M42:M44 M46:M47 M49:M52 M23:M30 M32:M33" xr:uid="{EC08E7AA-8C7C-41FE-8BD1-D7E2BDCA84B5}"/>
  </dataValidations>
  <printOptions horizontalCentered="1"/>
  <pageMargins left="0.51181102362204722" right="0.27559055118110237" top="0.39370078740157483" bottom="0.39370078740157483" header="0.27559055118110237" footer="0.23622047244094491"/>
  <pageSetup paperSize="9" scale="22" orientation="landscape" horizontalDpi="300" verticalDpi="300" r:id="rId1"/>
  <headerFooter alignWithMargins="0">
    <oddFooter>&amp;R&amp;"Book Antiqua,Bold"&amp;10Schedule-3/ 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02F1D-8339-4974-BC8F-9A126AEED139}">
  <sheetPr>
    <tabColor indexed="10"/>
  </sheetPr>
  <dimension ref="A1:AI38"/>
  <sheetViews>
    <sheetView view="pageBreakPreview" topLeftCell="A18" zoomScale="55" zoomScaleNormal="85" zoomScaleSheetLayoutView="55" workbookViewId="0">
      <selection activeCell="L18" sqref="L18:L19"/>
    </sheetView>
  </sheetViews>
  <sheetFormatPr defaultColWidth="9" defaultRowHeight="21"/>
  <cols>
    <col min="1" max="1" width="10" style="527" customWidth="1"/>
    <col min="2" max="2" width="72.77734375" style="320" hidden="1" customWidth="1"/>
    <col min="3" max="3" width="19" style="516" customWidth="1"/>
    <col min="4" max="4" width="121.33203125" style="321" customWidth="1"/>
    <col min="5" max="5" width="38.109375" style="321" customWidth="1"/>
    <col min="6" max="6" width="17.44140625" style="321" customWidth="1"/>
    <col min="7" max="7" width="23.33203125" style="321" customWidth="1"/>
    <col min="8" max="8" width="22.88671875" style="322" customWidth="1"/>
    <col min="9" max="9" width="18.33203125" style="322" customWidth="1"/>
    <col min="10" max="10" width="21.77734375" style="322" customWidth="1"/>
    <col min="11" max="11" width="22.77734375" style="322" customWidth="1"/>
    <col min="12" max="12" width="22.44140625" style="320" customWidth="1"/>
    <col min="13" max="13" width="24.21875" style="323" customWidth="1"/>
    <col min="14" max="14" width="24.21875" style="324" customWidth="1"/>
    <col min="15" max="26" width="9" style="105"/>
    <col min="27" max="27" width="9" style="107"/>
    <col min="28" max="29" width="9" style="318" hidden="1" customWidth="1"/>
    <col min="30" max="30" width="9" style="325" hidden="1" customWidth="1"/>
    <col min="31" max="32" width="17.6640625" style="325" hidden="1" customWidth="1"/>
    <col min="33" max="34" width="9" style="325" hidden="1" customWidth="1"/>
    <col min="35" max="35" width="9" style="325"/>
    <col min="36" max="16384" width="9" style="107"/>
  </cols>
  <sheetData>
    <row r="1" spans="1:35" s="501" customFormat="1" ht="75" customHeight="1">
      <c r="A1" s="735" t="str">
        <f>Cover!B3</f>
        <v>Specification No.: ODP/BB/C&amp;M-3430/OT-14/RFx No. 5002002968/23-24</v>
      </c>
      <c r="B1" s="735"/>
      <c r="C1" s="735"/>
      <c r="D1" s="735"/>
      <c r="E1" s="735"/>
      <c r="F1" s="735"/>
      <c r="G1" s="735"/>
      <c r="H1" s="735"/>
      <c r="I1" s="735"/>
      <c r="J1" s="735"/>
      <c r="K1" s="746" t="s">
        <v>1210</v>
      </c>
      <c r="L1" s="746"/>
      <c r="M1" s="746"/>
      <c r="N1" s="746"/>
      <c r="O1" s="500"/>
      <c r="P1" s="500"/>
      <c r="Q1" s="500"/>
      <c r="R1" s="500"/>
      <c r="S1" s="500"/>
      <c r="T1" s="500"/>
      <c r="U1" s="500"/>
      <c r="V1" s="500"/>
      <c r="W1" s="500"/>
      <c r="X1" s="500"/>
      <c r="Y1" s="500"/>
      <c r="Z1" s="500"/>
      <c r="AB1" s="502"/>
      <c r="AC1" s="502"/>
      <c r="AD1" s="503"/>
      <c r="AE1" s="503"/>
      <c r="AF1" s="503"/>
      <c r="AG1" s="503"/>
      <c r="AH1" s="503"/>
      <c r="AI1" s="503"/>
    </row>
    <row r="2" spans="1:35" ht="18" customHeight="1">
      <c r="A2" s="496"/>
      <c r="B2" s="154"/>
      <c r="C2" s="515"/>
      <c r="D2" s="326"/>
      <c r="E2" s="326"/>
      <c r="F2" s="326"/>
      <c r="G2" s="326"/>
      <c r="H2" s="108"/>
      <c r="I2" s="108"/>
      <c r="J2" s="108"/>
      <c r="K2" s="108"/>
      <c r="L2" s="105"/>
      <c r="M2" s="335"/>
      <c r="N2" s="336"/>
    </row>
    <row r="3" spans="1:35" ht="54" customHeight="1">
      <c r="A3" s="734" t="str">
        <f>Cover!$B$2</f>
        <v xml:space="preserve">Balance works for Construction of Vishram Sadan at MKCG Medical College, Berhampur under CSR Scheme of POWERGRID </v>
      </c>
      <c r="B3" s="734"/>
      <c r="C3" s="734"/>
      <c r="D3" s="734"/>
      <c r="E3" s="734"/>
      <c r="F3" s="734"/>
      <c r="G3" s="734"/>
      <c r="H3" s="734"/>
      <c r="I3" s="734"/>
      <c r="J3" s="734"/>
      <c r="K3" s="734"/>
      <c r="L3" s="734"/>
      <c r="M3" s="734"/>
      <c r="N3" s="734"/>
      <c r="AD3" s="342" t="s">
        <v>120</v>
      </c>
      <c r="AF3" s="343"/>
    </row>
    <row r="4" spans="1:35" ht="22.2" customHeight="1">
      <c r="A4" s="689" t="s">
        <v>121</v>
      </c>
      <c r="B4" s="689"/>
      <c r="C4" s="689"/>
      <c r="D4" s="689"/>
      <c r="E4" s="689"/>
      <c r="F4" s="689"/>
      <c r="G4" s="689"/>
      <c r="H4" s="689"/>
      <c r="I4" s="689"/>
      <c r="J4" s="689"/>
      <c r="K4" s="689"/>
      <c r="L4" s="689"/>
      <c r="M4" s="689"/>
      <c r="N4" s="689"/>
      <c r="AD4" s="342" t="s">
        <v>122</v>
      </c>
      <c r="AF4" s="343"/>
    </row>
    <row r="5" spans="1:35" ht="18" customHeight="1">
      <c r="AD5" s="342" t="s">
        <v>123</v>
      </c>
      <c r="AF5" s="343"/>
    </row>
    <row r="6" spans="1:35" ht="18" customHeight="1">
      <c r="A6" s="528" t="s">
        <v>83</v>
      </c>
      <c r="B6" s="212"/>
      <c r="C6" s="517"/>
      <c r="D6" s="328"/>
      <c r="E6" s="328"/>
      <c r="F6" s="328"/>
      <c r="G6" s="328"/>
      <c r="H6" s="208"/>
      <c r="I6" s="208"/>
      <c r="J6" s="208"/>
      <c r="K6" s="208"/>
      <c r="L6" s="105" t="s">
        <v>84</v>
      </c>
      <c r="M6" s="335"/>
      <c r="N6" s="336"/>
      <c r="AD6" s="342" t="s">
        <v>124</v>
      </c>
      <c r="AF6" s="343"/>
    </row>
    <row r="7" spans="1:35" ht="18" customHeight="1">
      <c r="A7" s="528" t="e">
        <f>"Bidder as "&amp;'[1]Names of Bidder'!D6</f>
        <v>#REF!</v>
      </c>
      <c r="B7" s="214"/>
      <c r="C7" s="518"/>
      <c r="D7" s="329"/>
      <c r="E7" s="329"/>
      <c r="F7" s="329"/>
      <c r="G7" s="329"/>
      <c r="L7" s="156" t="s">
        <v>528</v>
      </c>
      <c r="M7" s="337"/>
      <c r="N7" s="338"/>
      <c r="O7" s="158"/>
      <c r="P7" s="158"/>
      <c r="Q7" s="158"/>
      <c r="R7" s="158"/>
      <c r="S7" s="158"/>
      <c r="T7" s="158"/>
      <c r="U7" s="158"/>
      <c r="V7" s="158"/>
      <c r="W7" s="158"/>
      <c r="X7" s="158"/>
      <c r="Y7" s="158"/>
      <c r="Z7" s="158"/>
      <c r="AD7" s="342" t="s">
        <v>125</v>
      </c>
      <c r="AF7" s="343"/>
    </row>
    <row r="8" spans="1:35">
      <c r="A8" s="529" t="s">
        <v>126</v>
      </c>
      <c r="B8" s="212"/>
      <c r="C8" s="519" t="str">
        <f>IF('Names of Bidder'!D8=0,"",'Names of Bidder'!D8)</f>
        <v/>
      </c>
      <c r="D8" s="330" t="str">
        <f>IF('Names of Bidder'!D8=0,"",'Names of Bidder'!D8)</f>
        <v/>
      </c>
      <c r="E8" s="330"/>
      <c r="F8" s="328"/>
      <c r="G8" s="328"/>
      <c r="H8" s="330"/>
      <c r="I8" s="330"/>
      <c r="J8" s="330"/>
      <c r="K8" s="330"/>
      <c r="L8" s="156" t="s">
        <v>127</v>
      </c>
      <c r="M8" s="337"/>
      <c r="N8" s="338"/>
      <c r="O8" s="158"/>
      <c r="P8" s="158"/>
      <c r="Q8" s="158"/>
      <c r="R8" s="158"/>
      <c r="S8" s="158"/>
      <c r="T8" s="158"/>
      <c r="U8" s="158"/>
      <c r="V8" s="158"/>
      <c r="W8" s="158"/>
      <c r="X8" s="158"/>
      <c r="Y8" s="158"/>
      <c r="Z8" s="158"/>
      <c r="AD8" s="342" t="s">
        <v>128</v>
      </c>
      <c r="AF8" s="343"/>
    </row>
    <row r="9" spans="1:35">
      <c r="A9" s="529" t="s">
        <v>129</v>
      </c>
      <c r="B9" s="212"/>
      <c r="C9" s="519" t="str">
        <f>IF('Names of Bidder'!D9=0,"",'Names of Bidder'!D9)</f>
        <v/>
      </c>
      <c r="D9" s="330" t="str">
        <f>IF('Names of Bidder'!D9=0,"",'Names of Bidder'!D9)</f>
        <v/>
      </c>
      <c r="E9" s="330"/>
      <c r="F9" s="328"/>
      <c r="G9" s="328"/>
      <c r="H9" s="330"/>
      <c r="I9" s="330"/>
      <c r="J9" s="330"/>
      <c r="K9" s="330"/>
      <c r="L9" s="156" t="s">
        <v>130</v>
      </c>
      <c r="M9" s="337"/>
      <c r="N9" s="338"/>
      <c r="O9" s="158"/>
      <c r="P9" s="158"/>
      <c r="Q9" s="158"/>
      <c r="R9" s="158"/>
      <c r="S9" s="158"/>
      <c r="T9" s="158"/>
      <c r="U9" s="158"/>
      <c r="V9" s="158"/>
      <c r="W9" s="158"/>
      <c r="X9" s="158"/>
      <c r="Y9" s="158"/>
      <c r="Z9" s="158"/>
      <c r="AD9" s="342" t="s">
        <v>131</v>
      </c>
      <c r="AF9" s="343"/>
    </row>
    <row r="10" spans="1:35">
      <c r="A10" s="530"/>
      <c r="B10" s="208"/>
      <c r="C10" s="519" t="str">
        <f>IF('Names of Bidder'!D10=0,"",'Names of Bidder'!D10)</f>
        <v/>
      </c>
      <c r="D10" s="330" t="str">
        <f>IF('Names of Bidder'!D10=0,"",'Names of Bidder'!D10)</f>
        <v/>
      </c>
      <c r="E10" s="330"/>
      <c r="F10" s="331"/>
      <c r="G10" s="331"/>
      <c r="H10" s="330"/>
      <c r="I10" s="330"/>
      <c r="J10" s="330"/>
      <c r="K10" s="330"/>
      <c r="L10" s="156" t="s">
        <v>132</v>
      </c>
      <c r="M10" s="337"/>
      <c r="N10" s="338"/>
      <c r="O10" s="158"/>
      <c r="P10" s="158"/>
      <c r="Q10" s="158"/>
      <c r="R10" s="158"/>
      <c r="S10" s="158"/>
      <c r="T10" s="158"/>
      <c r="U10" s="158"/>
      <c r="V10" s="158"/>
      <c r="W10" s="158"/>
      <c r="X10" s="158"/>
      <c r="Y10" s="158"/>
      <c r="Z10" s="158"/>
    </row>
    <row r="11" spans="1:35">
      <c r="A11" s="530"/>
      <c r="B11" s="208"/>
      <c r="C11" s="519" t="str">
        <f>IF('Names of Bidder'!D11=0,"",'Names of Bidder'!D11)</f>
        <v/>
      </c>
      <c r="D11" s="330" t="str">
        <f>IF('Names of Bidder'!D11=0,"",'Names of Bidder'!D11)</f>
        <v/>
      </c>
      <c r="E11" s="330"/>
      <c r="F11" s="331"/>
      <c r="G11" s="331"/>
      <c r="H11" s="330"/>
      <c r="I11" s="330"/>
      <c r="J11" s="330"/>
      <c r="K11" s="330"/>
      <c r="L11" s="156" t="s">
        <v>133</v>
      </c>
      <c r="M11" s="337"/>
      <c r="N11" s="338"/>
      <c r="O11" s="158"/>
      <c r="P11" s="158"/>
      <c r="Q11" s="158"/>
      <c r="R11" s="158"/>
      <c r="S11" s="158"/>
      <c r="T11" s="158"/>
      <c r="U11" s="158"/>
      <c r="V11" s="158"/>
      <c r="W11" s="158"/>
      <c r="X11" s="158"/>
      <c r="Y11" s="158"/>
      <c r="Z11" s="158"/>
    </row>
    <row r="12" spans="1:35" ht="18" customHeight="1">
      <c r="A12" s="530"/>
      <c r="B12" s="208"/>
      <c r="C12" s="520"/>
      <c r="D12" s="331"/>
      <c r="E12" s="331"/>
      <c r="F12" s="331"/>
      <c r="G12" s="331"/>
      <c r="H12" s="328"/>
      <c r="I12" s="328"/>
      <c r="J12" s="328"/>
      <c r="K12" s="328"/>
      <c r="L12" s="208"/>
      <c r="M12" s="339"/>
      <c r="N12" s="336"/>
    </row>
    <row r="13" spans="1:35" ht="18" customHeight="1">
      <c r="A13" s="531"/>
      <c r="B13" s="332"/>
      <c r="C13" s="521"/>
      <c r="D13" s="333"/>
      <c r="E13" s="333"/>
      <c r="F13" s="333"/>
      <c r="G13" s="333"/>
      <c r="H13" s="332"/>
      <c r="I13" s="332"/>
      <c r="J13" s="332"/>
      <c r="K13" s="332"/>
      <c r="L13" s="332"/>
      <c r="M13" s="340"/>
      <c r="N13" s="341"/>
    </row>
    <row r="14" spans="1:35" ht="41.4" customHeight="1">
      <c r="A14" s="732" t="s">
        <v>1211</v>
      </c>
      <c r="B14" s="732"/>
      <c r="C14" s="732"/>
      <c r="D14" s="732"/>
      <c r="E14" s="732"/>
      <c r="F14" s="732"/>
      <c r="G14" s="732"/>
      <c r="H14" s="212"/>
      <c r="I14" s="212"/>
      <c r="J14" s="733" t="s">
        <v>134</v>
      </c>
      <c r="K14" s="733"/>
      <c r="L14" s="733"/>
      <c r="M14" s="733"/>
      <c r="N14" s="733"/>
    </row>
    <row r="15" spans="1:35" s="128" customFormat="1" ht="129" customHeight="1">
      <c r="A15" s="522" t="s">
        <v>94</v>
      </c>
      <c r="B15" s="130" t="s">
        <v>490</v>
      </c>
      <c r="C15" s="522"/>
      <c r="D15" s="546" t="s">
        <v>95</v>
      </c>
      <c r="E15" s="546" t="s">
        <v>808</v>
      </c>
      <c r="F15" s="132" t="s">
        <v>97</v>
      </c>
      <c r="G15" s="132" t="s">
        <v>98</v>
      </c>
      <c r="H15" s="504" t="s">
        <v>590</v>
      </c>
      <c r="I15" s="504" t="s">
        <v>591</v>
      </c>
      <c r="J15" s="504" t="s">
        <v>135</v>
      </c>
      <c r="K15" s="504" t="s">
        <v>491</v>
      </c>
      <c r="L15" s="505" t="s">
        <v>527</v>
      </c>
      <c r="M15" s="506" t="s">
        <v>136</v>
      </c>
      <c r="N15" s="507" t="s">
        <v>526</v>
      </c>
      <c r="AD15" s="508"/>
      <c r="AE15" s="368" t="s">
        <v>492</v>
      </c>
      <c r="AF15" s="368" t="s">
        <v>493</v>
      </c>
      <c r="AG15" s="508"/>
      <c r="AH15" s="508"/>
      <c r="AI15" s="508"/>
    </row>
    <row r="16" spans="1:35" ht="23.4">
      <c r="A16" s="532">
        <v>1</v>
      </c>
      <c r="B16" s="482"/>
      <c r="C16" s="532">
        <v>2</v>
      </c>
      <c r="D16" s="547">
        <v>3</v>
      </c>
      <c r="E16" s="547">
        <v>4</v>
      </c>
      <c r="F16" s="482">
        <v>5</v>
      </c>
      <c r="G16" s="482">
        <v>6</v>
      </c>
      <c r="H16" s="482">
        <v>7</v>
      </c>
      <c r="I16" s="482">
        <v>8</v>
      </c>
      <c r="J16" s="482">
        <v>9</v>
      </c>
      <c r="K16" s="482">
        <v>10</v>
      </c>
      <c r="L16" s="482">
        <v>11</v>
      </c>
      <c r="M16" s="582">
        <v>12</v>
      </c>
      <c r="N16" s="582">
        <v>13</v>
      </c>
      <c r="AE16" s="485">
        <v>5</v>
      </c>
      <c r="AF16" s="485" t="s">
        <v>137</v>
      </c>
    </row>
    <row r="17" spans="1:35" ht="66" customHeight="1">
      <c r="A17" s="533">
        <v>1</v>
      </c>
      <c r="B17" s="573"/>
      <c r="C17" s="523" t="s">
        <v>703</v>
      </c>
      <c r="D17" s="624" t="s">
        <v>1212</v>
      </c>
      <c r="E17" s="573"/>
      <c r="F17" s="536"/>
      <c r="G17" s="552"/>
      <c r="H17" s="536"/>
      <c r="I17" s="536"/>
      <c r="J17" s="536"/>
      <c r="K17" s="536"/>
      <c r="L17" s="536"/>
      <c r="M17" s="536"/>
      <c r="N17" s="536"/>
      <c r="AB17" s="488"/>
      <c r="AC17" s="488"/>
      <c r="AD17" s="488"/>
      <c r="AE17" s="488"/>
      <c r="AF17" s="488"/>
      <c r="AG17" s="488"/>
      <c r="AH17" s="488"/>
      <c r="AI17" s="489"/>
    </row>
    <row r="18" spans="1:35" ht="222.75" customHeight="1">
      <c r="A18" s="719" t="s">
        <v>11</v>
      </c>
      <c r="B18" s="573"/>
      <c r="C18" s="767"/>
      <c r="D18" s="769" t="s">
        <v>1213</v>
      </c>
      <c r="E18" s="763"/>
      <c r="F18" s="753" t="s">
        <v>524</v>
      </c>
      <c r="G18" s="775">
        <v>1</v>
      </c>
      <c r="H18" s="753">
        <v>995466</v>
      </c>
      <c r="I18" s="757" t="s">
        <v>138</v>
      </c>
      <c r="J18" s="759">
        <v>18</v>
      </c>
      <c r="K18" s="761" t="s">
        <v>138</v>
      </c>
      <c r="L18" s="763"/>
      <c r="M18" s="765">
        <f t="shared" ref="M18" si="0">IF(OR(K18="",K18="Confirmed"),J18*N18%,K18*N18%)</f>
        <v>1.8000000000000002E-3</v>
      </c>
      <c r="N18" s="755" t="str">
        <f>IF(L18=0,"0.01",L18*G18)</f>
        <v>0.01</v>
      </c>
      <c r="AB18" s="488"/>
      <c r="AC18" s="488"/>
      <c r="AD18" s="488"/>
      <c r="AE18" s="488"/>
      <c r="AF18" s="488"/>
      <c r="AG18" s="488"/>
      <c r="AH18" s="488"/>
      <c r="AI18" s="489"/>
    </row>
    <row r="19" spans="1:35" ht="252.75" customHeight="1">
      <c r="A19" s="720"/>
      <c r="B19" s="573"/>
      <c r="C19" s="768"/>
      <c r="D19" s="770"/>
      <c r="E19" s="764"/>
      <c r="F19" s="754"/>
      <c r="G19" s="776"/>
      <c r="H19" s="754"/>
      <c r="I19" s="758"/>
      <c r="J19" s="760"/>
      <c r="K19" s="762"/>
      <c r="L19" s="764"/>
      <c r="M19" s="766"/>
      <c r="N19" s="756"/>
      <c r="AB19" s="488"/>
      <c r="AC19" s="488"/>
      <c r="AD19" s="488"/>
      <c r="AE19" s="488"/>
      <c r="AF19" s="488"/>
      <c r="AG19" s="488"/>
      <c r="AH19" s="488"/>
      <c r="AI19" s="489"/>
    </row>
    <row r="20" spans="1:35" ht="30.6">
      <c r="A20" s="533">
        <v>2</v>
      </c>
      <c r="B20" s="573"/>
      <c r="C20" s="626" t="s">
        <v>703</v>
      </c>
      <c r="D20" s="627" t="s">
        <v>1214</v>
      </c>
      <c r="E20" s="573"/>
      <c r="F20" s="536"/>
      <c r="G20" s="552"/>
      <c r="H20" s="536"/>
      <c r="I20" s="536"/>
      <c r="J20" s="536"/>
      <c r="K20" s="536"/>
      <c r="L20" s="536"/>
      <c r="M20" s="536"/>
      <c r="N20" s="536"/>
      <c r="AB20" s="488"/>
      <c r="AC20" s="488"/>
      <c r="AD20" s="488"/>
      <c r="AE20" s="488"/>
      <c r="AF20" s="488"/>
      <c r="AG20" s="488"/>
      <c r="AH20" s="488"/>
      <c r="AI20" s="489"/>
    </row>
    <row r="21" spans="1:35" ht="290.25" customHeight="1">
      <c r="A21" s="719" t="s">
        <v>11</v>
      </c>
      <c r="B21" s="573"/>
      <c r="C21" s="771"/>
      <c r="D21" s="773" t="s">
        <v>1215</v>
      </c>
      <c r="E21" s="763"/>
      <c r="F21" s="753" t="s">
        <v>524</v>
      </c>
      <c r="G21" s="775">
        <v>1</v>
      </c>
      <c r="H21" s="753">
        <v>995466</v>
      </c>
      <c r="I21" s="757" t="s">
        <v>138</v>
      </c>
      <c r="J21" s="759">
        <v>18</v>
      </c>
      <c r="K21" s="761" t="s">
        <v>138</v>
      </c>
      <c r="L21" s="763"/>
      <c r="M21" s="765">
        <f t="shared" ref="M21:M30" si="1">IF(OR(K21="",K21="Confirmed"),J21*N21%,K21*N21%)</f>
        <v>1.8000000000000002E-3</v>
      </c>
      <c r="N21" s="755" t="str">
        <f t="shared" ref="N21:N30" si="2">IF(L21=0,"0.01",L21*G21)</f>
        <v>0.01</v>
      </c>
      <c r="AB21" s="488"/>
      <c r="AC21" s="488"/>
      <c r="AD21" s="488"/>
      <c r="AE21" s="488"/>
      <c r="AF21" s="488"/>
      <c r="AG21" s="488"/>
      <c r="AH21" s="488"/>
      <c r="AI21" s="489"/>
    </row>
    <row r="22" spans="1:35" ht="201.75" customHeight="1">
      <c r="A22" s="720"/>
      <c r="B22" s="573"/>
      <c r="C22" s="772"/>
      <c r="D22" s="774"/>
      <c r="E22" s="764"/>
      <c r="F22" s="754"/>
      <c r="G22" s="776"/>
      <c r="H22" s="754"/>
      <c r="I22" s="758"/>
      <c r="J22" s="760"/>
      <c r="K22" s="762"/>
      <c r="L22" s="764"/>
      <c r="M22" s="766"/>
      <c r="N22" s="756"/>
      <c r="AB22" s="488"/>
      <c r="AC22" s="488"/>
      <c r="AD22" s="488"/>
      <c r="AE22" s="488"/>
      <c r="AF22" s="488"/>
      <c r="AG22" s="488"/>
      <c r="AH22" s="488"/>
      <c r="AI22" s="489"/>
    </row>
    <row r="23" spans="1:35" ht="30.6">
      <c r="A23" s="533">
        <v>3</v>
      </c>
      <c r="B23" s="573"/>
      <c r="C23" s="523"/>
      <c r="D23" s="625" t="s">
        <v>1216</v>
      </c>
      <c r="E23" s="573"/>
      <c r="F23" s="536"/>
      <c r="G23" s="552"/>
      <c r="H23" s="536"/>
      <c r="I23" s="536"/>
      <c r="J23" s="536"/>
      <c r="K23" s="536"/>
      <c r="L23" s="536"/>
      <c r="M23" s="536"/>
      <c r="N23" s="536"/>
      <c r="AB23" s="488"/>
      <c r="AC23" s="488"/>
      <c r="AD23" s="488"/>
      <c r="AE23" s="488"/>
      <c r="AF23" s="488"/>
      <c r="AG23" s="488"/>
      <c r="AH23" s="488"/>
      <c r="AI23" s="489"/>
    </row>
    <row r="24" spans="1:35" ht="30.6">
      <c r="A24" s="533" t="s">
        <v>11</v>
      </c>
      <c r="B24" s="573"/>
      <c r="C24" s="618"/>
      <c r="D24" s="608" t="s">
        <v>1217</v>
      </c>
      <c r="E24" s="623"/>
      <c r="F24" s="536" t="s">
        <v>1221</v>
      </c>
      <c r="G24" s="552">
        <v>1</v>
      </c>
      <c r="H24" s="536">
        <v>998718</v>
      </c>
      <c r="I24" s="541" t="s">
        <v>138</v>
      </c>
      <c r="J24" s="537">
        <v>18</v>
      </c>
      <c r="K24" s="542" t="s">
        <v>138</v>
      </c>
      <c r="L24" s="543"/>
      <c r="M24" s="544">
        <f t="shared" si="1"/>
        <v>1.8000000000000002E-3</v>
      </c>
      <c r="N24" s="545" t="str">
        <f t="shared" si="2"/>
        <v>0.01</v>
      </c>
      <c r="AB24" s="488"/>
      <c r="AC24" s="488"/>
      <c r="AD24" s="488"/>
      <c r="AE24" s="488"/>
      <c r="AF24" s="488"/>
      <c r="AG24" s="488"/>
      <c r="AH24" s="488"/>
      <c r="AI24" s="489"/>
    </row>
    <row r="25" spans="1:35" ht="30.6">
      <c r="A25" s="533" t="s">
        <v>13</v>
      </c>
      <c r="B25" s="573"/>
      <c r="C25" s="618"/>
      <c r="D25" s="608" t="s">
        <v>1218</v>
      </c>
      <c r="E25" s="623"/>
      <c r="F25" s="536" t="s">
        <v>1221</v>
      </c>
      <c r="G25" s="552">
        <v>1</v>
      </c>
      <c r="H25" s="536">
        <v>998718</v>
      </c>
      <c r="I25" s="541" t="s">
        <v>138</v>
      </c>
      <c r="J25" s="537">
        <v>18</v>
      </c>
      <c r="K25" s="542" t="s">
        <v>138</v>
      </c>
      <c r="L25" s="543"/>
      <c r="M25" s="544">
        <f t="shared" si="1"/>
        <v>1.8000000000000002E-3</v>
      </c>
      <c r="N25" s="545" t="str">
        <f t="shared" si="2"/>
        <v>0.01</v>
      </c>
      <c r="AB25" s="488"/>
      <c r="AC25" s="488"/>
      <c r="AD25" s="488"/>
      <c r="AE25" s="488"/>
      <c r="AF25" s="488"/>
      <c r="AG25" s="488"/>
      <c r="AH25" s="488"/>
      <c r="AI25" s="489"/>
    </row>
    <row r="26" spans="1:35" ht="30.6">
      <c r="A26" s="533" t="s">
        <v>15</v>
      </c>
      <c r="B26" s="573"/>
      <c r="C26" s="618"/>
      <c r="D26" s="608" t="s">
        <v>1219</v>
      </c>
      <c r="E26" s="623"/>
      <c r="F26" s="536" t="s">
        <v>1221</v>
      </c>
      <c r="G26" s="552">
        <v>1</v>
      </c>
      <c r="H26" s="536">
        <v>998718</v>
      </c>
      <c r="I26" s="541" t="s">
        <v>138</v>
      </c>
      <c r="J26" s="537">
        <v>18</v>
      </c>
      <c r="K26" s="542" t="s">
        <v>138</v>
      </c>
      <c r="L26" s="543"/>
      <c r="M26" s="544">
        <f t="shared" si="1"/>
        <v>1.8000000000000002E-3</v>
      </c>
      <c r="N26" s="545" t="str">
        <f t="shared" si="2"/>
        <v>0.01</v>
      </c>
      <c r="AB26" s="488"/>
      <c r="AC26" s="488"/>
      <c r="AD26" s="488"/>
      <c r="AE26" s="488"/>
      <c r="AF26" s="488"/>
      <c r="AG26" s="488"/>
      <c r="AH26" s="488"/>
      <c r="AI26" s="489"/>
    </row>
    <row r="27" spans="1:35" ht="30.6">
      <c r="A27" s="533">
        <v>4</v>
      </c>
      <c r="B27" s="573"/>
      <c r="C27" s="618"/>
      <c r="D27" s="608" t="s">
        <v>1220</v>
      </c>
      <c r="E27" s="573"/>
      <c r="F27" s="536"/>
      <c r="G27" s="552"/>
      <c r="H27" s="536"/>
      <c r="I27" s="536"/>
      <c r="J27" s="536"/>
      <c r="K27" s="536"/>
      <c r="L27" s="536"/>
      <c r="M27" s="536"/>
      <c r="N27" s="536"/>
      <c r="AB27" s="488"/>
      <c r="AC27" s="488"/>
      <c r="AD27" s="488"/>
      <c r="AE27" s="488"/>
      <c r="AF27" s="488"/>
      <c r="AG27" s="488"/>
      <c r="AH27" s="488"/>
      <c r="AI27" s="489"/>
    </row>
    <row r="28" spans="1:35" ht="30.6">
      <c r="A28" s="533" t="s">
        <v>11</v>
      </c>
      <c r="B28" s="573"/>
      <c r="C28" s="618"/>
      <c r="D28" s="608" t="s">
        <v>1217</v>
      </c>
      <c r="E28" s="623"/>
      <c r="F28" s="536" t="s">
        <v>1221</v>
      </c>
      <c r="G28" s="552">
        <v>1</v>
      </c>
      <c r="H28" s="536">
        <v>998718</v>
      </c>
      <c r="I28" s="541" t="s">
        <v>138</v>
      </c>
      <c r="J28" s="537">
        <v>18</v>
      </c>
      <c r="K28" s="542" t="s">
        <v>138</v>
      </c>
      <c r="L28" s="543"/>
      <c r="M28" s="544">
        <f t="shared" si="1"/>
        <v>1.8000000000000002E-3</v>
      </c>
      <c r="N28" s="545" t="str">
        <f t="shared" si="2"/>
        <v>0.01</v>
      </c>
      <c r="AB28" s="488"/>
      <c r="AC28" s="488"/>
      <c r="AD28" s="488"/>
      <c r="AE28" s="488"/>
      <c r="AF28" s="488"/>
      <c r="AG28" s="488"/>
      <c r="AH28" s="488"/>
      <c r="AI28" s="489"/>
    </row>
    <row r="29" spans="1:35" ht="30.6">
      <c r="A29" s="533" t="s">
        <v>13</v>
      </c>
      <c r="B29" s="573"/>
      <c r="C29" s="618"/>
      <c r="D29" s="608" t="s">
        <v>1218</v>
      </c>
      <c r="E29" s="623"/>
      <c r="F29" s="536" t="s">
        <v>1221</v>
      </c>
      <c r="G29" s="552">
        <v>1</v>
      </c>
      <c r="H29" s="536">
        <v>998718</v>
      </c>
      <c r="I29" s="541" t="s">
        <v>138</v>
      </c>
      <c r="J29" s="537">
        <v>18</v>
      </c>
      <c r="K29" s="542" t="s">
        <v>138</v>
      </c>
      <c r="L29" s="543"/>
      <c r="M29" s="544">
        <f t="shared" si="1"/>
        <v>1.8000000000000002E-3</v>
      </c>
      <c r="N29" s="545" t="str">
        <f t="shared" si="2"/>
        <v>0.01</v>
      </c>
      <c r="AB29" s="488"/>
      <c r="AC29" s="488"/>
      <c r="AD29" s="488"/>
      <c r="AE29" s="488"/>
      <c r="AF29" s="488"/>
      <c r="AG29" s="488"/>
      <c r="AH29" s="488"/>
      <c r="AI29" s="489"/>
    </row>
    <row r="30" spans="1:35" ht="30.6">
      <c r="A30" s="533" t="s">
        <v>15</v>
      </c>
      <c r="B30" s="573"/>
      <c r="C30" s="523" t="s">
        <v>703</v>
      </c>
      <c r="D30" s="608" t="s">
        <v>1219</v>
      </c>
      <c r="E30" s="623"/>
      <c r="F30" s="536" t="s">
        <v>1221</v>
      </c>
      <c r="G30" s="552">
        <v>1</v>
      </c>
      <c r="H30" s="536">
        <v>998718</v>
      </c>
      <c r="I30" s="541" t="s">
        <v>138</v>
      </c>
      <c r="J30" s="537">
        <v>18</v>
      </c>
      <c r="K30" s="542" t="s">
        <v>138</v>
      </c>
      <c r="L30" s="543"/>
      <c r="M30" s="544">
        <f t="shared" si="1"/>
        <v>1.8000000000000002E-3</v>
      </c>
      <c r="N30" s="545" t="str">
        <f t="shared" si="2"/>
        <v>0.01</v>
      </c>
      <c r="AB30" s="488"/>
      <c r="AC30" s="488"/>
      <c r="AD30" s="488"/>
      <c r="AE30" s="488"/>
      <c r="AF30" s="488"/>
      <c r="AG30" s="488"/>
      <c r="AH30" s="488"/>
      <c r="AI30" s="489"/>
    </row>
    <row r="31" spans="1:35" ht="40.5" customHeight="1">
      <c r="A31" s="534"/>
      <c r="B31" s="490"/>
      <c r="C31" s="524"/>
      <c r="D31" s="726" t="s">
        <v>500</v>
      </c>
      <c r="E31" s="727"/>
      <c r="F31" s="727"/>
      <c r="G31" s="727"/>
      <c r="H31" s="727"/>
      <c r="I31" s="727"/>
      <c r="J31" s="727"/>
      <c r="K31" s="727"/>
      <c r="L31" s="728"/>
      <c r="M31" s="539">
        <f>SUM(M18:M30)</f>
        <v>1.44E-2</v>
      </c>
      <c r="N31" s="540">
        <f>SUM(N18:N30)</f>
        <v>0</v>
      </c>
      <c r="AE31" s="491"/>
      <c r="AF31" s="350" t="e">
        <f>ROUND(SUM(#REF!),0)</f>
        <v>#REF!</v>
      </c>
    </row>
    <row r="32" spans="1:35">
      <c r="A32" s="535"/>
      <c r="B32" s="344"/>
      <c r="C32" s="525"/>
      <c r="D32" s="345"/>
      <c r="E32" s="345"/>
      <c r="F32" s="345"/>
      <c r="G32" s="345"/>
      <c r="H32" s="344"/>
      <c r="I32" s="344"/>
      <c r="J32" s="344"/>
      <c r="K32" s="344"/>
      <c r="L32" s="344"/>
      <c r="M32" s="492"/>
      <c r="N32" s="348"/>
      <c r="AE32" s="491"/>
      <c r="AF32" s="350"/>
    </row>
    <row r="33" spans="1:32" ht="45" customHeight="1">
      <c r="A33" s="729" t="s">
        <v>592</v>
      </c>
      <c r="B33" s="730"/>
      <c r="C33" s="730"/>
      <c r="D33" s="730"/>
      <c r="E33" s="730"/>
      <c r="F33" s="730"/>
      <c r="G33" s="730"/>
      <c r="H33" s="730"/>
      <c r="I33" s="730"/>
      <c r="J33" s="730"/>
      <c r="K33" s="730"/>
      <c r="L33" s="730"/>
      <c r="M33" s="731"/>
      <c r="N33" s="348"/>
      <c r="AE33" s="491"/>
      <c r="AF33" s="350"/>
    </row>
    <row r="34" spans="1:32">
      <c r="A34" s="535"/>
      <c r="B34" s="344"/>
      <c r="C34" s="525"/>
      <c r="D34" s="345"/>
      <c r="E34" s="345"/>
      <c r="F34" s="345"/>
      <c r="G34" s="345"/>
      <c r="H34" s="346"/>
      <c r="I34" s="346"/>
      <c r="J34" s="346"/>
      <c r="K34" s="346"/>
      <c r="L34" s="346"/>
      <c r="M34" s="492"/>
      <c r="N34" s="348"/>
      <c r="AE34" s="491"/>
      <c r="AF34" s="350"/>
    </row>
    <row r="35" spans="1:32">
      <c r="A35" s="535"/>
      <c r="B35" s="344"/>
      <c r="C35" s="525"/>
      <c r="D35" s="345"/>
      <c r="E35" s="345"/>
      <c r="F35" s="345"/>
      <c r="G35" s="345"/>
      <c r="H35" s="346"/>
      <c r="I35" s="346"/>
      <c r="J35" s="346"/>
      <c r="K35" s="346"/>
      <c r="L35" s="346"/>
      <c r="M35" s="492"/>
      <c r="N35" s="348"/>
      <c r="AE35" s="491"/>
      <c r="AF35" s="350"/>
    </row>
    <row r="36" spans="1:32" ht="33.6" customHeight="1">
      <c r="A36" s="549" t="s">
        <v>110</v>
      </c>
      <c r="B36" s="550"/>
      <c r="C36" s="549"/>
      <c r="D36" s="347" t="str">
        <f>IF('[2]Names of Bidder'!D21=0,"",'[2]Names of Bidder'!D21)</f>
        <v/>
      </c>
      <c r="E36" s="347"/>
      <c r="F36" s="493"/>
      <c r="G36" s="493"/>
      <c r="H36" s="347"/>
      <c r="I36" s="347"/>
      <c r="J36" s="347"/>
      <c r="K36" s="347"/>
      <c r="M36" s="349" t="s">
        <v>113</v>
      </c>
      <c r="N36" s="494" t="str">
        <f>IF('[2]Names of Bidder'!D18=0,"",'[2]Names of Bidder'!D18)</f>
        <v/>
      </c>
    </row>
    <row r="37" spans="1:32" ht="33.6" customHeight="1">
      <c r="A37" s="549" t="s">
        <v>112</v>
      </c>
      <c r="B37" s="550"/>
      <c r="C37" s="549"/>
      <c r="D37" s="347" t="str">
        <f>IF('[2]Names of Bidder'!D22=0,"",'[2]Names of Bidder'!D22)</f>
        <v/>
      </c>
      <c r="E37" s="347"/>
      <c r="F37" s="493"/>
      <c r="G37" s="493"/>
      <c r="H37" s="347"/>
      <c r="I37" s="347"/>
      <c r="J37" s="347"/>
      <c r="K37" s="347"/>
      <c r="M37" s="349" t="s">
        <v>114</v>
      </c>
      <c r="N37" s="494" t="str">
        <f>IF('[2]Names of Bidder'!D19=0,"",'[2]Names of Bidder'!D19)</f>
        <v/>
      </c>
    </row>
    <row r="38" spans="1:32" ht="33.6" customHeight="1">
      <c r="A38" s="496"/>
      <c r="B38" s="128"/>
      <c r="C38" s="496"/>
      <c r="D38" s="495"/>
      <c r="E38" s="495"/>
      <c r="F38" s="495"/>
      <c r="G38" s="495"/>
      <c r="H38" s="108"/>
      <c r="I38" s="108"/>
      <c r="J38" s="108"/>
      <c r="K38" s="108"/>
    </row>
  </sheetData>
  <sheetProtection algorithmName="SHA-512" hashValue="sPlgSpio+WgcLdV3G2FOPD2ckYgJDEHtvNC6vnY69plm+RMUHv5HoEJt+o8bdzOFPagaEuhu8dcdcsSwNx3cnA==" saltValue="XhNDtaDuPssR/kUe040OSg==" spinCount="100000" sheet="1" formatColumns="0" formatRows="0" selectLockedCells="1"/>
  <autoFilter ref="A15:N31" xr:uid="{00000000-0001-0000-0600-000000000000}"/>
  <mergeCells count="34">
    <mergeCell ref="A1:J1"/>
    <mergeCell ref="K1:N1"/>
    <mergeCell ref="A3:N3"/>
    <mergeCell ref="A4:N4"/>
    <mergeCell ref="A14:G14"/>
    <mergeCell ref="J14:N14"/>
    <mergeCell ref="D31:L31"/>
    <mergeCell ref="A33:M33"/>
    <mergeCell ref="C18:C19"/>
    <mergeCell ref="D18:D19"/>
    <mergeCell ref="C21:C22"/>
    <mergeCell ref="D21:D22"/>
    <mergeCell ref="A18:A19"/>
    <mergeCell ref="A21:A22"/>
    <mergeCell ref="L21:L22"/>
    <mergeCell ref="M21:M22"/>
    <mergeCell ref="E18:E19"/>
    <mergeCell ref="E21:E22"/>
    <mergeCell ref="F18:F19"/>
    <mergeCell ref="F21:F22"/>
    <mergeCell ref="G18:G19"/>
    <mergeCell ref="G21:G22"/>
    <mergeCell ref="H18:H19"/>
    <mergeCell ref="H21:H22"/>
    <mergeCell ref="N21:N22"/>
    <mergeCell ref="I18:I19"/>
    <mergeCell ref="J18:J19"/>
    <mergeCell ref="K18:K19"/>
    <mergeCell ref="L18:L19"/>
    <mergeCell ref="M18:M19"/>
    <mergeCell ref="N18:N19"/>
    <mergeCell ref="I21:I22"/>
    <mergeCell ref="J21:J22"/>
    <mergeCell ref="K21:K22"/>
  </mergeCells>
  <dataValidations count="2">
    <dataValidation operator="greaterThan" allowBlank="1" showInputMessage="1" showErrorMessage="1" sqref="M18 M21 M24:M26 M28:M30" xr:uid="{BF3E8422-0C0D-4599-A0D3-E6C8A3DDFDA4}"/>
    <dataValidation type="list" allowBlank="1" showInputMessage="1" showErrorMessage="1" sqref="K18 K21 K24:K26 K28:K30" xr:uid="{C3866DA3-EBD0-41EA-9B7E-CFA2BA8F25BD}">
      <formula1>"Confirmed, 0,5,12,18,28"</formula1>
    </dataValidation>
  </dataValidations>
  <printOptions horizontalCentered="1"/>
  <pageMargins left="0.51181102362204722" right="0.27559055118110237" top="0.39370078740157483" bottom="0.39370078740157483" header="0.27559055118110237" footer="0.23622047244094491"/>
  <pageSetup paperSize="9" scale="22" orientation="landscape" horizontalDpi="300" verticalDpi="300" r:id="rId1"/>
  <headerFooter alignWithMargins="0">
    <oddFooter>&amp;R&amp;"Book Antiqua,Bold"&amp;10Schedule-3/ 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AD923-1B9A-47AF-88A8-7BCAD646C5BA}">
  <sheetPr>
    <tabColor indexed="10"/>
  </sheetPr>
  <dimension ref="A1:AL91"/>
  <sheetViews>
    <sheetView view="pageBreakPreview" topLeftCell="A10" zoomScale="50" zoomScaleNormal="85" zoomScaleSheetLayoutView="50" workbookViewId="0">
      <selection activeCell="L18" sqref="L18:L19"/>
    </sheetView>
  </sheetViews>
  <sheetFormatPr defaultColWidth="9" defaultRowHeight="21"/>
  <cols>
    <col min="1" max="1" width="10" style="527" customWidth="1"/>
    <col min="2" max="2" width="72.77734375" style="320" hidden="1" customWidth="1"/>
    <col min="3" max="3" width="19" style="516" customWidth="1"/>
    <col min="4" max="4" width="121.33203125" style="321" customWidth="1"/>
    <col min="5" max="5" width="45.33203125" style="321" customWidth="1"/>
    <col min="6" max="6" width="17.44140625" style="321" customWidth="1"/>
    <col min="7" max="7" width="23.33203125" style="321" customWidth="1"/>
    <col min="8" max="9" width="22.88671875" style="322" customWidth="1"/>
    <col min="10" max="10" width="21.77734375" style="322" customWidth="1"/>
    <col min="11" max="11" width="27.21875" style="322" customWidth="1"/>
    <col min="12" max="12" width="22.44140625" style="320" customWidth="1"/>
    <col min="13" max="13" width="25.6640625" style="323" customWidth="1"/>
    <col min="14" max="14" width="24.21875" style="324" customWidth="1"/>
    <col min="15" max="26" width="9" style="105"/>
    <col min="27" max="27" width="9" style="107"/>
    <col min="28" max="29" width="9" style="318" hidden="1" customWidth="1"/>
    <col min="30" max="30" width="9" style="325" hidden="1" customWidth="1"/>
    <col min="31" max="32" width="17.6640625" style="325" hidden="1" customWidth="1"/>
    <col min="33" max="34" width="9" style="325" hidden="1" customWidth="1"/>
    <col min="35" max="35" width="9" style="325"/>
    <col min="36" max="16384" width="9" style="107"/>
  </cols>
  <sheetData>
    <row r="1" spans="1:35" s="501" customFormat="1" ht="75" customHeight="1">
      <c r="A1" s="735" t="str">
        <f>Cover!B3</f>
        <v>Specification No.: ODP/BB/C&amp;M-3430/OT-14/RFx No. 5002002968/23-24</v>
      </c>
      <c r="B1" s="735"/>
      <c r="C1" s="735"/>
      <c r="D1" s="735"/>
      <c r="E1" s="735"/>
      <c r="F1" s="735"/>
      <c r="G1" s="735"/>
      <c r="H1" s="735"/>
      <c r="I1" s="735"/>
      <c r="J1" s="735"/>
      <c r="K1" s="746" t="s">
        <v>1222</v>
      </c>
      <c r="L1" s="746"/>
      <c r="M1" s="746"/>
      <c r="N1" s="746"/>
      <c r="O1" s="500"/>
      <c r="P1" s="500"/>
      <c r="Q1" s="500"/>
      <c r="R1" s="500"/>
      <c r="S1" s="500"/>
      <c r="T1" s="500"/>
      <c r="U1" s="500"/>
      <c r="V1" s="500"/>
      <c r="W1" s="500"/>
      <c r="X1" s="500"/>
      <c r="Y1" s="500"/>
      <c r="Z1" s="500"/>
      <c r="AB1" s="502"/>
      <c r="AC1" s="502"/>
      <c r="AD1" s="503"/>
      <c r="AE1" s="503"/>
      <c r="AF1" s="503"/>
      <c r="AG1" s="503"/>
      <c r="AH1" s="503"/>
      <c r="AI1" s="503"/>
    </row>
    <row r="2" spans="1:35" ht="18" customHeight="1">
      <c r="A2" s="496"/>
      <c r="B2" s="154"/>
      <c r="C2" s="515"/>
      <c r="D2" s="326"/>
      <c r="E2" s="326"/>
      <c r="F2" s="326"/>
      <c r="G2" s="326"/>
      <c r="H2" s="108"/>
      <c r="I2" s="108"/>
      <c r="J2" s="108"/>
      <c r="K2" s="108"/>
      <c r="L2" s="105"/>
      <c r="M2" s="335"/>
      <c r="N2" s="336"/>
    </row>
    <row r="3" spans="1:35" ht="54" customHeight="1">
      <c r="A3" s="734" t="str">
        <f>Cover!$B$2</f>
        <v xml:space="preserve">Balance works for Construction of Vishram Sadan at MKCG Medical College, Berhampur under CSR Scheme of POWERGRID </v>
      </c>
      <c r="B3" s="734"/>
      <c r="C3" s="734"/>
      <c r="D3" s="734"/>
      <c r="E3" s="734"/>
      <c r="F3" s="734"/>
      <c r="G3" s="734"/>
      <c r="H3" s="734"/>
      <c r="I3" s="734"/>
      <c r="J3" s="734"/>
      <c r="K3" s="734"/>
      <c r="L3" s="734"/>
      <c r="M3" s="734"/>
      <c r="N3" s="734"/>
      <c r="AD3" s="342" t="s">
        <v>120</v>
      </c>
      <c r="AF3" s="343"/>
    </row>
    <row r="4" spans="1:35" ht="22.2" customHeight="1">
      <c r="A4" s="689" t="s">
        <v>121</v>
      </c>
      <c r="B4" s="689"/>
      <c r="C4" s="689"/>
      <c r="D4" s="689"/>
      <c r="E4" s="689"/>
      <c r="F4" s="689"/>
      <c r="G4" s="689"/>
      <c r="H4" s="689"/>
      <c r="I4" s="689"/>
      <c r="J4" s="689"/>
      <c r="K4" s="689"/>
      <c r="L4" s="689"/>
      <c r="M4" s="689"/>
      <c r="N4" s="689"/>
      <c r="AD4" s="342" t="s">
        <v>122</v>
      </c>
      <c r="AF4" s="343"/>
    </row>
    <row r="5" spans="1:35" ht="18" customHeight="1">
      <c r="AD5" s="342" t="s">
        <v>123</v>
      </c>
      <c r="AF5" s="343"/>
    </row>
    <row r="6" spans="1:35" ht="18" customHeight="1">
      <c r="A6" s="528" t="s">
        <v>83</v>
      </c>
      <c r="B6" s="212"/>
      <c r="C6" s="517"/>
      <c r="D6" s="328"/>
      <c r="E6" s="328"/>
      <c r="F6" s="328"/>
      <c r="G6" s="328"/>
      <c r="H6" s="208"/>
      <c r="I6" s="208"/>
      <c r="J6" s="208"/>
      <c r="K6" s="208"/>
      <c r="L6" s="105" t="s">
        <v>84</v>
      </c>
      <c r="M6" s="335"/>
      <c r="N6" s="336"/>
      <c r="AD6" s="342" t="s">
        <v>124</v>
      </c>
      <c r="AF6" s="343"/>
    </row>
    <row r="7" spans="1:35" ht="18" customHeight="1">
      <c r="A7" s="528" t="e">
        <f>"Bidder as "&amp;'[1]Names of Bidder'!D6</f>
        <v>#REF!</v>
      </c>
      <c r="B7" s="214"/>
      <c r="C7" s="518"/>
      <c r="D7" s="329"/>
      <c r="E7" s="329"/>
      <c r="F7" s="329"/>
      <c r="G7" s="329"/>
      <c r="L7" s="156" t="s">
        <v>528</v>
      </c>
      <c r="M7" s="337"/>
      <c r="N7" s="338"/>
      <c r="O7" s="158"/>
      <c r="P7" s="158"/>
      <c r="Q7" s="158"/>
      <c r="R7" s="158"/>
      <c r="S7" s="158"/>
      <c r="T7" s="158"/>
      <c r="U7" s="158"/>
      <c r="V7" s="158"/>
      <c r="W7" s="158"/>
      <c r="X7" s="158"/>
      <c r="Y7" s="158"/>
      <c r="Z7" s="158"/>
      <c r="AD7" s="342" t="s">
        <v>125</v>
      </c>
      <c r="AF7" s="343"/>
    </row>
    <row r="8" spans="1:35">
      <c r="A8" s="529" t="s">
        <v>126</v>
      </c>
      <c r="B8" s="212"/>
      <c r="C8" s="519" t="str">
        <f>IF('Names of Bidder'!D8=0,"",'Names of Bidder'!D8)</f>
        <v/>
      </c>
      <c r="D8" s="330" t="str">
        <f>IF('Names of Bidder'!D8=0,"",'Names of Bidder'!D8)</f>
        <v/>
      </c>
      <c r="E8" s="330"/>
      <c r="F8" s="328"/>
      <c r="G8" s="328"/>
      <c r="H8" s="330"/>
      <c r="I8" s="330"/>
      <c r="J8" s="330"/>
      <c r="K8" s="330"/>
      <c r="L8" s="156" t="s">
        <v>127</v>
      </c>
      <c r="M8" s="337"/>
      <c r="N8" s="338"/>
      <c r="O8" s="158"/>
      <c r="P8" s="158"/>
      <c r="Q8" s="158"/>
      <c r="R8" s="158"/>
      <c r="S8" s="158"/>
      <c r="T8" s="158"/>
      <c r="U8" s="158"/>
      <c r="V8" s="158"/>
      <c r="W8" s="158"/>
      <c r="X8" s="158"/>
      <c r="Y8" s="158"/>
      <c r="Z8" s="158"/>
      <c r="AD8" s="342" t="s">
        <v>128</v>
      </c>
      <c r="AF8" s="343"/>
    </row>
    <row r="9" spans="1:35">
      <c r="A9" s="529" t="s">
        <v>129</v>
      </c>
      <c r="B9" s="212"/>
      <c r="C9" s="519" t="str">
        <f>IF('Names of Bidder'!D9=0,"",'Names of Bidder'!D9)</f>
        <v/>
      </c>
      <c r="D9" s="330" t="str">
        <f>IF('Names of Bidder'!D9=0,"",'Names of Bidder'!D9)</f>
        <v/>
      </c>
      <c r="E9" s="330"/>
      <c r="F9" s="328"/>
      <c r="G9" s="328"/>
      <c r="H9" s="330"/>
      <c r="I9" s="330"/>
      <c r="J9" s="330"/>
      <c r="K9" s="330"/>
      <c r="L9" s="156" t="s">
        <v>130</v>
      </c>
      <c r="M9" s="337"/>
      <c r="N9" s="338"/>
      <c r="O9" s="158"/>
      <c r="P9" s="158"/>
      <c r="Q9" s="158"/>
      <c r="R9" s="158"/>
      <c r="S9" s="158"/>
      <c r="T9" s="158"/>
      <c r="U9" s="158"/>
      <c r="V9" s="158"/>
      <c r="W9" s="158"/>
      <c r="X9" s="158"/>
      <c r="Y9" s="158"/>
      <c r="Z9" s="158"/>
      <c r="AD9" s="342" t="s">
        <v>131</v>
      </c>
      <c r="AF9" s="343"/>
    </row>
    <row r="10" spans="1:35">
      <c r="A10" s="530"/>
      <c r="B10" s="208"/>
      <c r="C10" s="519" t="str">
        <f>IF('Names of Bidder'!D10=0,"",'Names of Bidder'!D10)</f>
        <v/>
      </c>
      <c r="D10" s="330" t="str">
        <f>IF('Names of Bidder'!D10=0,"",'Names of Bidder'!D10)</f>
        <v/>
      </c>
      <c r="E10" s="330"/>
      <c r="F10" s="331"/>
      <c r="G10" s="331"/>
      <c r="H10" s="330"/>
      <c r="I10" s="330"/>
      <c r="J10" s="330"/>
      <c r="K10" s="330"/>
      <c r="L10" s="156" t="s">
        <v>132</v>
      </c>
      <c r="M10" s="337"/>
      <c r="N10" s="338"/>
      <c r="O10" s="158"/>
      <c r="P10" s="158"/>
      <c r="Q10" s="158"/>
      <c r="R10" s="158"/>
      <c r="S10" s="158"/>
      <c r="T10" s="158"/>
      <c r="U10" s="158"/>
      <c r="V10" s="158"/>
      <c r="W10" s="158"/>
      <c r="X10" s="158"/>
      <c r="Y10" s="158"/>
      <c r="Z10" s="158"/>
    </row>
    <row r="11" spans="1:35">
      <c r="A11" s="530"/>
      <c r="B11" s="208"/>
      <c r="C11" s="519" t="str">
        <f>IF('Names of Bidder'!D11=0,"",'Names of Bidder'!D11)</f>
        <v/>
      </c>
      <c r="D11" s="330" t="str">
        <f>IF('Names of Bidder'!D11=0,"",'Names of Bidder'!D11)</f>
        <v/>
      </c>
      <c r="E11" s="330"/>
      <c r="F11" s="331"/>
      <c r="G11" s="331"/>
      <c r="H11" s="330"/>
      <c r="I11" s="330"/>
      <c r="J11" s="330"/>
      <c r="K11" s="330"/>
      <c r="L11" s="156" t="s">
        <v>133</v>
      </c>
      <c r="M11" s="337"/>
      <c r="N11" s="338"/>
      <c r="O11" s="158"/>
      <c r="P11" s="158"/>
      <c r="Q11" s="158"/>
      <c r="R11" s="158"/>
      <c r="S11" s="158"/>
      <c r="T11" s="158"/>
      <c r="U11" s="158"/>
      <c r="V11" s="158"/>
      <c r="W11" s="158"/>
      <c r="X11" s="158"/>
      <c r="Y11" s="158"/>
      <c r="Z11" s="158"/>
    </row>
    <row r="12" spans="1:35" ht="18" customHeight="1">
      <c r="A12" s="530"/>
      <c r="B12" s="208"/>
      <c r="C12" s="520"/>
      <c r="D12" s="331"/>
      <c r="E12" s="331"/>
      <c r="F12" s="331"/>
      <c r="G12" s="331"/>
      <c r="H12" s="328"/>
      <c r="I12" s="328"/>
      <c r="J12" s="328"/>
      <c r="K12" s="328"/>
      <c r="L12" s="208"/>
      <c r="M12" s="339"/>
      <c r="N12" s="336"/>
    </row>
    <row r="13" spans="1:35" ht="18" customHeight="1">
      <c r="A13" s="531"/>
      <c r="B13" s="332"/>
      <c r="C13" s="521"/>
      <c r="D13" s="333"/>
      <c r="E13" s="333"/>
      <c r="F13" s="333"/>
      <c r="G13" s="333"/>
      <c r="H13" s="332"/>
      <c r="I13" s="332"/>
      <c r="J13" s="332"/>
      <c r="K13" s="332"/>
      <c r="L13" s="332"/>
      <c r="M13" s="340"/>
      <c r="N13" s="341"/>
    </row>
    <row r="14" spans="1:35" ht="41.4" customHeight="1">
      <c r="A14" s="732" t="s">
        <v>1223</v>
      </c>
      <c r="B14" s="732"/>
      <c r="C14" s="732"/>
      <c r="D14" s="732"/>
      <c r="E14" s="732"/>
      <c r="F14" s="732"/>
      <c r="G14" s="732"/>
      <c r="H14" s="212"/>
      <c r="I14" s="212"/>
      <c r="J14" s="733" t="s">
        <v>134</v>
      </c>
      <c r="K14" s="733"/>
      <c r="L14" s="733"/>
      <c r="M14" s="733"/>
      <c r="N14" s="733"/>
    </row>
    <row r="15" spans="1:35" s="128" customFormat="1" ht="166.5" customHeight="1">
      <c r="A15" s="522" t="s">
        <v>94</v>
      </c>
      <c r="B15" s="522" t="s">
        <v>490</v>
      </c>
      <c r="C15" s="522" t="s">
        <v>595</v>
      </c>
      <c r="D15" s="558" t="s">
        <v>95</v>
      </c>
      <c r="E15" s="558" t="s">
        <v>808</v>
      </c>
      <c r="F15" s="557" t="s">
        <v>97</v>
      </c>
      <c r="G15" s="557" t="s">
        <v>98</v>
      </c>
      <c r="H15" s="504" t="s">
        <v>590</v>
      </c>
      <c r="I15" s="504" t="s">
        <v>591</v>
      </c>
      <c r="J15" s="522" t="s">
        <v>135</v>
      </c>
      <c r="K15" s="522" t="s">
        <v>491</v>
      </c>
      <c r="L15" s="559" t="s">
        <v>527</v>
      </c>
      <c r="M15" s="560" t="s">
        <v>136</v>
      </c>
      <c r="N15" s="561" t="s">
        <v>526</v>
      </c>
      <c r="AD15" s="508"/>
      <c r="AE15" s="368" t="s">
        <v>492</v>
      </c>
      <c r="AF15" s="368" t="s">
        <v>493</v>
      </c>
      <c r="AG15" s="508"/>
      <c r="AH15" s="508"/>
      <c r="AI15" s="508"/>
    </row>
    <row r="16" spans="1:35">
      <c r="A16" s="557">
        <v>1</v>
      </c>
      <c r="B16" s="562"/>
      <c r="C16" s="557">
        <v>2</v>
      </c>
      <c r="D16" s="563">
        <v>3</v>
      </c>
      <c r="E16" s="563">
        <v>4</v>
      </c>
      <c r="F16" s="562">
        <v>5</v>
      </c>
      <c r="G16" s="562">
        <v>6</v>
      </c>
      <c r="H16" s="562">
        <v>7</v>
      </c>
      <c r="I16" s="562">
        <v>8</v>
      </c>
      <c r="J16" s="562">
        <v>9</v>
      </c>
      <c r="K16" s="562">
        <v>10</v>
      </c>
      <c r="L16" s="562">
        <v>11</v>
      </c>
      <c r="M16" s="583">
        <v>12</v>
      </c>
      <c r="N16" s="583">
        <v>13</v>
      </c>
      <c r="AE16" s="485">
        <v>5</v>
      </c>
      <c r="AF16" s="485" t="s">
        <v>137</v>
      </c>
    </row>
    <row r="17" spans="1:35" s="554" customFormat="1" ht="147">
      <c r="A17" s="533">
        <v>1</v>
      </c>
      <c r="B17" s="553"/>
      <c r="C17" s="618">
        <v>7</v>
      </c>
      <c r="D17" s="628" t="s">
        <v>1224</v>
      </c>
      <c r="E17" s="567"/>
      <c r="F17" s="536"/>
      <c r="G17" s="552"/>
      <c r="H17" s="536"/>
      <c r="I17" s="536"/>
      <c r="J17" s="536"/>
      <c r="K17" s="536"/>
      <c r="L17" s="536"/>
      <c r="M17" s="536"/>
      <c r="N17" s="536"/>
      <c r="O17" s="538"/>
      <c r="P17" s="538"/>
      <c r="Q17" s="538"/>
      <c r="R17" s="538"/>
      <c r="S17" s="538"/>
      <c r="T17" s="538"/>
      <c r="U17" s="538"/>
      <c r="V17" s="538"/>
      <c r="W17" s="538"/>
      <c r="X17" s="538"/>
      <c r="Y17" s="538"/>
      <c r="Z17" s="538"/>
      <c r="AB17" s="555"/>
      <c r="AC17" s="555"/>
      <c r="AD17" s="555"/>
      <c r="AE17" s="555"/>
      <c r="AF17" s="555"/>
      <c r="AG17" s="555"/>
      <c r="AH17" s="555"/>
      <c r="AI17" s="556"/>
    </row>
    <row r="18" spans="1:35" s="554" customFormat="1">
      <c r="A18" s="533" t="s">
        <v>11</v>
      </c>
      <c r="B18" s="553"/>
      <c r="C18" s="618">
        <v>7.8</v>
      </c>
      <c r="D18" s="628" t="s">
        <v>1225</v>
      </c>
      <c r="E18" s="543"/>
      <c r="F18" s="536" t="s">
        <v>522</v>
      </c>
      <c r="G18" s="552">
        <v>40</v>
      </c>
      <c r="H18" s="536">
        <v>995461</v>
      </c>
      <c r="I18" s="542" t="s">
        <v>138</v>
      </c>
      <c r="J18" s="537">
        <v>18</v>
      </c>
      <c r="K18" s="542" t="s">
        <v>138</v>
      </c>
      <c r="L18" s="543"/>
      <c r="M18" s="544">
        <f t="shared" ref="M18:M81" si="0">IF(OR(K18="",K18="Confirmed"),J18*N18%,K18*N18%)</f>
        <v>1.8000000000000002E-3</v>
      </c>
      <c r="N18" s="545" t="str">
        <f t="shared" ref="N18:N81" si="1">IF(L18=0,"0.01",L18*G18)</f>
        <v>0.01</v>
      </c>
      <c r="O18" s="538"/>
      <c r="P18" s="538"/>
      <c r="Q18" s="538"/>
      <c r="R18" s="538"/>
      <c r="S18" s="538"/>
      <c r="T18" s="538"/>
      <c r="U18" s="538"/>
      <c r="V18" s="538"/>
      <c r="W18" s="538"/>
      <c r="X18" s="538"/>
      <c r="Y18" s="538"/>
      <c r="Z18" s="538"/>
      <c r="AB18" s="555"/>
      <c r="AC18" s="555"/>
      <c r="AD18" s="555"/>
      <c r="AE18" s="555"/>
      <c r="AF18" s="555"/>
      <c r="AG18" s="555"/>
      <c r="AH18" s="555"/>
      <c r="AI18" s="556"/>
    </row>
    <row r="19" spans="1:35" s="554" customFormat="1">
      <c r="A19" s="533" t="s">
        <v>13</v>
      </c>
      <c r="B19" s="553"/>
      <c r="C19" s="618">
        <v>7.9</v>
      </c>
      <c r="D19" s="628" t="s">
        <v>1225</v>
      </c>
      <c r="E19" s="543"/>
      <c r="F19" s="523" t="s">
        <v>522</v>
      </c>
      <c r="G19" s="551">
        <v>65</v>
      </c>
      <c r="H19" s="523">
        <v>995461</v>
      </c>
      <c r="I19" s="542" t="s">
        <v>138</v>
      </c>
      <c r="J19" s="537">
        <v>18</v>
      </c>
      <c r="K19" s="542" t="s">
        <v>138</v>
      </c>
      <c r="L19" s="543"/>
      <c r="M19" s="544">
        <f t="shared" si="0"/>
        <v>1.8000000000000002E-3</v>
      </c>
      <c r="N19" s="545" t="str">
        <f t="shared" si="1"/>
        <v>0.01</v>
      </c>
      <c r="O19" s="538"/>
      <c r="P19" s="538"/>
      <c r="Q19" s="538"/>
      <c r="R19" s="538"/>
      <c r="S19" s="538"/>
      <c r="T19" s="538"/>
      <c r="U19" s="538"/>
      <c r="V19" s="538"/>
      <c r="W19" s="538"/>
      <c r="X19" s="538"/>
      <c r="Y19" s="538"/>
      <c r="Z19" s="538"/>
      <c r="AB19" s="555"/>
      <c r="AC19" s="555"/>
      <c r="AD19" s="555"/>
      <c r="AE19" s="555"/>
      <c r="AF19" s="555"/>
      <c r="AG19" s="555"/>
      <c r="AH19" s="555"/>
      <c r="AI19" s="556"/>
    </row>
    <row r="20" spans="1:35" s="554" customFormat="1" ht="84">
      <c r="A20" s="533">
        <v>2</v>
      </c>
      <c r="B20" s="553"/>
      <c r="C20" s="523">
        <v>9</v>
      </c>
      <c r="D20" s="628" t="s">
        <v>1226</v>
      </c>
      <c r="E20" s="567"/>
      <c r="F20" s="536"/>
      <c r="G20" s="552"/>
      <c r="H20" s="536"/>
      <c r="I20" s="536"/>
      <c r="J20" s="536"/>
      <c r="K20" s="536"/>
      <c r="L20" s="536"/>
      <c r="M20" s="536"/>
      <c r="N20" s="536"/>
      <c r="O20" s="538"/>
      <c r="P20" s="538"/>
      <c r="Q20" s="538"/>
      <c r="R20" s="538"/>
      <c r="S20" s="538"/>
      <c r="T20" s="538"/>
      <c r="U20" s="538"/>
      <c r="V20" s="538"/>
      <c r="W20" s="538"/>
      <c r="X20" s="538"/>
      <c r="Y20" s="538"/>
      <c r="Z20" s="538"/>
      <c r="AB20" s="555"/>
      <c r="AC20" s="555"/>
      <c r="AD20" s="555"/>
      <c r="AE20" s="555"/>
      <c r="AF20" s="555"/>
      <c r="AG20" s="555"/>
      <c r="AH20" s="555"/>
      <c r="AI20" s="556"/>
    </row>
    <row r="21" spans="1:35" s="554" customFormat="1">
      <c r="A21" s="533" t="s">
        <v>11</v>
      </c>
      <c r="B21" s="553"/>
      <c r="C21" s="523">
        <v>9.1</v>
      </c>
      <c r="D21" s="628" t="s">
        <v>1227</v>
      </c>
      <c r="E21" s="543"/>
      <c r="F21" s="536" t="s">
        <v>976</v>
      </c>
      <c r="G21" s="552">
        <v>7</v>
      </c>
      <c r="H21" s="536">
        <v>995461</v>
      </c>
      <c r="I21" s="542" t="s">
        <v>138</v>
      </c>
      <c r="J21" s="537">
        <v>18</v>
      </c>
      <c r="K21" s="542" t="s">
        <v>138</v>
      </c>
      <c r="L21" s="543"/>
      <c r="M21" s="544">
        <f t="shared" si="0"/>
        <v>1.8000000000000002E-3</v>
      </c>
      <c r="N21" s="545" t="str">
        <f t="shared" si="1"/>
        <v>0.01</v>
      </c>
      <c r="O21" s="538"/>
      <c r="P21" s="538"/>
      <c r="Q21" s="538"/>
      <c r="R21" s="538"/>
      <c r="S21" s="538"/>
      <c r="T21" s="538"/>
      <c r="U21" s="538"/>
      <c r="V21" s="538"/>
      <c r="W21" s="538"/>
      <c r="X21" s="538"/>
      <c r="Y21" s="538"/>
      <c r="Z21" s="538"/>
      <c r="AB21" s="555"/>
      <c r="AC21" s="555"/>
      <c r="AD21" s="555"/>
      <c r="AE21" s="555"/>
      <c r="AF21" s="555"/>
      <c r="AG21" s="555"/>
      <c r="AH21" s="555"/>
      <c r="AI21" s="556"/>
    </row>
    <row r="22" spans="1:35" s="554" customFormat="1" ht="189">
      <c r="A22" s="533">
        <v>3</v>
      </c>
      <c r="B22" s="553"/>
      <c r="C22" s="629">
        <v>17</v>
      </c>
      <c r="D22" s="628" t="s">
        <v>1228</v>
      </c>
      <c r="E22" s="567"/>
      <c r="F22" s="536"/>
      <c r="G22" s="552"/>
      <c r="H22" s="536"/>
      <c r="I22" s="536"/>
      <c r="J22" s="536"/>
      <c r="K22" s="536"/>
      <c r="L22" s="536"/>
      <c r="M22" s="536"/>
      <c r="N22" s="536"/>
      <c r="O22" s="538"/>
      <c r="P22" s="538"/>
      <c r="Q22" s="538"/>
      <c r="R22" s="538"/>
      <c r="S22" s="538"/>
      <c r="T22" s="538"/>
      <c r="U22" s="538"/>
      <c r="V22" s="538"/>
      <c r="W22" s="538"/>
      <c r="X22" s="538"/>
      <c r="Y22" s="538"/>
      <c r="Z22" s="538"/>
      <c r="AB22" s="555"/>
      <c r="AC22" s="555"/>
      <c r="AD22" s="555"/>
      <c r="AE22" s="555"/>
      <c r="AF22" s="555"/>
      <c r="AG22" s="555"/>
      <c r="AH22" s="555"/>
      <c r="AI22" s="556"/>
    </row>
    <row r="23" spans="1:35" s="554" customFormat="1">
      <c r="A23" s="533" t="s">
        <v>11</v>
      </c>
      <c r="B23" s="553"/>
      <c r="C23" s="629">
        <v>17.100000000000001</v>
      </c>
      <c r="D23" s="628" t="s">
        <v>1229</v>
      </c>
      <c r="E23" s="543"/>
      <c r="F23" s="536" t="s">
        <v>976</v>
      </c>
      <c r="G23" s="552">
        <v>7</v>
      </c>
      <c r="H23" s="536">
        <v>995461</v>
      </c>
      <c r="I23" s="542" t="s">
        <v>138</v>
      </c>
      <c r="J23" s="537">
        <v>18</v>
      </c>
      <c r="K23" s="542" t="s">
        <v>138</v>
      </c>
      <c r="L23" s="543"/>
      <c r="M23" s="544">
        <f t="shared" si="0"/>
        <v>1.8000000000000002E-3</v>
      </c>
      <c r="N23" s="545" t="str">
        <f t="shared" si="1"/>
        <v>0.01</v>
      </c>
      <c r="O23" s="538"/>
      <c r="P23" s="538"/>
      <c r="Q23" s="538"/>
      <c r="R23" s="538"/>
      <c r="S23" s="538"/>
      <c r="T23" s="538"/>
      <c r="U23" s="538"/>
      <c r="V23" s="538"/>
      <c r="W23" s="538"/>
      <c r="X23" s="538"/>
      <c r="Y23" s="538"/>
      <c r="Z23" s="538"/>
      <c r="AB23" s="555"/>
      <c r="AC23" s="555"/>
      <c r="AD23" s="555"/>
      <c r="AE23" s="555"/>
      <c r="AF23" s="555"/>
      <c r="AG23" s="555"/>
      <c r="AH23" s="555"/>
      <c r="AI23" s="556"/>
    </row>
    <row r="24" spans="1:35" s="554" customFormat="1" ht="63">
      <c r="A24" s="533">
        <v>4</v>
      </c>
      <c r="B24" s="553"/>
      <c r="C24" s="629">
        <v>16</v>
      </c>
      <c r="D24" s="628" t="s">
        <v>1230</v>
      </c>
      <c r="E24" s="567"/>
      <c r="F24" s="536"/>
      <c r="G24" s="552"/>
      <c r="H24" s="536"/>
      <c r="I24" s="536"/>
      <c r="J24" s="536"/>
      <c r="K24" s="536"/>
      <c r="L24" s="536"/>
      <c r="M24" s="536"/>
      <c r="N24" s="536"/>
      <c r="O24" s="538"/>
      <c r="P24" s="538"/>
      <c r="Q24" s="538"/>
      <c r="R24" s="538"/>
      <c r="S24" s="538"/>
      <c r="T24" s="538"/>
      <c r="U24" s="538"/>
      <c r="V24" s="538"/>
      <c r="W24" s="538"/>
      <c r="X24" s="538"/>
      <c r="Y24" s="538"/>
      <c r="Z24" s="538"/>
      <c r="AB24" s="555"/>
      <c r="AC24" s="555"/>
      <c r="AD24" s="555"/>
      <c r="AE24" s="555"/>
      <c r="AF24" s="555"/>
      <c r="AG24" s="555"/>
      <c r="AH24" s="555"/>
      <c r="AI24" s="556"/>
    </row>
    <row r="25" spans="1:35" s="554" customFormat="1">
      <c r="A25" s="533" t="s">
        <v>141</v>
      </c>
      <c r="B25" s="553"/>
      <c r="C25" s="629">
        <v>16.100000000000001</v>
      </c>
      <c r="D25" s="628" t="s">
        <v>576</v>
      </c>
      <c r="E25" s="543"/>
      <c r="F25" s="536" t="s">
        <v>976</v>
      </c>
      <c r="G25" s="552">
        <v>14</v>
      </c>
      <c r="H25" s="536">
        <v>995461</v>
      </c>
      <c r="I25" s="542" t="s">
        <v>138</v>
      </c>
      <c r="J25" s="537">
        <v>18</v>
      </c>
      <c r="K25" s="542" t="s">
        <v>138</v>
      </c>
      <c r="L25" s="543"/>
      <c r="M25" s="544">
        <f t="shared" si="0"/>
        <v>1.8000000000000002E-3</v>
      </c>
      <c r="N25" s="545" t="str">
        <f t="shared" si="1"/>
        <v>0.01</v>
      </c>
      <c r="O25" s="538"/>
      <c r="P25" s="538"/>
      <c r="Q25" s="538"/>
      <c r="R25" s="538"/>
      <c r="S25" s="538"/>
      <c r="T25" s="538"/>
      <c r="U25" s="538"/>
      <c r="V25" s="538"/>
      <c r="W25" s="538"/>
      <c r="X25" s="538"/>
      <c r="Y25" s="538"/>
      <c r="Z25" s="538"/>
      <c r="AB25" s="555"/>
      <c r="AC25" s="555"/>
      <c r="AD25" s="555"/>
      <c r="AE25" s="555"/>
      <c r="AF25" s="555"/>
      <c r="AG25" s="555"/>
      <c r="AH25" s="555"/>
      <c r="AI25" s="556"/>
    </row>
    <row r="26" spans="1:35" s="554" customFormat="1" ht="126">
      <c r="A26" s="533">
        <v>5</v>
      </c>
      <c r="B26" s="553"/>
      <c r="C26" s="605"/>
      <c r="D26" s="628" t="s">
        <v>1231</v>
      </c>
      <c r="E26" s="567"/>
      <c r="F26" s="536"/>
      <c r="G26" s="552"/>
      <c r="H26" s="536"/>
      <c r="I26" s="536"/>
      <c r="J26" s="536"/>
      <c r="K26" s="536"/>
      <c r="L26" s="536"/>
      <c r="M26" s="536"/>
      <c r="N26" s="536"/>
      <c r="O26" s="538"/>
      <c r="P26" s="538"/>
      <c r="Q26" s="538"/>
      <c r="R26" s="538"/>
      <c r="S26" s="538"/>
      <c r="T26" s="538"/>
      <c r="U26" s="538"/>
      <c r="V26" s="538"/>
      <c r="W26" s="538"/>
      <c r="X26" s="538"/>
      <c r="Y26" s="538"/>
      <c r="Z26" s="538"/>
      <c r="AB26" s="555"/>
      <c r="AC26" s="555"/>
      <c r="AD26" s="555"/>
      <c r="AE26" s="555"/>
      <c r="AF26" s="555"/>
      <c r="AG26" s="555"/>
      <c r="AH26" s="555"/>
      <c r="AI26" s="556"/>
    </row>
    <row r="27" spans="1:35" s="554" customFormat="1">
      <c r="A27" s="533" t="s">
        <v>11</v>
      </c>
      <c r="B27" s="553"/>
      <c r="C27" s="605"/>
      <c r="D27" s="628" t="s">
        <v>1232</v>
      </c>
      <c r="E27" s="543"/>
      <c r="F27" s="536" t="s">
        <v>521</v>
      </c>
      <c r="G27" s="552">
        <v>7</v>
      </c>
      <c r="H27" s="536">
        <v>995461</v>
      </c>
      <c r="I27" s="542" t="s">
        <v>138</v>
      </c>
      <c r="J27" s="537">
        <v>18</v>
      </c>
      <c r="K27" s="542" t="s">
        <v>138</v>
      </c>
      <c r="L27" s="543"/>
      <c r="M27" s="544">
        <f t="shared" si="0"/>
        <v>1.8000000000000002E-3</v>
      </c>
      <c r="N27" s="545" t="str">
        <f t="shared" si="1"/>
        <v>0.01</v>
      </c>
      <c r="O27" s="538"/>
      <c r="P27" s="538"/>
      <c r="Q27" s="538"/>
      <c r="R27" s="538"/>
      <c r="S27" s="538"/>
      <c r="T27" s="538"/>
      <c r="U27" s="538"/>
      <c r="V27" s="538"/>
      <c r="W27" s="538"/>
      <c r="X27" s="538"/>
      <c r="Y27" s="538"/>
      <c r="Z27" s="538"/>
      <c r="AB27" s="555"/>
      <c r="AC27" s="555"/>
      <c r="AD27" s="555"/>
      <c r="AE27" s="555"/>
      <c r="AF27" s="555"/>
      <c r="AG27" s="555"/>
      <c r="AH27" s="555"/>
      <c r="AI27" s="556"/>
    </row>
    <row r="28" spans="1:35" s="554" customFormat="1" ht="42">
      <c r="A28" s="533">
        <v>6</v>
      </c>
      <c r="B28" s="553"/>
      <c r="C28" s="605"/>
      <c r="D28" s="630" t="s">
        <v>1233</v>
      </c>
      <c r="E28" s="567"/>
      <c r="F28" s="536"/>
      <c r="G28" s="552"/>
      <c r="H28" s="536"/>
      <c r="I28" s="536"/>
      <c r="J28" s="536"/>
      <c r="K28" s="536"/>
      <c r="L28" s="536"/>
      <c r="M28" s="536"/>
      <c r="N28" s="536"/>
      <c r="O28" s="538"/>
      <c r="P28" s="538"/>
      <c r="Q28" s="538"/>
      <c r="R28" s="538"/>
      <c r="S28" s="538"/>
      <c r="T28" s="538"/>
      <c r="U28" s="538"/>
      <c r="V28" s="538"/>
      <c r="W28" s="538"/>
      <c r="X28" s="538"/>
      <c r="Y28" s="538"/>
      <c r="Z28" s="538"/>
      <c r="AB28" s="555"/>
      <c r="AC28" s="555"/>
      <c r="AD28" s="555"/>
      <c r="AE28" s="555"/>
      <c r="AF28" s="555"/>
      <c r="AG28" s="555"/>
      <c r="AH28" s="555"/>
      <c r="AI28" s="556"/>
    </row>
    <row r="29" spans="1:35" s="554" customFormat="1">
      <c r="A29" s="533" t="s">
        <v>11</v>
      </c>
      <c r="B29" s="553"/>
      <c r="C29" s="605"/>
      <c r="D29" s="630" t="s">
        <v>1234</v>
      </c>
      <c r="E29" s="543"/>
      <c r="F29" s="536" t="s">
        <v>521</v>
      </c>
      <c r="G29" s="552">
        <v>7</v>
      </c>
      <c r="H29" s="536">
        <v>995461</v>
      </c>
      <c r="I29" s="542" t="s">
        <v>138</v>
      </c>
      <c r="J29" s="537">
        <v>18</v>
      </c>
      <c r="K29" s="542" t="s">
        <v>138</v>
      </c>
      <c r="L29" s="543"/>
      <c r="M29" s="544">
        <f t="shared" si="0"/>
        <v>1.8000000000000002E-3</v>
      </c>
      <c r="N29" s="545" t="str">
        <f t="shared" si="1"/>
        <v>0.01</v>
      </c>
      <c r="O29" s="538"/>
      <c r="P29" s="538"/>
      <c r="Q29" s="538"/>
      <c r="R29" s="538"/>
      <c r="S29" s="538"/>
      <c r="T29" s="538"/>
      <c r="U29" s="538"/>
      <c r="V29" s="538"/>
      <c r="W29" s="538"/>
      <c r="X29" s="538"/>
      <c r="Y29" s="538"/>
      <c r="Z29" s="538"/>
      <c r="AB29" s="555"/>
      <c r="AC29" s="555"/>
      <c r="AD29" s="555"/>
      <c r="AE29" s="555"/>
      <c r="AF29" s="555"/>
      <c r="AG29" s="555"/>
      <c r="AH29" s="555"/>
      <c r="AI29" s="556"/>
    </row>
    <row r="30" spans="1:35" s="554" customFormat="1" ht="63">
      <c r="A30" s="533">
        <v>7</v>
      </c>
      <c r="B30" s="553"/>
      <c r="C30" s="629">
        <v>19</v>
      </c>
      <c r="D30" s="628" t="s">
        <v>1235</v>
      </c>
      <c r="E30" s="567"/>
      <c r="F30" s="536"/>
      <c r="G30" s="552"/>
      <c r="H30" s="536"/>
      <c r="I30" s="536"/>
      <c r="J30" s="536"/>
      <c r="K30" s="536"/>
      <c r="L30" s="536"/>
      <c r="M30" s="536"/>
      <c r="N30" s="536"/>
      <c r="O30" s="538"/>
      <c r="P30" s="538"/>
      <c r="Q30" s="538"/>
      <c r="R30" s="538"/>
      <c r="S30" s="538"/>
      <c r="T30" s="538"/>
      <c r="U30" s="538"/>
      <c r="V30" s="538"/>
      <c r="W30" s="538"/>
      <c r="X30" s="538"/>
      <c r="Y30" s="538"/>
      <c r="Z30" s="538"/>
      <c r="AB30" s="555"/>
      <c r="AC30" s="555"/>
      <c r="AD30" s="555"/>
      <c r="AE30" s="555"/>
      <c r="AF30" s="555"/>
      <c r="AG30" s="555"/>
      <c r="AH30" s="555"/>
      <c r="AI30" s="556"/>
    </row>
    <row r="31" spans="1:35" s="554" customFormat="1">
      <c r="A31" s="533" t="s">
        <v>11</v>
      </c>
      <c r="B31" s="553"/>
      <c r="C31" s="629">
        <v>19.100000000000001</v>
      </c>
      <c r="D31" s="628" t="s">
        <v>1236</v>
      </c>
      <c r="E31" s="543"/>
      <c r="F31" s="536" t="s">
        <v>521</v>
      </c>
      <c r="G31" s="552">
        <v>1</v>
      </c>
      <c r="H31" s="536">
        <v>995461</v>
      </c>
      <c r="I31" s="542" t="s">
        <v>138</v>
      </c>
      <c r="J31" s="537">
        <v>18</v>
      </c>
      <c r="K31" s="542" t="s">
        <v>138</v>
      </c>
      <c r="L31" s="543"/>
      <c r="M31" s="544">
        <f t="shared" si="0"/>
        <v>1.8000000000000002E-3</v>
      </c>
      <c r="N31" s="545" t="str">
        <f t="shared" si="1"/>
        <v>0.01</v>
      </c>
      <c r="O31" s="538"/>
      <c r="P31" s="538"/>
      <c r="Q31" s="538"/>
      <c r="R31" s="538"/>
      <c r="S31" s="538"/>
      <c r="T31" s="538"/>
      <c r="U31" s="538"/>
      <c r="V31" s="538"/>
      <c r="W31" s="538"/>
      <c r="X31" s="538"/>
      <c r="Y31" s="538"/>
      <c r="Z31" s="538"/>
      <c r="AB31" s="555"/>
      <c r="AC31" s="555"/>
      <c r="AD31" s="555"/>
      <c r="AE31" s="555"/>
      <c r="AF31" s="555"/>
      <c r="AG31" s="555"/>
      <c r="AH31" s="555"/>
      <c r="AI31" s="556"/>
    </row>
    <row r="32" spans="1:35" s="554" customFormat="1" ht="63">
      <c r="A32" s="533">
        <v>8</v>
      </c>
      <c r="B32" s="553"/>
      <c r="C32" s="629">
        <v>18</v>
      </c>
      <c r="D32" s="628" t="s">
        <v>1237</v>
      </c>
      <c r="E32" s="567"/>
      <c r="F32" s="536"/>
      <c r="G32" s="552"/>
      <c r="H32" s="536"/>
      <c r="I32" s="536"/>
      <c r="J32" s="536"/>
      <c r="K32" s="536"/>
      <c r="L32" s="536"/>
      <c r="M32" s="536"/>
      <c r="N32" s="536"/>
      <c r="O32" s="538"/>
      <c r="P32" s="538"/>
      <c r="Q32" s="538"/>
      <c r="R32" s="538"/>
      <c r="S32" s="538"/>
      <c r="T32" s="538"/>
      <c r="U32" s="538"/>
      <c r="V32" s="538"/>
      <c r="W32" s="538"/>
      <c r="X32" s="538"/>
      <c r="Y32" s="538"/>
      <c r="Z32" s="538"/>
      <c r="AB32" s="555"/>
      <c r="AC32" s="555"/>
      <c r="AD32" s="555"/>
      <c r="AE32" s="555"/>
      <c r="AF32" s="555"/>
      <c r="AG32" s="555"/>
      <c r="AH32" s="555"/>
      <c r="AI32" s="556"/>
    </row>
    <row r="33" spans="1:35" s="554" customFormat="1">
      <c r="A33" s="533" t="s">
        <v>11</v>
      </c>
      <c r="B33" s="553"/>
      <c r="C33" s="629">
        <v>18.100000000000001</v>
      </c>
      <c r="D33" s="628" t="s">
        <v>577</v>
      </c>
      <c r="E33" s="543"/>
      <c r="F33" s="536" t="s">
        <v>499</v>
      </c>
      <c r="G33" s="552">
        <v>7</v>
      </c>
      <c r="H33" s="536">
        <v>995461</v>
      </c>
      <c r="I33" s="542" t="s">
        <v>138</v>
      </c>
      <c r="J33" s="537">
        <v>18</v>
      </c>
      <c r="K33" s="542" t="s">
        <v>138</v>
      </c>
      <c r="L33" s="543"/>
      <c r="M33" s="544">
        <f t="shared" si="0"/>
        <v>1.8000000000000002E-3</v>
      </c>
      <c r="N33" s="545" t="str">
        <f t="shared" si="1"/>
        <v>0.01</v>
      </c>
      <c r="O33" s="538"/>
      <c r="P33" s="538"/>
      <c r="Q33" s="538"/>
      <c r="R33" s="538"/>
      <c r="S33" s="538"/>
      <c r="T33" s="538"/>
      <c r="U33" s="538"/>
      <c r="V33" s="538"/>
      <c r="W33" s="538"/>
      <c r="X33" s="538"/>
      <c r="Y33" s="538"/>
      <c r="Z33" s="538"/>
      <c r="AB33" s="555"/>
      <c r="AC33" s="555"/>
      <c r="AD33" s="555"/>
      <c r="AE33" s="555"/>
      <c r="AF33" s="555"/>
      <c r="AG33" s="555"/>
      <c r="AH33" s="555"/>
      <c r="AI33" s="556"/>
    </row>
    <row r="34" spans="1:35" s="554" customFormat="1" ht="84">
      <c r="A34" s="533">
        <v>9</v>
      </c>
      <c r="B34" s="553"/>
      <c r="C34" s="523">
        <v>14</v>
      </c>
      <c r="D34" s="607" t="s">
        <v>1238</v>
      </c>
      <c r="E34" s="567"/>
      <c r="F34" s="536"/>
      <c r="G34" s="552"/>
      <c r="H34" s="536"/>
      <c r="I34" s="536"/>
      <c r="J34" s="536"/>
      <c r="K34" s="536"/>
      <c r="L34" s="536"/>
      <c r="M34" s="536"/>
      <c r="N34" s="536"/>
      <c r="O34" s="538"/>
      <c r="P34" s="538"/>
      <c r="Q34" s="538"/>
      <c r="R34" s="538"/>
      <c r="S34" s="538"/>
      <c r="T34" s="538"/>
      <c r="U34" s="538"/>
      <c r="V34" s="538"/>
      <c r="W34" s="538"/>
      <c r="X34" s="538"/>
      <c r="Y34" s="538"/>
      <c r="Z34" s="538"/>
      <c r="AB34" s="555"/>
      <c r="AC34" s="555"/>
      <c r="AD34" s="555"/>
      <c r="AE34" s="555"/>
      <c r="AF34" s="555"/>
      <c r="AG34" s="555"/>
      <c r="AH34" s="555"/>
      <c r="AI34" s="556"/>
    </row>
    <row r="35" spans="1:35" s="554" customFormat="1">
      <c r="A35" s="533" t="s">
        <v>11</v>
      </c>
      <c r="B35" s="553"/>
      <c r="C35" s="523">
        <v>14.5</v>
      </c>
      <c r="D35" s="628" t="s">
        <v>548</v>
      </c>
      <c r="E35" s="543"/>
      <c r="F35" s="536" t="s">
        <v>976</v>
      </c>
      <c r="G35" s="552">
        <v>2</v>
      </c>
      <c r="H35" s="536">
        <v>995461</v>
      </c>
      <c r="I35" s="542" t="s">
        <v>138</v>
      </c>
      <c r="J35" s="537">
        <v>18</v>
      </c>
      <c r="K35" s="542" t="s">
        <v>138</v>
      </c>
      <c r="L35" s="543"/>
      <c r="M35" s="544">
        <f t="shared" si="0"/>
        <v>1.8000000000000002E-3</v>
      </c>
      <c r="N35" s="545" t="str">
        <f t="shared" si="1"/>
        <v>0.01</v>
      </c>
      <c r="O35" s="538"/>
      <c r="P35" s="538"/>
      <c r="Q35" s="538"/>
      <c r="R35" s="538"/>
      <c r="S35" s="538"/>
      <c r="T35" s="538"/>
      <c r="U35" s="538"/>
      <c r="V35" s="538"/>
      <c r="W35" s="538"/>
      <c r="X35" s="538"/>
      <c r="Y35" s="538"/>
      <c r="Z35" s="538"/>
      <c r="AB35" s="555"/>
      <c r="AC35" s="555"/>
      <c r="AD35" s="555"/>
      <c r="AE35" s="555"/>
      <c r="AF35" s="555"/>
      <c r="AG35" s="555"/>
      <c r="AH35" s="555"/>
      <c r="AI35" s="556"/>
    </row>
    <row r="36" spans="1:35" s="554" customFormat="1" ht="63">
      <c r="A36" s="533">
        <v>10</v>
      </c>
      <c r="B36" s="553"/>
      <c r="C36" s="629">
        <v>11</v>
      </c>
      <c r="D36" s="607" t="s">
        <v>1239</v>
      </c>
      <c r="E36" s="567"/>
      <c r="F36" s="536"/>
      <c r="G36" s="552"/>
      <c r="H36" s="536"/>
      <c r="I36" s="536"/>
      <c r="J36" s="536"/>
      <c r="K36" s="536"/>
      <c r="L36" s="536"/>
      <c r="M36" s="536"/>
      <c r="N36" s="536"/>
      <c r="O36" s="538"/>
      <c r="P36" s="538"/>
      <c r="Q36" s="538"/>
      <c r="R36" s="538"/>
      <c r="S36" s="538"/>
      <c r="T36" s="538"/>
      <c r="U36" s="538"/>
      <c r="V36" s="538"/>
      <c r="W36" s="538"/>
      <c r="X36" s="538"/>
      <c r="Y36" s="538"/>
      <c r="Z36" s="538"/>
      <c r="AB36" s="555"/>
      <c r="AC36" s="555"/>
      <c r="AD36" s="555"/>
      <c r="AE36" s="555"/>
      <c r="AF36" s="555"/>
      <c r="AG36" s="555"/>
      <c r="AH36" s="555"/>
      <c r="AI36" s="556"/>
    </row>
    <row r="37" spans="1:35" s="554" customFormat="1">
      <c r="A37" s="533" t="s">
        <v>11</v>
      </c>
      <c r="B37" s="553"/>
      <c r="C37" s="629">
        <v>11.6</v>
      </c>
      <c r="D37" s="628" t="s">
        <v>1240</v>
      </c>
      <c r="E37" s="543"/>
      <c r="F37" s="536" t="s">
        <v>521</v>
      </c>
      <c r="G37" s="552">
        <v>2</v>
      </c>
      <c r="H37" s="536">
        <v>995461</v>
      </c>
      <c r="I37" s="542" t="s">
        <v>138</v>
      </c>
      <c r="J37" s="537">
        <v>18</v>
      </c>
      <c r="K37" s="542" t="s">
        <v>138</v>
      </c>
      <c r="L37" s="543"/>
      <c r="M37" s="544">
        <f t="shared" si="0"/>
        <v>1.8000000000000002E-3</v>
      </c>
      <c r="N37" s="545" t="str">
        <f t="shared" si="1"/>
        <v>0.01</v>
      </c>
      <c r="O37" s="538"/>
      <c r="P37" s="538"/>
      <c r="Q37" s="538"/>
      <c r="R37" s="538"/>
      <c r="S37" s="538"/>
      <c r="T37" s="538"/>
      <c r="U37" s="538"/>
      <c r="V37" s="538"/>
      <c r="W37" s="538"/>
      <c r="X37" s="538"/>
      <c r="Y37" s="538"/>
      <c r="Z37" s="538"/>
      <c r="AB37" s="555"/>
      <c r="AC37" s="555"/>
      <c r="AD37" s="555"/>
      <c r="AE37" s="555"/>
      <c r="AF37" s="555"/>
      <c r="AG37" s="555"/>
      <c r="AH37" s="555"/>
      <c r="AI37" s="556"/>
    </row>
    <row r="38" spans="1:35" s="554" customFormat="1">
      <c r="A38" s="533" t="s">
        <v>13</v>
      </c>
      <c r="B38" s="553"/>
      <c r="C38" s="629">
        <v>11.5</v>
      </c>
      <c r="D38" s="628" t="s">
        <v>1241</v>
      </c>
      <c r="E38" s="543"/>
      <c r="F38" s="536" t="s">
        <v>521</v>
      </c>
      <c r="G38" s="552">
        <v>2</v>
      </c>
      <c r="H38" s="536">
        <v>995461</v>
      </c>
      <c r="I38" s="542" t="s">
        <v>138</v>
      </c>
      <c r="J38" s="537">
        <v>18</v>
      </c>
      <c r="K38" s="542" t="s">
        <v>138</v>
      </c>
      <c r="L38" s="543"/>
      <c r="M38" s="544">
        <f t="shared" si="0"/>
        <v>1.8000000000000002E-3</v>
      </c>
      <c r="N38" s="545" t="str">
        <f t="shared" si="1"/>
        <v>0.01</v>
      </c>
      <c r="O38" s="538"/>
      <c r="P38" s="538"/>
      <c r="Q38" s="538"/>
      <c r="R38" s="538"/>
      <c r="S38" s="538"/>
      <c r="T38" s="538"/>
      <c r="U38" s="538"/>
      <c r="V38" s="538"/>
      <c r="W38" s="538"/>
      <c r="X38" s="538"/>
      <c r="Y38" s="538"/>
      <c r="Z38" s="538"/>
      <c r="AB38" s="555"/>
      <c r="AC38" s="555"/>
      <c r="AD38" s="555"/>
      <c r="AE38" s="555"/>
      <c r="AF38" s="555"/>
      <c r="AG38" s="555"/>
      <c r="AH38" s="555"/>
      <c r="AI38" s="556"/>
    </row>
    <row r="39" spans="1:35" s="554" customFormat="1">
      <c r="A39" s="533" t="s">
        <v>15</v>
      </c>
      <c r="B39" s="553"/>
      <c r="C39" s="629">
        <v>11.4</v>
      </c>
      <c r="D39" s="628" t="s">
        <v>1242</v>
      </c>
      <c r="E39" s="543"/>
      <c r="F39" s="536" t="s">
        <v>521</v>
      </c>
      <c r="G39" s="552">
        <v>6</v>
      </c>
      <c r="H39" s="536">
        <v>995461</v>
      </c>
      <c r="I39" s="542" t="s">
        <v>138</v>
      </c>
      <c r="J39" s="537">
        <v>18</v>
      </c>
      <c r="K39" s="542" t="s">
        <v>138</v>
      </c>
      <c r="L39" s="543"/>
      <c r="M39" s="544">
        <f t="shared" si="0"/>
        <v>1.8000000000000002E-3</v>
      </c>
      <c r="N39" s="545" t="str">
        <f t="shared" si="1"/>
        <v>0.01</v>
      </c>
      <c r="O39" s="538"/>
      <c r="P39" s="538"/>
      <c r="Q39" s="538"/>
      <c r="R39" s="538"/>
      <c r="S39" s="538"/>
      <c r="T39" s="538"/>
      <c r="U39" s="538"/>
      <c r="V39" s="538"/>
      <c r="W39" s="538"/>
      <c r="X39" s="538"/>
      <c r="Y39" s="538"/>
      <c r="Z39" s="538"/>
      <c r="AB39" s="555"/>
      <c r="AC39" s="555"/>
      <c r="AD39" s="555"/>
      <c r="AE39" s="555"/>
      <c r="AF39" s="555"/>
      <c r="AG39" s="555"/>
      <c r="AH39" s="555"/>
      <c r="AI39" s="556"/>
    </row>
    <row r="40" spans="1:35" s="554" customFormat="1">
      <c r="A40" s="533" t="s">
        <v>17</v>
      </c>
      <c r="B40" s="553"/>
      <c r="C40" s="629">
        <v>11.3</v>
      </c>
      <c r="D40" s="628" t="s">
        <v>1243</v>
      </c>
      <c r="E40" s="543"/>
      <c r="F40" s="536" t="s">
        <v>521</v>
      </c>
      <c r="G40" s="552">
        <v>1</v>
      </c>
      <c r="H40" s="536">
        <v>995461</v>
      </c>
      <c r="I40" s="542" t="s">
        <v>138</v>
      </c>
      <c r="J40" s="537">
        <v>18</v>
      </c>
      <c r="K40" s="542" t="s">
        <v>138</v>
      </c>
      <c r="L40" s="543"/>
      <c r="M40" s="544">
        <f t="shared" si="0"/>
        <v>1.8000000000000002E-3</v>
      </c>
      <c r="N40" s="545" t="str">
        <f t="shared" si="1"/>
        <v>0.01</v>
      </c>
      <c r="O40" s="538"/>
      <c r="P40" s="538"/>
      <c r="Q40" s="538"/>
      <c r="R40" s="538"/>
      <c r="S40" s="538"/>
      <c r="T40" s="538"/>
      <c r="U40" s="538"/>
      <c r="V40" s="538"/>
      <c r="W40" s="538"/>
      <c r="X40" s="538"/>
      <c r="Y40" s="538"/>
      <c r="Z40" s="538"/>
      <c r="AB40" s="555"/>
      <c r="AC40" s="555"/>
      <c r="AD40" s="555"/>
      <c r="AE40" s="555"/>
      <c r="AF40" s="555"/>
      <c r="AG40" s="555"/>
      <c r="AH40" s="555"/>
      <c r="AI40" s="556"/>
    </row>
    <row r="41" spans="1:35" s="554" customFormat="1" ht="63">
      <c r="A41" s="533">
        <v>11</v>
      </c>
      <c r="B41" s="553"/>
      <c r="C41" s="523" t="s">
        <v>703</v>
      </c>
      <c r="D41" s="607" t="s">
        <v>1244</v>
      </c>
      <c r="E41" s="567"/>
      <c r="F41" s="536"/>
      <c r="G41" s="552"/>
      <c r="H41" s="536"/>
      <c r="I41" s="536"/>
      <c r="J41" s="536"/>
      <c r="K41" s="536"/>
      <c r="L41" s="536"/>
      <c r="M41" s="536"/>
      <c r="N41" s="536"/>
      <c r="O41" s="538"/>
      <c r="P41" s="538"/>
      <c r="Q41" s="538"/>
      <c r="R41" s="538"/>
      <c r="S41" s="538"/>
      <c r="T41" s="538"/>
      <c r="U41" s="538"/>
      <c r="V41" s="538"/>
      <c r="W41" s="538"/>
      <c r="X41" s="538"/>
      <c r="Y41" s="538"/>
      <c r="Z41" s="538"/>
      <c r="AB41" s="555"/>
      <c r="AC41" s="555"/>
      <c r="AD41" s="555"/>
      <c r="AE41" s="555"/>
      <c r="AF41" s="555"/>
      <c r="AG41" s="555"/>
      <c r="AH41" s="555"/>
      <c r="AI41" s="556"/>
    </row>
    <row r="42" spans="1:35" s="554" customFormat="1">
      <c r="A42" s="533" t="s">
        <v>11</v>
      </c>
      <c r="B42" s="553"/>
      <c r="C42" s="523" t="s">
        <v>703</v>
      </c>
      <c r="D42" s="628" t="s">
        <v>1245</v>
      </c>
      <c r="E42" s="543"/>
      <c r="F42" s="536" t="s">
        <v>521</v>
      </c>
      <c r="G42" s="552">
        <v>14</v>
      </c>
      <c r="H42" s="536">
        <v>995461</v>
      </c>
      <c r="I42" s="542" t="s">
        <v>138</v>
      </c>
      <c r="J42" s="537">
        <v>18</v>
      </c>
      <c r="K42" s="542" t="s">
        <v>138</v>
      </c>
      <c r="L42" s="543"/>
      <c r="M42" s="544">
        <f t="shared" si="0"/>
        <v>1.8000000000000002E-3</v>
      </c>
      <c r="N42" s="545" t="str">
        <f t="shared" si="1"/>
        <v>0.01</v>
      </c>
      <c r="O42" s="538"/>
      <c r="P42" s="538"/>
      <c r="Q42" s="538"/>
      <c r="R42" s="538"/>
      <c r="S42" s="538"/>
      <c r="T42" s="538"/>
      <c r="U42" s="538"/>
      <c r="V42" s="538"/>
      <c r="W42" s="538"/>
      <c r="X42" s="538"/>
      <c r="Y42" s="538"/>
      <c r="Z42" s="538"/>
      <c r="AB42" s="555"/>
      <c r="AC42" s="555"/>
      <c r="AD42" s="555"/>
      <c r="AE42" s="555"/>
      <c r="AF42" s="555"/>
      <c r="AG42" s="555"/>
      <c r="AH42" s="555"/>
      <c r="AI42" s="556"/>
    </row>
    <row r="43" spans="1:35" s="554" customFormat="1">
      <c r="A43" s="533" t="s">
        <v>13</v>
      </c>
      <c r="B43" s="553"/>
      <c r="C43" s="523" t="s">
        <v>703</v>
      </c>
      <c r="D43" s="628" t="s">
        <v>1246</v>
      </c>
      <c r="E43" s="543"/>
      <c r="F43" s="536" t="s">
        <v>521</v>
      </c>
      <c r="G43" s="552">
        <v>1</v>
      </c>
      <c r="H43" s="536">
        <v>995461</v>
      </c>
      <c r="I43" s="542" t="s">
        <v>138</v>
      </c>
      <c r="J43" s="537">
        <v>18</v>
      </c>
      <c r="K43" s="542" t="s">
        <v>138</v>
      </c>
      <c r="L43" s="543"/>
      <c r="M43" s="544">
        <f t="shared" si="0"/>
        <v>1.8000000000000002E-3</v>
      </c>
      <c r="N43" s="545" t="str">
        <f t="shared" si="1"/>
        <v>0.01</v>
      </c>
      <c r="O43" s="538"/>
      <c r="P43" s="538"/>
      <c r="Q43" s="538"/>
      <c r="R43" s="538"/>
      <c r="S43" s="538"/>
      <c r="T43" s="538"/>
      <c r="U43" s="538"/>
      <c r="V43" s="538"/>
      <c r="W43" s="538"/>
      <c r="X43" s="538"/>
      <c r="Y43" s="538"/>
      <c r="Z43" s="538"/>
      <c r="AB43" s="555"/>
      <c r="AC43" s="555"/>
      <c r="AD43" s="555"/>
      <c r="AE43" s="555"/>
      <c r="AF43" s="555"/>
      <c r="AG43" s="555"/>
      <c r="AH43" s="555"/>
      <c r="AI43" s="556"/>
    </row>
    <row r="44" spans="1:35" s="554" customFormat="1" ht="147">
      <c r="A44" s="533">
        <v>12</v>
      </c>
      <c r="B44" s="553"/>
      <c r="C44" s="523" t="s">
        <v>703</v>
      </c>
      <c r="D44" s="628" t="s">
        <v>1247</v>
      </c>
      <c r="E44" s="567"/>
      <c r="F44" s="536"/>
      <c r="G44" s="552"/>
      <c r="H44" s="536"/>
      <c r="I44" s="536"/>
      <c r="J44" s="536"/>
      <c r="K44" s="536"/>
      <c r="L44" s="536"/>
      <c r="M44" s="536"/>
      <c r="N44" s="536"/>
      <c r="O44" s="538"/>
      <c r="P44" s="538"/>
      <c r="Q44" s="538"/>
      <c r="R44" s="538"/>
      <c r="S44" s="538"/>
      <c r="T44" s="538"/>
      <c r="U44" s="538"/>
      <c r="V44" s="538"/>
      <c r="W44" s="538"/>
      <c r="X44" s="538"/>
      <c r="Y44" s="538"/>
      <c r="Z44" s="538"/>
      <c r="AB44" s="555"/>
      <c r="AC44" s="555"/>
      <c r="AD44" s="555"/>
      <c r="AE44" s="555"/>
      <c r="AF44" s="555"/>
      <c r="AG44" s="555"/>
      <c r="AH44" s="555"/>
      <c r="AI44" s="556"/>
    </row>
    <row r="45" spans="1:35" s="554" customFormat="1">
      <c r="A45" s="533" t="s">
        <v>11</v>
      </c>
      <c r="B45" s="553"/>
      <c r="C45" s="523" t="s">
        <v>703</v>
      </c>
      <c r="D45" s="628" t="s">
        <v>1248</v>
      </c>
      <c r="E45" s="543"/>
      <c r="F45" s="536" t="s">
        <v>521</v>
      </c>
      <c r="G45" s="552">
        <v>7</v>
      </c>
      <c r="H45" s="536">
        <v>995461</v>
      </c>
      <c r="I45" s="542" t="s">
        <v>138</v>
      </c>
      <c r="J45" s="537">
        <v>18</v>
      </c>
      <c r="K45" s="542" t="s">
        <v>138</v>
      </c>
      <c r="L45" s="543"/>
      <c r="M45" s="544">
        <f t="shared" si="0"/>
        <v>1.8000000000000002E-3</v>
      </c>
      <c r="N45" s="545" t="str">
        <f t="shared" si="1"/>
        <v>0.01</v>
      </c>
      <c r="O45" s="538"/>
      <c r="P45" s="538"/>
      <c r="Q45" s="538"/>
      <c r="R45" s="538"/>
      <c r="S45" s="538"/>
      <c r="T45" s="538"/>
      <c r="U45" s="538"/>
      <c r="V45" s="538"/>
      <c r="W45" s="538"/>
      <c r="X45" s="538"/>
      <c r="Y45" s="538"/>
      <c r="Z45" s="538"/>
      <c r="AB45" s="555"/>
      <c r="AC45" s="555"/>
      <c r="AD45" s="555"/>
      <c r="AE45" s="555"/>
      <c r="AF45" s="555"/>
      <c r="AG45" s="555"/>
      <c r="AH45" s="555"/>
      <c r="AI45" s="556"/>
    </row>
    <row r="46" spans="1:35" s="554" customFormat="1" ht="105">
      <c r="A46" s="533">
        <v>13</v>
      </c>
      <c r="B46" s="553"/>
      <c r="C46" s="523" t="s">
        <v>703</v>
      </c>
      <c r="D46" s="628" t="s">
        <v>1249</v>
      </c>
      <c r="E46" s="567"/>
      <c r="F46" s="536"/>
      <c r="G46" s="552"/>
      <c r="H46" s="536"/>
      <c r="I46" s="536"/>
      <c r="J46" s="536"/>
      <c r="K46" s="536"/>
      <c r="L46" s="536"/>
      <c r="M46" s="536"/>
      <c r="N46" s="536"/>
      <c r="O46" s="538"/>
      <c r="P46" s="538"/>
      <c r="Q46" s="538"/>
      <c r="R46" s="538"/>
      <c r="S46" s="538"/>
      <c r="T46" s="538"/>
      <c r="U46" s="538"/>
      <c r="V46" s="538"/>
      <c r="W46" s="538"/>
      <c r="X46" s="538"/>
      <c r="Y46" s="538"/>
      <c r="Z46" s="538"/>
      <c r="AB46" s="555"/>
      <c r="AC46" s="555"/>
      <c r="AD46" s="555"/>
      <c r="AE46" s="555"/>
      <c r="AF46" s="555"/>
      <c r="AG46" s="555"/>
      <c r="AH46" s="555"/>
      <c r="AI46" s="556"/>
    </row>
    <row r="47" spans="1:35" s="554" customFormat="1">
      <c r="A47" s="533" t="s">
        <v>11</v>
      </c>
      <c r="B47" s="553"/>
      <c r="C47" s="523" t="s">
        <v>703</v>
      </c>
      <c r="D47" s="628" t="s">
        <v>1250</v>
      </c>
      <c r="E47" s="543"/>
      <c r="F47" s="536" t="s">
        <v>521</v>
      </c>
      <c r="G47" s="552">
        <v>14</v>
      </c>
      <c r="H47" s="536">
        <v>995461</v>
      </c>
      <c r="I47" s="542" t="s">
        <v>138</v>
      </c>
      <c r="J47" s="537">
        <v>18</v>
      </c>
      <c r="K47" s="542" t="s">
        <v>138</v>
      </c>
      <c r="L47" s="543"/>
      <c r="M47" s="544">
        <f t="shared" si="0"/>
        <v>1.8000000000000002E-3</v>
      </c>
      <c r="N47" s="545" t="str">
        <f t="shared" si="1"/>
        <v>0.01</v>
      </c>
      <c r="O47" s="538"/>
      <c r="P47" s="538"/>
      <c r="Q47" s="538"/>
      <c r="R47" s="538"/>
      <c r="S47" s="538"/>
      <c r="T47" s="538"/>
      <c r="U47" s="538"/>
      <c r="V47" s="538"/>
      <c r="W47" s="538"/>
      <c r="X47" s="538"/>
      <c r="Y47" s="538"/>
      <c r="Z47" s="538"/>
      <c r="AB47" s="555"/>
      <c r="AC47" s="555"/>
      <c r="AD47" s="555"/>
      <c r="AE47" s="555"/>
      <c r="AF47" s="555"/>
      <c r="AG47" s="555"/>
      <c r="AH47" s="555"/>
      <c r="AI47" s="556"/>
    </row>
    <row r="48" spans="1:35" s="554" customFormat="1" ht="126">
      <c r="A48" s="533">
        <v>14</v>
      </c>
      <c r="B48" s="553"/>
      <c r="C48" s="629">
        <v>7</v>
      </c>
      <c r="D48" s="628" t="s">
        <v>1251</v>
      </c>
      <c r="E48" s="567"/>
      <c r="F48" s="536"/>
      <c r="G48" s="552"/>
      <c r="H48" s="536"/>
      <c r="I48" s="536"/>
      <c r="J48" s="536"/>
      <c r="K48" s="536"/>
      <c r="L48" s="536"/>
      <c r="M48" s="536"/>
      <c r="N48" s="536"/>
      <c r="O48" s="538"/>
      <c r="P48" s="538"/>
      <c r="Q48" s="538"/>
      <c r="R48" s="538"/>
      <c r="S48" s="538"/>
      <c r="T48" s="538"/>
      <c r="U48" s="538"/>
      <c r="V48" s="538"/>
      <c r="W48" s="538"/>
      <c r="X48" s="538"/>
      <c r="Y48" s="538"/>
      <c r="Z48" s="538"/>
      <c r="AB48" s="555"/>
      <c r="AC48" s="555"/>
      <c r="AD48" s="555"/>
      <c r="AE48" s="555"/>
      <c r="AF48" s="555"/>
      <c r="AG48" s="555"/>
      <c r="AH48" s="555"/>
      <c r="AI48" s="556"/>
    </row>
    <row r="49" spans="1:35" s="554" customFormat="1">
      <c r="A49" s="533" t="s">
        <v>11</v>
      </c>
      <c r="B49" s="553"/>
      <c r="C49" s="629">
        <v>7.1</v>
      </c>
      <c r="D49" s="631" t="s">
        <v>1252</v>
      </c>
      <c r="E49" s="543"/>
      <c r="F49" s="536" t="s">
        <v>522</v>
      </c>
      <c r="G49" s="552">
        <v>282</v>
      </c>
      <c r="H49" s="536">
        <v>995461</v>
      </c>
      <c r="I49" s="542" t="s">
        <v>138</v>
      </c>
      <c r="J49" s="537">
        <v>18</v>
      </c>
      <c r="K49" s="542" t="s">
        <v>138</v>
      </c>
      <c r="L49" s="543"/>
      <c r="M49" s="544">
        <f t="shared" si="0"/>
        <v>1.8000000000000002E-3</v>
      </c>
      <c r="N49" s="545" t="str">
        <f t="shared" si="1"/>
        <v>0.01</v>
      </c>
      <c r="O49" s="538"/>
      <c r="P49" s="538"/>
      <c r="Q49" s="538"/>
      <c r="R49" s="538"/>
      <c r="S49" s="538"/>
      <c r="T49" s="538"/>
      <c r="U49" s="538"/>
      <c r="V49" s="538"/>
      <c r="W49" s="538"/>
      <c r="X49" s="538"/>
      <c r="Y49" s="538"/>
      <c r="Z49" s="538"/>
      <c r="AB49" s="555"/>
      <c r="AC49" s="555"/>
      <c r="AD49" s="555"/>
      <c r="AE49" s="555"/>
      <c r="AF49" s="555"/>
      <c r="AG49" s="555"/>
      <c r="AH49" s="555"/>
      <c r="AI49" s="556"/>
    </row>
    <row r="50" spans="1:35" s="554" customFormat="1">
      <c r="A50" s="533" t="s">
        <v>13</v>
      </c>
      <c r="B50" s="553"/>
      <c r="C50" s="629">
        <v>7.2</v>
      </c>
      <c r="D50" s="631" t="s">
        <v>1253</v>
      </c>
      <c r="E50" s="543"/>
      <c r="F50" s="536" t="s">
        <v>522</v>
      </c>
      <c r="G50" s="552">
        <v>22</v>
      </c>
      <c r="H50" s="536">
        <v>995461</v>
      </c>
      <c r="I50" s="542" t="s">
        <v>138</v>
      </c>
      <c r="J50" s="537">
        <v>18</v>
      </c>
      <c r="K50" s="542" t="s">
        <v>138</v>
      </c>
      <c r="L50" s="543"/>
      <c r="M50" s="544">
        <f t="shared" si="0"/>
        <v>1.8000000000000002E-3</v>
      </c>
      <c r="N50" s="545" t="str">
        <f t="shared" si="1"/>
        <v>0.01</v>
      </c>
      <c r="O50" s="538"/>
      <c r="P50" s="538"/>
      <c r="Q50" s="538"/>
      <c r="R50" s="538"/>
      <c r="S50" s="538"/>
      <c r="T50" s="538"/>
      <c r="U50" s="538"/>
      <c r="V50" s="538"/>
      <c r="W50" s="538"/>
      <c r="X50" s="538"/>
      <c r="Y50" s="538"/>
      <c r="Z50" s="538"/>
      <c r="AB50" s="555"/>
      <c r="AC50" s="555"/>
      <c r="AD50" s="555"/>
      <c r="AE50" s="555"/>
      <c r="AF50" s="555"/>
      <c r="AG50" s="555"/>
      <c r="AH50" s="555"/>
      <c r="AI50" s="556"/>
    </row>
    <row r="51" spans="1:35" s="554" customFormat="1">
      <c r="A51" s="533" t="s">
        <v>15</v>
      </c>
      <c r="B51" s="553"/>
      <c r="C51" s="629">
        <v>7.3</v>
      </c>
      <c r="D51" s="631" t="s">
        <v>1254</v>
      </c>
      <c r="E51" s="543"/>
      <c r="F51" s="536" t="s">
        <v>522</v>
      </c>
      <c r="G51" s="552">
        <v>25</v>
      </c>
      <c r="H51" s="536">
        <v>995461</v>
      </c>
      <c r="I51" s="542" t="s">
        <v>138</v>
      </c>
      <c r="J51" s="537">
        <v>18</v>
      </c>
      <c r="K51" s="542" t="s">
        <v>138</v>
      </c>
      <c r="L51" s="543"/>
      <c r="M51" s="544">
        <f t="shared" si="0"/>
        <v>1.8000000000000002E-3</v>
      </c>
      <c r="N51" s="545" t="str">
        <f t="shared" si="1"/>
        <v>0.01</v>
      </c>
      <c r="O51" s="538"/>
      <c r="P51" s="538"/>
      <c r="Q51" s="538"/>
      <c r="R51" s="538"/>
      <c r="S51" s="538"/>
      <c r="T51" s="538"/>
      <c r="U51" s="538"/>
      <c r="V51" s="538"/>
      <c r="W51" s="538"/>
      <c r="X51" s="538"/>
      <c r="Y51" s="538"/>
      <c r="Z51" s="538"/>
      <c r="AB51" s="555"/>
      <c r="AC51" s="555"/>
      <c r="AD51" s="555"/>
      <c r="AE51" s="555"/>
      <c r="AF51" s="555"/>
      <c r="AG51" s="555"/>
      <c r="AH51" s="555"/>
      <c r="AI51" s="556"/>
    </row>
    <row r="52" spans="1:35" s="554" customFormat="1">
      <c r="A52" s="533" t="s">
        <v>17</v>
      </c>
      <c r="B52" s="553"/>
      <c r="C52" s="629">
        <v>7.4</v>
      </c>
      <c r="D52" s="631" t="s">
        <v>1255</v>
      </c>
      <c r="E52" s="543"/>
      <c r="F52" s="536" t="s">
        <v>522</v>
      </c>
      <c r="G52" s="552">
        <v>38</v>
      </c>
      <c r="H52" s="536">
        <v>995461</v>
      </c>
      <c r="I52" s="542" t="s">
        <v>138</v>
      </c>
      <c r="J52" s="537">
        <v>18</v>
      </c>
      <c r="K52" s="542" t="s">
        <v>138</v>
      </c>
      <c r="L52" s="543"/>
      <c r="M52" s="544">
        <f t="shared" si="0"/>
        <v>1.8000000000000002E-3</v>
      </c>
      <c r="N52" s="545" t="str">
        <f t="shared" si="1"/>
        <v>0.01</v>
      </c>
      <c r="O52" s="538"/>
      <c r="P52" s="538"/>
      <c r="Q52" s="538"/>
      <c r="R52" s="538"/>
      <c r="S52" s="538"/>
      <c r="T52" s="538"/>
      <c r="U52" s="538"/>
      <c r="V52" s="538"/>
      <c r="W52" s="538"/>
      <c r="X52" s="538"/>
      <c r="Y52" s="538"/>
      <c r="Z52" s="538"/>
      <c r="AB52" s="555"/>
      <c r="AC52" s="555"/>
      <c r="AD52" s="555"/>
      <c r="AE52" s="555"/>
      <c r="AF52" s="555"/>
      <c r="AG52" s="555"/>
      <c r="AH52" s="555"/>
      <c r="AI52" s="556"/>
    </row>
    <row r="53" spans="1:35" s="554" customFormat="1">
      <c r="A53" s="533" t="s">
        <v>1019</v>
      </c>
      <c r="B53" s="553"/>
      <c r="C53" s="629">
        <v>7.5</v>
      </c>
      <c r="D53" s="631" t="s">
        <v>1256</v>
      </c>
      <c r="E53" s="543"/>
      <c r="F53" s="536" t="s">
        <v>522</v>
      </c>
      <c r="G53" s="552">
        <v>132</v>
      </c>
      <c r="H53" s="536">
        <v>995461</v>
      </c>
      <c r="I53" s="542" t="s">
        <v>138</v>
      </c>
      <c r="J53" s="537">
        <v>18</v>
      </c>
      <c r="K53" s="542" t="s">
        <v>138</v>
      </c>
      <c r="L53" s="543"/>
      <c r="M53" s="544">
        <f t="shared" si="0"/>
        <v>1.8000000000000002E-3</v>
      </c>
      <c r="N53" s="545" t="str">
        <f t="shared" si="1"/>
        <v>0.01</v>
      </c>
      <c r="O53" s="538"/>
      <c r="P53" s="538"/>
      <c r="Q53" s="538"/>
      <c r="R53" s="538"/>
      <c r="S53" s="538"/>
      <c r="T53" s="538"/>
      <c r="U53" s="538"/>
      <c r="V53" s="538"/>
      <c r="W53" s="538"/>
      <c r="X53" s="538"/>
      <c r="Y53" s="538"/>
      <c r="Z53" s="538"/>
      <c r="AB53" s="555"/>
      <c r="AC53" s="555"/>
      <c r="AD53" s="555"/>
      <c r="AE53" s="555"/>
      <c r="AF53" s="555"/>
      <c r="AG53" s="555"/>
      <c r="AH53" s="555"/>
      <c r="AI53" s="556"/>
    </row>
    <row r="54" spans="1:35" s="554" customFormat="1">
      <c r="A54" s="533" t="s">
        <v>1208</v>
      </c>
      <c r="B54" s="553"/>
      <c r="C54" s="629">
        <v>7.6</v>
      </c>
      <c r="D54" s="631" t="s">
        <v>1257</v>
      </c>
      <c r="E54" s="543"/>
      <c r="F54" s="536" t="s">
        <v>522</v>
      </c>
      <c r="G54" s="552">
        <v>31</v>
      </c>
      <c r="H54" s="536">
        <v>995461</v>
      </c>
      <c r="I54" s="542" t="s">
        <v>138</v>
      </c>
      <c r="J54" s="537">
        <v>18</v>
      </c>
      <c r="K54" s="542" t="s">
        <v>138</v>
      </c>
      <c r="L54" s="543"/>
      <c r="M54" s="544">
        <f t="shared" si="0"/>
        <v>1.8000000000000002E-3</v>
      </c>
      <c r="N54" s="545" t="str">
        <f t="shared" si="1"/>
        <v>0.01</v>
      </c>
      <c r="O54" s="538"/>
      <c r="P54" s="538"/>
      <c r="Q54" s="538"/>
      <c r="R54" s="538"/>
      <c r="S54" s="538"/>
      <c r="T54" s="538"/>
      <c r="U54" s="538"/>
      <c r="V54" s="538"/>
      <c r="W54" s="538"/>
      <c r="X54" s="538"/>
      <c r="Y54" s="538"/>
      <c r="Z54" s="538"/>
      <c r="AB54" s="555"/>
      <c r="AC54" s="555"/>
      <c r="AD54" s="555"/>
      <c r="AE54" s="555"/>
      <c r="AF54" s="555"/>
      <c r="AG54" s="555"/>
      <c r="AH54" s="555"/>
      <c r="AI54" s="556"/>
    </row>
    <row r="55" spans="1:35" s="554" customFormat="1" ht="42">
      <c r="A55" s="533">
        <v>15</v>
      </c>
      <c r="B55" s="553"/>
      <c r="C55" s="523">
        <v>21</v>
      </c>
      <c r="D55" s="628" t="s">
        <v>1258</v>
      </c>
      <c r="E55" s="567"/>
      <c r="F55" s="536"/>
      <c r="G55" s="552"/>
      <c r="H55" s="536"/>
      <c r="I55" s="536"/>
      <c r="J55" s="536"/>
      <c r="K55" s="536"/>
      <c r="L55" s="536"/>
      <c r="M55" s="536"/>
      <c r="N55" s="536"/>
      <c r="O55" s="538"/>
      <c r="P55" s="538"/>
      <c r="Q55" s="538"/>
      <c r="R55" s="538"/>
      <c r="S55" s="538"/>
      <c r="T55" s="538"/>
      <c r="U55" s="538"/>
      <c r="V55" s="538"/>
      <c r="W55" s="538"/>
      <c r="X55" s="538"/>
      <c r="Y55" s="538"/>
      <c r="Z55" s="538"/>
      <c r="AB55" s="555"/>
      <c r="AC55" s="555"/>
      <c r="AD55" s="555"/>
      <c r="AE55" s="555"/>
      <c r="AF55" s="555"/>
      <c r="AG55" s="555"/>
      <c r="AH55" s="555"/>
      <c r="AI55" s="556"/>
    </row>
    <row r="56" spans="1:35" s="554" customFormat="1">
      <c r="A56" s="533" t="s">
        <v>11</v>
      </c>
      <c r="B56" s="553"/>
      <c r="C56" s="523">
        <v>21.1</v>
      </c>
      <c r="D56" s="607" t="s">
        <v>1259</v>
      </c>
      <c r="E56" s="543"/>
      <c r="F56" s="536" t="s">
        <v>574</v>
      </c>
      <c r="G56" s="552">
        <v>65</v>
      </c>
      <c r="H56" s="536">
        <v>995461</v>
      </c>
      <c r="I56" s="542" t="s">
        <v>138</v>
      </c>
      <c r="J56" s="537">
        <v>18</v>
      </c>
      <c r="K56" s="542" t="s">
        <v>138</v>
      </c>
      <c r="L56" s="543"/>
      <c r="M56" s="544">
        <f t="shared" si="0"/>
        <v>1.8000000000000002E-3</v>
      </c>
      <c r="N56" s="545" t="str">
        <f t="shared" si="1"/>
        <v>0.01</v>
      </c>
      <c r="O56" s="538"/>
      <c r="P56" s="538"/>
      <c r="Q56" s="538"/>
      <c r="R56" s="538"/>
      <c r="S56" s="538"/>
      <c r="T56" s="538"/>
      <c r="U56" s="538"/>
      <c r="V56" s="538"/>
      <c r="W56" s="538"/>
      <c r="X56" s="538"/>
      <c r="Y56" s="538"/>
      <c r="Z56" s="538"/>
      <c r="AB56" s="555"/>
      <c r="AC56" s="555"/>
      <c r="AD56" s="555"/>
      <c r="AE56" s="555"/>
      <c r="AF56" s="555"/>
      <c r="AG56" s="555"/>
      <c r="AH56" s="555"/>
      <c r="AI56" s="556"/>
    </row>
    <row r="57" spans="1:35" s="554" customFormat="1">
      <c r="A57" s="533" t="s">
        <v>13</v>
      </c>
      <c r="B57" s="553"/>
      <c r="C57" s="533">
        <v>21.3</v>
      </c>
      <c r="D57" s="607" t="s">
        <v>1260</v>
      </c>
      <c r="E57" s="543"/>
      <c r="F57" s="536" t="s">
        <v>574</v>
      </c>
      <c r="G57" s="552">
        <v>85</v>
      </c>
      <c r="H57" s="536">
        <v>995461</v>
      </c>
      <c r="I57" s="542" t="s">
        <v>138</v>
      </c>
      <c r="J57" s="537">
        <v>18</v>
      </c>
      <c r="K57" s="542" t="s">
        <v>138</v>
      </c>
      <c r="L57" s="543"/>
      <c r="M57" s="544">
        <f t="shared" si="0"/>
        <v>1.8000000000000002E-3</v>
      </c>
      <c r="N57" s="545" t="str">
        <f t="shared" si="1"/>
        <v>0.01</v>
      </c>
      <c r="O57" s="538"/>
      <c r="P57" s="538"/>
      <c r="Q57" s="538"/>
      <c r="R57" s="538"/>
      <c r="S57" s="538"/>
      <c r="T57" s="538"/>
      <c r="U57" s="538"/>
      <c r="V57" s="538"/>
      <c r="W57" s="538"/>
      <c r="X57" s="538"/>
      <c r="Y57" s="538"/>
      <c r="Z57" s="538"/>
      <c r="AB57" s="555"/>
      <c r="AC57" s="555"/>
      <c r="AD57" s="555"/>
      <c r="AE57" s="555"/>
      <c r="AF57" s="555"/>
      <c r="AG57" s="555"/>
      <c r="AH57" s="555"/>
      <c r="AI57" s="556"/>
    </row>
    <row r="58" spans="1:35" s="554" customFormat="1" ht="63">
      <c r="A58" s="533">
        <v>16</v>
      </c>
      <c r="B58" s="553"/>
      <c r="C58" s="604" t="s">
        <v>703</v>
      </c>
      <c r="D58" s="607" t="s">
        <v>1261</v>
      </c>
      <c r="E58" s="543"/>
      <c r="F58" s="536" t="s">
        <v>499</v>
      </c>
      <c r="G58" s="552">
        <v>7</v>
      </c>
      <c r="H58" s="536">
        <v>995461</v>
      </c>
      <c r="I58" s="542" t="s">
        <v>138</v>
      </c>
      <c r="J58" s="537">
        <v>18</v>
      </c>
      <c r="K58" s="542" t="s">
        <v>138</v>
      </c>
      <c r="L58" s="543"/>
      <c r="M58" s="544">
        <f t="shared" si="0"/>
        <v>1.8000000000000002E-3</v>
      </c>
      <c r="N58" s="545" t="str">
        <f t="shared" si="1"/>
        <v>0.01</v>
      </c>
      <c r="O58" s="538"/>
      <c r="P58" s="538"/>
      <c r="Q58" s="538"/>
      <c r="R58" s="538"/>
      <c r="S58" s="538"/>
      <c r="T58" s="538"/>
      <c r="U58" s="538"/>
      <c r="V58" s="538"/>
      <c r="W58" s="538"/>
      <c r="X58" s="538"/>
      <c r="Y58" s="538"/>
      <c r="Z58" s="538"/>
      <c r="AB58" s="555"/>
      <c r="AC58" s="555"/>
      <c r="AD58" s="555"/>
      <c r="AE58" s="555"/>
      <c r="AF58" s="555"/>
      <c r="AG58" s="555"/>
      <c r="AH58" s="555"/>
      <c r="AI58" s="556"/>
    </row>
    <row r="59" spans="1:35" s="554" customFormat="1" ht="42">
      <c r="A59" s="533">
        <v>17</v>
      </c>
      <c r="B59" s="553"/>
      <c r="C59" s="632">
        <v>23</v>
      </c>
      <c r="D59" s="607" t="s">
        <v>1262</v>
      </c>
      <c r="E59" s="567"/>
      <c r="F59" s="536"/>
      <c r="G59" s="552"/>
      <c r="H59" s="536"/>
      <c r="I59" s="536"/>
      <c r="J59" s="536"/>
      <c r="K59" s="536"/>
      <c r="L59" s="536"/>
      <c r="M59" s="536"/>
      <c r="N59" s="536"/>
      <c r="O59" s="538"/>
      <c r="P59" s="538"/>
      <c r="Q59" s="538"/>
      <c r="R59" s="538"/>
      <c r="S59" s="538"/>
      <c r="T59" s="538"/>
      <c r="U59" s="538"/>
      <c r="V59" s="538"/>
      <c r="W59" s="538"/>
      <c r="X59" s="538"/>
      <c r="Y59" s="538"/>
      <c r="Z59" s="538"/>
      <c r="AB59" s="555"/>
      <c r="AC59" s="555"/>
      <c r="AD59" s="555"/>
      <c r="AE59" s="555"/>
      <c r="AF59" s="555"/>
      <c r="AG59" s="555"/>
      <c r="AH59" s="555"/>
      <c r="AI59" s="556"/>
    </row>
    <row r="60" spans="1:35" s="554" customFormat="1">
      <c r="A60" s="533" t="s">
        <v>11</v>
      </c>
      <c r="B60" s="553"/>
      <c r="C60" s="629">
        <v>23.2</v>
      </c>
      <c r="D60" s="607" t="s">
        <v>1263</v>
      </c>
      <c r="E60" s="543"/>
      <c r="F60" s="536" t="s">
        <v>499</v>
      </c>
      <c r="G60" s="552">
        <v>7</v>
      </c>
      <c r="H60" s="536">
        <v>995461</v>
      </c>
      <c r="I60" s="542" t="s">
        <v>138</v>
      </c>
      <c r="J60" s="537">
        <v>18</v>
      </c>
      <c r="K60" s="542" t="s">
        <v>138</v>
      </c>
      <c r="L60" s="543"/>
      <c r="M60" s="544">
        <f t="shared" si="0"/>
        <v>1.8000000000000002E-3</v>
      </c>
      <c r="N60" s="545" t="str">
        <f t="shared" si="1"/>
        <v>0.01</v>
      </c>
      <c r="O60" s="538"/>
      <c r="P60" s="538"/>
      <c r="Q60" s="538"/>
      <c r="R60" s="538"/>
      <c r="S60" s="538"/>
      <c r="T60" s="538"/>
      <c r="U60" s="538"/>
      <c r="V60" s="538"/>
      <c r="W60" s="538"/>
      <c r="X60" s="538"/>
      <c r="Y60" s="538"/>
      <c r="Z60" s="538"/>
      <c r="AB60" s="555"/>
      <c r="AC60" s="555"/>
      <c r="AD60" s="555"/>
      <c r="AE60" s="555"/>
      <c r="AF60" s="555"/>
      <c r="AG60" s="555"/>
      <c r="AH60" s="555"/>
      <c r="AI60" s="556"/>
    </row>
    <row r="61" spans="1:35" s="554" customFormat="1" ht="84">
      <c r="A61" s="533">
        <v>18</v>
      </c>
      <c r="B61" s="553"/>
      <c r="C61" s="533">
        <v>13</v>
      </c>
      <c r="D61" s="607" t="s">
        <v>1264</v>
      </c>
      <c r="E61" s="543"/>
      <c r="F61" s="536" t="s">
        <v>499</v>
      </c>
      <c r="G61" s="552">
        <v>7</v>
      </c>
      <c r="H61" s="536">
        <v>995461</v>
      </c>
      <c r="I61" s="542" t="s">
        <v>138</v>
      </c>
      <c r="J61" s="537">
        <v>18</v>
      </c>
      <c r="K61" s="542" t="s">
        <v>138</v>
      </c>
      <c r="L61" s="543"/>
      <c r="M61" s="544">
        <f t="shared" si="0"/>
        <v>1.8000000000000002E-3</v>
      </c>
      <c r="N61" s="545" t="str">
        <f t="shared" si="1"/>
        <v>0.01</v>
      </c>
      <c r="O61" s="538"/>
      <c r="P61" s="538"/>
      <c r="Q61" s="538"/>
      <c r="R61" s="538"/>
      <c r="S61" s="538"/>
      <c r="T61" s="538"/>
      <c r="U61" s="538"/>
      <c r="V61" s="538"/>
      <c r="W61" s="538"/>
      <c r="X61" s="538"/>
      <c r="Y61" s="538"/>
      <c r="Z61" s="538"/>
      <c r="AB61" s="555"/>
      <c r="AC61" s="555"/>
      <c r="AD61" s="555"/>
      <c r="AE61" s="555"/>
      <c r="AF61" s="555"/>
      <c r="AG61" s="555"/>
      <c r="AH61" s="555"/>
      <c r="AI61" s="556"/>
    </row>
    <row r="62" spans="1:35" s="554" customFormat="1" ht="126">
      <c r="A62" s="533">
        <v>19</v>
      </c>
      <c r="B62" s="553"/>
      <c r="C62" s="533">
        <v>25</v>
      </c>
      <c r="D62" s="607" t="s">
        <v>1265</v>
      </c>
      <c r="E62" s="567"/>
      <c r="F62" s="536"/>
      <c r="G62" s="552"/>
      <c r="H62" s="536"/>
      <c r="I62" s="536"/>
      <c r="J62" s="536"/>
      <c r="K62" s="536"/>
      <c r="L62" s="536"/>
      <c r="M62" s="536"/>
      <c r="N62" s="536"/>
      <c r="O62" s="538"/>
      <c r="P62" s="538"/>
      <c r="Q62" s="538"/>
      <c r="R62" s="538"/>
      <c r="S62" s="538"/>
      <c r="T62" s="538"/>
      <c r="U62" s="538"/>
      <c r="V62" s="538"/>
      <c r="W62" s="538"/>
      <c r="X62" s="538"/>
      <c r="Y62" s="538"/>
      <c r="Z62" s="538"/>
      <c r="AB62" s="555"/>
      <c r="AC62" s="555"/>
      <c r="AD62" s="555"/>
      <c r="AE62" s="555"/>
      <c r="AF62" s="555"/>
      <c r="AG62" s="555"/>
      <c r="AH62" s="555"/>
      <c r="AI62" s="556"/>
    </row>
    <row r="63" spans="1:35" s="554" customFormat="1">
      <c r="A63" s="533" t="s">
        <v>11</v>
      </c>
      <c r="B63" s="553"/>
      <c r="C63" s="533">
        <v>25.2</v>
      </c>
      <c r="D63" s="633" t="s">
        <v>1266</v>
      </c>
      <c r="E63" s="543"/>
      <c r="F63" s="536" t="s">
        <v>976</v>
      </c>
      <c r="G63" s="552">
        <v>65</v>
      </c>
      <c r="H63" s="536">
        <v>995461</v>
      </c>
      <c r="I63" s="542" t="s">
        <v>138</v>
      </c>
      <c r="J63" s="537">
        <v>18</v>
      </c>
      <c r="K63" s="542" t="s">
        <v>138</v>
      </c>
      <c r="L63" s="543"/>
      <c r="M63" s="544">
        <f t="shared" si="0"/>
        <v>1.8000000000000002E-3</v>
      </c>
      <c r="N63" s="545" t="str">
        <f t="shared" si="1"/>
        <v>0.01</v>
      </c>
      <c r="O63" s="538"/>
      <c r="P63" s="538"/>
      <c r="Q63" s="538"/>
      <c r="R63" s="538"/>
      <c r="S63" s="538"/>
      <c r="T63" s="538"/>
      <c r="U63" s="538"/>
      <c r="V63" s="538"/>
      <c r="W63" s="538"/>
      <c r="X63" s="538"/>
      <c r="Y63" s="538"/>
      <c r="Z63" s="538"/>
      <c r="AB63" s="555"/>
      <c r="AC63" s="555"/>
      <c r="AD63" s="555"/>
      <c r="AE63" s="555"/>
      <c r="AF63" s="555"/>
      <c r="AG63" s="555"/>
      <c r="AH63" s="555"/>
      <c r="AI63" s="556"/>
    </row>
    <row r="64" spans="1:35" s="554" customFormat="1" ht="84">
      <c r="A64" s="719">
        <v>20</v>
      </c>
      <c r="B64" s="553"/>
      <c r="C64" s="719">
        <v>4</v>
      </c>
      <c r="D64" s="607" t="s">
        <v>1267</v>
      </c>
      <c r="E64" s="567"/>
      <c r="F64" s="536"/>
      <c r="G64" s="552"/>
      <c r="H64" s="536"/>
      <c r="I64" s="536"/>
      <c r="J64" s="536"/>
      <c r="K64" s="536"/>
      <c r="L64" s="536"/>
      <c r="M64" s="536"/>
      <c r="N64" s="536"/>
      <c r="O64" s="538"/>
      <c r="P64" s="538"/>
      <c r="Q64" s="538"/>
      <c r="R64" s="538"/>
      <c r="S64" s="538"/>
      <c r="T64" s="538"/>
      <c r="U64" s="538"/>
      <c r="V64" s="538"/>
      <c r="W64" s="538"/>
      <c r="X64" s="538"/>
      <c r="Y64" s="538"/>
      <c r="Z64" s="538"/>
      <c r="AB64" s="555"/>
      <c r="AC64" s="555"/>
      <c r="AD64" s="555"/>
      <c r="AE64" s="555"/>
      <c r="AF64" s="555"/>
      <c r="AG64" s="555"/>
      <c r="AH64" s="555"/>
      <c r="AI64" s="556"/>
    </row>
    <row r="65" spans="1:35" s="554" customFormat="1" ht="42">
      <c r="A65" s="740"/>
      <c r="B65" s="553"/>
      <c r="C65" s="740"/>
      <c r="D65" s="628" t="s">
        <v>1268</v>
      </c>
      <c r="E65" s="567"/>
      <c r="F65" s="536"/>
      <c r="G65" s="552"/>
      <c r="H65" s="536"/>
      <c r="I65" s="536"/>
      <c r="J65" s="536"/>
      <c r="K65" s="536"/>
      <c r="L65" s="536"/>
      <c r="M65" s="536"/>
      <c r="N65" s="536"/>
      <c r="O65" s="538"/>
      <c r="P65" s="538"/>
      <c r="Q65" s="538"/>
      <c r="R65" s="538"/>
      <c r="S65" s="538"/>
      <c r="T65" s="538"/>
      <c r="U65" s="538"/>
      <c r="V65" s="538"/>
      <c r="W65" s="538"/>
      <c r="X65" s="538"/>
      <c r="Y65" s="538"/>
      <c r="Z65" s="538"/>
      <c r="AB65" s="555"/>
      <c r="AC65" s="555"/>
      <c r="AD65" s="555"/>
      <c r="AE65" s="555"/>
      <c r="AF65" s="555"/>
      <c r="AG65" s="555"/>
      <c r="AH65" s="555"/>
      <c r="AI65" s="556"/>
    </row>
    <row r="66" spans="1:35" s="554" customFormat="1" ht="63">
      <c r="A66" s="740"/>
      <c r="B66" s="553"/>
      <c r="C66" s="740"/>
      <c r="D66" s="628" t="s">
        <v>1269</v>
      </c>
      <c r="E66" s="567"/>
      <c r="F66" s="536"/>
      <c r="G66" s="552"/>
      <c r="H66" s="536"/>
      <c r="I66" s="536"/>
      <c r="J66" s="536"/>
      <c r="K66" s="536"/>
      <c r="L66" s="536"/>
      <c r="M66" s="536"/>
      <c r="N66" s="536"/>
      <c r="O66" s="538"/>
      <c r="P66" s="538"/>
      <c r="Q66" s="538"/>
      <c r="R66" s="538"/>
      <c r="S66" s="538"/>
      <c r="T66" s="538"/>
      <c r="U66" s="538"/>
      <c r="V66" s="538"/>
      <c r="W66" s="538"/>
      <c r="X66" s="538"/>
      <c r="Y66" s="538"/>
      <c r="Z66" s="538"/>
      <c r="AB66" s="555"/>
      <c r="AC66" s="555"/>
      <c r="AD66" s="555"/>
      <c r="AE66" s="555"/>
      <c r="AF66" s="555"/>
      <c r="AG66" s="555"/>
      <c r="AH66" s="555"/>
      <c r="AI66" s="556"/>
    </row>
    <row r="67" spans="1:35" s="554" customFormat="1" ht="42">
      <c r="A67" s="740"/>
      <c r="B67" s="553"/>
      <c r="C67" s="740"/>
      <c r="D67" s="628" t="s">
        <v>1270</v>
      </c>
      <c r="E67" s="567"/>
      <c r="F67" s="536"/>
      <c r="G67" s="552"/>
      <c r="H67" s="536"/>
      <c r="I67" s="536"/>
      <c r="J67" s="536"/>
      <c r="K67" s="536"/>
      <c r="L67" s="536"/>
      <c r="M67" s="536"/>
      <c r="N67" s="536"/>
      <c r="O67" s="538"/>
      <c r="P67" s="538"/>
      <c r="Q67" s="538"/>
      <c r="R67" s="538"/>
      <c r="S67" s="538"/>
      <c r="T67" s="538"/>
      <c r="U67" s="538"/>
      <c r="V67" s="538"/>
      <c r="W67" s="538"/>
      <c r="X67" s="538"/>
      <c r="Y67" s="538"/>
      <c r="Z67" s="538"/>
      <c r="AB67" s="555"/>
      <c r="AC67" s="555"/>
      <c r="AD67" s="555"/>
      <c r="AE67" s="555"/>
      <c r="AF67" s="555"/>
      <c r="AG67" s="555"/>
      <c r="AH67" s="555"/>
      <c r="AI67" s="556"/>
    </row>
    <row r="68" spans="1:35" s="554" customFormat="1">
      <c r="A68" s="740"/>
      <c r="B68" s="553"/>
      <c r="C68" s="740"/>
      <c r="D68" s="628" t="s">
        <v>1271</v>
      </c>
      <c r="E68" s="567"/>
      <c r="F68" s="536"/>
      <c r="G68" s="552"/>
      <c r="H68" s="536"/>
      <c r="I68" s="536"/>
      <c r="J68" s="536"/>
      <c r="K68" s="536"/>
      <c r="L68" s="536"/>
      <c r="M68" s="536"/>
      <c r="N68" s="536"/>
      <c r="O68" s="538"/>
      <c r="P68" s="538"/>
      <c r="Q68" s="538"/>
      <c r="R68" s="538"/>
      <c r="S68" s="538"/>
      <c r="T68" s="538"/>
      <c r="U68" s="538"/>
      <c r="V68" s="538"/>
      <c r="W68" s="538"/>
      <c r="X68" s="538"/>
      <c r="Y68" s="538"/>
      <c r="Z68" s="538"/>
      <c r="AB68" s="555"/>
      <c r="AC68" s="555"/>
      <c r="AD68" s="555"/>
      <c r="AE68" s="555"/>
      <c r="AF68" s="555"/>
      <c r="AG68" s="555"/>
      <c r="AH68" s="555"/>
      <c r="AI68" s="556"/>
    </row>
    <row r="69" spans="1:35" s="554" customFormat="1">
      <c r="A69" s="720"/>
      <c r="B69" s="553"/>
      <c r="C69" s="720"/>
      <c r="D69" s="628" t="s">
        <v>1272</v>
      </c>
      <c r="E69" s="543"/>
      <c r="F69" s="536" t="s">
        <v>976</v>
      </c>
      <c r="G69" s="552">
        <v>2</v>
      </c>
      <c r="H69" s="536">
        <v>995461</v>
      </c>
      <c r="I69" s="542" t="s">
        <v>138</v>
      </c>
      <c r="J69" s="537">
        <v>18</v>
      </c>
      <c r="K69" s="542" t="s">
        <v>138</v>
      </c>
      <c r="L69" s="543"/>
      <c r="M69" s="544">
        <f t="shared" si="0"/>
        <v>1.8000000000000002E-3</v>
      </c>
      <c r="N69" s="545" t="str">
        <f t="shared" si="1"/>
        <v>0.01</v>
      </c>
      <c r="O69" s="538"/>
      <c r="P69" s="538"/>
      <c r="Q69" s="538"/>
      <c r="R69" s="538"/>
      <c r="S69" s="538"/>
      <c r="T69" s="538"/>
      <c r="U69" s="538"/>
      <c r="V69" s="538"/>
      <c r="W69" s="538"/>
      <c r="X69" s="538"/>
      <c r="Y69" s="538"/>
      <c r="Z69" s="538"/>
      <c r="AB69" s="555"/>
      <c r="AC69" s="555"/>
      <c r="AD69" s="555"/>
      <c r="AE69" s="555"/>
      <c r="AF69" s="555"/>
      <c r="AG69" s="555"/>
      <c r="AH69" s="555"/>
      <c r="AI69" s="556"/>
    </row>
    <row r="70" spans="1:35" s="554" customFormat="1" ht="42">
      <c r="A70" s="533">
        <v>21</v>
      </c>
      <c r="B70" s="553"/>
      <c r="C70" s="578">
        <v>22</v>
      </c>
      <c r="D70" s="634" t="s">
        <v>1273</v>
      </c>
      <c r="E70" s="543"/>
      <c r="F70" s="536" t="s">
        <v>521</v>
      </c>
      <c r="G70" s="552">
        <v>2</v>
      </c>
      <c r="H70" s="536">
        <v>995461</v>
      </c>
      <c r="I70" s="542" t="s">
        <v>138</v>
      </c>
      <c r="J70" s="537">
        <v>18</v>
      </c>
      <c r="K70" s="542" t="s">
        <v>138</v>
      </c>
      <c r="L70" s="543"/>
      <c r="M70" s="544">
        <f t="shared" si="0"/>
        <v>1.8000000000000002E-3</v>
      </c>
      <c r="N70" s="545" t="str">
        <f t="shared" si="1"/>
        <v>0.01</v>
      </c>
      <c r="O70" s="538"/>
      <c r="P70" s="538"/>
      <c r="Q70" s="538"/>
      <c r="R70" s="538"/>
      <c r="S70" s="538"/>
      <c r="T70" s="538"/>
      <c r="U70" s="538"/>
      <c r="V70" s="538"/>
      <c r="W70" s="538"/>
      <c r="X70" s="538"/>
      <c r="Y70" s="538"/>
      <c r="Z70" s="538"/>
      <c r="AB70" s="555"/>
      <c r="AC70" s="555"/>
      <c r="AD70" s="555"/>
      <c r="AE70" s="555"/>
      <c r="AF70" s="555"/>
      <c r="AG70" s="555"/>
      <c r="AH70" s="555"/>
      <c r="AI70" s="556"/>
    </row>
    <row r="71" spans="1:35" s="554" customFormat="1" ht="63">
      <c r="A71" s="533">
        <v>22</v>
      </c>
      <c r="B71" s="553"/>
      <c r="C71" s="629">
        <v>15</v>
      </c>
      <c r="D71" s="607" t="s">
        <v>1274</v>
      </c>
      <c r="E71" s="567"/>
      <c r="F71" s="536"/>
      <c r="G71" s="552"/>
      <c r="H71" s="536"/>
      <c r="I71" s="536"/>
      <c r="J71" s="536"/>
      <c r="K71" s="536"/>
      <c r="L71" s="536"/>
      <c r="M71" s="536"/>
      <c r="N71" s="536"/>
      <c r="O71" s="538"/>
      <c r="P71" s="538"/>
      <c r="Q71" s="538"/>
      <c r="R71" s="538"/>
      <c r="S71" s="538"/>
      <c r="T71" s="538"/>
      <c r="U71" s="538"/>
      <c r="V71" s="538"/>
      <c r="W71" s="538"/>
      <c r="X71" s="538"/>
      <c r="Y71" s="538"/>
      <c r="Z71" s="538"/>
      <c r="AB71" s="555"/>
      <c r="AC71" s="555"/>
      <c r="AD71" s="555"/>
      <c r="AE71" s="555"/>
      <c r="AF71" s="555"/>
      <c r="AG71" s="555"/>
      <c r="AH71" s="555"/>
      <c r="AI71" s="556"/>
    </row>
    <row r="72" spans="1:35" s="554" customFormat="1">
      <c r="A72" s="533" t="s">
        <v>11</v>
      </c>
      <c r="B72" s="553"/>
      <c r="C72" s="629">
        <v>15.3</v>
      </c>
      <c r="D72" s="628" t="s">
        <v>1225</v>
      </c>
      <c r="E72" s="543"/>
      <c r="F72" s="536" t="s">
        <v>976</v>
      </c>
      <c r="G72" s="552">
        <v>2</v>
      </c>
      <c r="H72" s="536">
        <v>995461</v>
      </c>
      <c r="I72" s="542" t="s">
        <v>138</v>
      </c>
      <c r="J72" s="537">
        <v>18</v>
      </c>
      <c r="K72" s="542" t="s">
        <v>138</v>
      </c>
      <c r="L72" s="543"/>
      <c r="M72" s="544">
        <f t="shared" si="0"/>
        <v>1.8000000000000002E-3</v>
      </c>
      <c r="N72" s="545" t="str">
        <f t="shared" si="1"/>
        <v>0.01</v>
      </c>
      <c r="O72" s="538"/>
      <c r="P72" s="538"/>
      <c r="Q72" s="538"/>
      <c r="R72" s="538"/>
      <c r="S72" s="538"/>
      <c r="T72" s="538"/>
      <c r="U72" s="538"/>
      <c r="V72" s="538"/>
      <c r="W72" s="538"/>
      <c r="X72" s="538"/>
      <c r="Y72" s="538"/>
      <c r="Z72" s="538"/>
      <c r="AB72" s="555"/>
      <c r="AC72" s="555"/>
      <c r="AD72" s="555"/>
      <c r="AE72" s="555"/>
      <c r="AF72" s="555"/>
      <c r="AG72" s="555"/>
      <c r="AH72" s="555"/>
      <c r="AI72" s="556"/>
    </row>
    <row r="73" spans="1:35" s="554" customFormat="1" ht="105">
      <c r="A73" s="533">
        <v>23</v>
      </c>
      <c r="B73" s="553"/>
      <c r="C73" s="635" t="s">
        <v>703</v>
      </c>
      <c r="D73" s="607" t="s">
        <v>1275</v>
      </c>
      <c r="E73" s="536"/>
      <c r="F73" s="536"/>
      <c r="G73" s="552"/>
      <c r="H73" s="536"/>
      <c r="I73" s="536"/>
      <c r="J73" s="536"/>
      <c r="K73" s="536"/>
      <c r="L73" s="536"/>
      <c r="M73" s="536"/>
      <c r="N73" s="536"/>
      <c r="O73" s="538"/>
      <c r="P73" s="538"/>
      <c r="Q73" s="538"/>
      <c r="R73" s="538"/>
      <c r="S73" s="538"/>
      <c r="T73" s="538"/>
      <c r="U73" s="538"/>
      <c r="V73" s="538"/>
      <c r="W73" s="538"/>
      <c r="X73" s="538"/>
      <c r="Y73" s="538"/>
      <c r="Z73" s="538"/>
      <c r="AB73" s="555"/>
      <c r="AC73" s="555"/>
      <c r="AD73" s="555"/>
      <c r="AE73" s="555"/>
      <c r="AF73" s="555"/>
      <c r="AG73" s="555"/>
      <c r="AH73" s="555"/>
      <c r="AI73" s="556"/>
    </row>
    <row r="74" spans="1:35" s="554" customFormat="1">
      <c r="A74" s="533" t="s">
        <v>11</v>
      </c>
      <c r="B74" s="553"/>
      <c r="C74" s="635" t="s">
        <v>703</v>
      </c>
      <c r="D74" s="607" t="s">
        <v>1276</v>
      </c>
      <c r="E74" s="543"/>
      <c r="F74" s="536" t="s">
        <v>499</v>
      </c>
      <c r="G74" s="552">
        <v>1</v>
      </c>
      <c r="H74" s="536">
        <v>995461</v>
      </c>
      <c r="I74" s="542" t="s">
        <v>138</v>
      </c>
      <c r="J74" s="537">
        <v>18</v>
      </c>
      <c r="K74" s="542" t="s">
        <v>138</v>
      </c>
      <c r="L74" s="543"/>
      <c r="M74" s="544">
        <f t="shared" si="0"/>
        <v>1.8000000000000002E-3</v>
      </c>
      <c r="N74" s="545" t="str">
        <f t="shared" si="1"/>
        <v>0.01</v>
      </c>
      <c r="O74" s="538"/>
      <c r="P74" s="538"/>
      <c r="Q74" s="538"/>
      <c r="R74" s="538"/>
      <c r="S74" s="538"/>
      <c r="T74" s="538"/>
      <c r="U74" s="538"/>
      <c r="V74" s="538"/>
      <c r="W74" s="538"/>
      <c r="X74" s="538"/>
      <c r="Y74" s="538"/>
      <c r="Z74" s="538"/>
      <c r="AB74" s="555"/>
      <c r="AC74" s="555"/>
      <c r="AD74" s="555"/>
      <c r="AE74" s="555"/>
      <c r="AF74" s="555"/>
      <c r="AG74" s="555"/>
      <c r="AH74" s="555"/>
      <c r="AI74" s="556"/>
    </row>
    <row r="75" spans="1:35" s="554" customFormat="1">
      <c r="A75" s="533" t="s">
        <v>13</v>
      </c>
      <c r="B75" s="553"/>
      <c r="C75" s="635" t="s">
        <v>703</v>
      </c>
      <c r="D75" s="607" t="s">
        <v>1277</v>
      </c>
      <c r="E75" s="543"/>
      <c r="F75" s="536" t="s">
        <v>499</v>
      </c>
      <c r="G75" s="552">
        <v>7</v>
      </c>
      <c r="H75" s="536">
        <v>995461</v>
      </c>
      <c r="I75" s="542" t="s">
        <v>138</v>
      </c>
      <c r="J75" s="537">
        <v>18</v>
      </c>
      <c r="K75" s="542" t="s">
        <v>138</v>
      </c>
      <c r="L75" s="543"/>
      <c r="M75" s="544">
        <f t="shared" si="0"/>
        <v>1.8000000000000002E-3</v>
      </c>
      <c r="N75" s="545" t="str">
        <f t="shared" si="1"/>
        <v>0.01</v>
      </c>
      <c r="O75" s="538"/>
      <c r="P75" s="538"/>
      <c r="Q75" s="538"/>
      <c r="R75" s="538"/>
      <c r="S75" s="538"/>
      <c r="T75" s="538"/>
      <c r="U75" s="538"/>
      <c r="V75" s="538"/>
      <c r="W75" s="538"/>
      <c r="X75" s="538"/>
      <c r="Y75" s="538"/>
      <c r="Z75" s="538"/>
      <c r="AB75" s="555"/>
      <c r="AC75" s="555"/>
      <c r="AD75" s="555"/>
      <c r="AE75" s="555"/>
      <c r="AF75" s="555"/>
      <c r="AG75" s="555"/>
      <c r="AH75" s="555"/>
      <c r="AI75" s="556"/>
    </row>
    <row r="76" spans="1:35" s="554" customFormat="1">
      <c r="A76" s="533" t="s">
        <v>15</v>
      </c>
      <c r="B76" s="553"/>
      <c r="C76" s="635" t="s">
        <v>703</v>
      </c>
      <c r="D76" s="607" t="s">
        <v>1278</v>
      </c>
      <c r="E76" s="543"/>
      <c r="F76" s="536" t="s">
        <v>499</v>
      </c>
      <c r="G76" s="552">
        <v>14</v>
      </c>
      <c r="H76" s="536">
        <v>995461</v>
      </c>
      <c r="I76" s="542" t="s">
        <v>138</v>
      </c>
      <c r="J76" s="537">
        <v>18</v>
      </c>
      <c r="K76" s="542" t="s">
        <v>138</v>
      </c>
      <c r="L76" s="543"/>
      <c r="M76" s="544">
        <f t="shared" si="0"/>
        <v>1.8000000000000002E-3</v>
      </c>
      <c r="N76" s="545" t="str">
        <f t="shared" si="1"/>
        <v>0.01</v>
      </c>
      <c r="O76" s="538"/>
      <c r="P76" s="538"/>
      <c r="Q76" s="538"/>
      <c r="R76" s="538"/>
      <c r="S76" s="538"/>
      <c r="T76" s="538"/>
      <c r="U76" s="538"/>
      <c r="V76" s="538"/>
      <c r="W76" s="538"/>
      <c r="X76" s="538"/>
      <c r="Y76" s="538"/>
      <c r="Z76" s="538"/>
      <c r="AB76" s="555"/>
      <c r="AC76" s="555"/>
      <c r="AD76" s="555"/>
      <c r="AE76" s="555"/>
      <c r="AF76" s="555"/>
      <c r="AG76" s="555"/>
      <c r="AH76" s="555"/>
      <c r="AI76" s="556"/>
    </row>
    <row r="77" spans="1:35" s="554" customFormat="1">
      <c r="A77" s="533" t="s">
        <v>17</v>
      </c>
      <c r="B77" s="553"/>
      <c r="C77" s="635" t="s">
        <v>703</v>
      </c>
      <c r="D77" s="607" t="s">
        <v>1279</v>
      </c>
      <c r="E77" s="543"/>
      <c r="F77" s="536" t="s">
        <v>499</v>
      </c>
      <c r="G77" s="552">
        <v>14</v>
      </c>
      <c r="H77" s="536">
        <v>995461</v>
      </c>
      <c r="I77" s="542" t="s">
        <v>138</v>
      </c>
      <c r="J77" s="537">
        <v>18</v>
      </c>
      <c r="K77" s="542" t="s">
        <v>138</v>
      </c>
      <c r="L77" s="543"/>
      <c r="M77" s="544">
        <f t="shared" si="0"/>
        <v>1.8000000000000002E-3</v>
      </c>
      <c r="N77" s="545" t="str">
        <f t="shared" si="1"/>
        <v>0.01</v>
      </c>
      <c r="O77" s="538"/>
      <c r="P77" s="538"/>
      <c r="Q77" s="538"/>
      <c r="R77" s="538"/>
      <c r="S77" s="538"/>
      <c r="T77" s="538"/>
      <c r="U77" s="538"/>
      <c r="V77" s="538"/>
      <c r="W77" s="538"/>
      <c r="X77" s="538"/>
      <c r="Y77" s="538"/>
      <c r="Z77" s="538"/>
      <c r="AB77" s="555"/>
      <c r="AC77" s="555"/>
      <c r="AD77" s="555"/>
      <c r="AE77" s="555"/>
      <c r="AF77" s="555"/>
      <c r="AG77" s="555"/>
      <c r="AH77" s="555"/>
      <c r="AI77" s="556"/>
    </row>
    <row r="78" spans="1:35" s="554" customFormat="1">
      <c r="A78" s="533" t="s">
        <v>1019</v>
      </c>
      <c r="B78" s="553"/>
      <c r="C78" s="635" t="s">
        <v>703</v>
      </c>
      <c r="D78" s="633" t="s">
        <v>1280</v>
      </c>
      <c r="E78" s="543"/>
      <c r="F78" s="536" t="s">
        <v>573</v>
      </c>
      <c r="G78" s="552">
        <v>33</v>
      </c>
      <c r="H78" s="536">
        <v>995461</v>
      </c>
      <c r="I78" s="542" t="s">
        <v>138</v>
      </c>
      <c r="J78" s="537">
        <v>18</v>
      </c>
      <c r="K78" s="542" t="s">
        <v>138</v>
      </c>
      <c r="L78" s="543"/>
      <c r="M78" s="544">
        <f t="shared" si="0"/>
        <v>1.8000000000000002E-3</v>
      </c>
      <c r="N78" s="545" t="str">
        <f t="shared" si="1"/>
        <v>0.01</v>
      </c>
      <c r="O78" s="538"/>
      <c r="P78" s="538"/>
      <c r="Q78" s="538"/>
      <c r="R78" s="538"/>
      <c r="S78" s="538"/>
      <c r="T78" s="538"/>
      <c r="U78" s="538"/>
      <c r="V78" s="538"/>
      <c r="W78" s="538"/>
      <c r="X78" s="538"/>
      <c r="Y78" s="538"/>
      <c r="Z78" s="538"/>
      <c r="AB78" s="555"/>
      <c r="AC78" s="555"/>
      <c r="AD78" s="555"/>
      <c r="AE78" s="555"/>
      <c r="AF78" s="555"/>
      <c r="AG78" s="555"/>
      <c r="AH78" s="555"/>
      <c r="AI78" s="556"/>
    </row>
    <row r="79" spans="1:35" s="554" customFormat="1" ht="63">
      <c r="A79" s="533">
        <v>24</v>
      </c>
      <c r="B79" s="553"/>
      <c r="C79" s="636" t="s">
        <v>1281</v>
      </c>
      <c r="D79" s="637" t="s">
        <v>1282</v>
      </c>
      <c r="E79" s="543"/>
      <c r="F79" s="536" t="s">
        <v>521</v>
      </c>
      <c r="G79" s="552">
        <v>14</v>
      </c>
      <c r="H79" s="536">
        <v>995461</v>
      </c>
      <c r="I79" s="542" t="s">
        <v>138</v>
      </c>
      <c r="J79" s="537">
        <v>18</v>
      </c>
      <c r="K79" s="542" t="s">
        <v>138</v>
      </c>
      <c r="L79" s="543"/>
      <c r="M79" s="544">
        <f t="shared" si="0"/>
        <v>1.8000000000000002E-3</v>
      </c>
      <c r="N79" s="545" t="str">
        <f t="shared" si="1"/>
        <v>0.01</v>
      </c>
      <c r="O79" s="538"/>
      <c r="P79" s="538"/>
      <c r="Q79" s="538"/>
      <c r="R79" s="538"/>
      <c r="S79" s="538"/>
      <c r="T79" s="538"/>
      <c r="U79" s="538"/>
      <c r="V79" s="538"/>
      <c r="W79" s="538"/>
      <c r="X79" s="538"/>
      <c r="Y79" s="538"/>
      <c r="Z79" s="538"/>
      <c r="AB79" s="555"/>
      <c r="AC79" s="555"/>
      <c r="AD79" s="555"/>
      <c r="AE79" s="555"/>
      <c r="AF79" s="555"/>
      <c r="AG79" s="555"/>
      <c r="AH79" s="555"/>
      <c r="AI79" s="556"/>
    </row>
    <row r="80" spans="1:35" s="554" customFormat="1" ht="42">
      <c r="A80" s="533">
        <v>25</v>
      </c>
      <c r="B80" s="553"/>
      <c r="C80" s="636" t="s">
        <v>1283</v>
      </c>
      <c r="D80" s="637" t="s">
        <v>1284</v>
      </c>
      <c r="E80" s="543"/>
      <c r="F80" s="536" t="s">
        <v>521</v>
      </c>
      <c r="G80" s="552">
        <v>7</v>
      </c>
      <c r="H80" s="536">
        <v>995461</v>
      </c>
      <c r="I80" s="542" t="s">
        <v>138</v>
      </c>
      <c r="J80" s="537">
        <v>18</v>
      </c>
      <c r="K80" s="542" t="s">
        <v>138</v>
      </c>
      <c r="L80" s="543"/>
      <c r="M80" s="544">
        <f t="shared" si="0"/>
        <v>1.8000000000000002E-3</v>
      </c>
      <c r="N80" s="545" t="str">
        <f t="shared" si="1"/>
        <v>0.01</v>
      </c>
      <c r="O80" s="538"/>
      <c r="P80" s="538"/>
      <c r="Q80" s="538"/>
      <c r="R80" s="538"/>
      <c r="S80" s="538"/>
      <c r="T80" s="538"/>
      <c r="U80" s="538"/>
      <c r="V80" s="538"/>
      <c r="W80" s="538"/>
      <c r="X80" s="538"/>
      <c r="Y80" s="538"/>
      <c r="Z80" s="538"/>
      <c r="AB80" s="555"/>
      <c r="AC80" s="555"/>
      <c r="AD80" s="555"/>
      <c r="AE80" s="555"/>
      <c r="AF80" s="555"/>
      <c r="AG80" s="555"/>
      <c r="AH80" s="555"/>
      <c r="AI80" s="556"/>
    </row>
    <row r="81" spans="1:38" s="554" customFormat="1" ht="84">
      <c r="A81" s="533">
        <v>26</v>
      </c>
      <c r="B81" s="553"/>
      <c r="C81" s="636" t="s">
        <v>1285</v>
      </c>
      <c r="D81" s="638" t="s">
        <v>1286</v>
      </c>
      <c r="E81" s="543"/>
      <c r="F81" s="536" t="s">
        <v>801</v>
      </c>
      <c r="G81" s="552">
        <v>500</v>
      </c>
      <c r="H81" s="536">
        <v>995461</v>
      </c>
      <c r="I81" s="542" t="s">
        <v>138</v>
      </c>
      <c r="J81" s="537">
        <v>18</v>
      </c>
      <c r="K81" s="542" t="s">
        <v>138</v>
      </c>
      <c r="L81" s="543"/>
      <c r="M81" s="544">
        <f t="shared" si="0"/>
        <v>1.8000000000000002E-3</v>
      </c>
      <c r="N81" s="545" t="str">
        <f t="shared" si="1"/>
        <v>0.01</v>
      </c>
      <c r="O81" s="538"/>
      <c r="P81" s="538"/>
      <c r="Q81" s="538"/>
      <c r="R81" s="538"/>
      <c r="S81" s="538"/>
      <c r="T81" s="538"/>
      <c r="U81" s="538"/>
      <c r="V81" s="538"/>
      <c r="W81" s="538"/>
      <c r="X81" s="538"/>
      <c r="Y81" s="538"/>
      <c r="Z81" s="538"/>
      <c r="AB81" s="555"/>
      <c r="AC81" s="555"/>
      <c r="AD81" s="555"/>
      <c r="AE81" s="555"/>
      <c r="AF81" s="555"/>
      <c r="AG81" s="555"/>
      <c r="AH81" s="555"/>
      <c r="AI81" s="556"/>
    </row>
    <row r="82" spans="1:38" s="554" customFormat="1">
      <c r="A82" s="533">
        <v>27</v>
      </c>
      <c r="B82" s="553"/>
      <c r="C82" s="636" t="s">
        <v>1287</v>
      </c>
      <c r="D82" s="638" t="s">
        <v>1288</v>
      </c>
      <c r="E82" s="543"/>
      <c r="F82" s="536" t="s">
        <v>801</v>
      </c>
      <c r="G82" s="552">
        <v>350</v>
      </c>
      <c r="H82" s="536">
        <v>995461</v>
      </c>
      <c r="I82" s="542" t="s">
        <v>138</v>
      </c>
      <c r="J82" s="537">
        <v>18</v>
      </c>
      <c r="K82" s="542" t="s">
        <v>138</v>
      </c>
      <c r="L82" s="543"/>
      <c r="M82" s="544">
        <f t="shared" ref="M82:M83" si="2">IF(OR(K82="",K82="Confirmed"),J82*N82%,K82*N82%)</f>
        <v>1.8000000000000002E-3</v>
      </c>
      <c r="N82" s="545" t="str">
        <f t="shared" ref="N82:N83" si="3">IF(L82=0,"0.01",L82*G82)</f>
        <v>0.01</v>
      </c>
      <c r="O82" s="538"/>
      <c r="P82" s="538"/>
      <c r="Q82" s="538"/>
      <c r="R82" s="538"/>
      <c r="S82" s="538"/>
      <c r="T82" s="538"/>
      <c r="U82" s="538"/>
      <c r="V82" s="538"/>
      <c r="W82" s="538"/>
      <c r="X82" s="538"/>
      <c r="Y82" s="538"/>
      <c r="Z82" s="538"/>
      <c r="AB82" s="555"/>
      <c r="AC82" s="555"/>
      <c r="AD82" s="555"/>
      <c r="AE82" s="555"/>
      <c r="AF82" s="555"/>
      <c r="AG82" s="555"/>
      <c r="AH82" s="555"/>
      <c r="AI82" s="556"/>
    </row>
    <row r="83" spans="1:38" s="554" customFormat="1" ht="42">
      <c r="A83" s="533">
        <v>28</v>
      </c>
      <c r="B83" s="553"/>
      <c r="C83" s="523" t="s">
        <v>703</v>
      </c>
      <c r="D83" s="638" t="s">
        <v>1289</v>
      </c>
      <c r="E83" s="543"/>
      <c r="F83" s="536" t="s">
        <v>521</v>
      </c>
      <c r="G83" s="552">
        <v>1</v>
      </c>
      <c r="H83" s="536">
        <v>995461</v>
      </c>
      <c r="I83" s="542" t="s">
        <v>138</v>
      </c>
      <c r="J83" s="537">
        <v>18</v>
      </c>
      <c r="K83" s="542" t="s">
        <v>138</v>
      </c>
      <c r="L83" s="543"/>
      <c r="M83" s="544">
        <f t="shared" si="2"/>
        <v>1.8000000000000002E-3</v>
      </c>
      <c r="N83" s="545" t="str">
        <f t="shared" si="3"/>
        <v>0.01</v>
      </c>
      <c r="O83" s="538"/>
      <c r="P83" s="538"/>
      <c r="Q83" s="538"/>
      <c r="R83" s="538"/>
      <c r="S83" s="538"/>
      <c r="T83" s="538"/>
      <c r="U83" s="538"/>
      <c r="V83" s="538"/>
      <c r="W83" s="538"/>
      <c r="X83" s="538"/>
      <c r="Y83" s="538"/>
      <c r="Z83" s="538"/>
      <c r="AB83" s="555"/>
      <c r="AC83" s="555"/>
      <c r="AD83" s="555"/>
      <c r="AE83" s="555"/>
      <c r="AF83" s="555"/>
      <c r="AG83" s="555"/>
      <c r="AH83" s="555"/>
      <c r="AI83" s="556"/>
    </row>
    <row r="84" spans="1:38" ht="40.5" customHeight="1">
      <c r="A84" s="565"/>
      <c r="B84" s="566"/>
      <c r="C84" s="566"/>
      <c r="D84" s="777" t="s">
        <v>500</v>
      </c>
      <c r="E84" s="778"/>
      <c r="F84" s="778"/>
      <c r="G84" s="778"/>
      <c r="H84" s="778"/>
      <c r="I84" s="778"/>
      <c r="J84" s="778"/>
      <c r="K84" s="778"/>
      <c r="L84" s="779"/>
      <c r="M84" s="568">
        <f>SUM(M18:M83)</f>
        <v>7.740000000000001E-2</v>
      </c>
      <c r="N84" s="569">
        <f>SUM(N18:N83)</f>
        <v>0</v>
      </c>
      <c r="AE84" s="491"/>
      <c r="AF84" s="350" t="e">
        <f>ROUND(SUM(#REF!),0)</f>
        <v>#REF!</v>
      </c>
    </row>
    <row r="85" spans="1:38">
      <c r="A85" s="535"/>
      <c r="B85" s="344"/>
      <c r="C85" s="525"/>
      <c r="D85" s="345"/>
      <c r="E85" s="345"/>
      <c r="F85" s="345"/>
      <c r="G85" s="345"/>
      <c r="H85" s="344"/>
      <c r="I85" s="344"/>
      <c r="J85" s="344"/>
      <c r="K85" s="344"/>
      <c r="L85" s="344"/>
      <c r="M85" s="492"/>
      <c r="N85" s="348"/>
      <c r="AE85" s="491"/>
      <c r="AF85" s="350"/>
    </row>
    <row r="86" spans="1:38" ht="45" customHeight="1">
      <c r="A86" s="780" t="s">
        <v>592</v>
      </c>
      <c r="B86" s="781"/>
      <c r="C86" s="781"/>
      <c r="D86" s="781"/>
      <c r="E86" s="781"/>
      <c r="F86" s="781"/>
      <c r="G86" s="781"/>
      <c r="H86" s="781"/>
      <c r="I86" s="781"/>
      <c r="J86" s="781"/>
      <c r="K86" s="781"/>
      <c r="L86" s="781"/>
      <c r="M86" s="782"/>
      <c r="N86" s="348"/>
      <c r="AE86" s="491"/>
      <c r="AF86" s="350"/>
    </row>
    <row r="87" spans="1:38" s="325" customFormat="1">
      <c r="A87" s="535"/>
      <c r="B87" s="344"/>
      <c r="C87" s="525"/>
      <c r="D87" s="345"/>
      <c r="E87" s="345"/>
      <c r="F87" s="345"/>
      <c r="G87" s="345"/>
      <c r="H87" s="346"/>
      <c r="I87" s="346"/>
      <c r="J87" s="346"/>
      <c r="K87" s="346"/>
      <c r="L87" s="346"/>
      <c r="M87" s="492"/>
      <c r="N87" s="348"/>
      <c r="O87" s="105"/>
      <c r="P87" s="105"/>
      <c r="Q87" s="105"/>
      <c r="R87" s="105"/>
      <c r="S87" s="105"/>
      <c r="T87" s="105"/>
      <c r="U87" s="105"/>
      <c r="V87" s="105"/>
      <c r="W87" s="105"/>
      <c r="X87" s="105"/>
      <c r="Y87" s="105"/>
      <c r="Z87" s="105"/>
      <c r="AA87" s="107"/>
      <c r="AB87" s="318"/>
      <c r="AC87" s="318"/>
      <c r="AE87" s="491"/>
      <c r="AF87" s="350"/>
      <c r="AJ87" s="107"/>
      <c r="AK87" s="107"/>
      <c r="AL87" s="107"/>
    </row>
    <row r="88" spans="1:38" s="325" customFormat="1">
      <c r="A88" s="535"/>
      <c r="B88" s="344"/>
      <c r="C88" s="525"/>
      <c r="D88" s="345"/>
      <c r="E88" s="345"/>
      <c r="F88" s="345"/>
      <c r="G88" s="345"/>
      <c r="H88" s="346"/>
      <c r="I88" s="346"/>
      <c r="J88" s="346"/>
      <c r="K88" s="346"/>
      <c r="L88" s="346"/>
      <c r="M88" s="492"/>
      <c r="N88" s="348"/>
      <c r="O88" s="105"/>
      <c r="P88" s="105"/>
      <c r="Q88" s="105"/>
      <c r="R88" s="105"/>
      <c r="S88" s="105"/>
      <c r="T88" s="105"/>
      <c r="U88" s="105"/>
      <c r="V88" s="105"/>
      <c r="W88" s="105"/>
      <c r="X88" s="105"/>
      <c r="Y88" s="105"/>
      <c r="Z88" s="105"/>
      <c r="AA88" s="107"/>
      <c r="AB88" s="318"/>
      <c r="AC88" s="318"/>
      <c r="AE88" s="491"/>
      <c r="AF88" s="350"/>
      <c r="AJ88" s="107"/>
      <c r="AK88" s="107"/>
      <c r="AL88" s="107"/>
    </row>
    <row r="89" spans="1:38" s="325" customFormat="1" ht="33.6" customHeight="1">
      <c r="A89" s="549" t="s">
        <v>110</v>
      </c>
      <c r="B89" s="550"/>
      <c r="C89" s="549"/>
      <c r="D89" s="347" t="str">
        <f>IF('[2]Names of Bidder'!D21=0,"",'[2]Names of Bidder'!D21)</f>
        <v/>
      </c>
      <c r="E89" s="347"/>
      <c r="F89" s="493"/>
      <c r="G89" s="493"/>
      <c r="H89" s="347"/>
      <c r="I89" s="347"/>
      <c r="J89" s="347"/>
      <c r="K89" s="347"/>
      <c r="L89" s="320"/>
      <c r="M89" s="349" t="s">
        <v>113</v>
      </c>
      <c r="N89" s="494" t="str">
        <f>IF('[2]Names of Bidder'!D18=0,"",'[2]Names of Bidder'!D18)</f>
        <v/>
      </c>
      <c r="O89" s="105"/>
      <c r="P89" s="105"/>
      <c r="Q89" s="105"/>
      <c r="R89" s="105"/>
      <c r="S89" s="105"/>
      <c r="T89" s="105"/>
      <c r="U89" s="105"/>
      <c r="V89" s="105"/>
      <c r="W89" s="105"/>
      <c r="X89" s="105"/>
      <c r="Y89" s="105"/>
      <c r="Z89" s="105"/>
      <c r="AA89" s="107"/>
      <c r="AB89" s="318"/>
      <c r="AC89" s="318"/>
      <c r="AJ89" s="107"/>
      <c r="AK89" s="107"/>
      <c r="AL89" s="107"/>
    </row>
    <row r="90" spans="1:38" s="325" customFormat="1" ht="33.6" customHeight="1">
      <c r="A90" s="549" t="s">
        <v>112</v>
      </c>
      <c r="B90" s="550"/>
      <c r="C90" s="549"/>
      <c r="D90" s="347" t="str">
        <f>IF('[2]Names of Bidder'!D22=0,"",'[2]Names of Bidder'!D22)</f>
        <v/>
      </c>
      <c r="E90" s="347"/>
      <c r="F90" s="493"/>
      <c r="G90" s="493"/>
      <c r="H90" s="347"/>
      <c r="I90" s="347"/>
      <c r="J90" s="347"/>
      <c r="K90" s="347"/>
      <c r="L90" s="320"/>
      <c r="M90" s="349" t="s">
        <v>114</v>
      </c>
      <c r="N90" s="494" t="str">
        <f>IF('[2]Names of Bidder'!D19=0,"",'[2]Names of Bidder'!D19)</f>
        <v/>
      </c>
      <c r="O90" s="105"/>
      <c r="P90" s="105"/>
      <c r="Q90" s="105"/>
      <c r="R90" s="105"/>
      <c r="S90" s="105"/>
      <c r="T90" s="105"/>
      <c r="U90" s="105"/>
      <c r="V90" s="105"/>
      <c r="W90" s="105"/>
      <c r="X90" s="105"/>
      <c r="Y90" s="105"/>
      <c r="Z90" s="105"/>
      <c r="AA90" s="107"/>
      <c r="AB90" s="318"/>
      <c r="AC90" s="318"/>
      <c r="AJ90" s="107"/>
      <c r="AK90" s="107"/>
      <c r="AL90" s="107"/>
    </row>
    <row r="91" spans="1:38" s="325" customFormat="1" ht="33.6" customHeight="1">
      <c r="A91" s="496"/>
      <c r="B91" s="128"/>
      <c r="C91" s="496"/>
      <c r="D91" s="495"/>
      <c r="E91" s="495"/>
      <c r="F91" s="495"/>
      <c r="G91" s="495"/>
      <c r="H91" s="108"/>
      <c r="I91" s="108"/>
      <c r="J91" s="108"/>
      <c r="K91" s="108"/>
      <c r="L91" s="320"/>
      <c r="M91" s="323"/>
      <c r="N91" s="324"/>
      <c r="O91" s="105"/>
      <c r="P91" s="105"/>
      <c r="Q91" s="105"/>
      <c r="R91" s="105"/>
      <c r="S91" s="105"/>
      <c r="T91" s="105"/>
      <c r="U91" s="105"/>
      <c r="V91" s="105"/>
      <c r="W91" s="105"/>
      <c r="X91" s="105"/>
      <c r="Y91" s="105"/>
      <c r="Z91" s="105"/>
      <c r="AA91" s="107"/>
      <c r="AB91" s="318"/>
      <c r="AC91" s="318"/>
      <c r="AJ91" s="107"/>
      <c r="AK91" s="107"/>
      <c r="AL91" s="107"/>
    </row>
  </sheetData>
  <sheetProtection algorithmName="SHA-512" hashValue="jcMmptjzGPf9prDiG5/B40PbC0z4othVWn/6Bh6oqLqyZkuOKnEvjEE9wiw7SBeuPW+py05eeV1M4dd4jM3rgQ==" saltValue="7IS6plIW6O2wYj1tIqCTqg==" spinCount="100000" sheet="1" formatColumns="0" formatRows="0" selectLockedCells="1"/>
  <autoFilter ref="A15:N84" xr:uid="{423AD923-1B9A-47AF-88A8-7BCAD646C5BA}"/>
  <mergeCells count="10">
    <mergeCell ref="D84:L84"/>
    <mergeCell ref="A86:M86"/>
    <mergeCell ref="A1:J1"/>
    <mergeCell ref="K1:N1"/>
    <mergeCell ref="A3:N3"/>
    <mergeCell ref="A4:N4"/>
    <mergeCell ref="A14:G14"/>
    <mergeCell ref="J14:N14"/>
    <mergeCell ref="C64:C69"/>
    <mergeCell ref="A64:A69"/>
  </mergeCells>
  <dataValidations count="2">
    <dataValidation operator="greaterThan" allowBlank="1" showInputMessage="1" showErrorMessage="1" sqref="M18:M19 M21 M23 M25 M27 M29 M31 M33 M35 M37:M40 M42:M43 M45 M47 M49:M54 M56:M58 M60:M61 M63 M69:M70 M72 M74:M83" xr:uid="{8F5622AE-FC10-4EBC-92B9-6068C9D50F20}"/>
    <dataValidation type="list" allowBlank="1" showInputMessage="1" showErrorMessage="1" sqref="K18:K19 K21 K23 K25 K27 K29 K31 K33 K35 K37:K40 K42:K43 K45 K47 K49:K54 K56:K58 K60:K61 K63 K69:K70 K72 K74:K83" xr:uid="{D0943F3C-4305-4B17-AB52-EE017D620F4A}">
      <formula1>"Confirmed, 0,5,12,18,28"</formula1>
    </dataValidation>
  </dataValidations>
  <printOptions horizontalCentered="1"/>
  <pageMargins left="0.51181102362204722" right="0.27559055118110237" top="0.39370078740157483" bottom="0.39370078740157483" header="0.27559055118110237" footer="0.23622047244094491"/>
  <pageSetup paperSize="9" scale="35" orientation="landscape" horizontalDpi="300" verticalDpi="300" r:id="rId1"/>
  <headerFooter alignWithMargins="0">
    <oddFooter>&amp;R&amp;"Book Antiqua,Bold"&amp;10Schedule-3/ 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DB6F5-36BB-42FF-A3A5-74654095A45E}">
  <sheetPr>
    <tabColor indexed="10"/>
  </sheetPr>
  <dimension ref="A1:AL32"/>
  <sheetViews>
    <sheetView view="pageBreakPreview" zoomScale="40" zoomScaleNormal="85" zoomScaleSheetLayoutView="40" workbookViewId="0">
      <selection activeCell="L17" sqref="L17:L24"/>
    </sheetView>
  </sheetViews>
  <sheetFormatPr defaultColWidth="9" defaultRowHeight="21"/>
  <cols>
    <col min="1" max="1" width="10" style="527" customWidth="1"/>
    <col min="2" max="2" width="72.77734375" style="320" hidden="1" customWidth="1"/>
    <col min="3" max="3" width="19" style="516" customWidth="1"/>
    <col min="4" max="4" width="121.33203125" style="321" customWidth="1"/>
    <col min="5" max="5" width="47.21875" style="321" customWidth="1"/>
    <col min="6" max="6" width="17.44140625" style="321" customWidth="1"/>
    <col min="7" max="7" width="23.33203125" style="321" customWidth="1"/>
    <col min="8" max="9" width="22.88671875" style="322" customWidth="1"/>
    <col min="10" max="10" width="21.77734375" style="322" customWidth="1"/>
    <col min="11" max="11" width="31.21875" style="322" customWidth="1"/>
    <col min="12" max="12" width="22.44140625" style="320" customWidth="1"/>
    <col min="13" max="13" width="24.44140625" style="323" customWidth="1"/>
    <col min="14" max="14" width="24.21875" style="324" customWidth="1"/>
    <col min="15" max="26" width="9" style="105"/>
    <col min="27" max="27" width="9" style="107"/>
    <col min="28" max="29" width="9" style="318" hidden="1" customWidth="1"/>
    <col min="30" max="30" width="9" style="325" hidden="1" customWidth="1"/>
    <col min="31" max="32" width="17.6640625" style="325" hidden="1" customWidth="1"/>
    <col min="33" max="34" width="9" style="325" hidden="1" customWidth="1"/>
    <col min="35" max="35" width="9" style="325"/>
    <col min="36" max="16384" width="9" style="107"/>
  </cols>
  <sheetData>
    <row r="1" spans="1:35" s="501" customFormat="1" ht="104.25" customHeight="1">
      <c r="A1" s="735" t="str">
        <f>Cover!B3</f>
        <v>Specification No.: ODP/BB/C&amp;M-3430/OT-14/RFx No. 5002002968/23-24</v>
      </c>
      <c r="B1" s="735"/>
      <c r="C1" s="735"/>
      <c r="D1" s="735"/>
      <c r="E1" s="735"/>
      <c r="F1" s="735"/>
      <c r="G1" s="735"/>
      <c r="H1" s="735"/>
      <c r="I1" s="735"/>
      <c r="J1" s="735"/>
      <c r="K1" s="746" t="s">
        <v>1290</v>
      </c>
      <c r="L1" s="746"/>
      <c r="M1" s="746"/>
      <c r="N1" s="746"/>
      <c r="O1" s="500"/>
      <c r="P1" s="500"/>
      <c r="Q1" s="500"/>
      <c r="R1" s="500"/>
      <c r="S1" s="500"/>
      <c r="T1" s="500"/>
      <c r="U1" s="500"/>
      <c r="V1" s="500"/>
      <c r="W1" s="500"/>
      <c r="X1" s="500"/>
      <c r="Y1" s="500"/>
      <c r="Z1" s="500"/>
      <c r="AB1" s="502"/>
      <c r="AC1" s="502"/>
      <c r="AD1" s="503"/>
      <c r="AE1" s="503"/>
      <c r="AF1" s="503"/>
      <c r="AG1" s="503"/>
      <c r="AH1" s="503"/>
      <c r="AI1" s="503"/>
    </row>
    <row r="2" spans="1:35" ht="18" customHeight="1">
      <c r="A2" s="496"/>
      <c r="B2" s="154"/>
      <c r="C2" s="515"/>
      <c r="D2" s="326"/>
      <c r="E2" s="326"/>
      <c r="F2" s="326"/>
      <c r="G2" s="326"/>
      <c r="H2" s="108"/>
      <c r="I2" s="108"/>
      <c r="J2" s="108"/>
      <c r="K2" s="108"/>
      <c r="L2" s="105"/>
      <c r="M2" s="335"/>
      <c r="N2" s="336"/>
    </row>
    <row r="3" spans="1:35" ht="54" customHeight="1">
      <c r="A3" s="734" t="str">
        <f>Cover!$B$2</f>
        <v xml:space="preserve">Balance works for Construction of Vishram Sadan at MKCG Medical College, Berhampur under CSR Scheme of POWERGRID </v>
      </c>
      <c r="B3" s="734"/>
      <c r="C3" s="734"/>
      <c r="D3" s="734"/>
      <c r="E3" s="734"/>
      <c r="F3" s="734"/>
      <c r="G3" s="734"/>
      <c r="H3" s="734"/>
      <c r="I3" s="734"/>
      <c r="J3" s="734"/>
      <c r="K3" s="734"/>
      <c r="L3" s="734"/>
      <c r="M3" s="734"/>
      <c r="N3" s="734"/>
      <c r="AD3" s="342" t="s">
        <v>120</v>
      </c>
      <c r="AF3" s="343"/>
    </row>
    <row r="4" spans="1:35" ht="22.2" customHeight="1">
      <c r="A4" s="689" t="s">
        <v>121</v>
      </c>
      <c r="B4" s="689"/>
      <c r="C4" s="689"/>
      <c r="D4" s="689"/>
      <c r="E4" s="689"/>
      <c r="F4" s="689"/>
      <c r="G4" s="689"/>
      <c r="H4" s="689"/>
      <c r="I4" s="689"/>
      <c r="J4" s="689"/>
      <c r="K4" s="689"/>
      <c r="L4" s="689"/>
      <c r="M4" s="689"/>
      <c r="N4" s="689"/>
      <c r="AD4" s="342" t="s">
        <v>122</v>
      </c>
      <c r="AF4" s="343"/>
    </row>
    <row r="5" spans="1:35" ht="18" customHeight="1">
      <c r="AD5" s="342" t="s">
        <v>123</v>
      </c>
      <c r="AF5" s="343"/>
    </row>
    <row r="6" spans="1:35" ht="18" customHeight="1">
      <c r="A6" s="528" t="s">
        <v>83</v>
      </c>
      <c r="B6" s="212"/>
      <c r="C6" s="517"/>
      <c r="D6" s="328"/>
      <c r="E6" s="328"/>
      <c r="F6" s="328"/>
      <c r="G6" s="328"/>
      <c r="H6" s="208"/>
      <c r="I6" s="208"/>
      <c r="J6" s="208"/>
      <c r="K6" s="208"/>
      <c r="L6" s="105" t="s">
        <v>84</v>
      </c>
      <c r="M6" s="335"/>
      <c r="N6" s="336"/>
      <c r="AD6" s="342" t="s">
        <v>124</v>
      </c>
      <c r="AF6" s="343"/>
    </row>
    <row r="7" spans="1:35" ht="18" customHeight="1">
      <c r="A7" s="528" t="e">
        <f>"Bidder as "&amp;'[1]Names of Bidder'!D6</f>
        <v>#REF!</v>
      </c>
      <c r="B7" s="214"/>
      <c r="C7" s="518"/>
      <c r="D7" s="329"/>
      <c r="E7" s="329"/>
      <c r="F7" s="329"/>
      <c r="G7" s="329"/>
      <c r="L7" s="156" t="s">
        <v>528</v>
      </c>
      <c r="M7" s="337"/>
      <c r="N7" s="338"/>
      <c r="O7" s="158"/>
      <c r="P7" s="158"/>
      <c r="Q7" s="158"/>
      <c r="R7" s="158"/>
      <c r="S7" s="158"/>
      <c r="T7" s="158"/>
      <c r="U7" s="158"/>
      <c r="V7" s="158"/>
      <c r="W7" s="158"/>
      <c r="X7" s="158"/>
      <c r="Y7" s="158"/>
      <c r="Z7" s="158"/>
      <c r="AD7" s="342" t="s">
        <v>125</v>
      </c>
      <c r="AF7" s="343"/>
    </row>
    <row r="8" spans="1:35">
      <c r="A8" s="529" t="s">
        <v>126</v>
      </c>
      <c r="B8" s="212"/>
      <c r="C8" s="519" t="str">
        <f>IF('Names of Bidder'!D8=0,"",'Names of Bidder'!D8)</f>
        <v/>
      </c>
      <c r="D8" s="330" t="str">
        <f>IF('Names of Bidder'!D8=0,"",'Names of Bidder'!D8)</f>
        <v/>
      </c>
      <c r="E8" s="330"/>
      <c r="F8" s="328"/>
      <c r="G8" s="328"/>
      <c r="H8" s="330"/>
      <c r="I8" s="330"/>
      <c r="J8" s="330"/>
      <c r="K8" s="330"/>
      <c r="L8" s="156" t="s">
        <v>127</v>
      </c>
      <c r="M8" s="337"/>
      <c r="N8" s="338"/>
      <c r="O8" s="158"/>
      <c r="P8" s="158"/>
      <c r="Q8" s="158"/>
      <c r="R8" s="158"/>
      <c r="S8" s="158"/>
      <c r="T8" s="158"/>
      <c r="U8" s="158"/>
      <c r="V8" s="158"/>
      <c r="W8" s="158"/>
      <c r="X8" s="158"/>
      <c r="Y8" s="158"/>
      <c r="Z8" s="158"/>
      <c r="AD8" s="342" t="s">
        <v>128</v>
      </c>
      <c r="AF8" s="343"/>
    </row>
    <row r="9" spans="1:35">
      <c r="A9" s="529" t="s">
        <v>129</v>
      </c>
      <c r="B9" s="212"/>
      <c r="C9" s="519" t="str">
        <f>IF('Names of Bidder'!D9=0,"",'Names of Bidder'!D9)</f>
        <v/>
      </c>
      <c r="D9" s="330" t="str">
        <f>IF('Names of Bidder'!D9=0,"",'Names of Bidder'!D9)</f>
        <v/>
      </c>
      <c r="E9" s="330"/>
      <c r="F9" s="328"/>
      <c r="G9" s="328"/>
      <c r="H9" s="330"/>
      <c r="I9" s="330"/>
      <c r="J9" s="330"/>
      <c r="K9" s="330"/>
      <c r="L9" s="156" t="s">
        <v>130</v>
      </c>
      <c r="M9" s="337"/>
      <c r="N9" s="338"/>
      <c r="O9" s="158"/>
      <c r="P9" s="158"/>
      <c r="Q9" s="158"/>
      <c r="R9" s="158"/>
      <c r="S9" s="158"/>
      <c r="T9" s="158"/>
      <c r="U9" s="158"/>
      <c r="V9" s="158"/>
      <c r="W9" s="158"/>
      <c r="X9" s="158"/>
      <c r="Y9" s="158"/>
      <c r="Z9" s="158"/>
      <c r="AD9" s="342" t="s">
        <v>131</v>
      </c>
      <c r="AF9" s="343"/>
    </row>
    <row r="10" spans="1:35">
      <c r="A10" s="530"/>
      <c r="B10" s="208"/>
      <c r="C10" s="519" t="str">
        <f>IF('Names of Bidder'!D10=0,"",'Names of Bidder'!D10)</f>
        <v/>
      </c>
      <c r="D10" s="330" t="str">
        <f>IF('Names of Bidder'!D10=0,"",'Names of Bidder'!D10)</f>
        <v/>
      </c>
      <c r="E10" s="330"/>
      <c r="F10" s="331"/>
      <c r="G10" s="331"/>
      <c r="H10" s="330"/>
      <c r="I10" s="330"/>
      <c r="J10" s="330"/>
      <c r="K10" s="330"/>
      <c r="L10" s="156" t="s">
        <v>132</v>
      </c>
      <c r="M10" s="337"/>
      <c r="N10" s="338"/>
      <c r="O10" s="158"/>
      <c r="P10" s="158"/>
      <c r="Q10" s="158"/>
      <c r="R10" s="158"/>
      <c r="S10" s="158"/>
      <c r="T10" s="158"/>
      <c r="U10" s="158"/>
      <c r="V10" s="158"/>
      <c r="W10" s="158"/>
      <c r="X10" s="158"/>
      <c r="Y10" s="158"/>
      <c r="Z10" s="158"/>
    </row>
    <row r="11" spans="1:35">
      <c r="A11" s="530"/>
      <c r="B11" s="208"/>
      <c r="C11" s="519" t="str">
        <f>IF('Names of Bidder'!D11=0,"",'Names of Bidder'!D11)</f>
        <v/>
      </c>
      <c r="D11" s="330" t="str">
        <f>IF('Names of Bidder'!D11=0,"",'Names of Bidder'!D11)</f>
        <v/>
      </c>
      <c r="E11" s="330"/>
      <c r="F11" s="331"/>
      <c r="G11" s="331"/>
      <c r="H11" s="330"/>
      <c r="I11" s="330"/>
      <c r="J11" s="330"/>
      <c r="K11" s="330"/>
      <c r="L11" s="156" t="s">
        <v>133</v>
      </c>
      <c r="M11" s="337"/>
      <c r="N11" s="338"/>
      <c r="O11" s="158"/>
      <c r="P11" s="158"/>
      <c r="Q11" s="158"/>
      <c r="R11" s="158"/>
      <c r="S11" s="158"/>
      <c r="T11" s="158"/>
      <c r="U11" s="158"/>
      <c r="V11" s="158"/>
      <c r="W11" s="158"/>
      <c r="X11" s="158"/>
      <c r="Y11" s="158"/>
      <c r="Z11" s="158"/>
    </row>
    <row r="12" spans="1:35" ht="18" customHeight="1">
      <c r="A12" s="530"/>
      <c r="B12" s="208"/>
      <c r="C12" s="520"/>
      <c r="D12" s="331"/>
      <c r="E12" s="331"/>
      <c r="F12" s="331"/>
      <c r="G12" s="331"/>
      <c r="H12" s="328"/>
      <c r="I12" s="328"/>
      <c r="J12" s="328"/>
      <c r="K12" s="328"/>
      <c r="L12" s="208"/>
      <c r="M12" s="339"/>
      <c r="N12" s="336"/>
    </row>
    <row r="13" spans="1:35" ht="18" customHeight="1">
      <c r="A13" s="531"/>
      <c r="B13" s="332"/>
      <c r="C13" s="521"/>
      <c r="D13" s="333"/>
      <c r="E13" s="333"/>
      <c r="F13" s="333"/>
      <c r="G13" s="333"/>
      <c r="H13" s="332"/>
      <c r="I13" s="332"/>
      <c r="J13" s="332"/>
      <c r="K13" s="332"/>
      <c r="L13" s="332"/>
      <c r="M13" s="340"/>
      <c r="N13" s="341"/>
    </row>
    <row r="14" spans="1:35" ht="97.5" customHeight="1">
      <c r="A14" s="783" t="s">
        <v>1291</v>
      </c>
      <c r="B14" s="783"/>
      <c r="C14" s="783"/>
      <c r="D14" s="783"/>
      <c r="E14" s="783"/>
      <c r="F14" s="783"/>
      <c r="G14" s="783"/>
      <c r="H14" s="212"/>
      <c r="I14" s="212"/>
      <c r="J14" s="733" t="s">
        <v>134</v>
      </c>
      <c r="K14" s="733"/>
      <c r="L14" s="733"/>
      <c r="M14" s="733"/>
      <c r="N14" s="733"/>
    </row>
    <row r="15" spans="1:35" s="128" customFormat="1" ht="183.75" customHeight="1">
      <c r="A15" s="522" t="s">
        <v>94</v>
      </c>
      <c r="B15" s="522" t="s">
        <v>490</v>
      </c>
      <c r="C15" s="522" t="s">
        <v>595</v>
      </c>
      <c r="D15" s="558" t="s">
        <v>95</v>
      </c>
      <c r="E15" s="558" t="s">
        <v>808</v>
      </c>
      <c r="F15" s="557" t="s">
        <v>97</v>
      </c>
      <c r="G15" s="557" t="s">
        <v>98</v>
      </c>
      <c r="H15" s="504" t="s">
        <v>590</v>
      </c>
      <c r="I15" s="504" t="s">
        <v>591</v>
      </c>
      <c r="J15" s="522" t="s">
        <v>135</v>
      </c>
      <c r="K15" s="522" t="s">
        <v>491</v>
      </c>
      <c r="L15" s="559" t="s">
        <v>527</v>
      </c>
      <c r="M15" s="560" t="s">
        <v>136</v>
      </c>
      <c r="N15" s="561" t="s">
        <v>526</v>
      </c>
      <c r="AD15" s="508"/>
      <c r="AE15" s="368" t="s">
        <v>492</v>
      </c>
      <c r="AF15" s="368" t="s">
        <v>493</v>
      </c>
      <c r="AG15" s="508"/>
      <c r="AH15" s="508"/>
      <c r="AI15" s="508"/>
    </row>
    <row r="16" spans="1:35">
      <c r="A16" s="557">
        <v>1</v>
      </c>
      <c r="B16" s="562"/>
      <c r="C16" s="557">
        <v>2</v>
      </c>
      <c r="D16" s="563">
        <v>3</v>
      </c>
      <c r="E16" s="563">
        <v>4</v>
      </c>
      <c r="F16" s="562">
        <v>5</v>
      </c>
      <c r="G16" s="562">
        <v>6</v>
      </c>
      <c r="H16" s="562">
        <v>7</v>
      </c>
      <c r="I16" s="562">
        <v>8</v>
      </c>
      <c r="J16" s="562">
        <v>9</v>
      </c>
      <c r="K16" s="562">
        <v>10</v>
      </c>
      <c r="L16" s="562">
        <v>11</v>
      </c>
      <c r="M16" s="583">
        <v>12</v>
      </c>
      <c r="N16" s="642">
        <v>13</v>
      </c>
      <c r="AE16" s="485">
        <v>5</v>
      </c>
      <c r="AF16" s="485" t="s">
        <v>137</v>
      </c>
    </row>
    <row r="17" spans="1:38" s="554" customFormat="1" ht="40.799999999999997">
      <c r="A17" s="533">
        <v>1</v>
      </c>
      <c r="B17" s="553"/>
      <c r="C17" s="639" t="s">
        <v>779</v>
      </c>
      <c r="D17" s="640" t="s">
        <v>1292</v>
      </c>
      <c r="E17" s="543"/>
      <c r="F17" s="523" t="s">
        <v>1300</v>
      </c>
      <c r="G17" s="551">
        <v>1</v>
      </c>
      <c r="H17" s="523">
        <v>85414011</v>
      </c>
      <c r="I17" s="542" t="s">
        <v>138</v>
      </c>
      <c r="J17" s="537">
        <v>18</v>
      </c>
      <c r="K17" s="542" t="s">
        <v>138</v>
      </c>
      <c r="L17" s="543"/>
      <c r="M17" s="544">
        <f>IF(OR(K17="",K17="Confirmed"),J17*N17%,K17*N17%)</f>
        <v>1.8000000000000002E-3</v>
      </c>
      <c r="N17" s="545" t="str">
        <f>IF(L17=0,"0.01",L17*G17)</f>
        <v>0.01</v>
      </c>
      <c r="O17" s="538"/>
      <c r="P17" s="538"/>
      <c r="Q17" s="538"/>
      <c r="R17" s="538"/>
      <c r="S17" s="538"/>
      <c r="T17" s="538"/>
      <c r="U17" s="538"/>
      <c r="V17" s="538"/>
      <c r="W17" s="538"/>
      <c r="X17" s="538"/>
      <c r="Y17" s="538"/>
      <c r="Z17" s="538"/>
      <c r="AB17" s="555"/>
      <c r="AC17" s="555"/>
      <c r="AD17" s="555"/>
      <c r="AE17" s="555"/>
      <c r="AF17" s="555"/>
      <c r="AG17" s="555"/>
      <c r="AH17" s="555"/>
      <c r="AI17" s="556"/>
    </row>
    <row r="18" spans="1:38" s="554" customFormat="1" ht="40.799999999999997">
      <c r="A18" s="533">
        <v>2</v>
      </c>
      <c r="B18" s="553"/>
      <c r="C18" s="639" t="s">
        <v>779</v>
      </c>
      <c r="D18" s="641" t="s">
        <v>1293</v>
      </c>
      <c r="E18" s="543"/>
      <c r="F18" s="523" t="s">
        <v>1300</v>
      </c>
      <c r="G18" s="551">
        <v>1</v>
      </c>
      <c r="H18" s="523">
        <v>73089090</v>
      </c>
      <c r="I18" s="542" t="s">
        <v>138</v>
      </c>
      <c r="J18" s="537">
        <v>18</v>
      </c>
      <c r="K18" s="542" t="s">
        <v>138</v>
      </c>
      <c r="L18" s="543"/>
      <c r="M18" s="544">
        <f t="shared" ref="M18:M24" si="0">IF(OR(K18="",K18="Confirmed"),J18*N18%,K18*N18%)</f>
        <v>1.8000000000000002E-3</v>
      </c>
      <c r="N18" s="545" t="str">
        <f t="shared" ref="N18:N24" si="1">IF(L18=0,"0.01",L18*G18)</f>
        <v>0.01</v>
      </c>
      <c r="O18" s="538"/>
      <c r="P18" s="538"/>
      <c r="Q18" s="538"/>
      <c r="R18" s="538"/>
      <c r="S18" s="538"/>
      <c r="T18" s="538"/>
      <c r="U18" s="538"/>
      <c r="V18" s="538"/>
      <c r="W18" s="538"/>
      <c r="X18" s="538"/>
      <c r="Y18" s="538"/>
      <c r="Z18" s="538"/>
      <c r="AB18" s="555"/>
      <c r="AC18" s="555"/>
      <c r="AD18" s="555"/>
      <c r="AE18" s="555"/>
      <c r="AF18" s="555"/>
      <c r="AG18" s="555"/>
      <c r="AH18" s="555"/>
      <c r="AI18" s="556"/>
    </row>
    <row r="19" spans="1:38" s="554" customFormat="1">
      <c r="A19" s="533">
        <v>3</v>
      </c>
      <c r="B19" s="553"/>
      <c r="C19" s="639" t="s">
        <v>779</v>
      </c>
      <c r="D19" s="641" t="s">
        <v>1294</v>
      </c>
      <c r="E19" s="543"/>
      <c r="F19" s="523" t="s">
        <v>1300</v>
      </c>
      <c r="G19" s="551">
        <v>1</v>
      </c>
      <c r="H19" s="523">
        <v>73089090</v>
      </c>
      <c r="I19" s="542" t="s">
        <v>138</v>
      </c>
      <c r="J19" s="537">
        <v>18</v>
      </c>
      <c r="K19" s="542" t="s">
        <v>138</v>
      </c>
      <c r="L19" s="543"/>
      <c r="M19" s="544">
        <f t="shared" si="0"/>
        <v>1.8000000000000002E-3</v>
      </c>
      <c r="N19" s="545" t="str">
        <f t="shared" si="1"/>
        <v>0.01</v>
      </c>
      <c r="O19" s="538"/>
      <c r="P19" s="538"/>
      <c r="Q19" s="538"/>
      <c r="R19" s="538"/>
      <c r="S19" s="538"/>
      <c r="T19" s="538"/>
      <c r="U19" s="538"/>
      <c r="V19" s="538"/>
      <c r="W19" s="538"/>
      <c r="X19" s="538"/>
      <c r="Y19" s="538"/>
      <c r="Z19" s="538"/>
      <c r="AB19" s="555"/>
      <c r="AC19" s="555"/>
      <c r="AD19" s="555"/>
      <c r="AE19" s="555"/>
      <c r="AF19" s="555"/>
      <c r="AG19" s="555"/>
      <c r="AH19" s="555"/>
      <c r="AI19" s="556"/>
    </row>
    <row r="20" spans="1:38" s="554" customFormat="1">
      <c r="A20" s="533">
        <v>4</v>
      </c>
      <c r="B20" s="553"/>
      <c r="C20" s="639" t="s">
        <v>779</v>
      </c>
      <c r="D20" s="641" t="s">
        <v>1295</v>
      </c>
      <c r="E20" s="543"/>
      <c r="F20" s="523" t="s">
        <v>1300</v>
      </c>
      <c r="G20" s="551">
        <v>1</v>
      </c>
      <c r="H20" s="523">
        <v>73089090</v>
      </c>
      <c r="I20" s="542" t="s">
        <v>138</v>
      </c>
      <c r="J20" s="537">
        <v>18</v>
      </c>
      <c r="K20" s="542" t="s">
        <v>138</v>
      </c>
      <c r="L20" s="543"/>
      <c r="M20" s="544">
        <f t="shared" si="0"/>
        <v>1.8000000000000002E-3</v>
      </c>
      <c r="N20" s="545" t="str">
        <f t="shared" si="1"/>
        <v>0.01</v>
      </c>
      <c r="O20" s="538"/>
      <c r="P20" s="538"/>
      <c r="Q20" s="538"/>
      <c r="R20" s="538"/>
      <c r="S20" s="538"/>
      <c r="T20" s="538"/>
      <c r="U20" s="538"/>
      <c r="V20" s="538"/>
      <c r="W20" s="538"/>
      <c r="X20" s="538"/>
      <c r="Y20" s="538"/>
      <c r="Z20" s="538"/>
      <c r="AB20" s="555"/>
      <c r="AC20" s="555"/>
      <c r="AD20" s="555"/>
      <c r="AE20" s="555"/>
      <c r="AF20" s="555"/>
      <c r="AG20" s="555"/>
      <c r="AH20" s="555"/>
      <c r="AI20" s="556"/>
    </row>
    <row r="21" spans="1:38" s="554" customFormat="1" ht="81.599999999999994">
      <c r="A21" s="533">
        <v>5</v>
      </c>
      <c r="B21" s="553"/>
      <c r="C21" s="639" t="s">
        <v>779</v>
      </c>
      <c r="D21" s="641" t="s">
        <v>1296</v>
      </c>
      <c r="E21" s="543"/>
      <c r="F21" s="523" t="s">
        <v>1300</v>
      </c>
      <c r="G21" s="551">
        <v>1</v>
      </c>
      <c r="H21" s="523">
        <v>85414011</v>
      </c>
      <c r="I21" s="542" t="s">
        <v>138</v>
      </c>
      <c r="J21" s="537">
        <v>18</v>
      </c>
      <c r="K21" s="542" t="s">
        <v>138</v>
      </c>
      <c r="L21" s="543"/>
      <c r="M21" s="544">
        <f t="shared" si="0"/>
        <v>1.8000000000000002E-3</v>
      </c>
      <c r="N21" s="545" t="str">
        <f t="shared" si="1"/>
        <v>0.01</v>
      </c>
      <c r="O21" s="538"/>
      <c r="P21" s="538"/>
      <c r="Q21" s="538"/>
      <c r="R21" s="538"/>
      <c r="S21" s="538"/>
      <c r="T21" s="538"/>
      <c r="U21" s="538"/>
      <c r="V21" s="538"/>
      <c r="W21" s="538"/>
      <c r="X21" s="538"/>
      <c r="Y21" s="538"/>
      <c r="Z21" s="538"/>
      <c r="AB21" s="555"/>
      <c r="AC21" s="555"/>
      <c r="AD21" s="555"/>
      <c r="AE21" s="555"/>
      <c r="AF21" s="555"/>
      <c r="AG21" s="555"/>
      <c r="AH21" s="555"/>
      <c r="AI21" s="556"/>
    </row>
    <row r="22" spans="1:38" s="554" customFormat="1" ht="61.2">
      <c r="A22" s="533">
        <v>6</v>
      </c>
      <c r="B22" s="553"/>
      <c r="C22" s="639" t="s">
        <v>779</v>
      </c>
      <c r="D22" s="641" t="s">
        <v>1297</v>
      </c>
      <c r="E22" s="543"/>
      <c r="F22" s="536" t="s">
        <v>1300</v>
      </c>
      <c r="G22" s="551">
        <v>1</v>
      </c>
      <c r="H22" s="536">
        <v>85414011</v>
      </c>
      <c r="I22" s="542" t="s">
        <v>138</v>
      </c>
      <c r="J22" s="537">
        <v>18</v>
      </c>
      <c r="K22" s="542" t="s">
        <v>138</v>
      </c>
      <c r="L22" s="543"/>
      <c r="M22" s="544">
        <f t="shared" si="0"/>
        <v>1.8000000000000002E-3</v>
      </c>
      <c r="N22" s="545" t="str">
        <f t="shared" si="1"/>
        <v>0.01</v>
      </c>
      <c r="O22" s="538"/>
      <c r="P22" s="538"/>
      <c r="Q22" s="538"/>
      <c r="R22" s="538"/>
      <c r="S22" s="538"/>
      <c r="T22" s="538"/>
      <c r="U22" s="538"/>
      <c r="V22" s="538"/>
      <c r="W22" s="538"/>
      <c r="X22" s="538"/>
      <c r="Y22" s="538"/>
      <c r="Z22" s="538"/>
      <c r="AB22" s="555"/>
      <c r="AC22" s="555"/>
      <c r="AD22" s="555"/>
      <c r="AE22" s="555"/>
      <c r="AF22" s="555"/>
      <c r="AG22" s="555"/>
      <c r="AH22" s="555"/>
      <c r="AI22" s="556"/>
    </row>
    <row r="23" spans="1:38" s="554" customFormat="1">
      <c r="A23" s="533">
        <v>7</v>
      </c>
      <c r="B23" s="553"/>
      <c r="C23" s="639" t="s">
        <v>779</v>
      </c>
      <c r="D23" s="641" t="s">
        <v>1298</v>
      </c>
      <c r="E23" s="543"/>
      <c r="F23" s="536" t="s">
        <v>1300</v>
      </c>
      <c r="G23" s="551">
        <v>1</v>
      </c>
      <c r="H23" s="536">
        <v>73089090</v>
      </c>
      <c r="I23" s="542" t="s">
        <v>138</v>
      </c>
      <c r="J23" s="537">
        <v>18</v>
      </c>
      <c r="K23" s="542" t="s">
        <v>138</v>
      </c>
      <c r="L23" s="543"/>
      <c r="M23" s="544">
        <f t="shared" si="0"/>
        <v>1.8000000000000002E-3</v>
      </c>
      <c r="N23" s="545" t="str">
        <f t="shared" si="1"/>
        <v>0.01</v>
      </c>
      <c r="O23" s="538"/>
      <c r="P23" s="538"/>
      <c r="Q23" s="538"/>
      <c r="R23" s="538"/>
      <c r="S23" s="538"/>
      <c r="T23" s="538"/>
      <c r="U23" s="538"/>
      <c r="V23" s="538"/>
      <c r="W23" s="538"/>
      <c r="X23" s="538"/>
      <c r="Y23" s="538"/>
      <c r="Z23" s="538"/>
      <c r="AB23" s="555"/>
      <c r="AC23" s="555"/>
      <c r="AD23" s="555"/>
      <c r="AE23" s="555"/>
      <c r="AF23" s="555"/>
      <c r="AG23" s="555"/>
      <c r="AH23" s="555"/>
      <c r="AI23" s="556"/>
    </row>
    <row r="24" spans="1:38" s="554" customFormat="1">
      <c r="A24" s="533">
        <v>8</v>
      </c>
      <c r="B24" s="553"/>
      <c r="C24" s="639" t="s">
        <v>779</v>
      </c>
      <c r="D24" s="641" t="s">
        <v>1299</v>
      </c>
      <c r="E24" s="543"/>
      <c r="F24" s="536" t="s">
        <v>1300</v>
      </c>
      <c r="G24" s="551">
        <v>1</v>
      </c>
      <c r="H24" s="536">
        <v>73089090</v>
      </c>
      <c r="I24" s="542" t="s">
        <v>138</v>
      </c>
      <c r="J24" s="537">
        <v>18</v>
      </c>
      <c r="K24" s="542" t="s">
        <v>138</v>
      </c>
      <c r="L24" s="543"/>
      <c r="M24" s="544">
        <f t="shared" si="0"/>
        <v>1.8000000000000002E-3</v>
      </c>
      <c r="N24" s="545" t="str">
        <f t="shared" si="1"/>
        <v>0.01</v>
      </c>
      <c r="O24" s="538"/>
      <c r="P24" s="538"/>
      <c r="Q24" s="538"/>
      <c r="R24" s="538"/>
      <c r="S24" s="538"/>
      <c r="T24" s="538"/>
      <c r="U24" s="538"/>
      <c r="V24" s="538"/>
      <c r="W24" s="538"/>
      <c r="X24" s="538"/>
      <c r="Y24" s="538"/>
      <c r="Z24" s="538"/>
      <c r="AB24" s="555"/>
      <c r="AC24" s="555"/>
      <c r="AD24" s="555"/>
      <c r="AE24" s="555"/>
      <c r="AF24" s="555"/>
      <c r="AG24" s="555"/>
      <c r="AH24" s="555"/>
      <c r="AI24" s="556"/>
    </row>
    <row r="25" spans="1:38" ht="40.5" customHeight="1">
      <c r="A25" s="565"/>
      <c r="B25" s="566"/>
      <c r="C25" s="566"/>
      <c r="D25" s="777" t="s">
        <v>500</v>
      </c>
      <c r="E25" s="778"/>
      <c r="F25" s="778"/>
      <c r="G25" s="778"/>
      <c r="H25" s="778"/>
      <c r="I25" s="778"/>
      <c r="J25" s="778"/>
      <c r="K25" s="778"/>
      <c r="L25" s="779"/>
      <c r="M25" s="568">
        <f>SUM(M17:M24)</f>
        <v>1.44E-2</v>
      </c>
      <c r="N25" s="569">
        <f>SUM(N17:N24)</f>
        <v>0</v>
      </c>
      <c r="AE25" s="491"/>
      <c r="AF25" s="350" t="e">
        <f>ROUND(SUM(#REF!),0)</f>
        <v>#REF!</v>
      </c>
    </row>
    <row r="26" spans="1:38">
      <c r="A26" s="535"/>
      <c r="B26" s="344"/>
      <c r="C26" s="525"/>
      <c r="D26" s="345"/>
      <c r="E26" s="345"/>
      <c r="F26" s="345"/>
      <c r="G26" s="345"/>
      <c r="H26" s="344"/>
      <c r="I26" s="344"/>
      <c r="J26" s="344"/>
      <c r="K26" s="344"/>
      <c r="L26" s="344"/>
      <c r="M26" s="492"/>
      <c r="N26" s="348"/>
      <c r="AE26" s="491"/>
      <c r="AF26" s="350"/>
    </row>
    <row r="27" spans="1:38" ht="45" customHeight="1">
      <c r="A27" s="729" t="s">
        <v>592</v>
      </c>
      <c r="B27" s="730"/>
      <c r="C27" s="730"/>
      <c r="D27" s="730"/>
      <c r="E27" s="730"/>
      <c r="F27" s="730"/>
      <c r="G27" s="730"/>
      <c r="H27" s="730"/>
      <c r="I27" s="730"/>
      <c r="J27" s="730"/>
      <c r="K27" s="730"/>
      <c r="L27" s="730"/>
      <c r="M27" s="731"/>
      <c r="N27" s="348"/>
      <c r="AE27" s="491"/>
      <c r="AF27" s="350"/>
    </row>
    <row r="28" spans="1:38" s="325" customFormat="1">
      <c r="A28" s="535"/>
      <c r="B28" s="344"/>
      <c r="C28" s="525"/>
      <c r="D28" s="345"/>
      <c r="E28" s="345"/>
      <c r="F28" s="345"/>
      <c r="G28" s="345"/>
      <c r="H28" s="346"/>
      <c r="I28" s="346"/>
      <c r="J28" s="346"/>
      <c r="K28" s="346"/>
      <c r="L28" s="346"/>
      <c r="M28" s="492"/>
      <c r="N28" s="348"/>
      <c r="O28" s="105"/>
      <c r="P28" s="105"/>
      <c r="Q28" s="105"/>
      <c r="R28" s="105"/>
      <c r="S28" s="105"/>
      <c r="T28" s="105"/>
      <c r="U28" s="105"/>
      <c r="V28" s="105"/>
      <c r="W28" s="105"/>
      <c r="X28" s="105"/>
      <c r="Y28" s="105"/>
      <c r="Z28" s="105"/>
      <c r="AA28" s="107"/>
      <c r="AB28" s="318"/>
      <c r="AC28" s="318"/>
      <c r="AE28" s="491"/>
      <c r="AF28" s="350"/>
      <c r="AJ28" s="107"/>
      <c r="AK28" s="107"/>
      <c r="AL28" s="107"/>
    </row>
    <row r="29" spans="1:38" s="325" customFormat="1">
      <c r="A29" s="535"/>
      <c r="B29" s="344"/>
      <c r="C29" s="525"/>
      <c r="D29" s="345"/>
      <c r="E29" s="345"/>
      <c r="F29" s="345"/>
      <c r="G29" s="345"/>
      <c r="H29" s="346"/>
      <c r="I29" s="346"/>
      <c r="J29" s="346"/>
      <c r="K29" s="346"/>
      <c r="L29" s="346"/>
      <c r="M29" s="492"/>
      <c r="N29" s="348"/>
      <c r="O29" s="105"/>
      <c r="P29" s="105"/>
      <c r="Q29" s="105"/>
      <c r="R29" s="105"/>
      <c r="S29" s="105"/>
      <c r="T29" s="105"/>
      <c r="U29" s="105"/>
      <c r="V29" s="105"/>
      <c r="W29" s="105"/>
      <c r="X29" s="105"/>
      <c r="Y29" s="105"/>
      <c r="Z29" s="105"/>
      <c r="AA29" s="107"/>
      <c r="AB29" s="318"/>
      <c r="AC29" s="318"/>
      <c r="AE29" s="491"/>
      <c r="AF29" s="350"/>
      <c r="AJ29" s="107"/>
      <c r="AK29" s="107"/>
      <c r="AL29" s="107"/>
    </row>
    <row r="30" spans="1:38" s="325" customFormat="1" ht="33.6" customHeight="1">
      <c r="A30" s="549" t="s">
        <v>110</v>
      </c>
      <c r="B30" s="550"/>
      <c r="C30" s="549"/>
      <c r="D30" s="347" t="str">
        <f>IF('[2]Names of Bidder'!D21=0,"",'[2]Names of Bidder'!D21)</f>
        <v/>
      </c>
      <c r="E30" s="347"/>
      <c r="F30" s="493"/>
      <c r="G30" s="493"/>
      <c r="H30" s="347"/>
      <c r="I30" s="347"/>
      <c r="J30" s="347"/>
      <c r="K30" s="347"/>
      <c r="L30" s="320"/>
      <c r="M30" s="349" t="s">
        <v>113</v>
      </c>
      <c r="N30" s="494" t="str">
        <f>IF('[2]Names of Bidder'!D18=0,"",'[2]Names of Bidder'!D18)</f>
        <v/>
      </c>
      <c r="O30" s="105"/>
      <c r="P30" s="105"/>
      <c r="Q30" s="105"/>
      <c r="R30" s="105"/>
      <c r="S30" s="105"/>
      <c r="T30" s="105"/>
      <c r="U30" s="105"/>
      <c r="V30" s="105"/>
      <c r="W30" s="105"/>
      <c r="X30" s="105"/>
      <c r="Y30" s="105"/>
      <c r="Z30" s="105"/>
      <c r="AA30" s="107"/>
      <c r="AB30" s="318"/>
      <c r="AC30" s="318"/>
      <c r="AJ30" s="107"/>
      <c r="AK30" s="107"/>
      <c r="AL30" s="107"/>
    </row>
    <row r="31" spans="1:38" s="325" customFormat="1" ht="33.6" customHeight="1">
      <c r="A31" s="549" t="s">
        <v>112</v>
      </c>
      <c r="B31" s="550"/>
      <c r="C31" s="549"/>
      <c r="D31" s="347" t="str">
        <f>IF('[2]Names of Bidder'!D22=0,"",'[2]Names of Bidder'!D22)</f>
        <v/>
      </c>
      <c r="E31" s="347"/>
      <c r="F31" s="493"/>
      <c r="G31" s="493"/>
      <c r="H31" s="347"/>
      <c r="I31" s="347"/>
      <c r="J31" s="347"/>
      <c r="K31" s="347"/>
      <c r="L31" s="320"/>
      <c r="M31" s="349" t="s">
        <v>114</v>
      </c>
      <c r="N31" s="494" t="str">
        <f>IF('[2]Names of Bidder'!D19=0,"",'[2]Names of Bidder'!D19)</f>
        <v/>
      </c>
      <c r="O31" s="105"/>
      <c r="P31" s="105"/>
      <c r="Q31" s="105"/>
      <c r="R31" s="105"/>
      <c r="S31" s="105"/>
      <c r="T31" s="105"/>
      <c r="U31" s="105"/>
      <c r="V31" s="105"/>
      <c r="W31" s="105"/>
      <c r="X31" s="105"/>
      <c r="Y31" s="105"/>
      <c r="Z31" s="105"/>
      <c r="AA31" s="107"/>
      <c r="AB31" s="318"/>
      <c r="AC31" s="318"/>
      <c r="AJ31" s="107"/>
      <c r="AK31" s="107"/>
      <c r="AL31" s="107"/>
    </row>
    <row r="32" spans="1:38" s="325" customFormat="1" ht="33.6" customHeight="1">
      <c r="A32" s="496"/>
      <c r="B32" s="128"/>
      <c r="C32" s="496"/>
      <c r="D32" s="495"/>
      <c r="E32" s="495"/>
      <c r="F32" s="495"/>
      <c r="G32" s="495"/>
      <c r="H32" s="108"/>
      <c r="I32" s="108"/>
      <c r="J32" s="108"/>
      <c r="K32" s="108"/>
      <c r="L32" s="320"/>
      <c r="M32" s="323"/>
      <c r="N32" s="324"/>
      <c r="O32" s="105"/>
      <c r="P32" s="105"/>
      <c r="Q32" s="105"/>
      <c r="R32" s="105"/>
      <c r="S32" s="105"/>
      <c r="T32" s="105"/>
      <c r="U32" s="105"/>
      <c r="V32" s="105"/>
      <c r="W32" s="105"/>
      <c r="X32" s="105"/>
      <c r="Y32" s="105"/>
      <c r="Z32" s="105"/>
      <c r="AA32" s="107"/>
      <c r="AB32" s="318"/>
      <c r="AC32" s="318"/>
      <c r="AJ32" s="107"/>
      <c r="AK32" s="107"/>
      <c r="AL32" s="107"/>
    </row>
  </sheetData>
  <sheetProtection algorithmName="SHA-512" hashValue="KMvBd3PI0w66Ugv5GCrFtfqq1muA20fovGpp0OI8gH/BnKINE05eleddCQJPwX8XQUeuo67OSGnVdrFXuqD5zw==" saltValue="DeAQLaRmEYRN23WP6/gw7w==" spinCount="100000" sheet="1" formatColumns="0" formatRows="0" selectLockedCells="1"/>
  <autoFilter ref="A15:N25" xr:uid="{423AD923-1B9A-47AF-88A8-7BCAD646C5BA}"/>
  <mergeCells count="8">
    <mergeCell ref="D25:L25"/>
    <mergeCell ref="A27:M27"/>
    <mergeCell ref="A1:J1"/>
    <mergeCell ref="K1:N1"/>
    <mergeCell ref="A3:N3"/>
    <mergeCell ref="A4:N4"/>
    <mergeCell ref="A14:G14"/>
    <mergeCell ref="J14:N14"/>
  </mergeCells>
  <dataValidations count="2">
    <dataValidation type="list" allowBlank="1" showInputMessage="1" showErrorMessage="1" sqref="K17:K24" xr:uid="{6BEDECB1-C10E-4094-90CC-FA32A073DF5A}">
      <formula1>"Confirmed, 0,5,12,18,28"</formula1>
    </dataValidation>
    <dataValidation operator="greaterThan" allowBlank="1" showInputMessage="1" showErrorMessage="1" sqref="M17:M24" xr:uid="{3A53AC8B-E3C7-4061-97EC-638187951C6E}"/>
  </dataValidations>
  <printOptions horizontalCentered="1"/>
  <pageMargins left="0.51181102362204722" right="0.27559055118110237" top="0.39370078740157483" bottom="0.39370078740157483" header="0.27559055118110237" footer="0.23622047244094491"/>
  <pageSetup paperSize="9" scale="34" orientation="landscape" horizontalDpi="300" verticalDpi="300" r:id="rId1"/>
  <headerFooter alignWithMargins="0">
    <oddFooter>&amp;R&amp;"Book Antiqua,Bold"&amp;10Schedule-3/ 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33"/>
  </sheetPr>
  <dimension ref="A1:Q54"/>
  <sheetViews>
    <sheetView zoomScale="85" zoomScaleSheetLayoutView="100" workbookViewId="0">
      <selection activeCell="H22" sqref="H22"/>
    </sheetView>
  </sheetViews>
  <sheetFormatPr defaultColWidth="10" defaultRowHeight="15.6"/>
  <cols>
    <col min="1" max="1" width="10.33203125" style="213" customWidth="1"/>
    <col min="2" max="2" width="50.109375" style="213" customWidth="1"/>
    <col min="3" max="3" width="21.33203125" style="213" customWidth="1"/>
    <col min="4" max="4" width="20.44140625" style="213" customWidth="1"/>
    <col min="5" max="5" width="20" style="213" customWidth="1"/>
    <col min="6" max="6" width="10" style="247" customWidth="1"/>
    <col min="7" max="7" width="18.6640625" style="247" hidden="1" customWidth="1"/>
    <col min="8" max="8" width="10" style="247" customWidth="1"/>
    <col min="9" max="9" width="10" style="296" customWidth="1"/>
    <col min="10" max="10" width="12.6640625" style="296" customWidth="1"/>
    <col min="11" max="11" width="15" style="296" customWidth="1"/>
    <col min="12" max="17" width="10" style="296" customWidth="1"/>
    <col min="18" max="16384" width="10" style="247"/>
  </cols>
  <sheetData>
    <row r="1" spans="1:11" ht="18" customHeight="1">
      <c r="A1" s="248" t="str">
        <f>Cover!B3</f>
        <v>Specification No.: ODP/BB/C&amp;M-3430/OT-14/RFx No. 5002002968/23-24</v>
      </c>
      <c r="B1" s="249"/>
      <c r="C1" s="297"/>
      <c r="D1" s="297"/>
      <c r="E1" s="251" t="s">
        <v>116</v>
      </c>
    </row>
    <row r="2" spans="1:11" ht="15" customHeight="1">
      <c r="A2" s="252"/>
      <c r="B2" s="253"/>
      <c r="C2" s="288"/>
      <c r="D2" s="288"/>
      <c r="E2" s="254"/>
      <c r="F2" s="254"/>
    </row>
    <row r="3" spans="1:11" ht="74.25" customHeight="1">
      <c r="A3" s="785" t="str">
        <f>Cover!$B$2</f>
        <v xml:space="preserve">Balance works for Construction of Vishram Sadan at MKCG Medical College, Berhampur under CSR Scheme of POWERGRID </v>
      </c>
      <c r="B3" s="785"/>
      <c r="C3" s="785"/>
      <c r="D3" s="785"/>
      <c r="E3" s="785"/>
    </row>
    <row r="4" spans="1:11" ht="22.2" customHeight="1">
      <c r="A4" s="786" t="s">
        <v>146</v>
      </c>
      <c r="B4" s="786"/>
      <c r="C4" s="786"/>
      <c r="D4" s="786"/>
      <c r="E4" s="786"/>
    </row>
    <row r="5" spans="1:11" ht="12" customHeight="1">
      <c r="A5" s="298"/>
      <c r="B5" s="299"/>
      <c r="C5" s="299"/>
      <c r="D5" s="299"/>
      <c r="E5" s="299"/>
    </row>
    <row r="6" spans="1:11" ht="18" customHeight="1">
      <c r="A6" s="212" t="str">
        <f>'Sch-1A (Civil Works) '!A6</f>
        <v>Bidder’s Name and Address</v>
      </c>
      <c r="D6" s="213" t="s">
        <v>84</v>
      </c>
    </row>
    <row r="7" spans="1:11" ht="18" customHeight="1">
      <c r="A7" s="212" t="e">
        <f>'Sch-1A (Civil Works) '!A7</f>
        <v>#REF!</v>
      </c>
      <c r="D7" s="156" t="s">
        <v>530</v>
      </c>
      <c r="E7" s="157"/>
      <c r="F7" s="158"/>
    </row>
    <row r="8" spans="1:11">
      <c r="A8" s="216" t="s">
        <v>147</v>
      </c>
      <c r="B8" s="784" t="str">
        <f>IF('Names of Bidder'!D8=0,"",'Names of Bidder'!D8)</f>
        <v/>
      </c>
      <c r="C8" s="784"/>
      <c r="D8" s="156" t="s">
        <v>127</v>
      </c>
      <c r="E8" s="157"/>
      <c r="F8" s="158"/>
    </row>
    <row r="9" spans="1:11">
      <c r="A9" s="216" t="s">
        <v>148</v>
      </c>
      <c r="B9" s="784" t="str">
        <f>IF('Names of Bidder'!D9=0,"",'Names of Bidder'!D9)</f>
        <v/>
      </c>
      <c r="C9" s="784"/>
      <c r="D9" s="156" t="s">
        <v>130</v>
      </c>
      <c r="E9" s="157"/>
      <c r="F9" s="158"/>
    </row>
    <row r="10" spans="1:11">
      <c r="A10" s="217"/>
      <c r="B10" s="784" t="str">
        <f>IF('Names of Bidder'!D10=0,"",'Names of Bidder'!D10)</f>
        <v/>
      </c>
      <c r="C10" s="784"/>
      <c r="D10" s="156" t="s">
        <v>132</v>
      </c>
      <c r="E10" s="157"/>
      <c r="F10" s="158"/>
    </row>
    <row r="11" spans="1:11">
      <c r="A11" s="217"/>
      <c r="B11" s="784" t="str">
        <f>IF('Names of Bidder'!D11=0,"",'Names of Bidder'!D11)</f>
        <v/>
      </c>
      <c r="C11" s="784"/>
      <c r="D11" s="156" t="s">
        <v>133</v>
      </c>
      <c r="E11" s="157"/>
      <c r="F11" s="158"/>
    </row>
    <row r="12" spans="1:11" ht="15" customHeight="1"/>
    <row r="13" spans="1:11" ht="22.2" customHeight="1">
      <c r="A13" s="301" t="s">
        <v>149</v>
      </c>
      <c r="B13" s="787" t="s">
        <v>150</v>
      </c>
      <c r="C13" s="788"/>
      <c r="D13" s="789" t="s">
        <v>151</v>
      </c>
      <c r="E13" s="790"/>
      <c r="K13" s="296" t="s">
        <v>152</v>
      </c>
    </row>
    <row r="14" spans="1:11" ht="18" hidden="1" customHeight="1">
      <c r="A14" s="262" t="s">
        <v>145</v>
      </c>
      <c r="B14" s="791" t="s">
        <v>153</v>
      </c>
      <c r="C14" s="792"/>
      <c r="D14" s="791"/>
      <c r="E14" s="792"/>
      <c r="G14" s="317">
        <f>340*0.1236</f>
        <v>42.024000000000001</v>
      </c>
      <c r="J14" s="296" t="s">
        <v>154</v>
      </c>
      <c r="K14" s="296" t="e">
        <f>ROUND(#REF!*#REF!,0)</f>
        <v>#REF!</v>
      </c>
    </row>
    <row r="15" spans="1:11" ht="58.2" hidden="1" customHeight="1">
      <c r="A15" s="302"/>
      <c r="B15" s="793" t="s">
        <v>155</v>
      </c>
      <c r="C15" s="793"/>
      <c r="D15" s="794" t="e">
        <f>+#REF!</f>
        <v>#REF!</v>
      </c>
      <c r="E15" s="795"/>
      <c r="G15" s="266">
        <f>340</f>
        <v>340</v>
      </c>
    </row>
    <row r="16" spans="1:11" ht="18" customHeight="1">
      <c r="A16" s="262" t="s">
        <v>145</v>
      </c>
      <c r="B16" s="791" t="s">
        <v>156</v>
      </c>
      <c r="C16" s="792"/>
      <c r="D16" s="791"/>
      <c r="E16" s="792"/>
      <c r="G16" s="247">
        <f>50*0.1236</f>
        <v>6.18</v>
      </c>
      <c r="J16" s="296" t="s">
        <v>157</v>
      </c>
      <c r="K16" s="316">
        <f>D16</f>
        <v>0</v>
      </c>
    </row>
    <row r="17" spans="1:7" ht="69.599999999999994" customHeight="1">
      <c r="A17" s="302"/>
      <c r="B17" s="797" t="s">
        <v>529</v>
      </c>
      <c r="C17" s="797"/>
      <c r="D17" s="798">
        <f>'Sch-1A (Civil Works) '!L180+'Sch-1B (Boundary Wall)'!L56+'Sch-1C (Plumbing Works)'!M169+'Sch-1D (Landscaping)'!M54+'Sch-1E (Electrical)'!M150+'Sch-1F (HVAC Works)'!M56+'Sch-1G (LIFT)'!M31+'Sch-1H (Fire System)'!M84+'Sch-1I (SOLAR)'!M25</f>
        <v>0.7001999999999996</v>
      </c>
      <c r="E17" s="798"/>
      <c r="F17" s="276"/>
      <c r="G17" s="247">
        <f>56.18*0.02</f>
        <v>1.1235999999999999</v>
      </c>
    </row>
    <row r="18" spans="1:7" ht="18" customHeight="1">
      <c r="A18" s="279"/>
      <c r="B18" s="789" t="s">
        <v>169</v>
      </c>
      <c r="C18" s="790"/>
      <c r="D18" s="799">
        <f>+D17</f>
        <v>0.7001999999999996</v>
      </c>
      <c r="E18" s="799"/>
    </row>
    <row r="19" spans="1:7" ht="15" customHeight="1">
      <c r="B19" s="310"/>
      <c r="C19" s="310"/>
      <c r="D19" s="311"/>
      <c r="E19" s="311"/>
    </row>
    <row r="20" spans="1:7" ht="28.5" customHeight="1">
      <c r="A20" s="312"/>
      <c r="B20" s="796"/>
      <c r="C20" s="796"/>
      <c r="D20" s="796"/>
      <c r="E20" s="796"/>
    </row>
    <row r="21" spans="1:7" ht="15" customHeight="1">
      <c r="A21" s="313"/>
      <c r="B21" s="313"/>
      <c r="C21" s="313"/>
      <c r="D21" s="313"/>
      <c r="E21" s="313"/>
    </row>
    <row r="22" spans="1:7" ht="33" customHeight="1">
      <c r="A22" s="285" t="s">
        <v>170</v>
      </c>
      <c r="B22" s="286" t="str">
        <f>IF('Names of Bidder'!D21=0,"",'Names of Bidder'!D21)</f>
        <v/>
      </c>
      <c r="C22" s="314"/>
      <c r="D22" s="287"/>
      <c r="F22" s="289"/>
    </row>
    <row r="23" spans="1:7" ht="33" customHeight="1">
      <c r="A23" s="285" t="s">
        <v>171</v>
      </c>
      <c r="B23" s="286" t="str">
        <f>IF('Names of Bidder'!D22=0,"",'Names of Bidder'!D22)</f>
        <v/>
      </c>
      <c r="C23" s="254"/>
      <c r="D23" s="287" t="s">
        <v>113</v>
      </c>
      <c r="E23" s="315" t="str">
        <f>IF('Names of Bidder'!D18=0,"",'Names of Bidder'!D18)</f>
        <v/>
      </c>
      <c r="F23" s="289"/>
    </row>
    <row r="24" spans="1:7" ht="33" customHeight="1">
      <c r="A24" s="288"/>
      <c r="B24" s="253"/>
      <c r="C24" s="254"/>
      <c r="D24" s="287" t="s">
        <v>114</v>
      </c>
      <c r="E24" s="315" t="str">
        <f>IF('Names of Bidder'!D19=0,"",'Names of Bidder'!D19)</f>
        <v/>
      </c>
      <c r="F24" s="289"/>
    </row>
    <row r="25" spans="1:7" ht="33" customHeight="1">
      <c r="A25" s="288"/>
      <c r="B25" s="253"/>
      <c r="C25" s="254"/>
      <c r="D25" s="287"/>
      <c r="F25" s="289"/>
    </row>
    <row r="26" spans="1:7" ht="22.2" customHeight="1">
      <c r="A26" s="291"/>
      <c r="B26" s="291"/>
      <c r="C26" s="291"/>
      <c r="D26" s="291"/>
      <c r="E26" s="292"/>
    </row>
    <row r="27" spans="1:7" ht="22.2" customHeight="1">
      <c r="A27" s="291"/>
      <c r="B27" s="291"/>
      <c r="C27" s="291"/>
      <c r="D27" s="291"/>
      <c r="E27" s="292"/>
    </row>
    <row r="28" spans="1:7" ht="22.2" customHeight="1">
      <c r="A28" s="291"/>
      <c r="B28" s="291"/>
      <c r="C28" s="291"/>
      <c r="D28" s="291"/>
      <c r="E28" s="292"/>
    </row>
    <row r="29" spans="1:7" ht="22.2" customHeight="1">
      <c r="A29" s="291"/>
      <c r="B29" s="291"/>
      <c r="C29" s="291"/>
      <c r="D29" s="291"/>
      <c r="E29" s="292"/>
    </row>
    <row r="30" spans="1:7" ht="22.2" customHeight="1">
      <c r="A30" s="291"/>
      <c r="B30" s="291"/>
      <c r="C30" s="291"/>
      <c r="D30" s="291"/>
      <c r="E30" s="292"/>
    </row>
    <row r="31" spans="1:7" ht="22.2" customHeight="1">
      <c r="A31" s="291"/>
      <c r="B31" s="291"/>
      <c r="C31" s="291"/>
      <c r="D31" s="291"/>
      <c r="E31" s="292"/>
    </row>
    <row r="32" spans="1:7" ht="25.2" customHeight="1"/>
    <row r="33" ht="25.2" customHeight="1"/>
    <row r="34" ht="25.2" customHeight="1"/>
    <row r="35" ht="25.2" customHeight="1"/>
    <row r="36" ht="25.2" customHeight="1"/>
    <row r="37" ht="25.2" customHeight="1"/>
    <row r="38" ht="25.2" customHeight="1"/>
    <row r="39" ht="25.2" customHeight="1"/>
    <row r="40" ht="25.2" customHeight="1"/>
    <row r="41" ht="25.2" customHeight="1"/>
    <row r="42" ht="25.2" customHeight="1"/>
    <row r="43" ht="25.2" customHeight="1"/>
    <row r="44" ht="25.2" customHeight="1"/>
    <row r="45" ht="25.2" customHeight="1"/>
    <row r="46" ht="25.2" customHeight="1"/>
    <row r="47" ht="25.2" customHeight="1"/>
    <row r="48" ht="25.2" customHeight="1"/>
    <row r="49" ht="25.2" customHeight="1"/>
    <row r="50" ht="25.2" customHeight="1"/>
    <row r="51" ht="25.2" customHeight="1"/>
    <row r="52" ht="25.2" customHeight="1"/>
    <row r="53" ht="25.2" customHeight="1"/>
    <row r="54" ht="25.2" customHeight="1"/>
  </sheetData>
  <sheetProtection algorithmName="SHA-512" hashValue="NN4wiHXmpFmpcCISEvgM9koc/3+RCS+95d9oyR4eq3EK71VKktWW47toS8m+AtWWScTfKTzahkH4IBiPHRWwJQ==" saltValue="kvDqRFH6Hvr7rQfDrJc9PA==" spinCount="100000" sheet="1" formatColumns="0" formatRows="0" selectLockedCells="1"/>
  <customSheetViews>
    <customSheetView guid="{9CA44E70-650F-49CD-967F-298619682CA2}" topLeftCell="A37">
      <selection activeCell="D34" sqref="D34:E35"/>
      <pageMargins left="0.31" right="0.25" top="0.22999999999999998" bottom="0.22999999999999998" header="0.27" footer="0.23999999999999996"/>
      <printOptions horizontalCentered="1"/>
      <pageSetup paperSize="9" scale="75" fitToHeight="0" orientation="portrait"/>
      <headerFooter alignWithMargins="0">
        <oddFooter>&amp;R&amp;"Book Antiqua,Bold"&amp;10Schedule-4/ Page &amp;P of &amp;N</oddFooter>
      </headerFooter>
    </customSheetView>
    <customSheetView guid="{C39F923C-6CD3-45D8-86F8-6C4D806DDD7E}" topLeftCell="A15">
      <selection activeCell="F45" sqref="F45"/>
      <pageMargins left="0.31" right="0.25" top="0.22999999999999998" bottom="0.22999999999999998" header="0.27" footer="0.23999999999999996"/>
      <printOptions horizontalCentered="1"/>
      <pageSetup paperSize="9" scale="75" fitToHeight="0" orientation="portrait"/>
      <headerFooter alignWithMargins="0">
        <oddFooter>&amp;R&amp;"Book Antiqua,Bold"&amp;10Schedule-4/ Page &amp;P of &amp;N</oddFooter>
      </headerFooter>
    </customSheetView>
    <customSheetView guid="{B1277D53-29D6-4226-81E2-084FB62977B6}" scale="80" topLeftCell="A15">
      <selection activeCell="D15" sqref="D15:E16"/>
      <pageMargins left="0.31" right="0.25" top="0.47999999999999993" bottom="0.22999999999999998" header="0.27" footer="0.23999999999999996"/>
      <printOptions horizontalCentered="1"/>
      <pageSetup paperSize="9" scale="75" fitToHeight="0" orientation="portrait"/>
      <headerFooter alignWithMargins="0">
        <oddFooter>&amp;R&amp;"Book Antiqua,Bold"&amp;10Schedule-5/ Page &amp;P of &amp;N</oddFooter>
      </headerFooter>
    </customSheetView>
    <customSheetView guid="{58D82F59-8CF6-455F-B9F4-081499FDF243}" scale="80">
      <selection activeCell="C26" sqref="C26"/>
      <pageMargins left="0.31" right="0.25" top="0.47999999999999993" bottom="0.22999999999999998" header="0.27" footer="0.23999999999999996"/>
      <printOptions horizontalCentered="1"/>
      <pageSetup paperSize="9" scale="75" fitToHeight="0" orientation="portrait"/>
      <headerFooter alignWithMargins="0">
        <oddFooter>&amp;R&amp;"Book Antiqua,Bold"&amp;10Schedule-5/ Page &amp;P of &amp;N</oddFooter>
      </headerFooter>
    </customSheetView>
    <customSheetView guid="{4F65FF32-EC61-4022-A399-2986D7B6B8B3}" showPageBreaks="1" zeroValues="0" printArea="1" view="pageBreakPreview" showRuler="0" topLeftCell="A22">
      <selection activeCell="B2" sqref="B2:E2"/>
      <pageMargins left="0.31" right="0.25" top="0.47999999999999993" bottom="0.22999999999999998" header="0.27" footer="0.23999999999999996"/>
      <printOptions horizontalCentered="1"/>
      <pageSetup paperSize="9" scale="77" fitToHeight="0" orientation="portrait"/>
      <headerFooter alignWithMargins="0">
        <oddFooter>&amp;R&amp;"Book Antiqua,Bold"&amp;10Page &amp;P of &amp;N</oddFooter>
      </headerFooter>
    </customSheetView>
    <customSheetView guid="{696D9240-6693-44E8-B9A4-2BFADD101EE2}" scale="80">
      <selection activeCell="C26" sqref="C26"/>
      <pageMargins left="0.31" right="0.25" top="0.47999999999999993" bottom="0.22999999999999998" header="0.27" footer="0.23999999999999996"/>
      <printOptions horizontalCentered="1"/>
      <pageSetup paperSize="9" scale="75" fitToHeight="0" orientation="portrait"/>
      <headerFooter alignWithMargins="0">
        <oddFooter>&amp;R&amp;"Book Antiqua,Bold"&amp;10Schedule-5/ Page &amp;P of &amp;N</oddFooter>
      </headerFooter>
    </customSheetView>
    <customSheetView guid="{B0EE7D76-5806-4718-BDAD-3A3EA691E5E4}" scale="80" topLeftCell="A25">
      <selection activeCell="D23" sqref="D23:E26"/>
      <pageMargins left="0.31" right="0.25" top="0.47999999999999993" bottom="0.22999999999999998" header="0.27" footer="0.23999999999999996"/>
      <printOptions horizontalCentered="1"/>
      <pageSetup paperSize="9" scale="75" fitToHeight="0" orientation="portrait"/>
      <headerFooter alignWithMargins="0">
        <oddFooter>&amp;R&amp;"Book Antiqua,Bold"&amp;10Schedule-5/ Page &amp;P of &amp;N</oddFooter>
      </headerFooter>
    </customSheetView>
    <customSheetView guid="{E95B21C1-D936-4435-AF6F-90CF0B6A7506}" scale="80" topLeftCell="A15">
      <selection activeCell="D15" sqref="D15:E16"/>
      <pageMargins left="0.31" right="0.25" top="0.47999999999999993" bottom="0.22999999999999998" header="0.27" footer="0.23999999999999996"/>
      <printOptions horizontalCentered="1"/>
      <pageSetup paperSize="9" scale="75" fitToHeight="0" orientation="portrait"/>
      <headerFooter alignWithMargins="0">
        <oddFooter>&amp;R&amp;"Book Antiqua,Bold"&amp;10Schedule-5/ Page &amp;P of &amp;N</oddFooter>
      </headerFooter>
    </customSheetView>
    <customSheetView guid="{08A645C4-A23F-4400-B0CE-1685BC312A6F}" printArea="1" hiddenColumns="1" topLeftCell="A3">
      <selection activeCell="D15" sqref="D15:E16"/>
      <pageMargins left="0.31" right="0.25" top="0.22999999999999998" bottom="0.22999999999999998" header="0.27" footer="0.23999999999999996"/>
      <printOptions horizontalCentered="1"/>
      <pageSetup paperSize="9" scale="75" fitToHeight="0" orientation="portrait"/>
      <headerFooter alignWithMargins="0">
        <oddFooter>&amp;R&amp;"Book Antiqua,Bold"&amp;10Schedule-4/ Page &amp;P of &amp;N</oddFooter>
      </headerFooter>
    </customSheetView>
  </customSheetViews>
  <mergeCells count="19">
    <mergeCell ref="B20:E20"/>
    <mergeCell ref="B16:C16"/>
    <mergeCell ref="D16:E16"/>
    <mergeCell ref="B17:C17"/>
    <mergeCell ref="D17:E17"/>
    <mergeCell ref="B18:C18"/>
    <mergeCell ref="D18:E18"/>
    <mergeCell ref="B13:C13"/>
    <mergeCell ref="D13:E13"/>
    <mergeCell ref="B14:C14"/>
    <mergeCell ref="D14:E14"/>
    <mergeCell ref="B15:C15"/>
    <mergeCell ref="D15:E15"/>
    <mergeCell ref="B11:C11"/>
    <mergeCell ref="A3:E3"/>
    <mergeCell ref="A4:E4"/>
    <mergeCell ref="B8:C8"/>
    <mergeCell ref="B9:C9"/>
    <mergeCell ref="B10:C10"/>
  </mergeCells>
  <dataValidations count="1">
    <dataValidation allowBlank="1" showInputMessage="1" showErrorMessage="1" prompt="You may write remarks regarding Sales Tax here." sqref="D17:E17" xr:uid="{00000000-0002-0000-0900-000000000000}"/>
  </dataValidations>
  <printOptions horizontalCentered="1"/>
  <pageMargins left="0.31" right="0.25" top="0.22999999999999998" bottom="0.22999999999999998" header="0.27" footer="0.23999999999999996"/>
  <pageSetup paperSize="9" scale="75" fitToHeight="0" orientation="portrait"/>
  <headerFooter alignWithMargins="0">
    <oddFooter>&amp;R&amp;"Book Antiqua,Bold"&amp;10Schedule-4/ Page &amp;P of &amp;N</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tabColor theme="1"/>
  </sheetPr>
  <dimension ref="A1:Q73"/>
  <sheetViews>
    <sheetView topLeftCell="A10" zoomScale="86" zoomScaleSheetLayoutView="100" workbookViewId="0">
      <selection activeCell="H23" sqref="H23"/>
    </sheetView>
  </sheetViews>
  <sheetFormatPr defaultColWidth="10" defaultRowHeight="15.6"/>
  <cols>
    <col min="1" max="1" width="10.33203125" style="213" customWidth="1"/>
    <col min="2" max="2" width="50.109375" style="213" customWidth="1"/>
    <col min="3" max="3" width="21.33203125" style="213" customWidth="1"/>
    <col min="4" max="4" width="20.44140625" style="213" customWidth="1"/>
    <col min="5" max="5" width="20" style="213" customWidth="1"/>
    <col min="6" max="8" width="10" style="247" customWidth="1"/>
    <col min="9" max="9" width="10" style="296" customWidth="1"/>
    <col min="10" max="10" width="12.6640625" style="296" customWidth="1"/>
    <col min="11" max="11" width="15" style="296" customWidth="1"/>
    <col min="12" max="17" width="10" style="296" customWidth="1"/>
    <col min="18" max="16384" width="10" style="247"/>
  </cols>
  <sheetData>
    <row r="1" spans="1:11" ht="18" customHeight="1">
      <c r="A1" s="248" t="str">
        <f>Cover!B3</f>
        <v>Specification No.: ODP/BB/C&amp;M-3430/OT-14/RFx No. 5002002968/23-24</v>
      </c>
      <c r="B1" s="249"/>
      <c r="C1" s="297"/>
      <c r="D1" s="297"/>
      <c r="E1" s="251" t="s">
        <v>172</v>
      </c>
    </row>
    <row r="2" spans="1:11" ht="15" customHeight="1">
      <c r="A2" s="252"/>
      <c r="B2" s="253"/>
      <c r="C2" s="288"/>
      <c r="D2" s="288"/>
      <c r="E2" s="254"/>
      <c r="F2" s="254"/>
    </row>
    <row r="3" spans="1:11" ht="40.200000000000003" customHeight="1">
      <c r="A3" s="785" t="str">
        <f>Cover!$B$2</f>
        <v xml:space="preserve">Balance works for Construction of Vishram Sadan at MKCG Medical College, Berhampur under CSR Scheme of POWERGRID </v>
      </c>
      <c r="B3" s="785"/>
      <c r="C3" s="785"/>
      <c r="D3" s="785"/>
      <c r="E3" s="785"/>
    </row>
    <row r="4" spans="1:11" ht="22.2" customHeight="1">
      <c r="A4" s="786" t="s">
        <v>146</v>
      </c>
      <c r="B4" s="786"/>
      <c r="C4" s="786"/>
      <c r="D4" s="786"/>
      <c r="E4" s="786"/>
    </row>
    <row r="5" spans="1:11" ht="12" customHeight="1">
      <c r="A5" s="298"/>
      <c r="B5" s="299"/>
      <c r="C5" s="299"/>
      <c r="D5" s="299"/>
      <c r="E5" s="299"/>
    </row>
    <row r="6" spans="1:11" ht="18" customHeight="1">
      <c r="A6" s="212" t="e">
        <f>#REF!</f>
        <v>#REF!</v>
      </c>
      <c r="D6" s="259" t="s">
        <v>84</v>
      </c>
    </row>
    <row r="7" spans="1:11" ht="18" customHeight="1">
      <c r="A7" s="257" t="e">
        <f>#REF!</f>
        <v>#REF!</v>
      </c>
      <c r="D7" s="300" t="s">
        <v>85</v>
      </c>
    </row>
    <row r="8" spans="1:11" ht="18" customHeight="1">
      <c r="A8" s="216" t="s">
        <v>147</v>
      </c>
      <c r="B8" s="802" t="e">
        <f>IF(#REF!=0,"",#REF!)</f>
        <v>#REF!</v>
      </c>
      <c r="C8" s="802"/>
      <c r="D8" s="300" t="s">
        <v>87</v>
      </c>
    </row>
    <row r="9" spans="1:11" ht="18" customHeight="1">
      <c r="A9" s="216" t="s">
        <v>148</v>
      </c>
      <c r="B9" s="802" t="e">
        <f>IF(#REF!=0,"",#REF!)</f>
        <v>#REF!</v>
      </c>
      <c r="C9" s="802"/>
      <c r="D9" s="300" t="s">
        <v>89</v>
      </c>
    </row>
    <row r="10" spans="1:11" ht="18" customHeight="1">
      <c r="A10" s="217"/>
      <c r="B10" s="802" t="e">
        <f>IF(#REF!=0,"",#REF!)</f>
        <v>#REF!</v>
      </c>
      <c r="C10" s="802"/>
      <c r="D10" s="300" t="s">
        <v>90</v>
      </c>
    </row>
    <row r="11" spans="1:11" ht="18" customHeight="1">
      <c r="A11" s="217"/>
      <c r="B11" s="802" t="e">
        <f>IF(#REF!=0,"",#REF!)</f>
        <v>#REF!</v>
      </c>
      <c r="C11" s="802"/>
      <c r="D11" s="300" t="s">
        <v>91</v>
      </c>
    </row>
    <row r="12" spans="1:11" ht="15" customHeight="1"/>
    <row r="13" spans="1:11" ht="22.2" customHeight="1">
      <c r="A13" s="301" t="s">
        <v>149</v>
      </c>
      <c r="B13" s="787" t="s">
        <v>150</v>
      </c>
      <c r="C13" s="788"/>
      <c r="D13" s="789" t="s">
        <v>151</v>
      </c>
      <c r="E13" s="790"/>
      <c r="K13" s="296" t="s">
        <v>152</v>
      </c>
    </row>
    <row r="14" spans="1:11" ht="18" customHeight="1">
      <c r="A14" s="262" t="s">
        <v>145</v>
      </c>
      <c r="B14" s="791" t="s">
        <v>173</v>
      </c>
      <c r="C14" s="792"/>
      <c r="D14" s="803" t="e">
        <f>ROUND('Sch-1 Dis'!G19*C16,0)</f>
        <v>#REF!</v>
      </c>
      <c r="E14" s="804"/>
      <c r="J14" s="296" t="s">
        <v>154</v>
      </c>
      <c r="K14" s="296" t="e">
        <f>ROUND(#REF!*C16,0)</f>
        <v>#REF!</v>
      </c>
    </row>
    <row r="15" spans="1:11" ht="58.2" customHeight="1">
      <c r="A15" s="302"/>
      <c r="B15" s="793" t="s">
        <v>174</v>
      </c>
      <c r="C15" s="793"/>
      <c r="D15" s="801"/>
      <c r="E15" s="801"/>
    </row>
    <row r="16" spans="1:11" ht="18" customHeight="1">
      <c r="A16" s="302"/>
      <c r="B16" s="303" t="s">
        <v>175</v>
      </c>
      <c r="C16" s="304" t="e">
        <f>'Sch-2 '!#REF!</f>
        <v>#REF!</v>
      </c>
      <c r="D16" s="801"/>
      <c r="E16" s="801"/>
    </row>
    <row r="17" spans="1:11" ht="18" customHeight="1">
      <c r="A17" s="262" t="s">
        <v>140</v>
      </c>
      <c r="B17" s="305" t="s">
        <v>176</v>
      </c>
      <c r="C17" s="305"/>
      <c r="D17" s="800" t="e">
        <f>(C19+C20)*C21</f>
        <v>#REF!</v>
      </c>
      <c r="E17" s="800"/>
      <c r="J17" s="296" t="s">
        <v>157</v>
      </c>
      <c r="K17" s="316" t="e">
        <f>D17</f>
        <v>#REF!</v>
      </c>
    </row>
    <row r="18" spans="1:11" ht="58.2" customHeight="1">
      <c r="A18" s="302"/>
      <c r="B18" s="793" t="s">
        <v>177</v>
      </c>
      <c r="C18" s="793"/>
      <c r="D18" s="806"/>
      <c r="E18" s="807"/>
    </row>
    <row r="19" spans="1:11" ht="18" customHeight="1">
      <c r="A19" s="302"/>
      <c r="B19" s="303" t="s">
        <v>178</v>
      </c>
      <c r="C19" s="306" t="e">
        <f>'Sch-2 '!#REF!*(1-#REF!)</f>
        <v>#REF!</v>
      </c>
      <c r="D19" s="808"/>
      <c r="E19" s="809"/>
    </row>
    <row r="20" spans="1:11" ht="18" customHeight="1">
      <c r="A20" s="302"/>
      <c r="B20" s="303"/>
      <c r="C20" s="306" t="e">
        <f>C19*C16</f>
        <v>#REF!</v>
      </c>
      <c r="D20" s="808"/>
      <c r="E20" s="809"/>
    </row>
    <row r="21" spans="1:11" ht="18" customHeight="1">
      <c r="A21" s="302"/>
      <c r="B21" s="303" t="s">
        <v>179</v>
      </c>
      <c r="C21" s="304" t="e">
        <f>'Sch-2 '!#REF!</f>
        <v>#REF!</v>
      </c>
      <c r="D21" s="810"/>
      <c r="E21" s="811"/>
    </row>
    <row r="22" spans="1:11" ht="18" customHeight="1">
      <c r="A22" s="262" t="s">
        <v>158</v>
      </c>
      <c r="B22" s="305" t="s">
        <v>159</v>
      </c>
      <c r="C22" s="305"/>
      <c r="D22" s="803" t="e">
        <f>(C24+C25)*C26</f>
        <v>#REF!</v>
      </c>
      <c r="E22" s="804"/>
      <c r="J22" s="296" t="s">
        <v>160</v>
      </c>
      <c r="K22" s="296" t="e">
        <f>D22</f>
        <v>#REF!</v>
      </c>
    </row>
    <row r="23" spans="1:11" ht="58.2" customHeight="1">
      <c r="A23" s="302"/>
      <c r="B23" s="793" t="s">
        <v>180</v>
      </c>
      <c r="C23" s="793"/>
      <c r="D23" s="806"/>
      <c r="E23" s="807"/>
    </row>
    <row r="24" spans="1:11" ht="25.5" customHeight="1">
      <c r="A24" s="302"/>
      <c r="B24" s="303" t="s">
        <v>161</v>
      </c>
      <c r="C24" s="307" t="e">
        <f>'Sch-1 Dis'!G19-C19</f>
        <v>#REF!</v>
      </c>
      <c r="D24" s="808"/>
      <c r="E24" s="809"/>
    </row>
    <row r="25" spans="1:11" ht="21.75" customHeight="1">
      <c r="A25" s="302"/>
      <c r="B25" s="303" t="s">
        <v>162</v>
      </c>
      <c r="C25" s="303" t="e">
        <f>C24*C16</f>
        <v>#REF!</v>
      </c>
      <c r="D25" s="808"/>
      <c r="E25" s="809"/>
    </row>
    <row r="26" spans="1:11" ht="18" customHeight="1">
      <c r="A26" s="302"/>
      <c r="B26" s="303" t="s">
        <v>163</v>
      </c>
      <c r="C26" s="304" t="e">
        <f>'Sch-2 '!#REF!</f>
        <v>#REF!</v>
      </c>
      <c r="D26" s="810"/>
      <c r="E26" s="811"/>
    </row>
    <row r="27" spans="1:11" ht="18" customHeight="1">
      <c r="A27" s="262" t="s">
        <v>139</v>
      </c>
      <c r="B27" s="305" t="s">
        <v>164</v>
      </c>
      <c r="C27" s="305"/>
      <c r="D27" s="805" t="e">
        <f>'Sch-2 '!#REF!</f>
        <v>#REF!</v>
      </c>
      <c r="E27" s="805"/>
    </row>
    <row r="28" spans="1:11" ht="51.75" customHeight="1">
      <c r="A28" s="302"/>
      <c r="B28" s="793" t="s">
        <v>181</v>
      </c>
      <c r="C28" s="793"/>
      <c r="D28" s="815" t="s">
        <v>182</v>
      </c>
      <c r="E28" s="815"/>
    </row>
    <row r="29" spans="1:11" ht="39" customHeight="1">
      <c r="A29" s="271"/>
      <c r="B29" s="303"/>
      <c r="C29" s="308" t="s">
        <v>183</v>
      </c>
      <c r="D29" s="815"/>
      <c r="E29" s="815"/>
    </row>
    <row r="30" spans="1:11" ht="18" customHeight="1">
      <c r="A30" s="262" t="s">
        <v>165</v>
      </c>
      <c r="B30" s="305" t="s">
        <v>166</v>
      </c>
      <c r="C30" s="305"/>
      <c r="D30" s="805" t="e">
        <f>'Sch-2 '!#REF!</f>
        <v>#REF!</v>
      </c>
      <c r="E30" s="805"/>
    </row>
    <row r="31" spans="1:11" ht="50.1" customHeight="1">
      <c r="A31" s="302"/>
      <c r="B31" s="793" t="s">
        <v>181</v>
      </c>
      <c r="C31" s="793"/>
      <c r="D31" s="815" t="s">
        <v>182</v>
      </c>
      <c r="E31" s="815"/>
    </row>
    <row r="32" spans="1:11" ht="30" customHeight="1">
      <c r="A32" s="271"/>
      <c r="B32" s="303"/>
      <c r="C32" s="308" t="s">
        <v>184</v>
      </c>
      <c r="D32" s="815"/>
      <c r="E32" s="815"/>
    </row>
    <row r="33" spans="1:6" ht="18" customHeight="1">
      <c r="A33" s="262" t="s">
        <v>142</v>
      </c>
      <c r="B33" s="305" t="s">
        <v>167</v>
      </c>
      <c r="C33" s="305"/>
      <c r="D33" s="805" t="e">
        <f>'Sch-2 '!#REF!</f>
        <v>#REF!</v>
      </c>
      <c r="E33" s="805"/>
    </row>
    <row r="34" spans="1:6" ht="60" customHeight="1">
      <c r="A34" s="302"/>
      <c r="B34" s="816" t="s">
        <v>168</v>
      </c>
      <c r="C34" s="817"/>
      <c r="D34" s="815" t="s">
        <v>182</v>
      </c>
      <c r="E34" s="815"/>
    </row>
    <row r="35" spans="1:6" ht="35.25" customHeight="1">
      <c r="A35" s="270"/>
      <c r="B35" s="303"/>
      <c r="C35" s="309" t="s">
        <v>184</v>
      </c>
      <c r="D35" s="815"/>
      <c r="E35" s="815"/>
    </row>
    <row r="36" spans="1:6" ht="18" customHeight="1">
      <c r="A36" s="812"/>
      <c r="B36" s="813" t="s">
        <v>185</v>
      </c>
      <c r="C36" s="814"/>
      <c r="D36" s="818" t="e">
        <f>SUM(D14,D17,D22)</f>
        <v>#REF!</v>
      </c>
      <c r="E36" s="818"/>
    </row>
    <row r="37" spans="1:6" ht="40.5" customHeight="1">
      <c r="A37" s="812"/>
      <c r="B37" s="813"/>
      <c r="C37" s="814"/>
      <c r="D37" s="819"/>
      <c r="E37" s="820"/>
    </row>
    <row r="38" spans="1:6" ht="15" customHeight="1">
      <c r="B38" s="310"/>
      <c r="C38" s="310"/>
      <c r="D38" s="311"/>
      <c r="E38" s="311"/>
    </row>
    <row r="39" spans="1:6" ht="81.75" customHeight="1">
      <c r="A39" s="312" t="s">
        <v>186</v>
      </c>
      <c r="B39" s="796" t="s">
        <v>187</v>
      </c>
      <c r="C39" s="796"/>
      <c r="D39" s="796"/>
      <c r="E39" s="796"/>
    </row>
    <row r="40" spans="1:6" ht="15" customHeight="1">
      <c r="A40" s="313"/>
      <c r="B40" s="313"/>
      <c r="C40" s="313"/>
      <c r="D40" s="313"/>
      <c r="E40" s="313"/>
    </row>
    <row r="41" spans="1:6" ht="33" customHeight="1">
      <c r="A41" s="285" t="s">
        <v>188</v>
      </c>
      <c r="B41" s="286" t="e">
        <f>IF(#REF!=0,"",#REF!)</f>
        <v>#REF!</v>
      </c>
      <c r="C41" s="314"/>
      <c r="D41" s="287" t="s">
        <v>111</v>
      </c>
      <c r="F41" s="289"/>
    </row>
    <row r="42" spans="1:6" ht="33" customHeight="1">
      <c r="A42" s="285" t="s">
        <v>112</v>
      </c>
      <c r="B42" s="290" t="e">
        <f>IF(#REF!=0,"",#REF!)</f>
        <v>#REF!</v>
      </c>
      <c r="C42" s="254"/>
      <c r="D42" s="287" t="s">
        <v>113</v>
      </c>
      <c r="E42" s="315" t="e">
        <f>IF(#REF!=0,"",#REF!)</f>
        <v>#REF!</v>
      </c>
      <c r="F42" s="289"/>
    </row>
    <row r="43" spans="1:6" ht="33" customHeight="1">
      <c r="A43" s="288"/>
      <c r="B43" s="253"/>
      <c r="C43" s="254"/>
      <c r="D43" s="287" t="s">
        <v>114</v>
      </c>
      <c r="E43" s="315" t="e">
        <f>IF(#REF!=0,"",#REF!)</f>
        <v>#REF!</v>
      </c>
      <c r="F43" s="289"/>
    </row>
    <row r="44" spans="1:6" ht="33" customHeight="1">
      <c r="A44" s="288"/>
      <c r="B44" s="253"/>
      <c r="C44" s="254"/>
      <c r="D44" s="287" t="s">
        <v>115</v>
      </c>
      <c r="F44" s="289"/>
    </row>
    <row r="45" spans="1:6" ht="22.2" customHeight="1">
      <c r="A45" s="291"/>
      <c r="B45" s="291"/>
      <c r="C45" s="291"/>
      <c r="D45" s="291"/>
      <c r="E45" s="292"/>
    </row>
    <row r="46" spans="1:6" ht="22.2" customHeight="1">
      <c r="A46" s="291"/>
      <c r="B46" s="291"/>
      <c r="C46" s="291"/>
      <c r="D46" s="291"/>
      <c r="E46" s="292"/>
    </row>
    <row r="47" spans="1:6" ht="22.2" customHeight="1">
      <c r="A47" s="291"/>
      <c r="B47" s="291"/>
      <c r="C47" s="291"/>
      <c r="D47" s="291"/>
      <c r="E47" s="292"/>
    </row>
    <row r="48" spans="1:6" ht="22.2" customHeight="1">
      <c r="A48" s="291"/>
      <c r="B48" s="291"/>
      <c r="C48" s="291"/>
      <c r="D48" s="291"/>
      <c r="E48" s="292"/>
    </row>
    <row r="49" spans="1:5" ht="22.2" customHeight="1">
      <c r="A49" s="291"/>
      <c r="B49" s="291"/>
      <c r="C49" s="291"/>
      <c r="D49" s="291"/>
      <c r="E49" s="292"/>
    </row>
    <row r="50" spans="1:5" ht="22.2" customHeight="1">
      <c r="A50" s="291"/>
      <c r="B50" s="291"/>
      <c r="C50" s="291"/>
      <c r="D50" s="291"/>
      <c r="E50" s="292"/>
    </row>
    <row r="51" spans="1:5" ht="25.2" customHeight="1"/>
    <row r="52" spans="1:5" ht="25.2" customHeight="1"/>
    <row r="53" spans="1:5" ht="25.2" customHeight="1"/>
    <row r="54" spans="1:5" ht="25.2" customHeight="1"/>
    <row r="55" spans="1:5" ht="25.2" customHeight="1"/>
    <row r="56" spans="1:5" ht="25.2" customHeight="1"/>
    <row r="57" spans="1:5" ht="25.2" customHeight="1"/>
    <row r="58" spans="1:5" ht="25.2" customHeight="1"/>
    <row r="59" spans="1:5" ht="25.2" customHeight="1"/>
    <row r="60" spans="1:5" ht="25.2" customHeight="1"/>
    <row r="61" spans="1:5" ht="25.2" customHeight="1"/>
    <row r="62" spans="1:5" ht="25.2" customHeight="1"/>
    <row r="63" spans="1:5" ht="25.2" customHeight="1"/>
    <row r="64" spans="1:5" ht="25.2" customHeight="1"/>
    <row r="65" ht="25.2" customHeight="1"/>
    <row r="66" ht="25.2" customHeight="1"/>
    <row r="67" ht="25.2" customHeight="1"/>
    <row r="68" ht="25.2" customHeight="1"/>
    <row r="69" ht="25.2" customHeight="1"/>
    <row r="70" ht="25.2" customHeight="1"/>
    <row r="71" ht="25.2" customHeight="1"/>
    <row r="72" ht="25.2" customHeight="1"/>
    <row r="73" ht="25.2" customHeight="1"/>
  </sheetData>
  <sheetProtection password="E848" sheet="1" objects="1" scenarios="1" selectLockedCells="1" selectUnlockedCells="1"/>
  <customSheetViews>
    <customSheetView guid="{9CA44E70-650F-49CD-967F-298619682CA2}" scale="86" state="hidden" topLeftCell="A10">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C39F923C-6CD3-45D8-86F8-6C4D806DDD7E}" scale="60" state="hidden" topLeftCell="A4">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B1277D53-29D6-4226-81E2-084FB62977B6}" scale="60" state="hidden" topLeftCell="A4">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58D82F59-8CF6-455F-B9F4-081499FDF243}" scale="60" state="hidden" topLeftCell="A4">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696D9240-6693-44E8-B9A4-2BFADD101EE2}" scale="60" state="hidden" topLeftCell="A10">
      <selection activeCell="I28" sqref="I28"/>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B0EE7D76-5806-4718-BDAD-3A3EA691E5E4}" scale="60" state="hidden" topLeftCell="A4">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E95B21C1-D936-4435-AF6F-90CF0B6A7506}" scale="60" state="hidden" topLeftCell="A4">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08A645C4-A23F-4400-B0CE-1685BC312A6F}" scale="86" state="hidden" topLeftCell="A10">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s>
  <mergeCells count="33">
    <mergeCell ref="A36:A37"/>
    <mergeCell ref="B36:B37"/>
    <mergeCell ref="C36:C37"/>
    <mergeCell ref="D31:E32"/>
    <mergeCell ref="D28:E29"/>
    <mergeCell ref="D34:E35"/>
    <mergeCell ref="B31:C31"/>
    <mergeCell ref="D33:E33"/>
    <mergeCell ref="B34:C34"/>
    <mergeCell ref="D36:E36"/>
    <mergeCell ref="D37:E37"/>
    <mergeCell ref="B39:E39"/>
    <mergeCell ref="B18:C18"/>
    <mergeCell ref="D22:E22"/>
    <mergeCell ref="B23:C23"/>
    <mergeCell ref="D27:E27"/>
    <mergeCell ref="B28:C28"/>
    <mergeCell ref="D30:E30"/>
    <mergeCell ref="D18:E21"/>
    <mergeCell ref="D23:E26"/>
    <mergeCell ref="D17:E17"/>
    <mergeCell ref="D15:E16"/>
    <mergeCell ref="A3:E3"/>
    <mergeCell ref="A4:E4"/>
    <mergeCell ref="B8:C8"/>
    <mergeCell ref="B9:C9"/>
    <mergeCell ref="B10:C10"/>
    <mergeCell ref="B11:C11"/>
    <mergeCell ref="B13:C13"/>
    <mergeCell ref="D13:E13"/>
    <mergeCell ref="B14:C14"/>
    <mergeCell ref="D14:E14"/>
    <mergeCell ref="B15:C15"/>
  </mergeCells>
  <dataValidations count="8">
    <dataValidation allowBlank="1" showInputMessage="1" showErrorMessage="1" prompt="You may write remarks regarding over all Taxes &amp; Duties here." sqref="D37:E37" xr:uid="{00000000-0002-0000-0A00-000000000000}"/>
    <dataValidation type="decimal" operator="greaterThanOrEqual" allowBlank="1" showInputMessage="1" showErrorMessage="1" error="Enter Numeric figure in Percent only." prompt="Enter rate of Excise Duty for Direct supply items indicated in Sch-1. Amount related to this items will be displayed in the respective cell against TOTAL EXCISE DUTY." sqref="C16" xr:uid="{00000000-0002-0000-0A00-000001000000}">
      <formula1>0</formula1>
    </dataValidation>
    <dataValidation type="decimal" operator="greaterThanOrEqual" allowBlank="1" showInputMessage="1" showErrorMessage="1" error="Enter Numeric figure in Percent only." prompt="Enter rate of VAT for Direct supply items indicated in Sch-1. Amount of VAT shall be displayed in the cell against TOTAL VAT." sqref="C26" xr:uid="{00000000-0002-0000-0A00-000002000000}">
      <formula1>0</formula1>
    </dataValidation>
    <dataValidation type="whole" operator="greaterThanOrEqual" allowBlank="1" showInputMessage="1" showErrorMessage="1" error="Enter Numeric Figure only." prompt="Enter the amount on which Sales tax is payable. Amount of Sales Tax related to this at the rate indicated in the column below will be displayed in the cell against TOTAL SALES TAX." sqref="C19:C21" xr:uid="{00000000-0002-0000-0A00-000003000000}">
      <formula1>0</formula1>
    </dataValidation>
    <dataValidation allowBlank="1" showInputMessage="1" showErrorMessage="1" prompt="You may write remarks regarding Octroi here." sqref="D28:E29 D34:E35 D31:E32" xr:uid="{00000000-0002-0000-0A00-000004000000}"/>
    <dataValidation allowBlank="1" showInputMessage="1" showErrorMessage="1" prompt="You may write remarks regarding Excise Duty here." sqref="D15:E16" xr:uid="{00000000-0002-0000-0A00-000005000000}"/>
    <dataValidation allowBlank="1" showInputMessage="1" showErrorMessage="1" prompt="You may write remarks regarding VAT here." sqref="D23:E26" xr:uid="{00000000-0002-0000-0A00-000006000000}"/>
    <dataValidation allowBlank="1" showInputMessage="1" showErrorMessage="1" prompt="You may write remarks regarding Sales Tax here." sqref="D18:E21" xr:uid="{00000000-0002-0000-0A00-000007000000}"/>
  </dataValidations>
  <hyperlinks>
    <hyperlink ref="C29" location="Octroi!Print_Area" display="Click here for details of Octroi" xr:uid="{00000000-0004-0000-0A00-000000000000}"/>
    <hyperlink ref="C32" location="'Entry Tax'!Print_Area" display="Click here for details of Entry Taxes" xr:uid="{00000000-0004-0000-0A00-000001000000}"/>
  </hyperlinks>
  <printOptions horizontalCentered="1"/>
  <pageMargins left="0.31" right="0.25" top="0.47999999999999993" bottom="0.22999999999999998" header="0.27" footer="0.23999999999999996"/>
  <pageSetup paperSize="9" scale="77" fitToHeight="0" orientation="portrait"/>
  <headerFooter alignWithMargins="0">
    <oddFooter>&amp;R&amp;"Book Antiqua,Bold"&amp;10Schedule-5/ Page &amp;P of &amp;N</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sheetPr>
  <dimension ref="A1:H29"/>
  <sheetViews>
    <sheetView topLeftCell="A7" zoomScaleSheetLayoutView="100" workbookViewId="0">
      <selection activeCell="D19" sqref="D19"/>
    </sheetView>
  </sheetViews>
  <sheetFormatPr defaultColWidth="10" defaultRowHeight="15.6"/>
  <cols>
    <col min="1" max="1" width="10.6640625" style="213" customWidth="1"/>
    <col min="2" max="2" width="27.44140625" style="213" customWidth="1"/>
    <col min="3" max="3" width="16.6640625" style="213" customWidth="1"/>
    <col min="4" max="4" width="39.6640625" style="213" customWidth="1"/>
    <col min="5" max="5" width="10" style="247"/>
    <col min="6" max="6" width="27" style="247" hidden="1" customWidth="1"/>
    <col min="7" max="7" width="10" style="247"/>
    <col min="8" max="8" width="17.44140625" style="247" customWidth="1"/>
    <col min="9" max="16384" width="10" style="247"/>
  </cols>
  <sheetData>
    <row r="1" spans="1:6" ht="18" customHeight="1">
      <c r="A1" s="248" t="str">
        <f>Cover!B3</f>
        <v>Specification No.: ODP/BB/C&amp;M-3430/OT-14/RFx No. 5002002968/23-24</v>
      </c>
      <c r="B1" s="249"/>
      <c r="C1" s="250"/>
      <c r="D1" s="251" t="s">
        <v>189</v>
      </c>
    </row>
    <row r="2" spans="1:6" ht="18" customHeight="1">
      <c r="A2" s="252"/>
      <c r="B2" s="253"/>
      <c r="C2" s="254"/>
      <c r="D2" s="254"/>
    </row>
    <row r="3" spans="1:6" ht="47.25" customHeight="1">
      <c r="A3" s="785" t="str">
        <f>Cover!$B$2</f>
        <v xml:space="preserve">Balance works for Construction of Vishram Sadan at MKCG Medical College, Berhampur under CSR Scheme of POWERGRID </v>
      </c>
      <c r="B3" s="785"/>
      <c r="C3" s="785"/>
      <c r="D3" s="785"/>
      <c r="E3" s="255"/>
      <c r="F3" s="255"/>
    </row>
    <row r="4" spans="1:6" ht="22.2" customHeight="1">
      <c r="A4" s="786" t="s">
        <v>190</v>
      </c>
      <c r="B4" s="786"/>
      <c r="C4" s="786"/>
      <c r="D4" s="786"/>
    </row>
    <row r="5" spans="1:6" ht="18" customHeight="1">
      <c r="A5" s="256"/>
    </row>
    <row r="6" spans="1:6" ht="18" customHeight="1">
      <c r="A6" s="257" t="str">
        <f>'Sch-1A (Civil Works) '!A6</f>
        <v>Bidder’s Name and Address</v>
      </c>
      <c r="D6" s="213" t="s">
        <v>84</v>
      </c>
    </row>
    <row r="7" spans="1:6" ht="18" customHeight="1">
      <c r="A7" s="257" t="e">
        <f>'Sch-1A (Civil Works) '!A7</f>
        <v>#REF!</v>
      </c>
      <c r="D7" s="156" t="s">
        <v>530</v>
      </c>
      <c r="E7" s="157"/>
      <c r="F7" s="158"/>
    </row>
    <row r="8" spans="1:6">
      <c r="A8" s="216" t="s">
        <v>147</v>
      </c>
      <c r="B8" s="784" t="str">
        <f>IF('Names of Bidder'!D8=0,"",'Names of Bidder'!D8)</f>
        <v/>
      </c>
      <c r="C8" s="784"/>
      <c r="D8" s="156" t="s">
        <v>127</v>
      </c>
      <c r="E8" s="157"/>
      <c r="F8" s="158"/>
    </row>
    <row r="9" spans="1:6">
      <c r="A9" s="216" t="s">
        <v>148</v>
      </c>
      <c r="B9" s="784" t="str">
        <f>IF('Names of Bidder'!D9=0,"",'Names of Bidder'!D9)</f>
        <v/>
      </c>
      <c r="C9" s="784"/>
      <c r="D9" s="156" t="s">
        <v>130</v>
      </c>
      <c r="E9" s="157"/>
      <c r="F9" s="158"/>
    </row>
    <row r="10" spans="1:6">
      <c r="A10" s="217"/>
      <c r="B10" s="784" t="str">
        <f>IF('Names of Bidder'!D10=0,"",'Names of Bidder'!D10)</f>
        <v/>
      </c>
      <c r="C10" s="784"/>
      <c r="D10" s="156" t="s">
        <v>132</v>
      </c>
      <c r="E10" s="157"/>
      <c r="F10" s="158"/>
    </row>
    <row r="11" spans="1:6">
      <c r="A11" s="217"/>
      <c r="B11" s="784" t="str">
        <f>IF('Names of Bidder'!D11=0,"",'Names of Bidder'!D11)</f>
        <v/>
      </c>
      <c r="C11" s="784"/>
      <c r="D11" s="156" t="s">
        <v>133</v>
      </c>
      <c r="E11" s="157"/>
      <c r="F11" s="158"/>
    </row>
    <row r="12" spans="1:6" ht="18" customHeight="1">
      <c r="A12" s="258"/>
      <c r="B12" s="258"/>
      <c r="C12" s="258"/>
      <c r="D12" s="259"/>
    </row>
    <row r="13" spans="1:6" ht="22.2" customHeight="1">
      <c r="A13" s="260" t="s">
        <v>149</v>
      </c>
      <c r="B13" s="789" t="s">
        <v>191</v>
      </c>
      <c r="C13" s="790"/>
      <c r="D13" s="261" t="s">
        <v>151</v>
      </c>
    </row>
    <row r="14" spans="1:6" ht="22.2" hidden="1" customHeight="1">
      <c r="A14" s="262" t="s">
        <v>145</v>
      </c>
      <c r="B14" s="821" t="s">
        <v>192</v>
      </c>
      <c r="C14" s="791"/>
      <c r="D14" s="263" t="e">
        <f>+#REF!</f>
        <v>#REF!</v>
      </c>
    </row>
    <row r="15" spans="1:6" ht="35.1" hidden="1" customHeight="1">
      <c r="A15" s="264"/>
      <c r="B15" s="816" t="s">
        <v>193</v>
      </c>
      <c r="C15" s="822"/>
      <c r="D15" s="268"/>
      <c r="F15" s="276"/>
    </row>
    <row r="16" spans="1:6" ht="22.2" hidden="1" customHeight="1">
      <c r="A16" s="262" t="s">
        <v>140</v>
      </c>
      <c r="B16" s="821" t="s">
        <v>194</v>
      </c>
      <c r="C16" s="791"/>
      <c r="D16" s="263" t="e">
        <f>+#REF!</f>
        <v>#REF!</v>
      </c>
      <c r="F16" s="276"/>
    </row>
    <row r="17" spans="1:8" ht="35.1" hidden="1" customHeight="1">
      <c r="A17" s="264"/>
      <c r="B17" s="816" t="s">
        <v>195</v>
      </c>
      <c r="C17" s="822"/>
      <c r="D17" s="268"/>
      <c r="G17" s="294"/>
    </row>
    <row r="18" spans="1:8" ht="22.2" customHeight="1">
      <c r="A18" s="262" t="s">
        <v>145</v>
      </c>
      <c r="B18" s="821" t="s">
        <v>192</v>
      </c>
      <c r="C18" s="821"/>
      <c r="D18" s="570"/>
    </row>
    <row r="19" spans="1:8" ht="25.2" customHeight="1">
      <c r="A19" s="270"/>
      <c r="B19" s="793" t="s">
        <v>196</v>
      </c>
      <c r="C19" s="793"/>
      <c r="D19" s="570">
        <f>'Sch-1A (Civil Works) '!M180+'Sch-1B (Boundary Wall)'!M56+'Sch-1C (Plumbing Works)'!N169+'Sch-1D (Landscaping)'!N54+'Sch-1E (Electrical)'!N150+'Sch-1F (HVAC Works)'!N56+'Sch-1G (LIFT)'!N31+'Sch-1H (Fire System)'!N84+'Sch-1I (SOLAR)'!N25</f>
        <v>0</v>
      </c>
    </row>
    <row r="20" spans="1:8" ht="22.2" customHeight="1">
      <c r="A20" s="262" t="s">
        <v>140</v>
      </c>
      <c r="B20" s="821" t="s">
        <v>194</v>
      </c>
      <c r="C20" s="821"/>
      <c r="D20" s="571"/>
    </row>
    <row r="21" spans="1:8" ht="25.2" customHeight="1">
      <c r="A21" s="270"/>
      <c r="B21" s="793" t="s">
        <v>197</v>
      </c>
      <c r="C21" s="793"/>
      <c r="D21" s="571">
        <f>'Sch-2 '!D18:E18</f>
        <v>0.7001999999999996</v>
      </c>
    </row>
    <row r="22" spans="1:8" ht="22.2" hidden="1" customHeight="1">
      <c r="A22" s="262">
        <v>5</v>
      </c>
      <c r="B22" s="821" t="s">
        <v>198</v>
      </c>
      <c r="C22" s="821"/>
      <c r="D22" s="570" t="s">
        <v>199</v>
      </c>
      <c r="H22" s="294"/>
    </row>
    <row r="23" spans="1:8" ht="37.5" hidden="1" customHeight="1">
      <c r="A23" s="271"/>
      <c r="B23" s="793" t="s">
        <v>200</v>
      </c>
      <c r="C23" s="793"/>
      <c r="D23" s="570"/>
    </row>
    <row r="24" spans="1:8" ht="28.5" customHeight="1">
      <c r="A24" s="279"/>
      <c r="B24" s="821" t="s">
        <v>201</v>
      </c>
      <c r="C24" s="821"/>
      <c r="D24" s="295">
        <f>D19+D21</f>
        <v>0.7001999999999996</v>
      </c>
      <c r="F24" s="247">
        <f>D24*(1-0.21)</f>
        <v>0.55315799999999971</v>
      </c>
    </row>
    <row r="25" spans="1:8" ht="30" customHeight="1">
      <c r="A25" s="282"/>
      <c r="B25" s="283"/>
      <c r="C25" s="283"/>
      <c r="D25" s="284"/>
    </row>
    <row r="26" spans="1:8" ht="30" customHeight="1">
      <c r="A26" s="285" t="s">
        <v>110</v>
      </c>
      <c r="B26" s="286" t="str">
        <f>IF('Names of Bidder'!D21=0,"",'Names of Bidder'!D21)</f>
        <v/>
      </c>
      <c r="C26" s="287"/>
      <c r="D26" s="288"/>
      <c r="F26" s="289"/>
    </row>
    <row r="27" spans="1:8" ht="30" customHeight="1">
      <c r="A27" s="285" t="s">
        <v>112</v>
      </c>
      <c r="B27" s="286" t="str">
        <f>IF('Names of Bidder'!D22=0,"",'Names of Bidder'!D22)</f>
        <v/>
      </c>
      <c r="C27" s="287" t="s">
        <v>113</v>
      </c>
      <c r="D27" s="290" t="str">
        <f>IF('Names of Bidder'!D18=0,"",'Names of Bidder'!D18)</f>
        <v/>
      </c>
      <c r="F27" s="252"/>
    </row>
    <row r="28" spans="1:8" ht="30" customHeight="1">
      <c r="A28" s="288"/>
      <c r="B28" s="253"/>
      <c r="C28" s="287" t="s">
        <v>114</v>
      </c>
      <c r="D28" s="290" t="str">
        <f>IF('Names of Bidder'!D19=0,"",'Names of Bidder'!D19)</f>
        <v/>
      </c>
      <c r="F28" s="252"/>
    </row>
    <row r="29" spans="1:8" ht="30" customHeight="1">
      <c r="A29" s="288"/>
      <c r="B29" s="253"/>
      <c r="C29" s="287"/>
      <c r="D29" s="288"/>
      <c r="F29" s="289"/>
    </row>
  </sheetData>
  <sheetProtection algorithmName="SHA-512" hashValue="t4Il1H7yuGU3KO/4rraDTMNgKeWBMEM1qcOS+PQdP2mEu3mm9AmGcfPX2S2K9PwT2A7nb9rDar1478xUdgbXpQ==" saltValue="HiNr3AXtZdMmFOl3Gwo3GA==" spinCount="100000" sheet="1" formatColumns="0" formatRows="0" selectLockedCells="1" selectUnlockedCells="1"/>
  <customSheetViews>
    <customSheetView guid="{9CA44E70-650F-49CD-967F-298619682CA2}" topLeftCell="A13">
      <selection activeCell="D12" sqref="D12"/>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 guid="{C39F923C-6CD3-45D8-86F8-6C4D806DDD7E}" topLeftCell="A16">
      <selection activeCell="F45" sqref="F45"/>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 guid="{B1277D53-29D6-4226-81E2-084FB62977B6}">
      <selection activeCell="B28" sqref="B28:D30"/>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58D82F59-8CF6-455F-B9F4-081499FDF243}">
      <selection activeCell="F15" sqref="F15"/>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4F65FF32-EC61-4022-A399-2986D7B6B8B3}" showPageBreaks="1" zeroValues="0" printArea="1" view="pageBreakPreview" showRuler="0">
      <selection activeCell="B2" sqref="B2:E2"/>
      <pageMargins left="0.5" right="0.38" top="0.56999999999999995" bottom="0.47999999999999993" header="0.38" footer="0.23999999999999996"/>
      <printOptions horizontalCentered="1"/>
      <pageSetup paperSize="9" fitToHeight="0" orientation="portrait"/>
      <headerFooter alignWithMargins="0">
        <oddFooter>&amp;R&amp;"Book Antiqua,Bold"&amp;10Page &amp;P of &amp;N</oddFooter>
      </headerFooter>
    </customSheetView>
    <customSheetView guid="{696D9240-6693-44E8-B9A4-2BFADD101EE2}">
      <selection activeCell="F15" sqref="F15"/>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B0EE7D76-5806-4718-BDAD-3A3EA691E5E4}" topLeftCell="A16">
      <selection activeCell="F15" sqref="F15"/>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E95B21C1-D936-4435-AF6F-90CF0B6A7506}">
      <selection activeCell="B28" sqref="B28:D30"/>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08A645C4-A23F-4400-B0CE-1685BC312A6F}" topLeftCell="A19">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s>
  <mergeCells count="18">
    <mergeCell ref="B24:C24"/>
    <mergeCell ref="B13:C13"/>
    <mergeCell ref="B14:C14"/>
    <mergeCell ref="B15:C15"/>
    <mergeCell ref="B16:C16"/>
    <mergeCell ref="B17:C17"/>
    <mergeCell ref="B18:C18"/>
    <mergeCell ref="B19:C19"/>
    <mergeCell ref="B20:C20"/>
    <mergeCell ref="B21:C21"/>
    <mergeCell ref="B22:C22"/>
    <mergeCell ref="B23:C23"/>
    <mergeCell ref="B11:C11"/>
    <mergeCell ref="A3:D3"/>
    <mergeCell ref="A4:D4"/>
    <mergeCell ref="B8:C8"/>
    <mergeCell ref="B9:C9"/>
    <mergeCell ref="B10:C10"/>
  </mergeCells>
  <printOptions horizontalCentered="1"/>
  <pageMargins left="0.5" right="0.38" top="0.56999999999999995" bottom="0.47999999999999993" header="0.38" footer="0.23999999999999996"/>
  <pageSetup paperSize="9" fitToHeight="0" orientation="portrait"/>
  <headerFooter alignWithMargins="0">
    <oddFooter>&amp;R&amp;"Book Antiqua,Bold"&amp;10Schedule-5/ Page &amp;P of &amp;N</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00B0F0"/>
  </sheetPr>
  <dimension ref="A1:F32"/>
  <sheetViews>
    <sheetView zoomScaleSheetLayoutView="100" workbookViewId="0">
      <selection activeCell="F21" sqref="F21"/>
    </sheetView>
  </sheetViews>
  <sheetFormatPr defaultColWidth="10" defaultRowHeight="15.6"/>
  <cols>
    <col min="1" max="1" width="10.6640625" style="213" customWidth="1"/>
    <col min="2" max="2" width="27.44140625" style="213" customWidth="1"/>
    <col min="3" max="3" width="21" style="213" customWidth="1"/>
    <col min="4" max="4" width="34.33203125" style="213" customWidth="1"/>
    <col min="5" max="5" width="10" style="247"/>
    <col min="6" max="6" width="24.33203125" style="247" customWidth="1"/>
    <col min="7" max="16384" width="10" style="247"/>
  </cols>
  <sheetData>
    <row r="1" spans="1:6" ht="18" customHeight="1">
      <c r="A1" s="248" t="str">
        <f>Cover!B3</f>
        <v>Specification No.: ODP/BB/C&amp;M-3430/OT-14/RFx No. 5002002968/23-24</v>
      </c>
      <c r="B1" s="249"/>
      <c r="C1" s="250"/>
      <c r="D1" s="251" t="s">
        <v>202</v>
      </c>
    </row>
    <row r="2" spans="1:6" ht="18" customHeight="1">
      <c r="A2" s="252"/>
      <c r="B2" s="253"/>
      <c r="C2" s="254"/>
      <c r="D2" s="254"/>
    </row>
    <row r="3" spans="1:6" ht="47.25" customHeight="1">
      <c r="A3" s="785" t="str">
        <f>Cover!$B$2</f>
        <v xml:space="preserve">Balance works for Construction of Vishram Sadan at MKCG Medical College, Berhampur under CSR Scheme of POWERGRID </v>
      </c>
      <c r="B3" s="785"/>
      <c r="C3" s="785"/>
      <c r="D3" s="785"/>
      <c r="E3" s="255"/>
      <c r="F3" s="255"/>
    </row>
    <row r="4" spans="1:6" ht="22.2" customHeight="1">
      <c r="A4" s="786" t="s">
        <v>190</v>
      </c>
      <c r="B4" s="786"/>
      <c r="C4" s="786"/>
      <c r="D4" s="786"/>
    </row>
    <row r="5" spans="1:6" ht="18" customHeight="1">
      <c r="A5" s="256"/>
    </row>
    <row r="6" spans="1:6" ht="18" customHeight="1">
      <c r="A6" s="212" t="e">
        <f>#REF!</f>
        <v>#REF!</v>
      </c>
      <c r="D6" s="213" t="s">
        <v>84</v>
      </c>
    </row>
    <row r="7" spans="1:6" ht="18" customHeight="1">
      <c r="A7" s="257" t="e">
        <f>#REF!</f>
        <v>#REF!</v>
      </c>
      <c r="D7" s="156" t="s">
        <v>203</v>
      </c>
      <c r="E7" s="157"/>
      <c r="F7" s="158"/>
    </row>
    <row r="8" spans="1:6">
      <c r="A8" s="216" t="s">
        <v>147</v>
      </c>
      <c r="B8" s="784" t="e">
        <f>IF(#REF!=0,"",#REF!)</f>
        <v>#REF!</v>
      </c>
      <c r="C8" s="784"/>
      <c r="D8" s="156" t="s">
        <v>127</v>
      </c>
      <c r="E8" s="157"/>
      <c r="F8" s="158"/>
    </row>
    <row r="9" spans="1:6">
      <c r="A9" s="216" t="s">
        <v>148</v>
      </c>
      <c r="B9" s="784" t="e">
        <f>IF(#REF!=0,"",#REF!)</f>
        <v>#REF!</v>
      </c>
      <c r="C9" s="784"/>
      <c r="D9" s="156" t="s">
        <v>130</v>
      </c>
      <c r="E9" s="157"/>
      <c r="F9" s="158"/>
    </row>
    <row r="10" spans="1:6">
      <c r="A10" s="217"/>
      <c r="B10" s="784" t="e">
        <f>IF(#REF!=0,"",#REF!)</f>
        <v>#REF!</v>
      </c>
      <c r="C10" s="784"/>
      <c r="D10" s="156" t="s">
        <v>132</v>
      </c>
      <c r="E10" s="157"/>
      <c r="F10" s="158"/>
    </row>
    <row r="11" spans="1:6">
      <c r="A11" s="217"/>
      <c r="B11" s="784" t="e">
        <f>IF(#REF!=0,"",#REF!)</f>
        <v>#REF!</v>
      </c>
      <c r="C11" s="784"/>
      <c r="D11" s="156" t="s">
        <v>133</v>
      </c>
      <c r="E11" s="157"/>
      <c r="F11" s="158"/>
    </row>
    <row r="12" spans="1:6" ht="18" customHeight="1">
      <c r="A12" s="258"/>
      <c r="B12" s="258"/>
      <c r="C12" s="258"/>
      <c r="D12" s="259"/>
    </row>
    <row r="13" spans="1:6" ht="22.2" customHeight="1">
      <c r="A13" s="260" t="s">
        <v>149</v>
      </c>
      <c r="B13" s="789" t="s">
        <v>191</v>
      </c>
      <c r="C13" s="790"/>
      <c r="D13" s="261" t="s">
        <v>151</v>
      </c>
    </row>
    <row r="14" spans="1:6" ht="22.2" customHeight="1">
      <c r="A14" s="262" t="s">
        <v>145</v>
      </c>
      <c r="B14" s="821" t="s">
        <v>192</v>
      </c>
      <c r="C14" s="821"/>
      <c r="D14" s="263"/>
    </row>
    <row r="15" spans="1:6" ht="35.1" customHeight="1">
      <c r="A15" s="264"/>
      <c r="B15" s="816" t="str">
        <f>'Sch-3'!B15:C15</f>
        <v xml:space="preserve">Ex-works price of Plant and Equipment including Type Test Charges </v>
      </c>
      <c r="C15" s="817"/>
      <c r="D15" s="265" t="e">
        <f>#REF!*(1-Discount!O18)+#REF!*(1-Discount!O19)</f>
        <v>#REF!</v>
      </c>
      <c r="F15" s="266"/>
    </row>
    <row r="16" spans="1:6" ht="22.2" customHeight="1">
      <c r="A16" s="262" t="s">
        <v>140</v>
      </c>
      <c r="B16" s="821" t="s">
        <v>194</v>
      </c>
      <c r="C16" s="821"/>
      <c r="D16" s="267"/>
    </row>
    <row r="17" spans="1:6" ht="35.1" customHeight="1">
      <c r="A17" s="264"/>
      <c r="B17" s="816" t="s">
        <v>204</v>
      </c>
      <c r="C17" s="817"/>
      <c r="D17" s="268" t="e">
        <f>'Sch-3'!D17*(1-Discount!O20)</f>
        <v>#REF!</v>
      </c>
      <c r="F17" s="266"/>
    </row>
    <row r="18" spans="1:6" ht="22.2" customHeight="1">
      <c r="A18" s="262" t="s">
        <v>158</v>
      </c>
      <c r="B18" s="821" t="s">
        <v>205</v>
      </c>
      <c r="C18" s="821"/>
      <c r="D18" s="269"/>
    </row>
    <row r="19" spans="1:6" ht="30" customHeight="1">
      <c r="A19" s="270"/>
      <c r="B19" s="823" t="s">
        <v>206</v>
      </c>
      <c r="C19" s="824"/>
      <c r="D19" s="268" t="e">
        <f>'Sch-3'!D19*(1-Discount!O22)</f>
        <v>#REF!</v>
      </c>
    </row>
    <row r="20" spans="1:6" ht="22.2" customHeight="1">
      <c r="A20" s="262" t="s">
        <v>139</v>
      </c>
      <c r="B20" s="821" t="s">
        <v>207</v>
      </c>
      <c r="C20" s="821"/>
      <c r="D20" s="263"/>
    </row>
    <row r="21" spans="1:6" ht="30" customHeight="1">
      <c r="A21" s="271"/>
      <c r="B21" s="825" t="s">
        <v>208</v>
      </c>
      <c r="C21" s="826"/>
      <c r="D21" s="272" t="e">
        <f>'Sch-3'!D21*(1-Discount!O18)</f>
        <v>#REF!</v>
      </c>
    </row>
    <row r="22" spans="1:6" ht="51.75" customHeight="1">
      <c r="A22" s="271"/>
      <c r="B22" s="273"/>
      <c r="C22" s="274"/>
      <c r="D22" s="275" t="e">
        <f>IF('Sch-2 '!#REF!=0,"",'Sch-2 '!#REF!)</f>
        <v>#REF!</v>
      </c>
      <c r="F22" s="276"/>
    </row>
    <row r="23" spans="1:6" ht="30" customHeight="1">
      <c r="A23" s="262">
        <v>5</v>
      </c>
      <c r="B23" s="821" t="s">
        <v>198</v>
      </c>
      <c r="C23" s="821"/>
      <c r="D23" s="277"/>
    </row>
    <row r="24" spans="1:6" ht="30" customHeight="1">
      <c r="A24" s="271"/>
      <c r="B24" s="816" t="s">
        <v>209</v>
      </c>
      <c r="C24" s="817"/>
      <c r="D24" s="278" t="s">
        <v>199</v>
      </c>
    </row>
    <row r="25" spans="1:6" ht="28.5" customHeight="1">
      <c r="A25" s="812"/>
      <c r="B25" s="813" t="s">
        <v>210</v>
      </c>
      <c r="C25" s="813"/>
      <c r="D25" s="280" t="e">
        <f>SUM(D15,D17,D21)</f>
        <v>#REF!</v>
      </c>
    </row>
    <row r="26" spans="1:6" ht="51" customHeight="1">
      <c r="A26" s="812"/>
      <c r="B26" s="813"/>
      <c r="C26" s="813"/>
      <c r="D26" s="281" t="e">
        <f>D22</f>
        <v>#REF!</v>
      </c>
    </row>
    <row r="27" spans="1:6" ht="30" customHeight="1">
      <c r="A27" s="282"/>
      <c r="B27" s="283"/>
      <c r="C27" s="283"/>
      <c r="D27" s="284"/>
    </row>
    <row r="28" spans="1:6" ht="30" customHeight="1">
      <c r="A28" s="285" t="s">
        <v>110</v>
      </c>
      <c r="B28" s="286" t="e">
        <f>IF(#REF!=0,"",#REF!)</f>
        <v>#REF!</v>
      </c>
      <c r="C28" s="287"/>
      <c r="D28" s="288"/>
      <c r="F28" s="289"/>
    </row>
    <row r="29" spans="1:6" ht="30" customHeight="1">
      <c r="A29" s="285" t="s">
        <v>112</v>
      </c>
      <c r="B29" s="286" t="e">
        <f>IF(#REF!=0,"",#REF!)</f>
        <v>#REF!</v>
      </c>
      <c r="C29" s="287" t="s">
        <v>113</v>
      </c>
      <c r="D29" s="290" t="e">
        <f>IF(#REF!=0,"",#REF!)</f>
        <v>#REF!</v>
      </c>
      <c r="F29" s="252"/>
    </row>
    <row r="30" spans="1:6" ht="30" customHeight="1">
      <c r="A30" s="288"/>
      <c r="B30" s="253"/>
      <c r="C30" s="287" t="s">
        <v>114</v>
      </c>
      <c r="D30" s="290" t="e">
        <f>IF(#REF!=0,"",#REF!)</f>
        <v>#REF!</v>
      </c>
      <c r="F30" s="252"/>
    </row>
    <row r="31" spans="1:6" ht="30" customHeight="1">
      <c r="A31" s="288"/>
      <c r="B31" s="253"/>
      <c r="C31" s="287"/>
      <c r="D31" s="288"/>
      <c r="F31" s="289"/>
    </row>
    <row r="32" spans="1:6" ht="30" customHeight="1">
      <c r="A32" s="291"/>
      <c r="B32" s="291"/>
      <c r="C32" s="292"/>
      <c r="E32" s="293"/>
    </row>
  </sheetData>
  <sheetProtection formatColumns="0" formatRows="0" selectLockedCells="1" selectUnlockedCells="1"/>
  <customSheetViews>
    <customSheetView guid="{9CA44E70-650F-49CD-967F-298619682CA2}" topLeftCell="A4">
      <selection activeCell="D21" sqref="D21"/>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 guid="{C39F923C-6CD3-45D8-86F8-6C4D806DDD7E}" topLeftCell="A16">
      <selection activeCell="F45" sqref="F45"/>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 guid="{B1277D53-29D6-4226-81E2-084FB62977B6}" topLeftCell="A28">
      <selection activeCell="B28" sqref="B28:D30"/>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58D82F59-8CF6-455F-B9F4-081499FDF243}" topLeftCell="A13">
      <selection activeCell="F21" sqref="F21"/>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696D9240-6693-44E8-B9A4-2BFADD101EE2}">
      <selection activeCell="F21" sqref="F21"/>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B0EE7D76-5806-4718-BDAD-3A3EA691E5E4}" topLeftCell="A7">
      <selection activeCell="F21" sqref="F21"/>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E95B21C1-D936-4435-AF6F-90CF0B6A7506}" topLeftCell="A28">
      <selection activeCell="B28" sqref="B28:D30"/>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08A645C4-A23F-4400-B0CE-1685BC312A6F}" topLeftCell="A16">
      <selection activeCell="D25" sqref="D25"/>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s>
  <mergeCells count="19">
    <mergeCell ref="A25:A26"/>
    <mergeCell ref="B25:C26"/>
    <mergeCell ref="B13:C13"/>
    <mergeCell ref="B14:C14"/>
    <mergeCell ref="B15:C15"/>
    <mergeCell ref="B16:C16"/>
    <mergeCell ref="B17:C17"/>
    <mergeCell ref="B18:C18"/>
    <mergeCell ref="B19:C19"/>
    <mergeCell ref="B20:C20"/>
    <mergeCell ref="B21:C21"/>
    <mergeCell ref="B23:C23"/>
    <mergeCell ref="B24:C24"/>
    <mergeCell ref="B11:C11"/>
    <mergeCell ref="A3:D3"/>
    <mergeCell ref="A4:D4"/>
    <mergeCell ref="B8:C8"/>
    <mergeCell ref="B9:C9"/>
    <mergeCell ref="B10:C10"/>
  </mergeCells>
  <printOptions horizontalCentered="1"/>
  <pageMargins left="0.5" right="0.38" top="0.56999999999999995" bottom="0.47999999999999993" header="0.38" footer="0.23999999999999996"/>
  <pageSetup paperSize="9" fitToHeight="0" orientation="portrait"/>
  <headerFooter alignWithMargins="0">
    <oddFooter>&amp;R&amp;"Book Antiqua,Bold"&amp;10Schedule-5/ Page &amp;P of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zoomScaleSheetLayoutView="100" workbookViewId="0">
      <selection activeCell="C5" sqref="C5:E5"/>
    </sheetView>
  </sheetViews>
  <sheetFormatPr defaultColWidth="8" defaultRowHeight="13.8"/>
  <cols>
    <col min="1" max="1" width="8.6640625" style="443" customWidth="1"/>
    <col min="2" max="2" width="11.109375" style="443" customWidth="1"/>
    <col min="3" max="4" width="38.6640625" style="443" customWidth="1"/>
    <col min="5" max="5" width="14.88671875" style="443" customWidth="1"/>
    <col min="6" max="6" width="8.6640625" style="442" customWidth="1"/>
    <col min="7" max="9" width="8" style="442" customWidth="1"/>
    <col min="10" max="16384" width="8" style="444"/>
  </cols>
  <sheetData>
    <row r="1" spans="1:10" ht="30.75" customHeight="1">
      <c r="B1" s="658" t="s">
        <v>19</v>
      </c>
      <c r="C1" s="659"/>
      <c r="D1" s="659"/>
      <c r="E1" s="660"/>
      <c r="F1" s="445"/>
      <c r="G1" s="446"/>
      <c r="H1" s="446"/>
      <c r="I1" s="446"/>
      <c r="J1" s="460"/>
    </row>
    <row r="2" spans="1:10" ht="50.1" customHeight="1">
      <c r="A2" s="447"/>
      <c r="B2" s="661" t="str">
        <f>'Basic Data'!C5</f>
        <v xml:space="preserve">Balance works for Construction of Vishram Sadan at MKCG Medical College, Berhampur under CSR Scheme of POWERGRID </v>
      </c>
      <c r="C2" s="662"/>
      <c r="D2" s="662"/>
      <c r="E2" s="663"/>
      <c r="F2" s="446"/>
      <c r="G2" s="446"/>
      <c r="H2" s="446"/>
      <c r="I2" s="446"/>
      <c r="J2" s="460"/>
    </row>
    <row r="3" spans="1:10" ht="23.25" customHeight="1">
      <c r="A3" s="447"/>
      <c r="B3" s="664" t="str">
        <f>"Specification No.: "&amp;'Basic Data'!C7</f>
        <v>Specification No.: ODP/BB/C&amp;M-3430/OT-14/RFx No. 5002002968/23-24</v>
      </c>
      <c r="C3" s="665"/>
      <c r="D3" s="665"/>
      <c r="E3" s="666"/>
      <c r="F3" s="446"/>
      <c r="G3" s="446"/>
      <c r="H3" s="446"/>
      <c r="I3" s="446"/>
      <c r="J3" s="460"/>
    </row>
    <row r="4" spans="1:10" ht="30" customHeight="1">
      <c r="A4" s="447"/>
      <c r="B4" s="448">
        <v>1</v>
      </c>
      <c r="C4" s="667" t="s">
        <v>1301</v>
      </c>
      <c r="D4" s="667"/>
      <c r="E4" s="668"/>
      <c r="F4" s="446"/>
      <c r="G4" s="449"/>
      <c r="H4" s="449"/>
      <c r="I4" s="446"/>
      <c r="J4" s="460"/>
    </row>
    <row r="5" spans="1:10" ht="30" customHeight="1">
      <c r="A5" s="447"/>
      <c r="B5" s="448">
        <v>2</v>
      </c>
      <c r="C5" s="667" t="s">
        <v>525</v>
      </c>
      <c r="D5" s="667"/>
      <c r="E5" s="668"/>
      <c r="F5" s="446"/>
      <c r="G5" s="446"/>
      <c r="H5" s="446"/>
      <c r="I5" s="446"/>
      <c r="J5" s="460"/>
    </row>
    <row r="6" spans="1:10" s="442" customFormat="1" ht="30" customHeight="1">
      <c r="A6" s="447"/>
      <c r="B6" s="448">
        <v>3</v>
      </c>
      <c r="C6" s="667" t="s">
        <v>20</v>
      </c>
      <c r="D6" s="667"/>
      <c r="E6" s="668"/>
      <c r="F6" s="446"/>
      <c r="G6" s="446"/>
      <c r="H6" s="446"/>
      <c r="I6" s="446"/>
      <c r="J6" s="446"/>
    </row>
    <row r="7" spans="1:10" ht="52.5" hidden="1" customHeight="1">
      <c r="A7" s="447"/>
      <c r="B7" s="450">
        <v>4</v>
      </c>
      <c r="C7" s="667" t="s">
        <v>21</v>
      </c>
      <c r="D7" s="667"/>
      <c r="E7" s="668"/>
      <c r="F7" s="446"/>
      <c r="G7" s="446"/>
      <c r="H7" s="446"/>
      <c r="I7" s="446"/>
      <c r="J7" s="460"/>
    </row>
    <row r="8" spans="1:10" ht="12" customHeight="1">
      <c r="A8" s="447"/>
      <c r="B8" s="451"/>
      <c r="C8" s="447"/>
      <c r="D8" s="447"/>
      <c r="E8" s="452"/>
      <c r="F8" s="446"/>
      <c r="G8" s="446"/>
      <c r="H8" s="446"/>
      <c r="I8" s="446"/>
      <c r="J8" s="460"/>
    </row>
    <row r="9" spans="1:10" ht="20.25" customHeight="1">
      <c r="A9" s="447"/>
      <c r="B9" s="669"/>
      <c r="C9" s="670"/>
      <c r="D9" s="670"/>
      <c r="E9" s="671"/>
      <c r="F9" s="446"/>
      <c r="G9" s="446"/>
      <c r="H9" s="446"/>
      <c r="I9" s="446"/>
      <c r="J9" s="460"/>
    </row>
    <row r="10" spans="1:10" ht="33.75" hidden="1" customHeight="1">
      <c r="A10" s="447"/>
      <c r="B10" s="451"/>
      <c r="C10" s="447"/>
      <c r="D10" s="447"/>
      <c r="E10" s="453"/>
      <c r="F10" s="446"/>
      <c r="G10" s="446"/>
      <c r="H10" s="446"/>
      <c r="I10" s="446"/>
      <c r="J10" s="460"/>
    </row>
    <row r="11" spans="1:10" ht="24" customHeight="1">
      <c r="B11" s="672"/>
      <c r="C11" s="673"/>
      <c r="D11" s="673"/>
      <c r="E11" s="454"/>
    </row>
    <row r="12" spans="1:10" ht="16.2" customHeight="1">
      <c r="B12" s="674"/>
      <c r="C12" s="675"/>
      <c r="D12" s="675"/>
      <c r="E12" s="455"/>
      <c r="G12" s="446"/>
      <c r="H12" s="446"/>
      <c r="I12" s="446"/>
      <c r="J12" s="460"/>
    </row>
    <row r="13" spans="1:10" ht="24" customHeight="1">
      <c r="B13" s="672"/>
      <c r="C13" s="673"/>
      <c r="D13" s="673"/>
      <c r="E13" s="454"/>
      <c r="F13" s="456"/>
      <c r="G13" s="457"/>
      <c r="H13" s="457"/>
      <c r="I13" s="457"/>
      <c r="J13" s="457"/>
    </row>
    <row r="14" spans="1:10" ht="16.2" customHeight="1">
      <c r="B14" s="656"/>
      <c r="C14" s="657"/>
      <c r="D14" s="657"/>
      <c r="E14" s="458"/>
      <c r="F14" s="456"/>
      <c r="G14" s="457"/>
      <c r="H14" s="457"/>
      <c r="I14" s="457"/>
      <c r="J14" s="457"/>
    </row>
    <row r="15" spans="1:10" ht="15.6">
      <c r="A15" s="447"/>
      <c r="B15" s="459"/>
      <c r="C15" s="459"/>
      <c r="D15" s="459"/>
      <c r="E15" s="459"/>
      <c r="F15" s="446"/>
      <c r="G15" s="446"/>
      <c r="H15" s="446"/>
      <c r="I15" s="446"/>
      <c r="J15" s="460"/>
    </row>
    <row r="16" spans="1:10" ht="15.6">
      <c r="A16" s="447"/>
      <c r="B16" s="447"/>
      <c r="C16" s="447"/>
      <c r="D16" s="447"/>
      <c r="E16" s="447"/>
      <c r="F16" s="446"/>
      <c r="G16" s="446"/>
      <c r="H16" s="446"/>
      <c r="I16" s="446"/>
      <c r="J16" s="460"/>
    </row>
    <row r="17" spans="1:10" ht="15.6">
      <c r="A17" s="447"/>
      <c r="B17" s="447"/>
      <c r="C17" s="447"/>
      <c r="D17" s="447"/>
      <c r="E17" s="447"/>
      <c r="F17" s="446"/>
      <c r="G17" s="446"/>
      <c r="H17" s="446"/>
      <c r="I17" s="446"/>
      <c r="J17" s="460"/>
    </row>
  </sheetData>
  <sheetProtection algorithmName="SHA-512" hashValue="83jLR1mNqWPIJ+7cV5ygwuSxS2wkMbMQ2zh45Y6R6yDpCnvvngUgtrTO00jgOHZ736JxnS+1cErzbcn+CgMpJA==" saltValue="ReGzRJA7ArYsFrZO9DKkLA==" spinCount="100000" sheet="1" formatColumns="0" formatRows="0" selectLockedCells="1"/>
  <customSheetViews>
    <customSheetView guid="{9CA44E70-650F-49CD-967F-298619682CA2}" showPageBreaks="1" showGridLines="0" printArea="1" hiddenRows="1">
      <selection activeCell="F45" sqref="F45"/>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C39F923C-6CD3-45D8-86F8-6C4D806DDD7E}" showGridLines="0" hiddenRows="1">
      <selection activeCell="F45" sqref="F45"/>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B1277D53-29D6-4226-81E2-084FB62977B6}" showGridLines="0" hiddenRows="1">
      <selection activeCell="F4" sqref="F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58D82F59-8CF6-455F-B9F4-081499FDF243}" showGridLines="0" hiddenRows="1">
      <selection activeCell="F4" sqref="F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4F65FF32-EC61-4022-A399-2986D7B6B8B3}" showGridLines="0" showRuler="0">
      <selection activeCell="B2" sqref="B2:E2"/>
      <pageMargins left="0.15748031496062992" right="0.23622047244094491" top="0.51181102362204722" bottom="0.98425196850393715" header="0.35433070866141736" footer="0.51181102362204722"/>
      <pageSetup paperSize="9" orientation="landscape"/>
      <headerFooter alignWithMargins="0"/>
    </customSheetView>
    <customSheetView guid="{696D9240-6693-44E8-B9A4-2BFADD101EE2}" showGridLines="0" hiddenRows="1">
      <selection activeCell="F4" sqref="F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B0EE7D76-5806-4718-BDAD-3A3EA691E5E4}" showGridLines="0" hiddenRows="1">
      <selection activeCell="F4" sqref="F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E95B21C1-D936-4435-AF6F-90CF0B6A7506}" showPageBreaks="1" showGridLines="0" printArea="1" hiddenRows="1">
      <selection activeCell="F4" sqref="F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08A645C4-A23F-4400-B0CE-1685BC312A6F}" showGridLines="0" hiddenRows="1">
      <selection activeCell="B14" sqref="B14:D1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s>
  <mergeCells count="12">
    <mergeCell ref="B14:D14"/>
    <mergeCell ref="B1:E1"/>
    <mergeCell ref="B2:E2"/>
    <mergeCell ref="B3:E3"/>
    <mergeCell ref="C4:E4"/>
    <mergeCell ref="C5:E5"/>
    <mergeCell ref="C6:E6"/>
    <mergeCell ref="C7:E7"/>
    <mergeCell ref="B9:E9"/>
    <mergeCell ref="B11:D11"/>
    <mergeCell ref="B12:D12"/>
    <mergeCell ref="B13:D13"/>
  </mergeCells>
  <printOptions horizontalCentered="1"/>
  <pageMargins left="0.15748031496062992" right="0.23622047244094491" top="0.78740157480314965" bottom="0.98425196850393715" header="0.35433070866141736" footer="0.51181102362204722"/>
  <pageSetup paperSize="9" orientation="landscape"/>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tabColor theme="1"/>
  </sheetPr>
  <dimension ref="A1:P28"/>
  <sheetViews>
    <sheetView showZeros="0" zoomScaleSheetLayoutView="100" workbookViewId="0">
      <selection activeCell="G25" sqref="G25"/>
    </sheetView>
  </sheetViews>
  <sheetFormatPr defaultColWidth="9" defaultRowHeight="14.4"/>
  <cols>
    <col min="1" max="1" width="11.33203125" style="207" customWidth="1"/>
    <col min="2" max="2" width="34.33203125" style="208" customWidth="1"/>
    <col min="3" max="3" width="8.6640625" style="208" customWidth="1"/>
    <col min="4" max="4" width="7.6640625" style="208" customWidth="1"/>
    <col min="5" max="5" width="13.6640625" style="208" customWidth="1"/>
    <col min="6" max="6" width="21.33203125" style="208" customWidth="1"/>
    <col min="7" max="7" width="17.6640625" style="105" customWidth="1"/>
    <col min="8" max="12" width="9" style="107"/>
    <col min="13" max="13" width="9" style="209"/>
    <col min="14" max="14" width="13.88671875" style="209" customWidth="1"/>
    <col min="15" max="15" width="13.6640625" style="209" customWidth="1"/>
    <col min="16" max="16" width="21.33203125" style="107" customWidth="1"/>
    <col min="17" max="16384" width="9" style="107"/>
  </cols>
  <sheetData>
    <row r="1" spans="1:16" ht="18" customHeight="1">
      <c r="A1" s="150" t="str">
        <f>Cover!B3</f>
        <v>Specification No.: ODP/BB/C&amp;M-3430/OT-14/RFx No. 5002002968/23-24</v>
      </c>
      <c r="B1" s="151"/>
      <c r="C1" s="151"/>
      <c r="D1" s="152"/>
      <c r="E1" s="152"/>
      <c r="F1" s="153" t="s">
        <v>211</v>
      </c>
    </row>
    <row r="2" spans="1:16" ht="18" customHeight="1">
      <c r="A2" s="154"/>
      <c r="B2" s="108"/>
      <c r="C2" s="108"/>
      <c r="D2" s="128"/>
      <c r="E2" s="128"/>
      <c r="F2" s="105"/>
    </row>
    <row r="3" spans="1:16" ht="55.5" customHeight="1">
      <c r="A3" s="827" t="str">
        <f>Cover!$B$2</f>
        <v xml:space="preserve">Balance works for Construction of Vishram Sadan at MKCG Medical College, Berhampur under CSR Scheme of POWERGRID </v>
      </c>
      <c r="B3" s="827"/>
      <c r="C3" s="827"/>
      <c r="D3" s="827"/>
      <c r="E3" s="827"/>
      <c r="F3" s="827"/>
      <c r="M3" s="240" t="s">
        <v>120</v>
      </c>
      <c r="O3" s="241" t="e">
        <f>Discount!G15/('Sch-3'!D15+'Sch-3'!D17+'Sch-3'!D19)</f>
        <v>#DIV/0!</v>
      </c>
    </row>
    <row r="4" spans="1:16" ht="22.2" customHeight="1">
      <c r="A4" s="689" t="s">
        <v>212</v>
      </c>
      <c r="B4" s="689"/>
      <c r="C4" s="689"/>
      <c r="D4" s="689"/>
      <c r="E4" s="689"/>
      <c r="F4" s="689"/>
      <c r="M4" s="240" t="s">
        <v>122</v>
      </c>
      <c r="O4" s="241">
        <f>Discount!G16</f>
        <v>0</v>
      </c>
    </row>
    <row r="5" spans="1:16" ht="18" customHeight="1">
      <c r="A5" s="210"/>
      <c r="B5" s="211"/>
      <c r="C5" s="211"/>
      <c r="D5" s="211"/>
      <c r="E5" s="211"/>
      <c r="F5" s="211"/>
      <c r="M5" s="240" t="s">
        <v>213</v>
      </c>
      <c r="O5" s="241" t="e">
        <f>Discount!G22/D21</f>
        <v>#DIV/0!</v>
      </c>
    </row>
    <row r="6" spans="1:16" ht="18" customHeight="1">
      <c r="A6" s="212" t="e">
        <f>#REF!</f>
        <v>#REF!</v>
      </c>
      <c r="B6" s="213"/>
      <c r="C6" s="213"/>
      <c r="D6" s="213"/>
      <c r="E6" s="155" t="s">
        <v>84</v>
      </c>
      <c r="M6" s="240" t="s">
        <v>214</v>
      </c>
      <c r="O6" s="241">
        <f>Discount!G28</f>
        <v>0</v>
      </c>
    </row>
    <row r="7" spans="1:16" ht="18" customHeight="1">
      <c r="A7" s="214" t="e">
        <f>#REF!</f>
        <v>#REF!</v>
      </c>
      <c r="B7" s="213"/>
      <c r="C7" s="213"/>
      <c r="D7" s="213"/>
      <c r="E7" s="215" t="s">
        <v>85</v>
      </c>
      <c r="M7" s="240" t="s">
        <v>125</v>
      </c>
      <c r="O7" s="241" t="e">
        <f>Discount!G29/('Sch-3'!D15+'Sch-3'!D17+'Sch-3'!D19)</f>
        <v>#DIV/0!</v>
      </c>
    </row>
    <row r="8" spans="1:16" ht="18" customHeight="1">
      <c r="A8" s="216" t="s">
        <v>147</v>
      </c>
      <c r="B8" s="802" t="e">
        <f>IF(#REF!=0,"",#REF!)</f>
        <v>#REF!</v>
      </c>
      <c r="C8" s="802"/>
      <c r="D8" s="802"/>
      <c r="E8" s="215" t="s">
        <v>87</v>
      </c>
      <c r="M8" s="240" t="s">
        <v>128</v>
      </c>
      <c r="O8" s="241">
        <f>Discount!G31</f>
        <v>0</v>
      </c>
    </row>
    <row r="9" spans="1:16" ht="18" customHeight="1">
      <c r="A9" s="216" t="s">
        <v>148</v>
      </c>
      <c r="B9" s="802" t="e">
        <f>IF(#REF!=0,"",#REF!)</f>
        <v>#REF!</v>
      </c>
      <c r="C9" s="802"/>
      <c r="D9" s="802"/>
      <c r="E9" s="215" t="s">
        <v>89</v>
      </c>
      <c r="M9" s="240" t="s">
        <v>131</v>
      </c>
      <c r="O9" s="241" t="e">
        <f>SUM(O3:O8)</f>
        <v>#DIV/0!</v>
      </c>
    </row>
    <row r="10" spans="1:16" ht="18" customHeight="1">
      <c r="A10" s="217"/>
      <c r="B10" s="802" t="e">
        <f>IF(#REF!=0,"",#REF!)</f>
        <v>#REF!</v>
      </c>
      <c r="C10" s="802"/>
      <c r="D10" s="802"/>
      <c r="E10" s="215" t="s">
        <v>90</v>
      </c>
    </row>
    <row r="11" spans="1:16" ht="18" customHeight="1">
      <c r="A11" s="217"/>
      <c r="B11" s="802" t="e">
        <f>IF(#REF!=0,"",#REF!)</f>
        <v>#REF!</v>
      </c>
      <c r="C11" s="802"/>
      <c r="D11" s="802"/>
      <c r="E11" s="215" t="s">
        <v>91</v>
      </c>
    </row>
    <row r="12" spans="1:16" ht="18" customHeight="1">
      <c r="B12" s="218"/>
      <c r="C12" s="218"/>
      <c r="D12" s="218"/>
      <c r="E12" s="219"/>
      <c r="F12" s="207"/>
    </row>
    <row r="14" spans="1:16" ht="33.75" customHeight="1">
      <c r="A14" s="220" t="s">
        <v>215</v>
      </c>
      <c r="B14" s="130" t="s">
        <v>216</v>
      </c>
      <c r="C14" s="221" t="s">
        <v>97</v>
      </c>
      <c r="D14" s="221" t="s">
        <v>217</v>
      </c>
      <c r="E14" s="221" t="s">
        <v>218</v>
      </c>
      <c r="F14" s="221" t="s">
        <v>219</v>
      </c>
      <c r="N14" s="830" t="s">
        <v>220</v>
      </c>
      <c r="O14" s="830"/>
      <c r="P14" s="242"/>
    </row>
    <row r="15" spans="1:16" s="206" customFormat="1" ht="15.6">
      <c r="A15" s="222">
        <v>1</v>
      </c>
      <c r="B15" s="222">
        <v>2</v>
      </c>
      <c r="C15" s="222">
        <v>3</v>
      </c>
      <c r="D15" s="222">
        <v>4</v>
      </c>
      <c r="E15" s="223">
        <v>5</v>
      </c>
      <c r="F15" s="223" t="s">
        <v>137</v>
      </c>
      <c r="M15" s="243"/>
      <c r="N15" s="831">
        <v>3</v>
      </c>
      <c r="O15" s="831"/>
      <c r="P15" s="211"/>
    </row>
    <row r="16" spans="1:16" ht="15.6">
      <c r="A16" s="224" t="e">
        <f>#REF!</f>
        <v>#REF!</v>
      </c>
      <c r="B16" s="225" t="e">
        <f>#REF!</f>
        <v>#REF!</v>
      </c>
      <c r="C16" s="224" t="e">
        <f>#REF!</f>
        <v>#REF!</v>
      </c>
      <c r="D16" s="224" t="e">
        <f>#REF!</f>
        <v>#REF!</v>
      </c>
      <c r="E16" s="226"/>
      <c r="F16" s="227"/>
      <c r="G16" s="228"/>
      <c r="N16" s="832"/>
      <c r="O16" s="832"/>
      <c r="P16" s="208"/>
    </row>
    <row r="17" spans="1:16" ht="35.1" customHeight="1">
      <c r="A17" s="224" t="e">
        <f>#REF!</f>
        <v>#REF!</v>
      </c>
      <c r="B17" s="225" t="e">
        <f>#REF!</f>
        <v>#REF!</v>
      </c>
      <c r="C17" s="224" t="e">
        <f>#REF!</f>
        <v>#REF!</v>
      </c>
      <c r="D17" s="224" t="e">
        <f>#REF!</f>
        <v>#REF!</v>
      </c>
      <c r="E17" s="229" t="e">
        <f>#REF!</f>
        <v>#REF!</v>
      </c>
      <c r="F17" s="230" t="e">
        <f>IF(E17=0,"Included",IF(ISERROR(D17*E17),E17,D17*E17))</f>
        <v>#REF!</v>
      </c>
      <c r="N17" s="833" t="e">
        <f>D17-(D17*$O$9)</f>
        <v>#REF!</v>
      </c>
      <c r="O17" s="833"/>
      <c r="P17" s="208"/>
    </row>
    <row r="18" spans="1:16" ht="35.1" customHeight="1">
      <c r="A18" s="224" t="e">
        <f>#REF!</f>
        <v>#REF!</v>
      </c>
      <c r="B18" s="225" t="e">
        <f>#REF!</f>
        <v>#REF!</v>
      </c>
      <c r="C18" s="224" t="e">
        <f>#REF!</f>
        <v>#REF!</v>
      </c>
      <c r="D18" s="224" t="e">
        <f>#REF!</f>
        <v>#REF!</v>
      </c>
      <c r="E18" s="229" t="e">
        <f>#REF!</f>
        <v>#REF!</v>
      </c>
      <c r="F18" s="230" t="e">
        <f>IF(E18=0,"Included",IF(ISERROR(D18*E18),E18,D18*E18))</f>
        <v>#REF!</v>
      </c>
      <c r="N18" s="834"/>
      <c r="O18" s="834"/>
      <c r="P18" s="208"/>
    </row>
    <row r="19" spans="1:16" ht="35.1" customHeight="1">
      <c r="A19" s="224" t="e">
        <f>#REF!</f>
        <v>#REF!</v>
      </c>
      <c r="B19" s="225" t="e">
        <f>#REF!</f>
        <v>#REF!</v>
      </c>
      <c r="C19" s="224" t="e">
        <f>#REF!</f>
        <v>#REF!</v>
      </c>
      <c r="D19" s="224" t="e">
        <f>#REF!</f>
        <v>#REF!</v>
      </c>
      <c r="E19" s="229" t="e">
        <f>#REF!</f>
        <v>#REF!</v>
      </c>
      <c r="F19" s="230" t="e">
        <f>IF(E19=0,"Included",IF(ISERROR(D19*E19),E19,D19*E19))</f>
        <v>#REF!</v>
      </c>
      <c r="N19" s="244"/>
      <c r="O19" s="244"/>
      <c r="P19" s="208"/>
    </row>
    <row r="20" spans="1:16" ht="35.1" customHeight="1">
      <c r="A20" s="224" t="e">
        <f>#REF!</f>
        <v>#REF!</v>
      </c>
      <c r="B20" s="225" t="e">
        <f>#REF!</f>
        <v>#REF!</v>
      </c>
      <c r="C20" s="224" t="e">
        <f>#REF!</f>
        <v>#REF!</v>
      </c>
      <c r="D20" s="224" t="e">
        <f>#REF!</f>
        <v>#REF!</v>
      </c>
      <c r="E20" s="229" t="e">
        <f>#REF!</f>
        <v>#REF!</v>
      </c>
      <c r="F20" s="230" t="e">
        <f>IF(E20=0,"Included",IF(ISERROR(D20*E20),E20,D20*E20))</f>
        <v>#REF!</v>
      </c>
      <c r="N20" s="244"/>
      <c r="O20" s="244"/>
      <c r="P20" s="208"/>
    </row>
    <row r="21" spans="1:16" ht="19.5" customHeight="1">
      <c r="A21" s="231"/>
      <c r="B21" s="835" t="s">
        <v>221</v>
      </c>
      <c r="C21" s="836"/>
      <c r="D21" s="836"/>
      <c r="E21" s="232"/>
      <c r="F21" s="233" t="e">
        <f>SUM(F17:F20)</f>
        <v>#REF!</v>
      </c>
      <c r="N21" s="833" t="e">
        <f>ROUND((#REF!+#REF!+#REF!),0)</f>
        <v>#REF!</v>
      </c>
      <c r="O21" s="833"/>
      <c r="P21" s="212"/>
    </row>
    <row r="22" spans="1:16">
      <c r="A22" s="234"/>
      <c r="B22" s="235"/>
      <c r="C22" s="235"/>
      <c r="D22" s="211"/>
      <c r="E22" s="211"/>
      <c r="F22" s="211"/>
      <c r="N22" s="245" t="s">
        <v>222</v>
      </c>
      <c r="O22" s="246" t="e">
        <f>D21-N21</f>
        <v>#REF!</v>
      </c>
    </row>
    <row r="23" spans="1:16" ht="33.75" customHeight="1">
      <c r="A23" s="828" t="s">
        <v>223</v>
      </c>
      <c r="B23" s="828"/>
      <c r="C23" s="828"/>
      <c r="D23" s="828"/>
      <c r="E23" s="829"/>
      <c r="F23" s="829"/>
      <c r="N23" s="245"/>
      <c r="O23" s="246"/>
    </row>
    <row r="24" spans="1:16">
      <c r="A24" s="234"/>
      <c r="B24" s="235"/>
      <c r="C24" s="235"/>
      <c r="D24" s="211"/>
      <c r="E24" s="211"/>
      <c r="F24" s="211"/>
      <c r="N24" s="245"/>
      <c r="O24" s="246"/>
    </row>
    <row r="25" spans="1:16" ht="33" customHeight="1">
      <c r="A25" s="236" t="s">
        <v>110</v>
      </c>
      <c r="B25" s="118" t="e">
        <f>#REF!</f>
        <v>#REF!</v>
      </c>
      <c r="C25" s="118"/>
      <c r="D25" s="237"/>
      <c r="E25" s="238" t="s">
        <v>111</v>
      </c>
      <c r="F25" s="110"/>
    </row>
    <row r="26" spans="1:16" ht="33" customHeight="1">
      <c r="A26" s="236" t="s">
        <v>112</v>
      </c>
      <c r="B26" s="239" t="e">
        <f>#REF!</f>
        <v>#REF!</v>
      </c>
      <c r="C26" s="239"/>
      <c r="D26" s="105"/>
      <c r="E26" s="238" t="s">
        <v>113</v>
      </c>
      <c r="F26" s="239" t="e">
        <f>#REF!</f>
        <v>#REF!</v>
      </c>
    </row>
    <row r="27" spans="1:16" ht="33" customHeight="1">
      <c r="A27" s="128"/>
      <c r="B27" s="108"/>
      <c r="C27" s="108"/>
      <c r="D27" s="105"/>
      <c r="E27" s="238" t="s">
        <v>114</v>
      </c>
      <c r="F27" s="239" t="e">
        <f>#REF!</f>
        <v>#REF!</v>
      </c>
    </row>
    <row r="28" spans="1:16" ht="33" customHeight="1">
      <c r="A28" s="128"/>
      <c r="B28" s="108"/>
      <c r="C28" s="108"/>
      <c r="D28" s="105"/>
      <c r="E28" s="238" t="s">
        <v>115</v>
      </c>
      <c r="F28" s="110"/>
    </row>
  </sheetData>
  <sheetProtection password="E848" sheet="1" objects="1" scenarios="1" formatColumns="0" formatRows="0" selectLockedCells="1" selectUnlockedCells="1"/>
  <customSheetViews>
    <customSheetView guid="{9CA44E70-650F-49CD-967F-298619682CA2}"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C39F923C-6CD3-45D8-86F8-6C4D806DDD7E}"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B1277D53-29D6-4226-81E2-084FB62977B6}"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58D82F59-8CF6-455F-B9F4-081499FDF243}"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696D9240-6693-44E8-B9A4-2BFADD101EE2}"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B0EE7D76-5806-4718-BDAD-3A3EA691E5E4}"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E95B21C1-D936-4435-AF6F-90CF0B6A7506}"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08A645C4-A23F-4400-B0CE-1685BC312A6F}"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s>
  <mergeCells count="15">
    <mergeCell ref="A23:D23"/>
    <mergeCell ref="E23:F23"/>
    <mergeCell ref="N14:O14"/>
    <mergeCell ref="N15:O15"/>
    <mergeCell ref="N16:O16"/>
    <mergeCell ref="N17:O17"/>
    <mergeCell ref="N18:O18"/>
    <mergeCell ref="B21:D21"/>
    <mergeCell ref="N21:O21"/>
    <mergeCell ref="B11:D11"/>
    <mergeCell ref="A3:F3"/>
    <mergeCell ref="A4:F4"/>
    <mergeCell ref="B8:D8"/>
    <mergeCell ref="B9:D9"/>
    <mergeCell ref="B10:D10"/>
  </mergeCells>
  <printOptions horizontalCentered="1"/>
  <pageMargins left="0.78740157480314998" right="0.38" top="0.61" bottom="0.57999999999999996" header="0.34" footer="0.36"/>
  <pageSetup paperSize="9" orientation="portrait" horizontalDpi="300" verticalDpi="300"/>
  <headerFooter alignWithMargins="0">
    <oddFooter>&amp;R&amp;"Book Antiqua,Bold"&amp;10Schedule-7/ Page &amp;P of &amp;N</oddFooter>
  </headerFooter>
  <colBreaks count="1" manualBreakCount="1">
    <brk id="6" max="1048575" man="1"/>
  </colBreaks>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indexed="11"/>
  </sheetPr>
  <dimension ref="A1:W41"/>
  <sheetViews>
    <sheetView showZeros="0" topLeftCell="A16" zoomScale="95" zoomScaleSheetLayoutView="100" workbookViewId="0">
      <selection activeCell="G20" sqref="G20"/>
    </sheetView>
  </sheetViews>
  <sheetFormatPr defaultColWidth="9" defaultRowHeight="14.4"/>
  <cols>
    <col min="1" max="2" width="6.6640625" style="143" customWidth="1"/>
    <col min="3" max="3" width="21.6640625" style="143" customWidth="1"/>
    <col min="4" max="4" width="13.33203125" style="143" customWidth="1"/>
    <col min="5" max="5" width="23.6640625" style="143" customWidth="1"/>
    <col min="6" max="6" width="11.88671875" style="143" customWidth="1"/>
    <col min="7" max="7" width="14.33203125" style="143" customWidth="1"/>
    <col min="8" max="8" width="14.21875" style="144" hidden="1" customWidth="1"/>
    <col min="9" max="9" width="14.21875" style="145" hidden="1" customWidth="1"/>
    <col min="10" max="10" width="20" style="146" hidden="1" customWidth="1"/>
    <col min="11" max="13" width="14.21875" style="146" hidden="1" customWidth="1"/>
    <col min="14" max="14" width="38.109375" style="146" hidden="1" customWidth="1"/>
    <col min="15" max="15" width="21.21875" style="146" hidden="1" customWidth="1"/>
    <col min="16" max="16" width="14.21875" style="146" hidden="1" customWidth="1"/>
    <col min="17" max="17" width="14.21875" style="147" customWidth="1"/>
    <col min="18" max="23" width="9" style="147"/>
    <col min="24" max="16384" width="9" style="148"/>
  </cols>
  <sheetData>
    <row r="1" spans="1:23" s="141" customFormat="1" ht="40.200000000000003" customHeight="1">
      <c r="A1" s="837" t="s">
        <v>224</v>
      </c>
      <c r="B1" s="837"/>
      <c r="C1" s="837"/>
      <c r="D1" s="837"/>
      <c r="E1" s="837"/>
      <c r="F1" s="837"/>
      <c r="G1" s="837"/>
      <c r="H1" s="149"/>
      <c r="I1" s="191"/>
      <c r="J1" s="192"/>
      <c r="K1" s="192"/>
      <c r="L1" s="192"/>
      <c r="M1" s="192"/>
      <c r="N1" s="192"/>
      <c r="O1" s="192"/>
      <c r="P1" s="192"/>
      <c r="Q1" s="204"/>
      <c r="R1" s="204"/>
      <c r="S1" s="204"/>
      <c r="T1" s="204"/>
      <c r="U1" s="204"/>
      <c r="V1" s="204"/>
      <c r="W1" s="204"/>
    </row>
    <row r="2" spans="1:23" ht="18" customHeight="1">
      <c r="A2" s="150" t="str">
        <f>Cover!B3</f>
        <v>Specification No.: ODP/BB/C&amp;M-3430/OT-14/RFx No. 5002002968/23-24</v>
      </c>
      <c r="B2" s="150"/>
      <c r="C2" s="151"/>
      <c r="D2" s="152"/>
      <c r="E2" s="152"/>
      <c r="F2" s="152"/>
      <c r="G2" s="153" t="s">
        <v>225</v>
      </c>
    </row>
    <row r="3" spans="1:23" ht="18" customHeight="1">
      <c r="A3" s="154"/>
      <c r="B3" s="154"/>
      <c r="C3" s="108"/>
      <c r="D3" s="128"/>
      <c r="E3" s="128"/>
      <c r="F3" s="128"/>
      <c r="G3" s="105"/>
    </row>
    <row r="4" spans="1:23" ht="19.2" customHeight="1">
      <c r="A4" s="838" t="s">
        <v>226</v>
      </c>
      <c r="B4" s="838"/>
      <c r="C4" s="838"/>
      <c r="D4" s="838"/>
      <c r="E4" s="838"/>
      <c r="F4" s="838"/>
      <c r="G4" s="838"/>
    </row>
    <row r="5" spans="1:23" ht="21" customHeight="1">
      <c r="A5" s="105" t="s">
        <v>84</v>
      </c>
      <c r="B5" s="155"/>
      <c r="C5" s="133"/>
      <c r="D5" s="133"/>
      <c r="E5" s="133"/>
      <c r="F5" s="133"/>
      <c r="G5" s="133"/>
    </row>
    <row r="6" spans="1:23" ht="21" customHeight="1">
      <c r="A6" s="156" t="s">
        <v>203</v>
      </c>
      <c r="B6" s="157"/>
      <c r="C6" s="158"/>
      <c r="D6" s="133"/>
      <c r="E6" s="133"/>
      <c r="F6" s="133"/>
      <c r="G6" s="133"/>
    </row>
    <row r="7" spans="1:23" ht="21" customHeight="1">
      <c r="A7" s="156" t="s">
        <v>127</v>
      </c>
      <c r="B7" s="157"/>
      <c r="C7" s="158"/>
      <c r="D7" s="133"/>
      <c r="E7" s="133"/>
      <c r="F7" s="133"/>
      <c r="G7" s="133"/>
    </row>
    <row r="8" spans="1:23" ht="21" customHeight="1">
      <c r="A8" s="156" t="s">
        <v>130</v>
      </c>
      <c r="B8" s="157"/>
      <c r="C8" s="158"/>
      <c r="D8" s="133"/>
      <c r="E8" s="133"/>
      <c r="F8" s="133"/>
      <c r="G8" s="133"/>
    </row>
    <row r="9" spans="1:23" ht="21" customHeight="1">
      <c r="A9" s="156" t="s">
        <v>132</v>
      </c>
      <c r="B9" s="157"/>
      <c r="C9" s="158"/>
      <c r="D9" s="133"/>
      <c r="E9" s="133"/>
      <c r="F9" s="133"/>
      <c r="G9" s="133"/>
    </row>
    <row r="10" spans="1:23" ht="21" customHeight="1">
      <c r="A10" s="156" t="s">
        <v>133</v>
      </c>
      <c r="B10" s="157"/>
      <c r="C10" s="158"/>
      <c r="D10" s="133"/>
      <c r="E10" s="133"/>
      <c r="F10" s="133"/>
      <c r="G10" s="133"/>
    </row>
    <row r="11" spans="1:23" ht="21" customHeight="1">
      <c r="A11" s="133"/>
      <c r="B11" s="133"/>
      <c r="C11" s="133"/>
      <c r="D11" s="133"/>
      <c r="E11" s="133"/>
      <c r="F11" s="133"/>
      <c r="G11" s="133"/>
    </row>
    <row r="12" spans="1:23" ht="52.5" customHeight="1">
      <c r="A12" s="159" t="s">
        <v>227</v>
      </c>
      <c r="B12" s="159"/>
      <c r="C12" s="839" t="str">
        <f>Cover!$B$2</f>
        <v xml:space="preserve">Balance works for Construction of Vishram Sadan at MKCG Medical College, Berhampur under CSR Scheme of POWERGRID </v>
      </c>
      <c r="D12" s="839"/>
      <c r="E12" s="839"/>
      <c r="F12" s="839"/>
      <c r="G12" s="839"/>
    </row>
    <row r="13" spans="1:23" ht="21" customHeight="1">
      <c r="A13" s="160" t="s">
        <v>228</v>
      </c>
      <c r="B13" s="160"/>
      <c r="C13" s="161"/>
      <c r="D13" s="160"/>
      <c r="E13" s="160"/>
      <c r="F13" s="160"/>
      <c r="G13" s="160"/>
    </row>
    <row r="14" spans="1:23" ht="55.5" customHeight="1">
      <c r="A14" s="840" t="s">
        <v>229</v>
      </c>
      <c r="B14" s="840"/>
      <c r="C14" s="840"/>
      <c r="D14" s="840"/>
      <c r="E14" s="840"/>
      <c r="F14" s="840"/>
      <c r="G14" s="840"/>
      <c r="J14" s="841" t="s">
        <v>230</v>
      </c>
      <c r="K14" s="841"/>
      <c r="L14" s="841"/>
      <c r="M14" s="841"/>
      <c r="N14" s="193" t="s">
        <v>231</v>
      </c>
    </row>
    <row r="15" spans="1:23" ht="70.2" customHeight="1">
      <c r="B15" s="162">
        <v>1</v>
      </c>
      <c r="C15" s="842" t="s">
        <v>232</v>
      </c>
      <c r="D15" s="843"/>
      <c r="E15" s="843"/>
      <c r="F15" s="844"/>
      <c r="G15" s="163"/>
      <c r="I15" s="194" t="e">
        <f>#REF!+#REF!+#REF!</f>
        <v>#REF!</v>
      </c>
      <c r="J15" s="195" t="e">
        <f>IF(I15=0,0,G15/I15)</f>
        <v>#REF!</v>
      </c>
    </row>
    <row r="16" spans="1:23" ht="70.2" customHeight="1">
      <c r="B16" s="162">
        <v>2</v>
      </c>
      <c r="C16" s="842" t="s">
        <v>233</v>
      </c>
      <c r="D16" s="843"/>
      <c r="E16" s="843"/>
      <c r="F16" s="844"/>
      <c r="G16" s="164"/>
      <c r="I16" s="196" t="e">
        <f>#REF!+#REF!+#REF!</f>
        <v>#REF!</v>
      </c>
      <c r="J16" s="197">
        <f>G16</f>
        <v>0</v>
      </c>
    </row>
    <row r="17" spans="1:23" s="142" customFormat="1" ht="55.2" customHeight="1">
      <c r="B17" s="165">
        <v>3</v>
      </c>
      <c r="C17" s="847" t="s">
        <v>234</v>
      </c>
      <c r="D17" s="848"/>
      <c r="E17" s="848"/>
      <c r="F17" s="849"/>
      <c r="G17" s="166"/>
      <c r="H17" s="144"/>
      <c r="I17" s="144"/>
      <c r="J17" s="198"/>
      <c r="K17" s="198"/>
      <c r="L17" s="198"/>
      <c r="M17" s="198"/>
      <c r="N17" s="198"/>
      <c r="O17" s="198"/>
      <c r="P17" s="198"/>
      <c r="Q17" s="205"/>
      <c r="R17" s="205"/>
      <c r="S17" s="205"/>
      <c r="T17" s="205"/>
      <c r="U17" s="205"/>
      <c r="V17" s="205"/>
      <c r="W17" s="205"/>
    </row>
    <row r="18" spans="1:23" s="142" customFormat="1" ht="21" customHeight="1">
      <c r="B18" s="167"/>
      <c r="C18" s="168" t="s">
        <v>235</v>
      </c>
      <c r="D18" s="169"/>
      <c r="E18" s="170"/>
      <c r="F18" s="171" t="s">
        <v>236</v>
      </c>
      <c r="G18" s="172"/>
      <c r="H18" s="144"/>
      <c r="I18" s="199" t="e">
        <f>#REF!</f>
        <v>#REF!</v>
      </c>
      <c r="J18" s="200" t="e">
        <f>IF(I18=0,0,G18/I18)</f>
        <v>#REF!</v>
      </c>
      <c r="K18" s="198"/>
      <c r="L18" s="198"/>
      <c r="M18" s="198"/>
      <c r="N18" s="201" t="s">
        <v>237</v>
      </c>
      <c r="O18" s="200" t="e">
        <f>J15+J16+J18+J24</f>
        <v>#REF!</v>
      </c>
      <c r="P18" s="198"/>
      <c r="Q18" s="205"/>
      <c r="R18" s="205"/>
      <c r="S18" s="205"/>
      <c r="T18" s="205"/>
      <c r="U18" s="205"/>
      <c r="V18" s="205"/>
      <c r="W18" s="205"/>
    </row>
    <row r="19" spans="1:23" s="142" customFormat="1" ht="21" customHeight="1">
      <c r="B19" s="167"/>
      <c r="C19" s="168" t="s">
        <v>238</v>
      </c>
      <c r="D19" s="169"/>
      <c r="E19" s="170"/>
      <c r="F19" s="171" t="s">
        <v>236</v>
      </c>
      <c r="G19" s="172"/>
      <c r="H19" s="144"/>
      <c r="I19" s="199" t="e">
        <f>#REF!</f>
        <v>#REF!</v>
      </c>
      <c r="J19" s="200" t="e">
        <f>IF(I19=0,0,G19/I19)</f>
        <v>#REF!</v>
      </c>
      <c r="K19" s="198"/>
      <c r="L19" s="198"/>
      <c r="M19" s="198"/>
      <c r="N19" s="201" t="s">
        <v>239</v>
      </c>
      <c r="O19" s="200" t="e">
        <f>J15+J16+J19+J25</f>
        <v>#REF!</v>
      </c>
      <c r="P19" s="198"/>
      <c r="Q19" s="205"/>
      <c r="R19" s="205"/>
      <c r="S19" s="205"/>
      <c r="T19" s="205"/>
      <c r="U19" s="205"/>
      <c r="V19" s="205"/>
      <c r="W19" s="205"/>
    </row>
    <row r="20" spans="1:23" s="142" customFormat="1" ht="21" customHeight="1">
      <c r="B20" s="167"/>
      <c r="C20" s="168" t="s">
        <v>240</v>
      </c>
      <c r="D20" s="169"/>
      <c r="E20" s="170"/>
      <c r="F20" s="171" t="s">
        <v>236</v>
      </c>
      <c r="G20" s="172"/>
      <c r="H20" s="144"/>
      <c r="I20" s="199" t="e">
        <f>#REF!</f>
        <v>#REF!</v>
      </c>
      <c r="J20" s="200" t="e">
        <f>IF(I20=0,0,G20/I20)</f>
        <v>#REF!</v>
      </c>
      <c r="K20" s="198"/>
      <c r="L20" s="198"/>
      <c r="M20" s="198"/>
      <c r="N20" s="201" t="s">
        <v>240</v>
      </c>
      <c r="O20" s="200" t="e">
        <f>J15+J16+J20+J26</f>
        <v>#REF!</v>
      </c>
      <c r="P20" s="198"/>
      <c r="Q20" s="205"/>
      <c r="R20" s="205"/>
      <c r="S20" s="205"/>
      <c r="T20" s="205"/>
      <c r="U20" s="205"/>
      <c r="V20" s="205"/>
      <c r="W20" s="205"/>
    </row>
    <row r="21" spans="1:23" s="142" customFormat="1" ht="21" customHeight="1">
      <c r="B21" s="167"/>
      <c r="C21" s="168" t="s">
        <v>241</v>
      </c>
      <c r="D21" s="169"/>
      <c r="E21" s="170"/>
      <c r="F21" s="173" t="s">
        <v>236</v>
      </c>
      <c r="G21" s="172"/>
      <c r="H21" s="144"/>
      <c r="I21" s="144"/>
      <c r="J21" s="200">
        <f>IF(I21=0,0,G21/I21)</f>
        <v>0</v>
      </c>
      <c r="K21" s="198"/>
      <c r="L21" s="198"/>
      <c r="M21" s="198"/>
      <c r="N21" s="201" t="s">
        <v>241</v>
      </c>
      <c r="O21" s="200"/>
      <c r="P21" s="198"/>
      <c r="Q21" s="205"/>
      <c r="R21" s="205"/>
      <c r="S21" s="205"/>
      <c r="T21" s="205"/>
      <c r="U21" s="205"/>
      <c r="V21" s="205"/>
      <c r="W21" s="205"/>
    </row>
    <row r="22" spans="1:23" s="142" customFormat="1" ht="21" hidden="1" customHeight="1">
      <c r="B22" s="174"/>
      <c r="C22" s="175" t="s">
        <v>242</v>
      </c>
      <c r="D22" s="176"/>
      <c r="E22" s="170"/>
      <c r="F22" s="173" t="s">
        <v>236</v>
      </c>
      <c r="G22" s="177"/>
      <c r="H22" s="144"/>
      <c r="I22" s="199" t="e">
        <f>#REF!</f>
        <v>#REF!</v>
      </c>
      <c r="J22" s="200" t="e">
        <f>IF(I22=0,0,G22/I22)</f>
        <v>#REF!</v>
      </c>
      <c r="K22" s="198"/>
      <c r="L22" s="198"/>
      <c r="M22" s="198"/>
      <c r="N22" s="202" t="s">
        <v>242</v>
      </c>
      <c r="O22" s="200" t="e">
        <f>J15+J16+J22+J28</f>
        <v>#REF!</v>
      </c>
      <c r="P22" s="198"/>
      <c r="Q22" s="205"/>
      <c r="R22" s="205"/>
      <c r="S22" s="205"/>
      <c r="T22" s="205"/>
      <c r="U22" s="205"/>
      <c r="V22" s="205"/>
      <c r="W22" s="205"/>
    </row>
    <row r="23" spans="1:23" s="142" customFormat="1" ht="55.2" customHeight="1">
      <c r="B23" s="165">
        <v>4</v>
      </c>
      <c r="C23" s="850" t="s">
        <v>243</v>
      </c>
      <c r="D23" s="851"/>
      <c r="E23" s="851"/>
      <c r="F23" s="852"/>
      <c r="G23" s="166"/>
      <c r="H23" s="144"/>
      <c r="I23" s="144"/>
      <c r="J23" s="198"/>
      <c r="K23" s="198"/>
      <c r="L23" s="198"/>
      <c r="M23" s="198"/>
      <c r="N23" s="198"/>
      <c r="O23" s="198"/>
      <c r="P23" s="198"/>
      <c r="Q23" s="205"/>
      <c r="R23" s="205"/>
      <c r="S23" s="205"/>
      <c r="T23" s="205"/>
      <c r="U23" s="205"/>
      <c r="V23" s="205"/>
      <c r="W23" s="205"/>
    </row>
    <row r="24" spans="1:23" s="142" customFormat="1" ht="21" customHeight="1">
      <c r="A24" s="178"/>
      <c r="B24" s="167"/>
      <c r="C24" s="168" t="s">
        <v>235</v>
      </c>
      <c r="D24" s="169"/>
      <c r="E24" s="179"/>
      <c r="F24" s="171" t="s">
        <v>244</v>
      </c>
      <c r="G24" s="180"/>
      <c r="H24" s="144"/>
      <c r="I24" s="199" t="e">
        <f>#REF!</f>
        <v>#REF!</v>
      </c>
      <c r="J24" s="203">
        <f>G24</f>
        <v>0</v>
      </c>
      <c r="K24" s="198"/>
      <c r="L24" s="198"/>
      <c r="M24" s="198"/>
      <c r="N24" s="198"/>
      <c r="O24" s="198"/>
      <c r="P24" s="198"/>
      <c r="Q24" s="205"/>
      <c r="R24" s="205"/>
      <c r="S24" s="205"/>
      <c r="T24" s="205"/>
      <c r="U24" s="205"/>
      <c r="V24" s="205"/>
      <c r="W24" s="205"/>
    </row>
    <row r="25" spans="1:23" s="142" customFormat="1" ht="21" customHeight="1">
      <c r="A25" s="178"/>
      <c r="B25" s="167"/>
      <c r="C25" s="168" t="s">
        <v>238</v>
      </c>
      <c r="D25" s="169"/>
      <c r="E25" s="179"/>
      <c r="F25" s="171" t="s">
        <v>244</v>
      </c>
      <c r="G25" s="180"/>
      <c r="H25" s="144"/>
      <c r="I25" s="199" t="e">
        <f>#REF!</f>
        <v>#REF!</v>
      </c>
      <c r="J25" s="203">
        <f>G25</f>
        <v>0</v>
      </c>
      <c r="K25" s="198"/>
      <c r="L25" s="198"/>
      <c r="M25" s="198"/>
      <c r="N25" s="198"/>
      <c r="O25" s="198"/>
      <c r="P25" s="198"/>
      <c r="Q25" s="205"/>
      <c r="R25" s="205"/>
      <c r="S25" s="205"/>
      <c r="T25" s="205"/>
      <c r="U25" s="205"/>
      <c r="V25" s="205"/>
      <c r="W25" s="205"/>
    </row>
    <row r="26" spans="1:23" s="142" customFormat="1" ht="21" customHeight="1">
      <c r="A26" s="178"/>
      <c r="B26" s="167"/>
      <c r="C26" s="168" t="s">
        <v>240</v>
      </c>
      <c r="D26" s="169"/>
      <c r="E26" s="179"/>
      <c r="F26" s="171" t="s">
        <v>244</v>
      </c>
      <c r="G26" s="180"/>
      <c r="H26" s="144"/>
      <c r="I26" s="199" t="e">
        <f>#REF!</f>
        <v>#REF!</v>
      </c>
      <c r="J26" s="203">
        <f>G26</f>
        <v>0</v>
      </c>
      <c r="K26" s="198"/>
      <c r="L26" s="198"/>
      <c r="M26" s="198"/>
      <c r="N26" s="198"/>
      <c r="O26" s="198"/>
      <c r="P26" s="198"/>
      <c r="Q26" s="205"/>
      <c r="R26" s="205"/>
      <c r="S26" s="205"/>
      <c r="T26" s="205"/>
      <c r="U26" s="205"/>
      <c r="V26" s="205"/>
      <c r="W26" s="205"/>
    </row>
    <row r="27" spans="1:23" s="142" customFormat="1" ht="21" customHeight="1">
      <c r="A27" s="178"/>
      <c r="B27" s="167"/>
      <c r="C27" s="168" t="s">
        <v>241</v>
      </c>
      <c r="D27" s="169"/>
      <c r="E27" s="179"/>
      <c r="F27" s="171" t="s">
        <v>244</v>
      </c>
      <c r="G27" s="180"/>
      <c r="H27" s="144"/>
      <c r="I27" s="144"/>
      <c r="J27" s="203">
        <f>G27</f>
        <v>0</v>
      </c>
      <c r="K27" s="198"/>
      <c r="L27" s="198"/>
      <c r="M27" s="198"/>
      <c r="N27" s="198"/>
      <c r="O27" s="198"/>
      <c r="P27" s="198"/>
      <c r="Q27" s="205"/>
      <c r="R27" s="205"/>
      <c r="S27" s="205"/>
      <c r="T27" s="205"/>
      <c r="U27" s="205"/>
      <c r="V27" s="205"/>
      <c r="W27" s="205"/>
    </row>
    <row r="28" spans="1:23" s="142" customFormat="1" ht="21" hidden="1" customHeight="1">
      <c r="A28" s="178"/>
      <c r="B28" s="174"/>
      <c r="C28" s="175" t="s">
        <v>242</v>
      </c>
      <c r="D28" s="176"/>
      <c r="E28" s="181"/>
      <c r="F28" s="173" t="s">
        <v>244</v>
      </c>
      <c r="G28" s="182"/>
      <c r="H28" s="144"/>
      <c r="I28" s="199" t="e">
        <f>#REF!</f>
        <v>#REF!</v>
      </c>
      <c r="J28" s="203">
        <f>G28</f>
        <v>0</v>
      </c>
      <c r="K28" s="198"/>
      <c r="L28" s="198"/>
      <c r="M28" s="198"/>
      <c r="N28" s="198"/>
      <c r="O28" s="198"/>
      <c r="P28" s="198"/>
      <c r="Q28" s="205"/>
      <c r="R28" s="205"/>
      <c r="S28" s="205"/>
      <c r="T28" s="205"/>
      <c r="U28" s="205"/>
      <c r="V28" s="205"/>
      <c r="W28" s="205"/>
    </row>
    <row r="29" spans="1:23" s="142" customFormat="1" ht="41.25" customHeight="1">
      <c r="A29" s="178"/>
      <c r="B29" s="853" t="s">
        <v>245</v>
      </c>
      <c r="C29" s="853"/>
      <c r="D29" s="853"/>
      <c r="E29" s="853"/>
      <c r="F29" s="853"/>
      <c r="G29" s="853"/>
      <c r="H29" s="144"/>
      <c r="I29" s="199" t="e">
        <f>#REF!+#REF!+#REF!</f>
        <v>#REF!</v>
      </c>
      <c r="J29" s="200" t="e">
        <f>IF(I29=0,0,G29/I29)</f>
        <v>#REF!</v>
      </c>
      <c r="K29" s="198"/>
      <c r="L29" s="198"/>
      <c r="M29" s="198"/>
      <c r="N29" s="198"/>
      <c r="O29" s="198"/>
      <c r="P29" s="198"/>
      <c r="Q29" s="205"/>
      <c r="R29" s="205"/>
      <c r="S29" s="205"/>
      <c r="T29" s="205"/>
      <c r="U29" s="205"/>
      <c r="V29" s="205"/>
      <c r="W29" s="205"/>
    </row>
    <row r="30" spans="1:23" s="142" customFormat="1" ht="24.75" hidden="1" customHeight="1">
      <c r="A30" s="178"/>
      <c r="B30" s="183">
        <v>5</v>
      </c>
      <c r="C30" s="854" t="s">
        <v>246</v>
      </c>
      <c r="D30" s="855"/>
      <c r="E30" s="855"/>
      <c r="F30" s="855"/>
      <c r="G30" s="856"/>
      <c r="H30" s="144"/>
      <c r="I30" s="199"/>
      <c r="J30" s="200"/>
      <c r="K30" s="198"/>
      <c r="L30" s="198"/>
      <c r="M30" s="198"/>
      <c r="N30" s="198"/>
      <c r="O30" s="198"/>
      <c r="P30" s="198"/>
      <c r="Q30" s="205"/>
      <c r="R30" s="205"/>
      <c r="S30" s="205"/>
      <c r="T30" s="205"/>
      <c r="U30" s="205"/>
      <c r="V30" s="205"/>
      <c r="W30" s="205"/>
    </row>
    <row r="31" spans="1:23" s="142" customFormat="1" ht="61.5" hidden="1" customHeight="1">
      <c r="A31" s="178"/>
      <c r="B31" s="857"/>
      <c r="C31" s="858"/>
      <c r="D31" s="858"/>
      <c r="E31" s="858"/>
      <c r="F31" s="858"/>
      <c r="G31" s="859"/>
      <c r="H31" s="144"/>
      <c r="I31" s="199" t="e">
        <f>#REF!+#REF!+#REF!</f>
        <v>#REF!</v>
      </c>
      <c r="J31" s="203">
        <f>G31</f>
        <v>0</v>
      </c>
      <c r="K31" s="198"/>
      <c r="L31" s="198"/>
      <c r="M31" s="198"/>
      <c r="N31" s="198"/>
      <c r="O31" s="198"/>
      <c r="P31" s="198"/>
      <c r="Q31" s="205"/>
      <c r="R31" s="205"/>
      <c r="S31" s="205"/>
      <c r="T31" s="205"/>
      <c r="U31" s="205"/>
      <c r="V31" s="205"/>
      <c r="W31" s="205"/>
    </row>
    <row r="32" spans="1:23" s="142" customFormat="1" ht="48.75" customHeight="1">
      <c r="A32" s="178"/>
      <c r="B32" s="845"/>
      <c r="C32" s="845"/>
      <c r="D32" s="845"/>
      <c r="E32" s="845"/>
      <c r="F32" s="845"/>
      <c r="G32" s="845"/>
      <c r="H32" s="144"/>
      <c r="I32" s="144"/>
      <c r="J32" s="198"/>
      <c r="K32" s="198"/>
      <c r="L32" s="198"/>
      <c r="M32" s="198"/>
      <c r="N32" s="198"/>
      <c r="O32" s="198"/>
      <c r="P32" s="198"/>
      <c r="Q32" s="205"/>
      <c r="R32" s="205"/>
      <c r="S32" s="205"/>
      <c r="T32" s="205"/>
      <c r="U32" s="205"/>
      <c r="V32" s="205"/>
      <c r="W32" s="205"/>
    </row>
    <row r="33" spans="1:23" s="142" customFormat="1" ht="33" customHeight="1">
      <c r="A33" s="160" t="s">
        <v>247</v>
      </c>
      <c r="B33" s="184"/>
      <c r="C33" s="185"/>
      <c r="E33" s="186"/>
      <c r="F33" s="186"/>
      <c r="G33" s="187"/>
      <c r="H33" s="144"/>
      <c r="I33" s="144"/>
      <c r="J33" s="198"/>
      <c r="K33" s="198"/>
      <c r="L33" s="198"/>
      <c r="M33" s="198"/>
      <c r="N33" s="198"/>
      <c r="O33" s="198"/>
      <c r="P33" s="198"/>
      <c r="Q33" s="205"/>
      <c r="R33" s="205"/>
      <c r="S33" s="205"/>
      <c r="T33" s="205"/>
      <c r="U33" s="205"/>
      <c r="V33" s="205"/>
      <c r="W33" s="205"/>
    </row>
    <row r="34" spans="1:23" s="142" customFormat="1" ht="33" customHeight="1">
      <c r="A34" s="105" t="s">
        <v>248</v>
      </c>
      <c r="B34" s="184"/>
      <c r="C34" s="185"/>
      <c r="E34" s="186"/>
      <c r="F34" s="186"/>
      <c r="G34" s="187"/>
      <c r="H34" s="144"/>
      <c r="I34" s="144"/>
      <c r="J34" s="198"/>
      <c r="K34" s="198"/>
      <c r="L34" s="198"/>
      <c r="M34" s="198"/>
      <c r="N34" s="198"/>
      <c r="O34" s="198"/>
      <c r="P34" s="198"/>
      <c r="Q34" s="205"/>
      <c r="R34" s="205"/>
      <c r="S34" s="205"/>
      <c r="T34" s="205"/>
      <c r="U34" s="205"/>
      <c r="V34" s="205"/>
      <c r="W34" s="205"/>
    </row>
    <row r="35" spans="1:23" s="142" customFormat="1" ht="33" customHeight="1">
      <c r="B35" s="105"/>
      <c r="D35" s="107"/>
      <c r="E35" s="108"/>
      <c r="F35" s="108"/>
      <c r="G35" s="108"/>
      <c r="H35" s="188"/>
      <c r="I35" s="144"/>
      <c r="J35" s="198"/>
      <c r="K35" s="198"/>
      <c r="L35" s="198"/>
      <c r="M35" s="198"/>
      <c r="N35" s="198"/>
      <c r="O35" s="198"/>
      <c r="P35" s="198"/>
      <c r="Q35" s="205"/>
      <c r="R35" s="205"/>
      <c r="S35" s="205"/>
      <c r="T35" s="205"/>
      <c r="U35" s="205"/>
      <c r="V35" s="205"/>
      <c r="W35" s="205"/>
    </row>
    <row r="36" spans="1:23" ht="33" customHeight="1">
      <c r="A36" s="82"/>
      <c r="B36" s="82"/>
      <c r="C36" s="109"/>
      <c r="D36" s="108"/>
      <c r="E36" s="105"/>
      <c r="F36" s="105"/>
      <c r="G36" s="110" t="s">
        <v>249</v>
      </c>
      <c r="H36" s="146"/>
    </row>
    <row r="37" spans="1:23" ht="33" customHeight="1">
      <c r="A37" s="82"/>
      <c r="B37" s="82"/>
      <c r="C37" s="109"/>
      <c r="D37" s="108"/>
      <c r="E37" s="105"/>
      <c r="F37" s="105"/>
      <c r="G37" s="110" t="e">
        <f>"For and on behalf of "&amp;#REF!</f>
        <v>#REF!</v>
      </c>
      <c r="H37" s="146"/>
    </row>
    <row r="38" spans="1:23" ht="33" customHeight="1">
      <c r="A38" s="84"/>
      <c r="B38" s="84"/>
      <c r="C38" s="84"/>
      <c r="D38" s="111"/>
      <c r="E38" s="112"/>
      <c r="F38" s="112"/>
      <c r="G38" s="148"/>
      <c r="H38" s="189"/>
    </row>
    <row r="39" spans="1:23" ht="33" customHeight="1">
      <c r="A39" s="113" t="s">
        <v>250</v>
      </c>
      <c r="B39" s="113"/>
      <c r="C39" s="111" t="e">
        <f>#REF!</f>
        <v>#REF!</v>
      </c>
      <c r="D39" s="111"/>
      <c r="E39" s="112" t="s">
        <v>251</v>
      </c>
      <c r="F39" s="846" t="e">
        <f>#REF!</f>
        <v>#REF!</v>
      </c>
      <c r="G39" s="846"/>
      <c r="H39" s="146"/>
    </row>
    <row r="40" spans="1:23" ht="33" customHeight="1">
      <c r="A40" s="113" t="s">
        <v>252</v>
      </c>
      <c r="B40" s="113"/>
      <c r="C40" s="114" t="e">
        <f>#REF!</f>
        <v>#REF!</v>
      </c>
      <c r="D40" s="115"/>
      <c r="E40" s="112" t="s">
        <v>253</v>
      </c>
      <c r="F40" s="846" t="e">
        <f>#REF!</f>
        <v>#REF!</v>
      </c>
      <c r="G40" s="846"/>
      <c r="H40" s="146"/>
    </row>
    <row r="41" spans="1:23" ht="33" customHeight="1">
      <c r="A41" s="82"/>
      <c r="B41" s="82"/>
      <c r="C41" s="82"/>
      <c r="D41" s="82"/>
      <c r="E41" s="112"/>
      <c r="F41" s="112"/>
      <c r="G41" s="148"/>
      <c r="H41" s="190"/>
    </row>
  </sheetData>
  <sheetProtection formatColumns="0" formatRows="0" selectLockedCells="1"/>
  <customSheetViews>
    <customSheetView guid="{9CA44E70-650F-49CD-967F-298619682CA2}" zeroValues="0" hiddenRows="1" hiddenColumns="1" topLeftCell="A17">
      <selection activeCell="G28" sqref="G28"/>
      <pageMargins left="0.72" right="0.49" top="0.62" bottom="0.52" header="0.32" footer="0.27"/>
      <pageSetup scale="96" orientation="portrait"/>
      <headerFooter alignWithMargins="0">
        <oddFooter>&amp;R&amp;"Book Antiqua,Bold"&amp;10Letter of Discount  / Page &amp;P of &amp;N</oddFooter>
      </headerFooter>
    </customSheetView>
    <customSheetView guid="{C39F923C-6CD3-45D8-86F8-6C4D806DDD7E}" zeroValues="0" hiddenRows="1" hiddenColumns="1" topLeftCell="A13">
      <selection activeCell="G15" sqref="G15"/>
      <pageMargins left="0.72" right="0.49" top="0.62" bottom="0.52" header="0.32" footer="0.27"/>
      <pageSetup scale="96" orientation="portrait"/>
      <headerFooter alignWithMargins="0">
        <oddFooter>&amp;R&amp;"Book Antiqua,Bold"&amp;10Letter of Discount  / Page &amp;P of &amp;N</oddFooter>
      </headerFooter>
    </customSheetView>
    <customSheetView guid="{B1277D53-29D6-4226-81E2-084FB62977B6}" zeroValues="0" hiddenRows="1" hiddenColumns="1" topLeftCell="A15">
      <selection activeCell="G15" sqref="G15"/>
      <pageMargins left="0.72" right="0.49" top="0.62" bottom="0.52" header="0.32" footer="0.27"/>
      <pageSetup scale="96" orientation="portrait"/>
      <headerFooter alignWithMargins="0">
        <oddFooter>&amp;R&amp;"Book Antiqua,Bold"&amp;10Letter of Discount  / Page &amp;P of &amp;N</oddFooter>
      </headerFooter>
    </customSheetView>
    <customSheetView guid="{58D82F59-8CF6-455F-B9F4-081499FDF243}" zeroValues="0" hiddenRows="1" hiddenColumns="1">
      <selection activeCell="G24" sqref="G24"/>
      <pageMargins left="0.72" right="0.49" top="0.62" bottom="0.52" header="0.32" footer="0.27"/>
      <pageSetup scale="96" orientation="portrait"/>
      <headerFooter alignWithMargins="0">
        <oddFooter>&amp;R&amp;"Book Antiqua,Bold"&amp;10Letter of Discount  / Page &amp;P of &amp;N</oddFooter>
      </headerFooter>
    </customSheetView>
    <customSheetView guid="{696D9240-6693-44E8-B9A4-2BFADD101EE2}" zeroValues="0" hiddenRows="1" hiddenColumns="1" topLeftCell="A4">
      <selection activeCell="G15" sqref="G15"/>
      <pageMargins left="0.72" right="0.49" top="0.62" bottom="0.52" header="0.32" footer="0.27"/>
      <pageSetup scale="96" orientation="portrait"/>
      <headerFooter alignWithMargins="0">
        <oddFooter>&amp;R&amp;"Book Antiqua,Bold"&amp;10Letter of Discount  / Page &amp;P of &amp;N</oddFooter>
      </headerFooter>
    </customSheetView>
    <customSheetView guid="{B0EE7D76-5806-4718-BDAD-3A3EA691E5E4}" zeroValues="0" hiddenRows="1" hiddenColumns="1">
      <selection activeCell="G24" sqref="G24"/>
      <pageMargins left="0.72" right="0.49" top="0.62" bottom="0.52" header="0.32" footer="0.27"/>
      <pageSetup scale="96" orientation="portrait"/>
      <headerFooter alignWithMargins="0">
        <oddFooter>&amp;R&amp;"Book Antiqua,Bold"&amp;10Letter of Discount  / Page &amp;P of &amp;N</oddFooter>
      </headerFooter>
    </customSheetView>
    <customSheetView guid="{E95B21C1-D936-4435-AF6F-90CF0B6A7506}" zeroValues="0" hiddenRows="1" hiddenColumns="1" topLeftCell="A15">
      <selection activeCell="G15" sqref="G15"/>
      <pageMargins left="0.72" right="0.49" top="0.62" bottom="0.52" header="0.32" footer="0.27"/>
      <pageSetup scale="96" orientation="portrait"/>
      <headerFooter alignWithMargins="0">
        <oddFooter>&amp;R&amp;"Book Antiqua,Bold"&amp;10Letter of Discount  / Page &amp;P of &amp;N</oddFooter>
      </headerFooter>
    </customSheetView>
    <customSheetView guid="{08A645C4-A23F-4400-B0CE-1685BC312A6F}" scale="95" zeroValues="0" printArea="1" hiddenRows="1" hiddenColumns="1" topLeftCell="A13">
      <selection activeCell="G24" sqref="G24:G26"/>
      <pageMargins left="0.72" right="0.49" top="0.62" bottom="0.52" header="0.32" footer="0.27"/>
      <pageSetup scale="96" orientation="portrait"/>
      <headerFooter alignWithMargins="0">
        <oddFooter>&amp;R&amp;"Book Antiqua,Bold"&amp;10Letter of Discount  / Page &amp;P of &amp;N</oddFooter>
      </headerFooter>
    </customSheetView>
  </customSheetViews>
  <mergeCells count="15">
    <mergeCell ref="C15:F15"/>
    <mergeCell ref="B32:G32"/>
    <mergeCell ref="F39:G39"/>
    <mergeCell ref="F40:G40"/>
    <mergeCell ref="C16:F16"/>
    <mergeCell ref="C17:F17"/>
    <mergeCell ref="C23:F23"/>
    <mergeCell ref="B29:G29"/>
    <mergeCell ref="C30:G30"/>
    <mergeCell ref="B31:G31"/>
    <mergeCell ref="A1:G1"/>
    <mergeCell ref="A4:G4"/>
    <mergeCell ref="C12:G12"/>
    <mergeCell ref="A14:G14"/>
    <mergeCell ref="J14:M14"/>
  </mergeCells>
  <dataValidations count="2">
    <dataValidation operator="greaterThanOrEqual" allowBlank="1" showInputMessage="1" showErrorMessage="1" error="Enter numeric figures only." sqref="G18:G22" xr:uid="{00000000-0002-0000-0E00-000000000000}"/>
    <dataValidation type="decimal" allowBlank="1" showInputMessage="1" showErrorMessage="1" error="Enter in percent only." sqref="G24:G28" xr:uid="{00000000-0002-0000-0E00-000001000000}">
      <formula1>0</formula1>
      <formula2>1</formula2>
    </dataValidation>
  </dataValidations>
  <pageMargins left="0.72" right="0.49" top="0.62" bottom="0.52" header="0.32" footer="0.27"/>
  <pageSetup scale="96" orientation="portrait"/>
  <headerFooter alignWithMargins="0">
    <oddFooter>&amp;R&amp;"Book Antiqua,Bold"&amp;10Letter of Discount  / Page &amp;P of &amp;N</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indexed="35"/>
  </sheetPr>
  <dimension ref="A1:F21"/>
  <sheetViews>
    <sheetView zoomScaleSheetLayoutView="100" workbookViewId="0">
      <selection activeCell="D13" sqref="D13"/>
    </sheetView>
  </sheetViews>
  <sheetFormatPr defaultColWidth="9" defaultRowHeight="14.4"/>
  <cols>
    <col min="1" max="1" width="9" style="128"/>
    <col min="2" max="2" width="26.88671875" style="105" customWidth="1"/>
    <col min="3" max="3" width="22.88671875" style="105" customWidth="1"/>
    <col min="4" max="5" width="15.6640625" style="105" customWidth="1"/>
    <col min="6" max="16384" width="9" style="107"/>
  </cols>
  <sheetData>
    <row r="1" spans="1:6">
      <c r="A1" s="106"/>
      <c r="B1" s="129"/>
      <c r="C1" s="129"/>
      <c r="D1" s="129"/>
      <c r="E1" s="129"/>
    </row>
    <row r="2" spans="1:6" ht="22.2" customHeight="1">
      <c r="A2" s="860" t="s">
        <v>254</v>
      </c>
      <c r="B2" s="860"/>
      <c r="C2" s="860"/>
      <c r="D2" s="860"/>
      <c r="E2" s="107"/>
    </row>
    <row r="3" spans="1:6">
      <c r="A3" s="106"/>
      <c r="B3" s="129"/>
      <c r="C3" s="129"/>
      <c r="D3" s="129"/>
      <c r="E3" s="129"/>
    </row>
    <row r="4" spans="1:6" ht="28.8">
      <c r="A4" s="130" t="s">
        <v>255</v>
      </c>
      <c r="B4" s="131" t="s">
        <v>256</v>
      </c>
      <c r="C4" s="130" t="s">
        <v>257</v>
      </c>
      <c r="D4" s="130" t="s">
        <v>258</v>
      </c>
      <c r="E4" s="130" t="s">
        <v>259</v>
      </c>
    </row>
    <row r="5" spans="1:6" ht="18" customHeight="1">
      <c r="A5" s="479" t="s">
        <v>260</v>
      </c>
      <c r="B5" s="479" t="s">
        <v>261</v>
      </c>
      <c r="C5" s="479" t="s">
        <v>262</v>
      </c>
      <c r="D5" s="479" t="s">
        <v>263</v>
      </c>
      <c r="E5" s="479" t="s">
        <v>264</v>
      </c>
    </row>
    <row r="6" spans="1:6" ht="45" customHeight="1">
      <c r="A6" s="134">
        <v>1</v>
      </c>
      <c r="B6" s="135"/>
      <c r="C6" s="136"/>
      <c r="D6" s="137"/>
      <c r="E6" s="138">
        <f t="shared" ref="E6:E15" si="0">C6*D6</f>
        <v>0</v>
      </c>
    </row>
    <row r="7" spans="1:6" ht="45" customHeight="1">
      <c r="A7" s="134">
        <v>2</v>
      </c>
      <c r="B7" s="135"/>
      <c r="C7" s="136"/>
      <c r="D7" s="137"/>
      <c r="E7" s="138">
        <f t="shared" si="0"/>
        <v>0</v>
      </c>
    </row>
    <row r="8" spans="1:6" ht="45" customHeight="1">
      <c r="A8" s="134">
        <v>3</v>
      </c>
      <c r="B8" s="135"/>
      <c r="C8" s="136"/>
      <c r="D8" s="137"/>
      <c r="E8" s="138">
        <f t="shared" si="0"/>
        <v>0</v>
      </c>
    </row>
    <row r="9" spans="1:6" ht="45" customHeight="1">
      <c r="A9" s="134">
        <v>4</v>
      </c>
      <c r="B9" s="135"/>
      <c r="C9" s="136"/>
      <c r="D9" s="137"/>
      <c r="E9" s="138">
        <f t="shared" si="0"/>
        <v>0</v>
      </c>
    </row>
    <row r="10" spans="1:6" ht="45" customHeight="1">
      <c r="A10" s="134">
        <v>5</v>
      </c>
      <c r="B10" s="135"/>
      <c r="C10" s="136"/>
      <c r="D10" s="137"/>
      <c r="E10" s="138">
        <f t="shared" si="0"/>
        <v>0</v>
      </c>
    </row>
    <row r="11" spans="1:6" ht="45" customHeight="1">
      <c r="A11" s="134">
        <v>6</v>
      </c>
      <c r="B11" s="135"/>
      <c r="C11" s="136"/>
      <c r="D11" s="137"/>
      <c r="E11" s="138">
        <f t="shared" si="0"/>
        <v>0</v>
      </c>
    </row>
    <row r="12" spans="1:6" ht="45" customHeight="1">
      <c r="A12" s="134">
        <v>7</v>
      </c>
      <c r="B12" s="135"/>
      <c r="C12" s="136"/>
      <c r="D12" s="137"/>
      <c r="E12" s="138">
        <f t="shared" si="0"/>
        <v>0</v>
      </c>
    </row>
    <row r="13" spans="1:6" ht="45" customHeight="1">
      <c r="A13" s="134">
        <v>8</v>
      </c>
      <c r="B13" s="135"/>
      <c r="C13" s="136"/>
      <c r="D13" s="137"/>
      <c r="E13" s="138">
        <f t="shared" si="0"/>
        <v>0</v>
      </c>
    </row>
    <row r="14" spans="1:6" ht="45" customHeight="1">
      <c r="A14" s="134">
        <v>9</v>
      </c>
      <c r="B14" s="135"/>
      <c r="C14" s="136"/>
      <c r="D14" s="137"/>
      <c r="E14" s="138">
        <f t="shared" si="0"/>
        <v>0</v>
      </c>
    </row>
    <row r="15" spans="1:6" ht="45" customHeight="1">
      <c r="A15" s="134">
        <v>10</v>
      </c>
      <c r="B15" s="135"/>
      <c r="C15" s="136"/>
      <c r="D15" s="137"/>
      <c r="E15" s="138">
        <f t="shared" si="0"/>
        <v>0</v>
      </c>
    </row>
    <row r="16" spans="1:6" ht="45" customHeight="1">
      <c r="A16" s="132"/>
      <c r="B16" s="139" t="s">
        <v>265</v>
      </c>
      <c r="C16" s="139"/>
      <c r="D16" s="139"/>
      <c r="E16" s="139">
        <f>SUM(E6:E15)</f>
        <v>0</v>
      </c>
      <c r="F16" s="140"/>
    </row>
    <row r="17" ht="30" customHeight="1"/>
    <row r="18" ht="30" customHeight="1"/>
    <row r="19" ht="30" customHeight="1"/>
    <row r="20" ht="30" customHeight="1"/>
    <row r="21" ht="30" customHeight="1"/>
  </sheetData>
  <sheetProtection password="8665" sheet="1" formatColumns="0" formatRows="0" selectLockedCells="1"/>
  <customSheetViews>
    <customSheetView guid="{9CA44E70-650F-49CD-967F-298619682CA2}" topLeftCell="A4">
      <selection activeCell="B6" sqref="B6"/>
      <pageMargins left="0.75" right="0.75" top="0.65" bottom="1" header="0.5" footer="0.5"/>
      <pageSetup orientation="portrait"/>
      <headerFooter alignWithMargins="0"/>
    </customSheetView>
    <customSheetView guid="{C39F923C-6CD3-45D8-86F8-6C4D806DDD7E}" showPageBreaks="1" printArea="1" view="pageBreakPreview">
      <selection activeCell="F45" sqref="F45"/>
      <pageMargins left="0.75" right="0.75" top="0.65" bottom="1" header="0.5" footer="0.5"/>
      <pageSetup orientation="portrait"/>
      <headerFooter alignWithMargins="0"/>
    </customSheetView>
    <customSheetView guid="{B1277D53-29D6-4226-81E2-084FB62977B6}" showPageBreaks="1" printArea="1" view="pageBreakPreview" topLeftCell="A8">
      <selection activeCell="B8" sqref="B8"/>
      <pageMargins left="0.75" right="0.75" top="0.65" bottom="1" header="0.5" footer="0.5"/>
      <pageSetup orientation="portrait"/>
      <headerFooter alignWithMargins="0"/>
    </customSheetView>
    <customSheetView guid="{58D82F59-8CF6-455F-B9F4-081499FDF243}" scale="70">
      <selection activeCell="C6" sqref="C6:D6"/>
      <pageMargins left="0.75" right="0.75" top="0.65" bottom="1" header="0.5" footer="0.5"/>
      <pageSetup orientation="portrait"/>
      <headerFooter alignWithMargins="0"/>
    </customSheetView>
    <customSheetView guid="{696D9240-6693-44E8-B9A4-2BFADD101EE2}" scale="70">
      <selection activeCell="C6" sqref="C6:D6"/>
      <pageMargins left="0.75" right="0.75" top="0.65" bottom="1" header="0.5" footer="0.5"/>
      <pageSetup orientation="portrait"/>
      <headerFooter alignWithMargins="0"/>
    </customSheetView>
    <customSheetView guid="{B0EE7D76-5806-4718-BDAD-3A3EA691E5E4}" scale="70">
      <selection activeCell="C6" sqref="C6:D6"/>
      <pageMargins left="0.75" right="0.75" top="0.65" bottom="1" header="0.5" footer="0.5"/>
      <pageSetup orientation="portrait"/>
      <headerFooter alignWithMargins="0"/>
    </customSheetView>
    <customSheetView guid="{E95B21C1-D936-4435-AF6F-90CF0B6A7506}" showPageBreaks="1" printArea="1" view="pageBreakPreview" topLeftCell="A8">
      <selection activeCell="B8" sqref="B8"/>
      <pageMargins left="0.75" right="0.75" top="0.65" bottom="1" header="0.5" footer="0.5"/>
      <pageSetup orientation="portrait"/>
      <headerFooter alignWithMargins="0"/>
    </customSheetView>
    <customSheetView guid="{08A645C4-A23F-4400-B0CE-1685BC312A6F}">
      <selection activeCell="B6" sqref="B6"/>
      <pageMargins left="0.75" right="0.75" top="0.65" bottom="1" header="0.5" footer="0.5"/>
      <pageSetup orientation="portrait"/>
      <headerFooter alignWithMargins="0"/>
    </customSheetView>
  </customSheetViews>
  <mergeCells count="1">
    <mergeCell ref="A2:D2"/>
  </mergeCells>
  <pageMargins left="0.75" right="0.75" top="0.65" bottom="1" header="0.5" footer="0.5"/>
  <pageSetup orientation="portrait"/>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workbookViewId="0">
      <selection activeCell="D7" sqref="D7"/>
    </sheetView>
  </sheetViews>
  <sheetFormatPr defaultColWidth="9" defaultRowHeight="14.4"/>
  <cols>
    <col min="1" max="1" width="9" style="128"/>
    <col min="2" max="2" width="26.88671875" style="105" customWidth="1"/>
    <col min="3" max="3" width="22.88671875" style="105" customWidth="1"/>
    <col min="4" max="5" width="15.6640625" style="105" customWidth="1"/>
    <col min="6" max="16384" width="9" style="107"/>
  </cols>
  <sheetData>
    <row r="1" spans="1:6">
      <c r="A1" s="106"/>
      <c r="B1" s="129"/>
      <c r="C1" s="129"/>
      <c r="D1" s="129"/>
      <c r="E1" s="129"/>
    </row>
    <row r="2" spans="1:6" ht="22.2" customHeight="1">
      <c r="A2" s="860" t="s">
        <v>266</v>
      </c>
      <c r="B2" s="860"/>
      <c r="C2" s="860"/>
      <c r="D2" s="861"/>
      <c r="E2"/>
    </row>
    <row r="3" spans="1:6">
      <c r="A3" s="106"/>
      <c r="B3" s="129"/>
      <c r="C3" s="129"/>
      <c r="D3" s="129"/>
      <c r="E3" s="129"/>
    </row>
    <row r="4" spans="1:6" ht="28.8">
      <c r="A4" s="130" t="s">
        <v>255</v>
      </c>
      <c r="B4" s="131" t="s">
        <v>256</v>
      </c>
      <c r="C4" s="130" t="s">
        <v>267</v>
      </c>
      <c r="D4" s="130" t="s">
        <v>268</v>
      </c>
      <c r="E4" s="130" t="s">
        <v>269</v>
      </c>
    </row>
    <row r="5" spans="1:6" ht="18" customHeight="1">
      <c r="A5" s="479" t="s">
        <v>260</v>
      </c>
      <c r="B5" s="479" t="s">
        <v>261</v>
      </c>
      <c r="C5" s="479" t="s">
        <v>262</v>
      </c>
      <c r="D5" s="479" t="s">
        <v>263</v>
      </c>
      <c r="E5" s="479" t="s">
        <v>264</v>
      </c>
    </row>
    <row r="6" spans="1:6" ht="45" customHeight="1">
      <c r="A6" s="134">
        <v>1</v>
      </c>
      <c r="B6" s="135"/>
      <c r="C6" s="136"/>
      <c r="D6" s="137"/>
      <c r="E6" s="138">
        <f>C6*D6</f>
        <v>0</v>
      </c>
    </row>
    <row r="7" spans="1:6" ht="45" customHeight="1">
      <c r="A7" s="134">
        <v>2</v>
      </c>
      <c r="B7" s="135"/>
      <c r="C7" s="136"/>
      <c r="D7" s="137"/>
      <c r="E7" s="138">
        <f t="shared" ref="E7:E15" si="0">C7*D7</f>
        <v>0</v>
      </c>
    </row>
    <row r="8" spans="1:6" ht="45" customHeight="1">
      <c r="A8" s="134">
        <v>3</v>
      </c>
      <c r="B8" s="135"/>
      <c r="C8" s="136"/>
      <c r="D8" s="137"/>
      <c r="E8" s="138">
        <f t="shared" si="0"/>
        <v>0</v>
      </c>
    </row>
    <row r="9" spans="1:6" ht="45" customHeight="1">
      <c r="A9" s="134">
        <v>4</v>
      </c>
      <c r="B9" s="135"/>
      <c r="C9" s="136"/>
      <c r="D9" s="137"/>
      <c r="E9" s="138">
        <f t="shared" si="0"/>
        <v>0</v>
      </c>
    </row>
    <row r="10" spans="1:6" ht="45" customHeight="1">
      <c r="A10" s="134">
        <v>5</v>
      </c>
      <c r="B10" s="135"/>
      <c r="C10" s="136"/>
      <c r="D10" s="137"/>
      <c r="E10" s="138">
        <f t="shared" si="0"/>
        <v>0</v>
      </c>
    </row>
    <row r="11" spans="1:6" ht="45" customHeight="1">
      <c r="A11" s="134">
        <v>6</v>
      </c>
      <c r="B11" s="135"/>
      <c r="C11" s="136"/>
      <c r="D11" s="137"/>
      <c r="E11" s="138">
        <f t="shared" si="0"/>
        <v>0</v>
      </c>
    </row>
    <row r="12" spans="1:6" ht="45" customHeight="1">
      <c r="A12" s="134">
        <v>7</v>
      </c>
      <c r="B12" s="135"/>
      <c r="C12" s="136"/>
      <c r="D12" s="137"/>
      <c r="E12" s="138">
        <f t="shared" si="0"/>
        <v>0</v>
      </c>
    </row>
    <row r="13" spans="1:6" ht="45" customHeight="1">
      <c r="A13" s="134">
        <v>8</v>
      </c>
      <c r="B13" s="135"/>
      <c r="C13" s="136"/>
      <c r="D13" s="137"/>
      <c r="E13" s="138">
        <f t="shared" si="0"/>
        <v>0</v>
      </c>
    </row>
    <row r="14" spans="1:6" ht="45" customHeight="1">
      <c r="A14" s="134">
        <v>9</v>
      </c>
      <c r="B14" s="135"/>
      <c r="C14" s="136"/>
      <c r="D14" s="137"/>
      <c r="E14" s="138">
        <f t="shared" si="0"/>
        <v>0</v>
      </c>
    </row>
    <row r="15" spans="1:6" ht="45" customHeight="1">
      <c r="A15" s="134">
        <v>10</v>
      </c>
      <c r="B15" s="135"/>
      <c r="C15" s="136"/>
      <c r="D15" s="137"/>
      <c r="E15" s="138">
        <f t="shared" si="0"/>
        <v>0</v>
      </c>
    </row>
    <row r="16" spans="1:6" ht="45" customHeight="1">
      <c r="A16" s="132"/>
      <c r="B16" s="139" t="s">
        <v>265</v>
      </c>
      <c r="C16" s="139"/>
      <c r="D16" s="139"/>
      <c r="E16" s="139">
        <f>SUM(E6:E15)</f>
        <v>0</v>
      </c>
      <c r="F16" s="140"/>
    </row>
    <row r="17" ht="30" customHeight="1"/>
    <row r="18" ht="30" customHeight="1"/>
    <row r="19" ht="30" customHeight="1"/>
    <row r="20" ht="30" customHeight="1"/>
    <row r="21" ht="30" customHeight="1"/>
  </sheetData>
  <sheetProtection password="8665" sheet="1" formatColumns="0" formatRows="0" selectLockedCells="1"/>
  <customSheetViews>
    <customSheetView guid="{9CA44E70-650F-49CD-967F-298619682CA2}" topLeftCell="A6">
      <selection activeCell="B6" sqref="B6"/>
      <pageMargins left="0.75" right="0.75" top="0.65" bottom="1" header="0.5" footer="0.5"/>
      <pageSetup orientation="portrait"/>
      <headerFooter alignWithMargins="0"/>
    </customSheetView>
    <customSheetView guid="{C39F923C-6CD3-45D8-86F8-6C4D806DDD7E}" scale="60" showPageBreaks="1" printArea="1" view="pageBreakPreview">
      <selection activeCell="F45" sqref="F45"/>
      <pageMargins left="0.75" right="0.75" top="0.65" bottom="1" header="0.5" footer="0.5"/>
      <pageSetup orientation="portrait"/>
      <headerFooter alignWithMargins="0"/>
    </customSheetView>
    <customSheetView guid="{B1277D53-29D6-4226-81E2-084FB62977B6}" scale="60" showPageBreaks="1" printArea="1" view="pageBreakPreview" topLeftCell="A7">
      <selection activeCell="C8" sqref="C8"/>
      <pageMargins left="0.75" right="0.75" top="0.65" bottom="1" header="0.5" footer="0.5"/>
      <pageSetup orientation="portrait"/>
      <headerFooter alignWithMargins="0"/>
    </customSheetView>
    <customSheetView guid="{58D82F59-8CF6-455F-B9F4-081499FDF243}" scale="90">
      <selection activeCell="C8" sqref="C8"/>
      <pageMargins left="0.75" right="0.75" top="0.65" bottom="1" header="0.5" footer="0.5"/>
      <pageSetup orientation="portrait"/>
      <headerFooter alignWithMargins="0"/>
    </customSheetView>
    <customSheetView guid="{696D9240-6693-44E8-B9A4-2BFADD101EE2}" scale="90">
      <selection activeCell="C8" sqref="C8"/>
      <pageMargins left="0.75" right="0.75" top="0.65" bottom="1" header="0.5" footer="0.5"/>
      <pageSetup orientation="portrait"/>
      <headerFooter alignWithMargins="0"/>
    </customSheetView>
    <customSheetView guid="{B0EE7D76-5806-4718-BDAD-3A3EA691E5E4}" scale="90">
      <selection activeCell="C8" sqref="C8"/>
      <pageMargins left="0.75" right="0.75" top="0.65" bottom="1" header="0.5" footer="0.5"/>
      <pageSetup orientation="portrait"/>
      <headerFooter alignWithMargins="0"/>
    </customSheetView>
    <customSheetView guid="{E95B21C1-D936-4435-AF6F-90CF0B6A7506}" scale="60" showPageBreaks="1" printArea="1" view="pageBreakPreview" topLeftCell="A7">
      <selection activeCell="C8" sqref="C8"/>
      <pageMargins left="0.75" right="0.75" top="0.65" bottom="1" header="0.5" footer="0.5"/>
      <pageSetup orientation="portrait"/>
      <headerFooter alignWithMargins="0"/>
    </customSheetView>
    <customSheetView guid="{08A645C4-A23F-4400-B0CE-1685BC312A6F}">
      <selection activeCell="B6" sqref="B6"/>
      <pageMargins left="0.75" right="0.75" top="0.65" bottom="1" header="0.5" footer="0.5"/>
      <pageSetup orientation="portrait"/>
      <headerFooter alignWithMargins="0"/>
    </customSheetView>
  </customSheetViews>
  <mergeCells count="1">
    <mergeCell ref="A2:D2"/>
  </mergeCells>
  <pageMargins left="0.75" right="0.75" top="0.65" bottom="1" header="0.5" footer="0.5"/>
  <pageSetup orientation="portrait"/>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indexed="61"/>
  </sheetPr>
  <dimension ref="A1:G21"/>
  <sheetViews>
    <sheetView topLeftCell="A3" zoomScaleSheetLayoutView="100" workbookViewId="0">
      <selection activeCell="E12" sqref="E12"/>
    </sheetView>
  </sheetViews>
  <sheetFormatPr defaultColWidth="9" defaultRowHeight="14.4"/>
  <cols>
    <col min="1" max="1" width="7.6640625" style="128" customWidth="1"/>
    <col min="2" max="4" width="20.6640625" style="105" customWidth="1"/>
    <col min="5" max="5" width="9.6640625" style="105" customWidth="1"/>
    <col min="6" max="6" width="12.6640625" style="105" customWidth="1"/>
    <col min="7" max="16384" width="9" style="107"/>
  </cols>
  <sheetData>
    <row r="1" spans="1:7">
      <c r="A1" s="106"/>
      <c r="B1" s="129"/>
      <c r="C1" s="129"/>
      <c r="D1" s="129"/>
      <c r="E1" s="129"/>
      <c r="F1" s="129"/>
    </row>
    <row r="2" spans="1:7" ht="22.2" customHeight="1">
      <c r="A2" s="860" t="s">
        <v>270</v>
      </c>
      <c r="B2" s="860"/>
      <c r="C2" s="860"/>
      <c r="D2" s="860"/>
      <c r="E2" s="861"/>
      <c r="F2" s="107"/>
    </row>
    <row r="3" spans="1:7">
      <c r="A3" s="106"/>
      <c r="B3" s="129"/>
      <c r="C3" s="129"/>
      <c r="D3" s="129"/>
      <c r="E3" s="129"/>
      <c r="F3" s="129"/>
    </row>
    <row r="4" spans="1:7" ht="57.6">
      <c r="A4" s="130" t="s">
        <v>255</v>
      </c>
      <c r="B4" s="131" t="s">
        <v>256</v>
      </c>
      <c r="C4" s="130" t="s">
        <v>271</v>
      </c>
      <c r="D4" s="130" t="s">
        <v>272</v>
      </c>
      <c r="E4" s="130" t="s">
        <v>273</v>
      </c>
      <c r="F4" s="130" t="s">
        <v>274</v>
      </c>
    </row>
    <row r="5" spans="1:7" ht="18" customHeight="1">
      <c r="A5" s="479" t="s">
        <v>260</v>
      </c>
      <c r="B5" s="479" t="s">
        <v>261</v>
      </c>
      <c r="C5" s="479" t="s">
        <v>262</v>
      </c>
      <c r="D5" s="479" t="s">
        <v>263</v>
      </c>
      <c r="E5" s="480" t="s">
        <v>275</v>
      </c>
      <c r="F5" s="479" t="s">
        <v>276</v>
      </c>
    </row>
    <row r="6" spans="1:7" ht="45" customHeight="1">
      <c r="A6" s="134">
        <v>1</v>
      </c>
      <c r="B6" s="135"/>
      <c r="C6" s="136"/>
      <c r="D6" s="136"/>
      <c r="E6" s="137"/>
      <c r="F6" s="138">
        <f>C6*E6</f>
        <v>0</v>
      </c>
    </row>
    <row r="7" spans="1:7" ht="45" customHeight="1">
      <c r="A7" s="134">
        <v>2</v>
      </c>
      <c r="B7" s="135"/>
      <c r="C7" s="136"/>
      <c r="D7" s="136"/>
      <c r="E7" s="137"/>
      <c r="F7" s="138">
        <f t="shared" ref="F7:F15" si="0">C7*E7</f>
        <v>0</v>
      </c>
    </row>
    <row r="8" spans="1:7" ht="45" customHeight="1">
      <c r="A8" s="134">
        <v>3</v>
      </c>
      <c r="B8" s="135"/>
      <c r="C8" s="136"/>
      <c r="D8" s="136"/>
      <c r="E8" s="137"/>
      <c r="F8" s="138">
        <f t="shared" si="0"/>
        <v>0</v>
      </c>
    </row>
    <row r="9" spans="1:7" ht="45" customHeight="1">
      <c r="A9" s="134">
        <v>4</v>
      </c>
      <c r="B9" s="135"/>
      <c r="C9" s="136"/>
      <c r="D9" s="136"/>
      <c r="E9" s="137"/>
      <c r="F9" s="138">
        <f t="shared" si="0"/>
        <v>0</v>
      </c>
    </row>
    <row r="10" spans="1:7" ht="45" customHeight="1">
      <c r="A10" s="134">
        <v>5</v>
      </c>
      <c r="B10" s="135"/>
      <c r="C10" s="136"/>
      <c r="D10" s="136"/>
      <c r="E10" s="137"/>
      <c r="F10" s="138">
        <f t="shared" si="0"/>
        <v>0</v>
      </c>
    </row>
    <row r="11" spans="1:7" ht="45" customHeight="1">
      <c r="A11" s="134">
        <v>6</v>
      </c>
      <c r="B11" s="135"/>
      <c r="C11" s="136"/>
      <c r="D11" s="136"/>
      <c r="E11" s="137"/>
      <c r="F11" s="138">
        <f t="shared" si="0"/>
        <v>0</v>
      </c>
    </row>
    <row r="12" spans="1:7" ht="45" customHeight="1">
      <c r="A12" s="134">
        <v>7</v>
      </c>
      <c r="B12" s="135"/>
      <c r="C12" s="136"/>
      <c r="D12" s="136"/>
      <c r="E12" s="137"/>
      <c r="F12" s="138">
        <f t="shared" si="0"/>
        <v>0</v>
      </c>
    </row>
    <row r="13" spans="1:7" ht="45" customHeight="1">
      <c r="A13" s="134">
        <v>8</v>
      </c>
      <c r="B13" s="135"/>
      <c r="C13" s="136"/>
      <c r="D13" s="136"/>
      <c r="E13" s="137"/>
      <c r="F13" s="138">
        <f t="shared" si="0"/>
        <v>0</v>
      </c>
    </row>
    <row r="14" spans="1:7" ht="45" customHeight="1">
      <c r="A14" s="134">
        <v>9</v>
      </c>
      <c r="B14" s="135"/>
      <c r="C14" s="136"/>
      <c r="D14" s="136"/>
      <c r="E14" s="137"/>
      <c r="F14" s="138">
        <f t="shared" si="0"/>
        <v>0</v>
      </c>
    </row>
    <row r="15" spans="1:7" ht="45" customHeight="1">
      <c r="A15" s="134">
        <v>10</v>
      </c>
      <c r="B15" s="135"/>
      <c r="C15" s="136"/>
      <c r="D15" s="136"/>
      <c r="E15" s="137"/>
      <c r="F15" s="138">
        <f t="shared" si="0"/>
        <v>0</v>
      </c>
    </row>
    <row r="16" spans="1:7" ht="45" customHeight="1">
      <c r="A16" s="132"/>
      <c r="B16" s="139" t="s">
        <v>265</v>
      </c>
      <c r="C16" s="139"/>
      <c r="D16" s="139"/>
      <c r="E16" s="139"/>
      <c r="F16" s="139">
        <f>SUM(F6:F15)</f>
        <v>0</v>
      </c>
      <c r="G16" s="140"/>
    </row>
    <row r="17" ht="30" customHeight="1"/>
    <row r="18" ht="30" customHeight="1"/>
    <row r="19" ht="30" customHeight="1"/>
    <row r="20" ht="30" customHeight="1"/>
    <row r="21" ht="30" customHeight="1"/>
  </sheetData>
  <sheetProtection password="8665" sheet="1" formatColumns="0" formatRows="0" selectLockedCells="1"/>
  <customSheetViews>
    <customSheetView guid="{9CA44E70-650F-49CD-967F-298619682CA2}" topLeftCell="A4">
      <selection activeCell="B6" sqref="B6"/>
      <pageMargins left="0.75" right="0.62" top="0.65" bottom="1" header="0.5" footer="0.5"/>
      <pageSetup orientation="portrait"/>
      <headerFooter alignWithMargins="0"/>
    </customSheetView>
    <customSheetView guid="{C39F923C-6CD3-45D8-86F8-6C4D806DDD7E}" showPageBreaks="1" printArea="1" view="pageBreakPreview" topLeftCell="A4">
      <selection activeCell="F45" sqref="F45"/>
      <pageMargins left="0.75" right="0.62" top="0.65" bottom="1" header="0.5" footer="0.5"/>
      <pageSetup orientation="portrait"/>
      <headerFooter alignWithMargins="0"/>
    </customSheetView>
    <customSheetView guid="{B1277D53-29D6-4226-81E2-084FB62977B6}" showPageBreaks="1" printArea="1" view="pageBreakPreview" topLeftCell="A10">
      <selection activeCell="E7" sqref="E7"/>
      <pageMargins left="0.75" right="0.62" top="0.65" bottom="1" header="0.5" footer="0.5"/>
      <pageSetup orientation="portrait"/>
      <headerFooter alignWithMargins="0"/>
    </customSheetView>
    <customSheetView guid="{58D82F59-8CF6-455F-B9F4-081499FDF243}">
      <selection activeCell="C7" sqref="C7"/>
      <pageMargins left="0.75" right="0.62" top="0.65" bottom="1" header="0.5" footer="0.5"/>
      <pageSetup orientation="portrait"/>
      <headerFooter alignWithMargins="0"/>
    </customSheetView>
    <customSheetView guid="{696D9240-6693-44E8-B9A4-2BFADD101EE2}">
      <selection activeCell="C7" sqref="C7"/>
      <pageMargins left="0.75" right="0.62" top="0.65" bottom="1" header="0.5" footer="0.5"/>
      <pageSetup orientation="portrait"/>
      <headerFooter alignWithMargins="0"/>
    </customSheetView>
    <customSheetView guid="{B0EE7D76-5806-4718-BDAD-3A3EA691E5E4}">
      <selection activeCell="C7" sqref="C7"/>
      <pageMargins left="0.75" right="0.62" top="0.65" bottom="1" header="0.5" footer="0.5"/>
      <pageSetup orientation="portrait"/>
      <headerFooter alignWithMargins="0"/>
    </customSheetView>
    <customSheetView guid="{E95B21C1-D936-4435-AF6F-90CF0B6A7506}" showPageBreaks="1" printArea="1" view="pageBreakPreview" topLeftCell="A10">
      <selection activeCell="E7" sqref="E7"/>
      <pageMargins left="0.75" right="0.62" top="0.65" bottom="1" header="0.5" footer="0.5"/>
      <pageSetup orientation="portrait"/>
      <headerFooter alignWithMargins="0"/>
    </customSheetView>
    <customSheetView guid="{08A645C4-A23F-4400-B0CE-1685BC312A6F}">
      <selection activeCell="B6" sqref="B6"/>
      <pageMargins left="0.75" right="0.62" top="0.65" bottom="1" header="0.5" footer="0.5"/>
      <pageSetup orientation="portrait"/>
      <headerFooter alignWithMargins="0"/>
    </customSheetView>
  </customSheetViews>
  <mergeCells count="1">
    <mergeCell ref="A2:E2"/>
  </mergeCells>
  <pageMargins left="0.75" right="0.62" top="0.65" bottom="1" header="0.5" footer="0.5"/>
  <pageSetup orientation="portrait"/>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AO70"/>
  <sheetViews>
    <sheetView showZeros="0" view="pageBreakPreview" topLeftCell="A32" zoomScaleNormal="100" workbookViewId="0">
      <selection activeCell="F45" sqref="F45"/>
    </sheetView>
  </sheetViews>
  <sheetFormatPr defaultColWidth="8" defaultRowHeight="14.4"/>
  <cols>
    <col min="1" max="1" width="9.33203125" style="82" customWidth="1"/>
    <col min="2" max="2" width="12.44140625" style="83" customWidth="1"/>
    <col min="3" max="3" width="12.88671875" style="82" customWidth="1"/>
    <col min="4" max="4" width="18.109375" style="82" customWidth="1"/>
    <col min="5" max="5" width="23.109375" style="82" customWidth="1"/>
    <col min="6" max="6" width="44.109375" style="81" customWidth="1"/>
    <col min="7" max="8" width="8" style="81" customWidth="1"/>
    <col min="9" max="25" width="8" style="84" customWidth="1"/>
    <col min="26" max="27" width="8" style="85" customWidth="1"/>
    <col min="28" max="28" width="17.44140625" style="85" customWidth="1"/>
    <col min="29" max="29" width="12.109375" style="85" customWidth="1"/>
    <col min="30" max="30" width="8" style="85" customWidth="1"/>
    <col min="31" max="31" width="8" style="86" customWidth="1"/>
    <col min="32" max="32" width="12" style="86" customWidth="1"/>
    <col min="33" max="35" width="8" style="85" customWidth="1"/>
    <col min="36" max="36" width="9.109375" style="85" customWidth="1"/>
    <col min="37" max="41" width="8" style="85" customWidth="1"/>
    <col min="42" max="16384" width="8" style="84"/>
  </cols>
  <sheetData>
    <row r="1" spans="1:36">
      <c r="A1" s="87" t="str">
        <f>Cover!B3</f>
        <v>Specification No.: ODP/BB/C&amp;M-3430/OT-14/RFx No. 5002002968/23-24</v>
      </c>
      <c r="B1" s="87"/>
      <c r="C1" s="88"/>
      <c r="D1" s="88"/>
      <c r="E1" s="88"/>
      <c r="F1" s="89" t="s">
        <v>277</v>
      </c>
      <c r="Z1" s="85">
        <f>'Names of Bidder'!D6</f>
        <v>0</v>
      </c>
      <c r="AE1" s="86">
        <v>1</v>
      </c>
      <c r="AF1" s="86" t="s">
        <v>278</v>
      </c>
      <c r="AI1" s="86">
        <v>1</v>
      </c>
      <c r="AJ1" s="85" t="s">
        <v>279</v>
      </c>
    </row>
    <row r="2" spans="1:36">
      <c r="B2" s="82"/>
      <c r="F2" s="82"/>
      <c r="Z2" s="85" t="e">
        <f>'Names of Bidder'!AA6</f>
        <v>#REF!</v>
      </c>
      <c r="AE2" s="86">
        <v>2</v>
      </c>
      <c r="AF2" s="86" t="s">
        <v>280</v>
      </c>
      <c r="AI2" s="86">
        <v>2</v>
      </c>
      <c r="AJ2" s="85" t="s">
        <v>281</v>
      </c>
    </row>
    <row r="3" spans="1:36">
      <c r="A3" s="863" t="s">
        <v>282</v>
      </c>
      <c r="B3" s="863"/>
      <c r="C3" s="863"/>
      <c r="D3" s="863"/>
      <c r="E3" s="863"/>
      <c r="F3" s="863"/>
      <c r="AE3" s="86">
        <v>3</v>
      </c>
      <c r="AF3" s="86" t="s">
        <v>283</v>
      </c>
      <c r="AI3" s="86">
        <v>3</v>
      </c>
      <c r="AJ3" s="85" t="s">
        <v>284</v>
      </c>
    </row>
    <row r="4" spans="1:36">
      <c r="A4" s="90"/>
      <c r="B4" s="90"/>
      <c r="C4" s="90"/>
      <c r="D4" s="90"/>
      <c r="E4" s="90"/>
      <c r="F4" s="90"/>
      <c r="AE4" s="86">
        <v>4</v>
      </c>
      <c r="AF4" s="86" t="s">
        <v>285</v>
      </c>
      <c r="AI4" s="86">
        <v>4</v>
      </c>
      <c r="AJ4" s="85" t="s">
        <v>286</v>
      </c>
    </row>
    <row r="5" spans="1:36">
      <c r="A5" s="83" t="s">
        <v>287</v>
      </c>
      <c r="C5" s="864"/>
      <c r="D5" s="864"/>
      <c r="E5" s="864"/>
      <c r="F5" s="864"/>
      <c r="AE5" s="86">
        <v>5</v>
      </c>
      <c r="AF5" s="86" t="s">
        <v>285</v>
      </c>
      <c r="AI5" s="86">
        <v>5</v>
      </c>
      <c r="AJ5" s="85" t="s">
        <v>288</v>
      </c>
    </row>
    <row r="6" spans="1:36">
      <c r="A6" s="83" t="s">
        <v>289</v>
      </c>
      <c r="B6" s="865">
        <f>'Names of Bidder'!D21</f>
        <v>0</v>
      </c>
      <c r="C6" s="865"/>
      <c r="F6" s="82"/>
      <c r="AE6" s="86">
        <v>6</v>
      </c>
      <c r="AF6" s="86" t="s">
        <v>285</v>
      </c>
      <c r="AG6" s="127">
        <f>DAY(B6)</f>
        <v>0</v>
      </c>
      <c r="AI6" s="86">
        <v>6</v>
      </c>
      <c r="AJ6" s="85" t="s">
        <v>290</v>
      </c>
    </row>
    <row r="7" spans="1:36">
      <c r="A7" s="83"/>
      <c r="B7" s="91"/>
      <c r="C7" s="91"/>
      <c r="F7" s="82"/>
      <c r="AE7" s="86">
        <v>7</v>
      </c>
      <c r="AF7" s="86" t="s">
        <v>285</v>
      </c>
      <c r="AG7" s="127">
        <f>MONTH(B6)</f>
        <v>1</v>
      </c>
      <c r="AI7" s="86">
        <v>7</v>
      </c>
      <c r="AJ7" s="85" t="s">
        <v>291</v>
      </c>
    </row>
    <row r="8" spans="1:36">
      <c r="A8" s="92" t="str">
        <f>'[1]Sch-1'!K6</f>
        <v>To:</v>
      </c>
      <c r="B8" s="93"/>
      <c r="F8" s="94"/>
      <c r="AE8" s="86">
        <v>8</v>
      </c>
      <c r="AF8" s="86" t="s">
        <v>285</v>
      </c>
      <c r="AG8" s="127" t="str">
        <f>LOOKUP(AG7,AI1:AI12,AJ1:AJ12)</f>
        <v>January</v>
      </c>
      <c r="AI8" s="86">
        <v>8</v>
      </c>
      <c r="AJ8" s="85" t="s">
        <v>292</v>
      </c>
    </row>
    <row r="9" spans="1:36">
      <c r="A9" s="92" t="s">
        <v>531</v>
      </c>
      <c r="B9" s="92"/>
      <c r="F9" s="94"/>
      <c r="AE9" s="86">
        <v>9</v>
      </c>
      <c r="AF9" s="86" t="s">
        <v>285</v>
      </c>
      <c r="AG9" s="127">
        <f>YEAR(B6)</f>
        <v>1900</v>
      </c>
      <c r="AI9" s="86">
        <v>9</v>
      </c>
      <c r="AJ9" s="85" t="s">
        <v>293</v>
      </c>
    </row>
    <row r="10" spans="1:36">
      <c r="A10" s="92" t="str">
        <f>'[1]Sch-1'!K8</f>
        <v xml:space="preserve">POWER GRID CORPORATION OF INDIA LIMITED, </v>
      </c>
      <c r="B10" s="92"/>
      <c r="F10" s="94"/>
      <c r="AE10" s="86">
        <v>10</v>
      </c>
      <c r="AF10" s="86" t="s">
        <v>285</v>
      </c>
      <c r="AI10" s="86">
        <v>10</v>
      </c>
      <c r="AJ10" s="85" t="s">
        <v>294</v>
      </c>
    </row>
    <row r="11" spans="1:36">
      <c r="A11" s="92" t="str">
        <f>'[1]Sch-1'!K9</f>
        <v>ODISHA PROJECTS</v>
      </c>
      <c r="B11" s="92"/>
      <c r="F11" s="94"/>
      <c r="AE11" s="86">
        <v>11</v>
      </c>
      <c r="AF11" s="86" t="s">
        <v>285</v>
      </c>
      <c r="AI11" s="86">
        <v>11</v>
      </c>
      <c r="AJ11" s="85" t="s">
        <v>295</v>
      </c>
    </row>
    <row r="12" spans="1:36">
      <c r="A12" s="92" t="str">
        <f>'[1]Sch-1'!K10</f>
        <v>PLOT NO.-4, UNIT-41, NILADRI VIHAR</v>
      </c>
      <c r="B12" s="92"/>
      <c r="F12" s="94"/>
      <c r="AE12" s="86">
        <v>12</v>
      </c>
      <c r="AF12" s="86" t="s">
        <v>285</v>
      </c>
      <c r="AI12" s="86">
        <v>12</v>
      </c>
      <c r="AJ12" s="85" t="s">
        <v>296</v>
      </c>
    </row>
    <row r="13" spans="1:36">
      <c r="A13" s="92" t="str">
        <f>'[1]Sch-1'!K11</f>
        <v>CHANDRASHEKHARPUR, BHUBANESWAR-751021</v>
      </c>
      <c r="B13" s="92"/>
      <c r="F13" s="94"/>
      <c r="AE13" s="86">
        <v>13</v>
      </c>
      <c r="AF13" s="86" t="s">
        <v>285</v>
      </c>
    </row>
    <row r="14" spans="1:36" ht="49.5" customHeight="1">
      <c r="A14" s="83"/>
      <c r="F14" s="94"/>
      <c r="AE14" s="86">
        <v>14</v>
      </c>
      <c r="AF14" s="86" t="s">
        <v>285</v>
      </c>
    </row>
    <row r="15" spans="1:36" ht="64.5" customHeight="1">
      <c r="A15" s="95" t="s">
        <v>297</v>
      </c>
      <c r="B15" s="96"/>
      <c r="C15" s="866" t="str">
        <f>Cover!B2</f>
        <v xml:space="preserve">Balance works for Construction of Vishram Sadan at MKCG Medical College, Berhampur under CSR Scheme of POWERGRID </v>
      </c>
      <c r="D15" s="866"/>
      <c r="E15" s="866"/>
      <c r="F15" s="866"/>
      <c r="AE15" s="86">
        <v>15</v>
      </c>
      <c r="AF15" s="86" t="s">
        <v>285</v>
      </c>
    </row>
    <row r="16" spans="1:36" ht="33" customHeight="1">
      <c r="A16" s="97" t="s">
        <v>298</v>
      </c>
      <c r="B16" s="82"/>
      <c r="C16" s="94"/>
      <c r="D16" s="94"/>
      <c r="E16" s="94"/>
      <c r="F16" s="94"/>
      <c r="AE16" s="86">
        <v>16</v>
      </c>
      <c r="AF16" s="86" t="s">
        <v>285</v>
      </c>
    </row>
    <row r="17" spans="1:41" ht="120" customHeight="1">
      <c r="A17" s="98">
        <v>1</v>
      </c>
      <c r="B17" s="862" t="str">
        <f>Z17&amp;AA17</f>
        <v>In continuation of First Envelope of our Bid, we hereby submit the Second Envelope of the Bid, both of which shall be read together and in conjunction with each other, and shall be construed as an integral part of our Bid. Accordingly, we the undersigned, offer to supply goods as per provision of Technical Specification) under the above-named package in full conformity with the said Bidding Documents for the sum of Rs.  or such other sums as may be determined in accordance with the terms and conditions of the Bidding Documents.</v>
      </c>
      <c r="C17" s="862"/>
      <c r="D17" s="862"/>
      <c r="E17" s="862"/>
      <c r="F17" s="862"/>
      <c r="Z17" s="123" t="s">
        <v>299</v>
      </c>
      <c r="AA17" s="481" t="s">
        <v>300</v>
      </c>
      <c r="AB17" s="124" t="e">
        <f>'Sch-5 After Discount'!D25</f>
        <v>#REF!</v>
      </c>
      <c r="AC17" s="125" t="e">
        <f>" ("&amp;'N to W'!A4&amp;")"</f>
        <v>#REF!</v>
      </c>
      <c r="AE17" s="86">
        <v>17</v>
      </c>
      <c r="AF17" s="86" t="s">
        <v>285</v>
      </c>
    </row>
    <row r="18" spans="1:41" ht="43.5" customHeight="1">
      <c r="B18" s="867" t="s">
        <v>301</v>
      </c>
      <c r="C18" s="867"/>
      <c r="D18" s="867"/>
      <c r="E18" s="867"/>
      <c r="F18" s="867"/>
      <c r="AE18" s="86">
        <v>18</v>
      </c>
      <c r="AF18" s="86" t="s">
        <v>285</v>
      </c>
    </row>
    <row r="19" spans="1:41" s="81" customFormat="1" ht="33" customHeight="1">
      <c r="A19" s="99">
        <v>2</v>
      </c>
      <c r="B19" s="868" t="s">
        <v>302</v>
      </c>
      <c r="C19" s="868"/>
      <c r="D19" s="868"/>
      <c r="E19" s="868"/>
      <c r="F19" s="868"/>
      <c r="Z19" s="126"/>
      <c r="AA19" s="126"/>
      <c r="AB19" s="126"/>
      <c r="AC19" s="126"/>
      <c r="AD19" s="126"/>
      <c r="AE19" s="86">
        <v>19</v>
      </c>
      <c r="AF19" s="86" t="s">
        <v>285</v>
      </c>
      <c r="AG19" s="126"/>
      <c r="AH19" s="126"/>
      <c r="AI19" s="126"/>
      <c r="AJ19" s="126"/>
      <c r="AK19" s="126"/>
      <c r="AL19" s="126"/>
      <c r="AM19" s="126"/>
      <c r="AN19" s="126"/>
      <c r="AO19" s="126"/>
    </row>
    <row r="20" spans="1:41" ht="45" customHeight="1">
      <c r="A20" s="98">
        <v>2.1</v>
      </c>
      <c r="B20" s="862" t="s">
        <v>303</v>
      </c>
      <c r="C20" s="862"/>
      <c r="D20" s="862"/>
      <c r="E20" s="862"/>
      <c r="F20" s="862"/>
      <c r="AE20" s="86">
        <v>20</v>
      </c>
      <c r="AF20" s="86" t="s">
        <v>285</v>
      </c>
    </row>
    <row r="21" spans="1:41" ht="36.75" customHeight="1">
      <c r="B21" s="100" t="str">
        <f>"Schedule 1A to 1I "</f>
        <v xml:space="preserve">Schedule 1A to 1I </v>
      </c>
      <c r="C21" s="101"/>
      <c r="D21" s="869" t="s">
        <v>304</v>
      </c>
      <c r="E21" s="869"/>
      <c r="F21" s="869"/>
      <c r="AE21" s="86">
        <v>21</v>
      </c>
      <c r="AF21" s="86" t="s">
        <v>278</v>
      </c>
    </row>
    <row r="22" spans="1:41" ht="30.75" customHeight="1">
      <c r="B22" s="100" t="str">
        <f>"Schedule 2("&amp;'Basic Data'!C9&amp;") "</f>
        <v xml:space="preserve">Schedule 2() </v>
      </c>
      <c r="C22" s="101"/>
      <c r="D22" s="870" t="s">
        <v>305</v>
      </c>
      <c r="E22" s="871"/>
      <c r="F22" s="871"/>
      <c r="AE22" s="86">
        <v>22</v>
      </c>
      <c r="AF22" s="86" t="s">
        <v>285</v>
      </c>
    </row>
    <row r="23" spans="1:41" ht="33" customHeight="1">
      <c r="B23" s="100" t="str">
        <f>"Schedule 3("&amp;'Basic Data'!C9&amp;") "</f>
        <v xml:space="preserve">Schedule 3() </v>
      </c>
      <c r="C23" s="101"/>
      <c r="D23" s="101" t="s">
        <v>306</v>
      </c>
      <c r="E23" s="101"/>
      <c r="F23" s="102"/>
      <c r="H23" s="103">
        <f>'Names of Bidder'!D6</f>
        <v>0</v>
      </c>
      <c r="AE23" s="86">
        <v>23</v>
      </c>
      <c r="AF23" s="86" t="s">
        <v>285</v>
      </c>
    </row>
    <row r="24" spans="1:41" ht="33" hidden="1" customHeight="1">
      <c r="B24" s="100" t="str">
        <f>"Schedule 4("&amp;'Basic Data'!C9&amp;") "</f>
        <v xml:space="preserve">Schedule 4() </v>
      </c>
      <c r="C24" s="101"/>
      <c r="D24" s="101" t="s">
        <v>307</v>
      </c>
      <c r="E24" s="101"/>
      <c r="F24" s="102"/>
      <c r="AE24" s="86">
        <v>24</v>
      </c>
      <c r="AF24" s="86" t="s">
        <v>285</v>
      </c>
    </row>
    <row r="25" spans="1:41" ht="33" hidden="1" customHeight="1">
      <c r="B25" s="100" t="str">
        <f>"Schedule 5("&amp;'Basic Data'!C9&amp;") "</f>
        <v xml:space="preserve">Schedule 5() </v>
      </c>
      <c r="C25" s="101"/>
      <c r="D25" s="101" t="s">
        <v>308</v>
      </c>
      <c r="E25" s="101"/>
      <c r="F25" s="102"/>
      <c r="AE25" s="86">
        <v>25</v>
      </c>
      <c r="AF25" s="86" t="s">
        <v>285</v>
      </c>
    </row>
    <row r="26" spans="1:41" ht="33" hidden="1" customHeight="1">
      <c r="B26" s="100" t="str">
        <f>"Schedule 6("&amp;'Basic Data'!C10&amp;") "</f>
        <v xml:space="preserve">Schedule 6() </v>
      </c>
      <c r="C26" s="101"/>
      <c r="D26" s="101" t="s">
        <v>309</v>
      </c>
      <c r="E26" s="101"/>
      <c r="F26" s="102"/>
    </row>
    <row r="27" spans="1:41" ht="104.25" customHeight="1">
      <c r="A27" s="104">
        <v>2.2000000000000002</v>
      </c>
      <c r="B27" s="862" t="s">
        <v>310</v>
      </c>
      <c r="C27" s="862"/>
      <c r="D27" s="862"/>
      <c r="E27" s="862"/>
      <c r="F27" s="862"/>
      <c r="AE27" s="86">
        <v>28</v>
      </c>
      <c r="AF27" s="86" t="s">
        <v>285</v>
      </c>
    </row>
    <row r="28" spans="1:41" ht="67.5" customHeight="1">
      <c r="A28" s="104">
        <v>2.2999999999999998</v>
      </c>
      <c r="B28" s="862" t="s">
        <v>311</v>
      </c>
      <c r="C28" s="862"/>
      <c r="D28" s="862"/>
      <c r="E28" s="862"/>
      <c r="F28" s="862"/>
      <c r="AE28" s="86">
        <v>29</v>
      </c>
      <c r="AF28" s="86" t="s">
        <v>285</v>
      </c>
    </row>
    <row r="29" spans="1:41" ht="149.25" customHeight="1">
      <c r="A29" s="104">
        <v>2.4</v>
      </c>
      <c r="B29" s="862" t="s">
        <v>312</v>
      </c>
      <c r="C29" s="862"/>
      <c r="D29" s="862"/>
      <c r="E29" s="862"/>
      <c r="F29" s="862"/>
      <c r="AE29" s="86">
        <v>30</v>
      </c>
      <c r="AF29" s="86" t="s">
        <v>285</v>
      </c>
    </row>
    <row r="30" spans="1:41" ht="90.75" customHeight="1">
      <c r="A30" s="104">
        <v>2.5</v>
      </c>
      <c r="B30" s="862" t="s">
        <v>313</v>
      </c>
      <c r="C30" s="862"/>
      <c r="D30" s="862"/>
      <c r="E30" s="862"/>
      <c r="F30" s="862"/>
      <c r="AE30" s="86">
        <v>31</v>
      </c>
      <c r="AF30" s="86" t="s">
        <v>278</v>
      </c>
    </row>
    <row r="31" spans="1:41" ht="89.25" customHeight="1">
      <c r="A31" s="98">
        <v>3</v>
      </c>
      <c r="B31" s="862" t="s">
        <v>314</v>
      </c>
      <c r="C31" s="862"/>
      <c r="D31" s="862"/>
      <c r="E31" s="862"/>
      <c r="F31" s="862"/>
    </row>
    <row r="32" spans="1:41" ht="69" customHeight="1">
      <c r="A32" s="104">
        <v>3.1</v>
      </c>
      <c r="B32" s="862" t="s">
        <v>315</v>
      </c>
      <c r="C32" s="862"/>
      <c r="D32" s="862"/>
      <c r="E32" s="862"/>
      <c r="F32" s="862"/>
    </row>
    <row r="33" spans="1:41" ht="81" customHeight="1">
      <c r="A33" s="104">
        <v>3.2</v>
      </c>
      <c r="B33" s="862" t="s">
        <v>316</v>
      </c>
      <c r="C33" s="862"/>
      <c r="D33" s="862"/>
      <c r="E33" s="862"/>
      <c r="F33" s="862"/>
    </row>
    <row r="34" spans="1:41" ht="45.75" customHeight="1">
      <c r="A34" s="104">
        <v>3.3</v>
      </c>
      <c r="B34" s="866" t="s">
        <v>317</v>
      </c>
      <c r="C34" s="866"/>
      <c r="D34" s="866"/>
      <c r="E34" s="866"/>
      <c r="F34" s="866"/>
    </row>
    <row r="35" spans="1:41" ht="70.5" hidden="1" customHeight="1">
      <c r="A35" s="98">
        <v>4</v>
      </c>
      <c r="B35" s="862" t="s">
        <v>318</v>
      </c>
      <c r="C35" s="862"/>
      <c r="D35" s="862"/>
      <c r="E35" s="862"/>
      <c r="F35" s="862"/>
    </row>
    <row r="36" spans="1:41" ht="98.25" customHeight="1">
      <c r="A36" s="98">
        <v>4</v>
      </c>
      <c r="B36" s="862" t="s">
        <v>319</v>
      </c>
      <c r="C36" s="862"/>
      <c r="D36" s="862"/>
      <c r="E36" s="862"/>
      <c r="F36" s="862"/>
    </row>
    <row r="37" spans="1:41" ht="21" customHeight="1">
      <c r="B37" s="105"/>
      <c r="C37" s="105"/>
      <c r="D37" s="105"/>
      <c r="E37" s="106"/>
      <c r="F37" s="106"/>
    </row>
    <row r="38" spans="1:41" ht="21" customHeight="1">
      <c r="B38" s="105" t="s">
        <v>248</v>
      </c>
      <c r="C38" s="107"/>
      <c r="D38" s="108"/>
      <c r="E38" s="108"/>
      <c r="F38" s="108"/>
    </row>
    <row r="39" spans="1:41" ht="21" customHeight="1">
      <c r="B39" s="109"/>
      <c r="C39" s="108"/>
      <c r="D39" s="108"/>
      <c r="E39" s="105"/>
      <c r="F39" s="110" t="s">
        <v>249</v>
      </c>
    </row>
    <row r="40" spans="1:41" ht="21" customHeight="1">
      <c r="B40" s="109"/>
      <c r="C40" s="108"/>
      <c r="D40" s="105"/>
      <c r="E40" s="105"/>
      <c r="F40" s="110" t="str">
        <f>"For and on behalf of "&amp;'Names of Bidder'!D8</f>
        <v xml:space="preserve">For and on behalf of </v>
      </c>
    </row>
    <row r="41" spans="1:41" ht="25.2" customHeight="1">
      <c r="A41" s="84"/>
      <c r="B41" s="84"/>
      <c r="C41" s="111"/>
      <c r="D41" s="84"/>
      <c r="E41" s="112"/>
      <c r="F41" s="83"/>
    </row>
    <row r="42" spans="1:41" ht="25.2" customHeight="1">
      <c r="A42" s="113" t="s">
        <v>250</v>
      </c>
      <c r="B42" s="873">
        <f>'Names of Bidder'!D21</f>
        <v>0</v>
      </c>
      <c r="C42" s="873"/>
      <c r="D42" s="84"/>
      <c r="E42" s="112" t="s">
        <v>251</v>
      </c>
      <c r="F42" s="114">
        <f>'Names of Bidder'!D18</f>
        <v>0</v>
      </c>
    </row>
    <row r="43" spans="1:41" ht="25.2" customHeight="1">
      <c r="A43" s="113" t="s">
        <v>252</v>
      </c>
      <c r="B43" s="114">
        <f>'Names of Bidder'!D22</f>
        <v>0</v>
      </c>
      <c r="C43" s="115"/>
      <c r="D43" s="84"/>
      <c r="E43" s="112" t="s">
        <v>253</v>
      </c>
      <c r="F43" s="114">
        <f>'Names of Bidder'!D19</f>
        <v>0</v>
      </c>
    </row>
    <row r="44" spans="1:41" ht="25.2" customHeight="1">
      <c r="B44" s="82"/>
      <c r="D44" s="84"/>
      <c r="E44" s="112"/>
      <c r="F44" s="82"/>
    </row>
    <row r="45" spans="1:41" s="81" customFormat="1" ht="33" customHeight="1">
      <c r="A45" s="116" t="s">
        <v>320</v>
      </c>
      <c r="B45" s="117"/>
      <c r="C45" s="118"/>
      <c r="D45" s="105"/>
      <c r="E45" s="110"/>
      <c r="F45" s="119"/>
      <c r="H45" s="120"/>
      <c r="Z45" s="126"/>
      <c r="AA45" s="126"/>
      <c r="AB45" s="126"/>
      <c r="AC45" s="126"/>
      <c r="AD45" s="126"/>
      <c r="AE45" s="86"/>
      <c r="AF45" s="86"/>
      <c r="AG45" s="126"/>
      <c r="AH45" s="126"/>
      <c r="AI45" s="126"/>
      <c r="AJ45" s="126"/>
      <c r="AK45" s="126"/>
      <c r="AL45" s="126"/>
      <c r="AM45" s="126"/>
      <c r="AN45" s="126"/>
      <c r="AO45" s="126"/>
    </row>
    <row r="46" spans="1:41" s="81" customFormat="1" ht="33" customHeight="1">
      <c r="A46" s="874" t="s">
        <v>321</v>
      </c>
      <c r="B46" s="874"/>
      <c r="C46" s="874"/>
      <c r="D46" s="121"/>
      <c r="E46" s="121"/>
      <c r="F46" s="121"/>
      <c r="H46" s="120"/>
      <c r="Z46" s="126"/>
      <c r="AA46" s="126"/>
      <c r="AB46" s="126"/>
      <c r="AC46" s="126"/>
      <c r="AD46" s="126"/>
      <c r="AE46" s="86"/>
      <c r="AF46" s="86"/>
      <c r="AG46" s="126"/>
      <c r="AH46" s="126"/>
      <c r="AI46" s="126"/>
      <c r="AJ46" s="126"/>
      <c r="AK46" s="126"/>
      <c r="AL46" s="126"/>
      <c r="AM46" s="126"/>
      <c r="AN46" s="126"/>
      <c r="AO46" s="126"/>
    </row>
    <row r="47" spans="1:41" s="81" customFormat="1" ht="33" customHeight="1">
      <c r="A47" s="875"/>
      <c r="B47" s="875"/>
      <c r="C47" s="875"/>
      <c r="D47" s="121"/>
      <c r="E47" s="121"/>
      <c r="F47" s="121"/>
      <c r="H47" s="120"/>
      <c r="Z47" s="126"/>
      <c r="AA47" s="126"/>
      <c r="AB47" s="126"/>
      <c r="AC47" s="126"/>
      <c r="AD47" s="126"/>
      <c r="AE47" s="86"/>
      <c r="AF47" s="86"/>
      <c r="AG47" s="126"/>
      <c r="AH47" s="126"/>
      <c r="AI47" s="126"/>
      <c r="AJ47" s="126"/>
      <c r="AK47" s="126"/>
      <c r="AL47" s="126"/>
      <c r="AM47" s="126"/>
      <c r="AN47" s="126"/>
      <c r="AO47" s="126"/>
    </row>
    <row r="48" spans="1:41" s="81" customFormat="1" ht="33" customHeight="1">
      <c r="A48" s="872"/>
      <c r="B48" s="872"/>
      <c r="C48" s="872"/>
      <c r="D48" s="121"/>
      <c r="E48" s="121"/>
      <c r="F48" s="121"/>
      <c r="H48" s="120"/>
      <c r="Z48" s="126"/>
      <c r="AA48" s="126"/>
      <c r="AB48" s="126"/>
      <c r="AC48" s="126"/>
      <c r="AD48" s="126"/>
      <c r="AE48" s="86"/>
      <c r="AF48" s="86"/>
      <c r="AG48" s="126"/>
      <c r="AH48" s="126"/>
      <c r="AI48" s="126"/>
      <c r="AJ48" s="126"/>
      <c r="AK48" s="126"/>
      <c r="AL48" s="126"/>
      <c r="AM48" s="126"/>
      <c r="AN48" s="126"/>
      <c r="AO48" s="126"/>
    </row>
    <row r="49" spans="1:41" s="81" customFormat="1" ht="33" customHeight="1">
      <c r="A49" s="877" t="s">
        <v>322</v>
      </c>
      <c r="B49" s="877"/>
      <c r="C49" s="877"/>
      <c r="D49" s="121"/>
      <c r="E49" s="121"/>
      <c r="F49" s="121"/>
      <c r="H49" s="120"/>
      <c r="Z49" s="126"/>
      <c r="AA49" s="126"/>
      <c r="AB49" s="126"/>
      <c r="AC49" s="126"/>
      <c r="AD49" s="126"/>
      <c r="AE49" s="86"/>
      <c r="AF49" s="86"/>
      <c r="AG49" s="126"/>
      <c r="AH49" s="126"/>
      <c r="AI49" s="126"/>
      <c r="AJ49" s="126"/>
      <c r="AK49" s="126"/>
      <c r="AL49" s="126"/>
      <c r="AM49" s="126"/>
      <c r="AN49" s="126"/>
      <c r="AO49" s="126"/>
    </row>
    <row r="50" spans="1:41" s="81" customFormat="1" ht="33" customHeight="1">
      <c r="A50" s="877" t="s">
        <v>323</v>
      </c>
      <c r="B50" s="877"/>
      <c r="C50" s="877"/>
      <c r="D50" s="121"/>
      <c r="E50" s="121"/>
      <c r="F50" s="121"/>
      <c r="H50" s="120"/>
      <c r="Z50" s="126"/>
      <c r="AA50" s="126"/>
      <c r="AB50" s="126"/>
      <c r="AC50" s="126"/>
      <c r="AD50" s="126"/>
      <c r="AE50" s="86"/>
      <c r="AF50" s="86"/>
      <c r="AG50" s="126"/>
      <c r="AH50" s="126"/>
      <c r="AI50" s="126"/>
      <c r="AJ50" s="126"/>
      <c r="AK50" s="126"/>
      <c r="AL50" s="126"/>
      <c r="AM50" s="126"/>
      <c r="AN50" s="126"/>
      <c r="AO50" s="126"/>
    </row>
    <row r="51" spans="1:41" s="81" customFormat="1" ht="33" customHeight="1">
      <c r="A51" s="877" t="s">
        <v>324</v>
      </c>
      <c r="B51" s="877"/>
      <c r="C51" s="877"/>
      <c r="D51" s="121"/>
      <c r="E51" s="121"/>
      <c r="F51" s="121"/>
      <c r="H51" s="120"/>
      <c r="Z51" s="126"/>
      <c r="AA51" s="126"/>
      <c r="AB51" s="126"/>
      <c r="AC51" s="126"/>
      <c r="AD51" s="126"/>
      <c r="AE51" s="86"/>
      <c r="AF51" s="86"/>
      <c r="AG51" s="126"/>
      <c r="AH51" s="126"/>
      <c r="AI51" s="126"/>
      <c r="AJ51" s="126"/>
      <c r="AK51" s="126"/>
      <c r="AL51" s="126"/>
      <c r="AM51" s="126"/>
      <c r="AN51" s="126"/>
      <c r="AO51" s="126"/>
    </row>
    <row r="52" spans="1:41" s="81" customFormat="1" ht="33" customHeight="1">
      <c r="A52" s="874" t="s">
        <v>325</v>
      </c>
      <c r="B52" s="874"/>
      <c r="C52" s="874"/>
      <c r="D52" s="121"/>
      <c r="E52" s="121"/>
      <c r="F52" s="121"/>
      <c r="H52" s="120"/>
      <c r="Z52" s="126"/>
      <c r="AA52" s="126"/>
      <c r="AB52" s="126"/>
      <c r="AC52" s="126"/>
      <c r="AD52" s="126"/>
      <c r="AE52" s="86"/>
      <c r="AF52" s="86"/>
      <c r="AG52" s="126"/>
      <c r="AH52" s="126"/>
      <c r="AI52" s="126"/>
      <c r="AJ52" s="126"/>
      <c r="AK52" s="126"/>
      <c r="AL52" s="126"/>
      <c r="AM52" s="126"/>
      <c r="AN52" s="126"/>
      <c r="AO52" s="126"/>
    </row>
    <row r="53" spans="1:41" s="81" customFormat="1" ht="33" customHeight="1">
      <c r="A53" s="875"/>
      <c r="B53" s="875"/>
      <c r="C53" s="875"/>
      <c r="D53" s="121"/>
      <c r="E53" s="121"/>
      <c r="F53" s="121"/>
      <c r="H53" s="120"/>
      <c r="Z53" s="126"/>
      <c r="AA53" s="126"/>
      <c r="AB53" s="126"/>
      <c r="AC53" s="126"/>
      <c r="AD53" s="126"/>
      <c r="AE53" s="86"/>
      <c r="AF53" s="86"/>
      <c r="AG53" s="126"/>
      <c r="AH53" s="126"/>
      <c r="AI53" s="126"/>
      <c r="AJ53" s="126"/>
      <c r="AK53" s="126"/>
      <c r="AL53" s="126"/>
      <c r="AM53" s="126"/>
      <c r="AN53" s="126"/>
      <c r="AO53" s="126"/>
    </row>
    <row r="54" spans="1:41" s="81" customFormat="1" ht="33" customHeight="1">
      <c r="A54" s="872"/>
      <c r="B54" s="872"/>
      <c r="C54" s="872"/>
      <c r="D54" s="876"/>
      <c r="E54" s="876"/>
      <c r="F54" s="876"/>
      <c r="H54" s="120"/>
      <c r="Z54" s="126"/>
      <c r="AA54" s="126"/>
      <c r="AB54" s="126"/>
      <c r="AC54" s="126"/>
      <c r="AD54" s="126"/>
      <c r="AE54" s="86"/>
      <c r="AF54" s="86"/>
      <c r="AG54" s="126"/>
      <c r="AH54" s="126"/>
      <c r="AI54" s="126"/>
      <c r="AJ54" s="126"/>
      <c r="AK54" s="126"/>
      <c r="AL54" s="126"/>
      <c r="AM54" s="126"/>
      <c r="AN54" s="126"/>
      <c r="AO54" s="126"/>
    </row>
    <row r="55" spans="1:41" s="81" customFormat="1" ht="33" customHeight="1">
      <c r="A55" s="116"/>
      <c r="B55" s="116"/>
      <c r="C55" s="116"/>
      <c r="D55" s="122"/>
      <c r="E55" s="122"/>
      <c r="F55" s="122"/>
      <c r="H55" s="120"/>
      <c r="Z55" s="126"/>
      <c r="AA55" s="126"/>
      <c r="AB55" s="126"/>
      <c r="AC55" s="126"/>
      <c r="AD55" s="126"/>
      <c r="AE55" s="86"/>
      <c r="AF55" s="86"/>
      <c r="AG55" s="126"/>
      <c r="AH55" s="126"/>
      <c r="AI55" s="126"/>
      <c r="AJ55" s="126"/>
      <c r="AK55" s="126"/>
      <c r="AL55" s="126"/>
      <c r="AM55" s="126"/>
      <c r="AN55" s="126"/>
      <c r="AO55" s="126"/>
    </row>
    <row r="56" spans="1:41" s="81" customFormat="1" ht="33" customHeight="1">
      <c r="A56" s="120"/>
      <c r="B56" s="83"/>
      <c r="C56" s="82"/>
      <c r="D56" s="82"/>
      <c r="E56" s="82"/>
      <c r="H56" s="120"/>
      <c r="Z56" s="126"/>
      <c r="AA56" s="126"/>
      <c r="AB56" s="126"/>
      <c r="AC56" s="126"/>
      <c r="AD56" s="126"/>
      <c r="AE56" s="86"/>
      <c r="AF56" s="86"/>
      <c r="AG56" s="126"/>
      <c r="AH56" s="126"/>
      <c r="AI56" s="126"/>
      <c r="AJ56" s="126"/>
      <c r="AK56" s="126"/>
      <c r="AL56" s="126"/>
      <c r="AM56" s="126"/>
      <c r="AN56" s="126"/>
      <c r="AO56" s="126"/>
    </row>
    <row r="57" spans="1:41" s="81" customFormat="1" ht="33" customHeight="1">
      <c r="A57" s="120"/>
      <c r="B57" s="83"/>
      <c r="C57" s="82"/>
      <c r="D57" s="82"/>
      <c r="E57" s="82"/>
      <c r="H57" s="120"/>
      <c r="Z57" s="126"/>
      <c r="AA57" s="126"/>
      <c r="AB57" s="126"/>
      <c r="AC57" s="126"/>
      <c r="AD57" s="126"/>
      <c r="AE57" s="86"/>
      <c r="AF57" s="86"/>
      <c r="AG57" s="126"/>
      <c r="AH57" s="126"/>
      <c r="AI57" s="126"/>
      <c r="AJ57" s="126"/>
      <c r="AK57" s="126"/>
      <c r="AL57" s="126"/>
      <c r="AM57" s="126"/>
      <c r="AN57" s="126"/>
      <c r="AO57" s="126"/>
    </row>
    <row r="58" spans="1:41" s="81" customFormat="1" ht="33" customHeight="1">
      <c r="A58" s="120"/>
      <c r="B58" s="83"/>
      <c r="C58" s="82"/>
      <c r="D58" s="82"/>
      <c r="E58" s="82"/>
      <c r="H58" s="120"/>
      <c r="Z58" s="126"/>
      <c r="AA58" s="126"/>
      <c r="AB58" s="126"/>
      <c r="AC58" s="126"/>
      <c r="AD58" s="126"/>
      <c r="AE58" s="86"/>
      <c r="AF58" s="86"/>
      <c r="AG58" s="126"/>
      <c r="AH58" s="126"/>
      <c r="AI58" s="126"/>
      <c r="AJ58" s="126"/>
      <c r="AK58" s="126"/>
      <c r="AL58" s="126"/>
      <c r="AM58" s="126"/>
      <c r="AN58" s="126"/>
      <c r="AO58" s="126"/>
    </row>
    <row r="59" spans="1:41">
      <c r="A59" s="83"/>
    </row>
    <row r="60" spans="1:41">
      <c r="A60" s="83"/>
    </row>
    <row r="61" spans="1:41">
      <c r="A61" s="83"/>
    </row>
    <row r="62" spans="1:41">
      <c r="A62" s="83"/>
    </row>
    <row r="63" spans="1:41">
      <c r="A63" s="83"/>
    </row>
    <row r="64" spans="1:41">
      <c r="A64" s="83"/>
    </row>
    <row r="65" spans="1:1">
      <c r="A65" s="83"/>
    </row>
    <row r="66" spans="1:1">
      <c r="A66" s="83"/>
    </row>
    <row r="67" spans="1:1">
      <c r="A67" s="83"/>
    </row>
    <row r="68" spans="1:1">
      <c r="A68" s="83"/>
    </row>
    <row r="69" spans="1:1">
      <c r="A69" s="83"/>
    </row>
    <row r="70" spans="1:1">
      <c r="A70" s="83"/>
    </row>
  </sheetData>
  <sheetProtection algorithmName="SHA-512" hashValue="HoZ13/lFGwv4KAv0aoT3wVIpe7nvXvTCCLBBjuyAzM0KH+nidYduEn76P7E7IhgTDSnAIDy6zmDKuTDqDMlWHw==" saltValue="07VUPCmexj7csdU9EqSuOA==" spinCount="100000" sheet="1" objects="1" formatColumns="0" formatRows="0" selectLockedCells="1"/>
  <customSheetViews>
    <customSheetView guid="{9CA44E70-650F-49CD-967F-298619682CA2}" zeroValues="0" hiddenRows="1">
      <selection activeCell="F45" sqref="F45"/>
      <rowBreaks count="2" manualBreakCount="2">
        <brk id="26" max="5" man="1"/>
        <brk id="33" max="5" man="1"/>
      </rowBreaks>
      <pageMargins left="0.75" right="0.77" top="0.73" bottom="0.75" header="0.52" footer="0.45"/>
      <pageSetup scale="95" orientation="portrait"/>
      <headerFooter alignWithMargins="0"/>
    </customSheetView>
    <customSheetView guid="{C39F923C-6CD3-45D8-86F8-6C4D806DDD7E}" zeroValues="0" hiddenRows="1">
      <selection activeCell="F45" sqref="F45"/>
      <rowBreaks count="2" manualBreakCount="2">
        <brk id="26" max="5" man="1"/>
        <brk id="33" max="5" man="1"/>
      </rowBreaks>
      <pageMargins left="0.75" right="0.77" top="0.73" bottom="0.75" header="0.52" footer="0.45"/>
      <pageSetup scale="95" orientation="portrait"/>
      <headerFooter alignWithMargins="0"/>
    </customSheetView>
    <customSheetView guid="{B1277D53-29D6-4226-81E2-084FB62977B6}" zeroValues="0" hiddenRows="1">
      <selection activeCell="D54" sqref="D54:F54"/>
      <rowBreaks count="2" manualBreakCount="2">
        <brk id="26" max="5" man="1"/>
        <brk id="33" max="5" man="1"/>
      </rowBreaks>
      <pageMargins left="0.75" right="0.77" top="0.73" bottom="0.75" header="0.52" footer="0.45"/>
      <pageSetup scale="95" orientation="portrait"/>
      <headerFooter alignWithMargins="0">
        <oddFooter>&amp;L&amp;8Tower Package-P238-TW04, TL associated with Phase-I Generation Project in Orissa (Part-C)&amp;R&amp;"Book Antiqua,Bold"&amp;8Attachment-13 TW04  / Page &amp;P of &amp;N</oddFooter>
      </headerFooter>
    </customSheetView>
    <customSheetView guid="{58D82F59-8CF6-455F-B9F4-081499FDF243}"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headerFooter alignWithMargins="0">
        <oddFooter>&amp;L&amp;8Tower Package-P238-TW04, TL associated with Phase-I Generation Project in Orissa (Part-C)&amp;R&amp;"Book Antiqua,Bold"&amp;8Attachment-13 TW04  / Page &amp;P of &amp;N</oddFooter>
      </headerFooter>
    </customSheetView>
    <customSheetView guid="{696D9240-6693-44E8-B9A4-2BFADD101EE2}" zeroValues="0" hiddenRows="1">
      <selection activeCell="C5" sqref="C5:F5"/>
      <pageMargins left="0.75" right="0.77" top="0.73" bottom="0.75" header="0.52" footer="0.45"/>
      <pageSetup orientation="portrait"/>
      <headerFooter alignWithMargins="0">
        <oddFooter>&amp;L&amp;8Tower Package-P238-TW04, TL associated with Phase-I Generation Project in Orissa (Part-C)&amp;R&amp;"Book Antiqua,Bold"&amp;8Attachment-13 TW04  / Page &amp;P of &amp;N</oddFooter>
      </headerFooter>
    </customSheetView>
    <customSheetView guid="{B0EE7D76-5806-4718-BDAD-3A3EA691E5E4}"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headerFooter alignWithMargins="0">
        <oddFooter>&amp;L&amp;8Tower Package-P238-TW04, TL associated with Phase-I Generation Project in Orissa (Part-C)&amp;R&amp;"Book Antiqua,Bold"&amp;8Attachment-13 TW04  / Page &amp;P of &amp;N</oddFooter>
      </headerFooter>
    </customSheetView>
    <customSheetView guid="{E95B21C1-D936-4435-AF6F-90CF0B6A7506}" zeroValues="0" hiddenRows="1">
      <selection activeCell="D54" sqref="D54:F54"/>
      <rowBreaks count="2" manualBreakCount="2">
        <brk id="26" max="5" man="1"/>
        <brk id="33" max="5" man="1"/>
      </rowBreaks>
      <pageMargins left="0.75" right="0.77" top="0.73" bottom="0.75" header="0.52" footer="0.45"/>
      <pageSetup scale="95" orientation="portrait"/>
      <headerFooter alignWithMargins="0">
        <oddFooter>&amp;L&amp;8Tower Package-P238-TW04, TL associated with Phase-I Generation Project in Orissa (Part-C)&amp;R&amp;"Book Antiqua,Bold"&amp;8Attachment-13 TW04  / Page &amp;P of &amp;N</oddFooter>
      </headerFooter>
    </customSheetView>
    <customSheetView guid="{08A645C4-A23F-4400-B0CE-1685BC312A6F}" zeroValues="0" printArea="1" hiddenRows="1">
      <selection activeCell="F45" sqref="F45"/>
      <rowBreaks count="2" manualBreakCount="2">
        <brk id="26" max="5" man="1"/>
        <brk id="33" max="5" man="1"/>
      </rowBreaks>
      <pageMargins left="0.75" right="0.77" top="0.73" bottom="0.75" header="0.52" footer="0.45"/>
      <pageSetup scale="95" orientation="portrait"/>
      <headerFooter alignWithMargins="0"/>
    </customSheetView>
  </customSheetViews>
  <mergeCells count="31">
    <mergeCell ref="D54:F54"/>
    <mergeCell ref="A49:C49"/>
    <mergeCell ref="A50:C50"/>
    <mergeCell ref="A51:C51"/>
    <mergeCell ref="A52:C52"/>
    <mergeCell ref="A53:C53"/>
    <mergeCell ref="A54:C54"/>
    <mergeCell ref="A48:C48"/>
    <mergeCell ref="B29:F29"/>
    <mergeCell ref="B30:F30"/>
    <mergeCell ref="B31:F31"/>
    <mergeCell ref="B32:F32"/>
    <mergeCell ref="B33:F33"/>
    <mergeCell ref="B34:F34"/>
    <mergeCell ref="B35:F35"/>
    <mergeCell ref="B36:F36"/>
    <mergeCell ref="B42:C42"/>
    <mergeCell ref="A46:C46"/>
    <mergeCell ref="A47:C47"/>
    <mergeCell ref="B28:F28"/>
    <mergeCell ref="A3:F3"/>
    <mergeCell ref="C5:F5"/>
    <mergeCell ref="B6:C6"/>
    <mergeCell ref="C15:F15"/>
    <mergeCell ref="B17:F17"/>
    <mergeCell ref="B18:F18"/>
    <mergeCell ref="B19:F19"/>
    <mergeCell ref="B20:F20"/>
    <mergeCell ref="D21:F21"/>
    <mergeCell ref="D22:F22"/>
    <mergeCell ref="B27:F27"/>
  </mergeCells>
  <pageMargins left="0.75" right="0.77" top="0.73" bottom="0.75" header="0.52" footer="0.45"/>
  <pageSetup scale="75" orientation="portrait" r:id="rId1"/>
  <headerFooter alignWithMargins="0"/>
  <rowBreaks count="2" manualBreakCount="2">
    <brk id="26" max="5" man="1"/>
    <brk id="33" max="5"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L43"/>
  <sheetViews>
    <sheetView view="pageBreakPreview" topLeftCell="A31" zoomScaleNormal="100" workbookViewId="0">
      <selection activeCell="H12" sqref="H12"/>
    </sheetView>
  </sheetViews>
  <sheetFormatPr defaultColWidth="8" defaultRowHeight="14.4"/>
  <cols>
    <col min="1" max="1" width="7.44140625" style="31" customWidth="1"/>
    <col min="2" max="2" width="46.88671875" style="31" customWidth="1"/>
    <col min="3" max="3" width="2.21875" style="31" customWidth="1"/>
    <col min="4" max="4" width="17.6640625" style="32" customWidth="1"/>
    <col min="5" max="5" width="4.109375" style="32" customWidth="1"/>
    <col min="6" max="6" width="17.6640625" style="32" customWidth="1"/>
    <col min="7" max="7" width="29.6640625" style="30" customWidth="1"/>
    <col min="8" max="8" width="15.21875" style="30" customWidth="1"/>
    <col min="9" max="9" width="8.88671875" style="30" bestFit="1" customWidth="1"/>
    <col min="10" max="11" width="8" style="30"/>
    <col min="12" max="12" width="14" style="30" customWidth="1"/>
    <col min="13" max="16384" width="8" style="30"/>
  </cols>
  <sheetData>
    <row r="1" spans="1:8" ht="16.2" customHeight="1">
      <c r="B1" s="878" t="s">
        <v>326</v>
      </c>
      <c r="C1" s="879"/>
      <c r="D1" s="879"/>
      <c r="E1" s="879"/>
      <c r="F1" s="879"/>
    </row>
    <row r="2" spans="1:8" ht="16.2" customHeight="1">
      <c r="B2" s="33"/>
      <c r="C2" s="34"/>
      <c r="D2" s="35"/>
      <c r="E2" s="35"/>
      <c r="F2" s="35"/>
    </row>
    <row r="3" spans="1:8" s="28" customFormat="1" ht="16.2" customHeight="1">
      <c r="A3" s="31"/>
      <c r="B3" s="31"/>
      <c r="C3" s="31"/>
      <c r="D3" s="880" t="s">
        <v>327</v>
      </c>
      <c r="E3" s="880"/>
      <c r="F3" s="880"/>
    </row>
    <row r="4" spans="1:8" s="28" customFormat="1" ht="20.25" customHeight="1">
      <c r="A4" s="881" t="s">
        <v>328</v>
      </c>
      <c r="B4" s="881"/>
      <c r="C4" s="881"/>
      <c r="D4" s="882" t="e">
        <f>#REF!</f>
        <v>#REF!</v>
      </c>
      <c r="E4" s="882"/>
      <c r="F4" s="882"/>
    </row>
    <row r="5" spans="1:8" s="29" customFormat="1" ht="21" customHeight="1">
      <c r="A5" s="37" t="s">
        <v>149</v>
      </c>
      <c r="B5" s="883" t="s">
        <v>329</v>
      </c>
      <c r="C5" s="884"/>
      <c r="D5" s="38" t="s">
        <v>330</v>
      </c>
      <c r="E5" s="885" t="s">
        <v>331</v>
      </c>
      <c r="F5" s="886"/>
    </row>
    <row r="6" spans="1:8" s="28" customFormat="1" ht="36" customHeight="1">
      <c r="A6" s="41">
        <v>1</v>
      </c>
      <c r="B6" s="42" t="s">
        <v>332</v>
      </c>
      <c r="C6" s="43"/>
      <c r="D6" s="44">
        <f>'Sch-3'!D15</f>
        <v>0</v>
      </c>
      <c r="E6" s="45" t="s">
        <v>333</v>
      </c>
      <c r="F6" s="46">
        <f>D6</f>
        <v>0</v>
      </c>
      <c r="G6" s="47"/>
    </row>
    <row r="7" spans="1:8" s="28" customFormat="1" ht="34.5" customHeight="1">
      <c r="A7" s="41">
        <v>2</v>
      </c>
      <c r="B7" s="42" t="s">
        <v>334</v>
      </c>
      <c r="C7" s="43"/>
      <c r="D7" s="44">
        <f>'Sch-3'!D17</f>
        <v>0</v>
      </c>
      <c r="E7" s="45"/>
      <c r="F7" s="46">
        <f>D7</f>
        <v>0</v>
      </c>
      <c r="G7" s="47"/>
    </row>
    <row r="8" spans="1:8" s="28" customFormat="1" ht="21" customHeight="1">
      <c r="A8" s="41">
        <v>3</v>
      </c>
      <c r="B8" s="42" t="s">
        <v>335</v>
      </c>
      <c r="C8" s="43"/>
      <c r="D8" s="48">
        <f>'Sch-3'!D19</f>
        <v>0</v>
      </c>
      <c r="E8" s="39"/>
      <c r="F8" s="40">
        <f>D8</f>
        <v>0</v>
      </c>
      <c r="G8" s="47"/>
    </row>
    <row r="9" spans="1:8" s="28" customFormat="1" ht="21" customHeight="1">
      <c r="A9" s="41">
        <v>4</v>
      </c>
      <c r="B9" s="42" t="s">
        <v>336</v>
      </c>
      <c r="C9" s="43"/>
      <c r="D9" s="48" t="s">
        <v>199</v>
      </c>
      <c r="E9" s="45"/>
      <c r="F9" s="40" t="str">
        <f>D9</f>
        <v>Not Applicable</v>
      </c>
    </row>
    <row r="10" spans="1:8" s="28" customFormat="1" ht="21" customHeight="1">
      <c r="A10" s="41">
        <v>5</v>
      </c>
      <c r="B10" s="42" t="s">
        <v>337</v>
      </c>
      <c r="C10" s="43"/>
      <c r="D10" s="49">
        <f>SUM(D6,D7,D8)</f>
        <v>0</v>
      </c>
      <c r="E10" s="45"/>
      <c r="F10" s="50">
        <f>SUM(F6,F7,F8)</f>
        <v>0</v>
      </c>
    </row>
    <row r="11" spans="1:8" s="28" customFormat="1" ht="21" customHeight="1">
      <c r="A11" s="41">
        <v>6</v>
      </c>
      <c r="B11" s="51" t="s">
        <v>338</v>
      </c>
      <c r="C11" s="52" t="s">
        <v>333</v>
      </c>
      <c r="D11" s="44" t="e">
        <f>H11</f>
        <v>#REF!</v>
      </c>
      <c r="E11" s="53" t="s">
        <v>333</v>
      </c>
      <c r="F11" s="46" t="e">
        <f>D11</f>
        <v>#REF!</v>
      </c>
      <c r="H11" s="54" t="e">
        <f>ROUND((#REF!-'Sch-1 Dis'!G23)+(#REF!-'Sch-2 Dis'!G17),0)</f>
        <v>#REF!</v>
      </c>
    </row>
    <row r="12" spans="1:8" s="28" customFormat="1" ht="22.2" customHeight="1">
      <c r="A12" s="41">
        <v>7</v>
      </c>
      <c r="B12" s="51" t="s">
        <v>339</v>
      </c>
      <c r="C12" s="43"/>
      <c r="D12" s="38" t="e">
        <f>D10-D11</f>
        <v>#REF!</v>
      </c>
      <c r="E12" s="45"/>
      <c r="F12" s="50" t="e">
        <f>F10-F11</f>
        <v>#REF!</v>
      </c>
      <c r="G12" s="55"/>
    </row>
    <row r="13" spans="1:8" s="28" customFormat="1" ht="22.2" customHeight="1">
      <c r="A13" s="41">
        <v>8</v>
      </c>
      <c r="B13" s="42" t="s">
        <v>340</v>
      </c>
      <c r="C13" s="43"/>
      <c r="D13" s="44"/>
      <c r="E13" s="45"/>
      <c r="F13" s="46"/>
    </row>
    <row r="14" spans="1:8" s="28" customFormat="1" ht="22.2" customHeight="1">
      <c r="A14" s="41" t="s">
        <v>333</v>
      </c>
      <c r="B14" s="42" t="s">
        <v>341</v>
      </c>
      <c r="C14" s="56"/>
      <c r="D14" s="57" t="e">
        <f>'Sch-4 Dis'!D14:E14</f>
        <v>#REF!</v>
      </c>
      <c r="E14" s="58"/>
      <c r="F14" s="40" t="e">
        <f>F32</f>
        <v>#REF!</v>
      </c>
      <c r="G14" s="47"/>
    </row>
    <row r="15" spans="1:8" s="28" customFormat="1" ht="22.2" customHeight="1">
      <c r="A15" s="41"/>
      <c r="B15" s="42" t="s">
        <v>342</v>
      </c>
      <c r="C15" s="43"/>
      <c r="D15" s="57" t="e">
        <f>'Sch-4 Dis'!D17:E17</f>
        <v>#REF!</v>
      </c>
      <c r="E15" s="59"/>
      <c r="F15" s="40" t="e">
        <f>F34</f>
        <v>#REF!</v>
      </c>
      <c r="G15" s="47"/>
    </row>
    <row r="16" spans="1:8" s="28" customFormat="1" ht="22.2" customHeight="1">
      <c r="A16" s="41"/>
      <c r="B16" s="42" t="s">
        <v>343</v>
      </c>
      <c r="C16" s="43"/>
      <c r="D16" s="57" t="e">
        <f>'Sch-4 Dis'!D22:E22</f>
        <v>#REF!</v>
      </c>
      <c r="E16" s="59"/>
      <c r="F16" s="40" t="e">
        <f>F35</f>
        <v>#REF!</v>
      </c>
      <c r="G16" s="47"/>
    </row>
    <row r="17" spans="1:12" s="28" customFormat="1" ht="22.2" customHeight="1">
      <c r="A17" s="41"/>
      <c r="B17" s="42" t="s">
        <v>344</v>
      </c>
      <c r="C17" s="43"/>
      <c r="D17" s="57" t="e">
        <f>SUM('Sch-4 Dis'!D27:E27,'Sch-4 Dis'!D30:E30)</f>
        <v>#REF!</v>
      </c>
      <c r="E17" s="59"/>
      <c r="F17" s="40" t="e">
        <f>F38</f>
        <v>#REF!</v>
      </c>
      <c r="G17" s="47"/>
    </row>
    <row r="18" spans="1:12" s="28" customFormat="1" ht="22.2" customHeight="1">
      <c r="A18" s="41"/>
      <c r="B18" s="42" t="s">
        <v>345</v>
      </c>
      <c r="C18" s="43"/>
      <c r="D18" s="48" t="e">
        <f>'Sch-2 '!#REF!</f>
        <v>#REF!</v>
      </c>
      <c r="E18" s="39"/>
      <c r="F18" s="40" t="e">
        <f>F36</f>
        <v>#REF!</v>
      </c>
    </row>
    <row r="19" spans="1:12" s="28" customFormat="1" ht="27" customHeight="1">
      <c r="A19" s="41"/>
      <c r="B19" s="42" t="s">
        <v>346</v>
      </c>
      <c r="C19" s="60"/>
      <c r="D19" s="61" t="e">
        <f>SUM(D14,D15,D16,D17,D18)</f>
        <v>#REF!</v>
      </c>
      <c r="E19" s="62"/>
      <c r="F19" s="60" t="e">
        <f>SUM(F14:F18)</f>
        <v>#REF!</v>
      </c>
      <c r="G19" s="47"/>
    </row>
    <row r="20" spans="1:12" s="28" customFormat="1" ht="33.75" customHeight="1">
      <c r="A20" s="41">
        <v>8</v>
      </c>
      <c r="B20" s="42" t="s">
        <v>347</v>
      </c>
      <c r="C20" s="43"/>
      <c r="D20" s="38" t="e">
        <f>D10+D19</f>
        <v>#REF!</v>
      </c>
      <c r="E20" s="63" t="s">
        <v>333</v>
      </c>
      <c r="F20" s="64" t="e">
        <f>F10+F19</f>
        <v>#REF!</v>
      </c>
      <c r="G20" s="47"/>
    </row>
    <row r="21" spans="1:12" s="28" customFormat="1" ht="51" customHeight="1">
      <c r="A21" s="41">
        <v>9</v>
      </c>
      <c r="B21" s="42" t="s">
        <v>348</v>
      </c>
      <c r="C21" s="43"/>
      <c r="D21" s="44" t="e">
        <f>#REF!</f>
        <v>#REF!</v>
      </c>
      <c r="E21" s="45"/>
      <c r="F21" s="46" t="e">
        <f>D21</f>
        <v>#REF!</v>
      </c>
    </row>
    <row r="22" spans="1:12" s="28" customFormat="1" ht="23.25" customHeight="1">
      <c r="A22" s="65" t="s">
        <v>333</v>
      </c>
      <c r="B22" s="66" t="s">
        <v>333</v>
      </c>
      <c r="C22" s="66"/>
      <c r="D22" s="67"/>
      <c r="E22" s="68"/>
      <c r="F22" s="69"/>
    </row>
    <row r="23" spans="1:12" s="28" customFormat="1" ht="18.75" customHeight="1">
      <c r="A23" s="70" t="s">
        <v>349</v>
      </c>
      <c r="B23" s="887" t="s">
        <v>350</v>
      </c>
      <c r="C23" s="887"/>
      <c r="D23" s="887"/>
      <c r="E23" s="887"/>
      <c r="F23" s="891"/>
    </row>
    <row r="24" spans="1:12" s="28" customFormat="1" ht="18.75" customHeight="1">
      <c r="A24" s="70"/>
      <c r="B24" s="892" t="e">
        <f>H24&amp;" "&amp;G24&amp;" "&amp;I24&amp;" "&amp;J24&amp;"%"&amp;" as"&amp;" "&amp;K24&amp;" "&amp;L24</f>
        <v>#REF!</v>
      </c>
      <c r="C24" s="893"/>
      <c r="D24" s="893"/>
      <c r="E24" s="893"/>
      <c r="F24" s="894"/>
      <c r="G24" s="71" t="e">
        <f>IF('Sch-2 '!D15=0,"",'Sch-2 '!D15)</f>
        <v>#REF!</v>
      </c>
      <c r="H24" s="11" t="s">
        <v>351</v>
      </c>
      <c r="I24" s="11" t="e">
        <f>IF(J24="","","@")</f>
        <v>#REF!</v>
      </c>
      <c r="J24" s="79" t="e">
        <f>IF('Sch-2 '!#REF!*100=0,"",'Sch-2 '!#REF!*100)</f>
        <v>#REF!</v>
      </c>
      <c r="K24" s="26" t="e">
        <f>IF(OR(L24=0,L24=""),"","Rs.")</f>
        <v>#REF!</v>
      </c>
      <c r="L24" s="27" t="e">
        <f>IF(D14=0,"",D14)</f>
        <v>#REF!</v>
      </c>
    </row>
    <row r="25" spans="1:12" s="28" customFormat="1" ht="19.5" customHeight="1">
      <c r="B25" s="892" t="e">
        <f>H25&amp;" "&amp;G25&amp;" "&amp;I25&amp;" "&amp;J25&amp;"%"&amp;" as"&amp;" "&amp;K25&amp;" "&amp;L25</f>
        <v>#REF!</v>
      </c>
      <c r="C25" s="893"/>
      <c r="D25" s="893"/>
      <c r="E25" s="893"/>
      <c r="F25" s="894"/>
      <c r="G25" s="71">
        <f>IF('Sch-2 '!D17=0,"",'Sch-2 '!D17)</f>
        <v>0.7001999999999996</v>
      </c>
      <c r="H25" s="11" t="s">
        <v>352</v>
      </c>
      <c r="I25" s="11" t="e">
        <f>IF(J25="","","@")</f>
        <v>#REF!</v>
      </c>
      <c r="J25" s="79" t="e">
        <f>IF('Sch-2 '!#REF!*100=0,"",'Sch-2 '!#REF!*100)</f>
        <v>#REF!</v>
      </c>
      <c r="K25" s="26" t="e">
        <f>IF(OR(L25=0,L25=""),"","Rs.")</f>
        <v>#REF!</v>
      </c>
      <c r="L25" s="27" t="e">
        <f>IF(D15=0,"",D15)</f>
        <v>#REF!</v>
      </c>
    </row>
    <row r="26" spans="1:12" s="28" customFormat="1" ht="19.5" customHeight="1">
      <c r="B26" s="892" t="e">
        <f>H26&amp;" "&amp;G26&amp;" "&amp;I26&amp;" "&amp;J26&amp;"%"&amp;" as"&amp;" "&amp;K26&amp;" "&amp;L26</f>
        <v>#REF!</v>
      </c>
      <c r="C26" s="893"/>
      <c r="D26" s="893"/>
      <c r="E26" s="893"/>
      <c r="F26" s="894"/>
      <c r="G26" s="71" t="e">
        <f>IF('Sch-2 '!#REF!=0,"",'Sch-2 '!#REF!)</f>
        <v>#REF!</v>
      </c>
      <c r="H26" s="11" t="s">
        <v>353</v>
      </c>
      <c r="I26" s="11" t="e">
        <f>IF(J26="","","@")</f>
        <v>#REF!</v>
      </c>
      <c r="J26" s="79" t="e">
        <f>IF('Sch-2 '!#REF!*100=0,"",'Sch-2 '!#REF!*100)</f>
        <v>#REF!</v>
      </c>
      <c r="K26" s="26" t="e">
        <f>IF(OR(L26=0,L26=""),"","Rs.")</f>
        <v>#REF!</v>
      </c>
      <c r="L26" s="27" t="e">
        <f>IF(D16=0,"",D16)</f>
        <v>#REF!</v>
      </c>
    </row>
    <row r="27" spans="1:12" s="28" customFormat="1" ht="19.5" customHeight="1">
      <c r="B27" s="892" t="e">
        <f>H27&amp;" "&amp;G27&amp;" "&amp;I27&amp;" "&amp;J27&amp;" as"&amp;" "&amp;K27&amp;" "&amp;L27</f>
        <v>#REF!</v>
      </c>
      <c r="C27" s="893"/>
      <c r="D27" s="893"/>
      <c r="E27" s="893"/>
      <c r="F27" s="894"/>
      <c r="G27" s="71" t="e">
        <f>IF('Sch-2 '!#REF!=0,"",'Sch-2 '!#REF!)</f>
        <v>#REF!</v>
      </c>
      <c r="H27" s="11" t="s">
        <v>354</v>
      </c>
      <c r="I27" s="11"/>
      <c r="J27" s="25"/>
      <c r="K27" s="26" t="e">
        <f>IF(OR(L27=0,L27=""),"","Rs.")</f>
        <v>#REF!</v>
      </c>
      <c r="L27" s="27" t="e">
        <f>IF(D17=0,"",D17)</f>
        <v>#REF!</v>
      </c>
    </row>
    <row r="28" spans="1:12" s="28" customFormat="1" ht="19.5" customHeight="1">
      <c r="B28" s="892" t="e">
        <f>H28&amp;" "&amp;G28&amp;" "&amp;I28&amp;" "&amp;J28&amp;" as"&amp;" "&amp;K28&amp;" "&amp;L28</f>
        <v>#REF!</v>
      </c>
      <c r="C28" s="893"/>
      <c r="D28" s="893"/>
      <c r="E28" s="893"/>
      <c r="F28" s="894"/>
      <c r="G28" s="71" t="e">
        <f>IF('Sch-2 '!#REF!=0,"",'Sch-2 '!#REF!)</f>
        <v>#REF!</v>
      </c>
      <c r="H28" s="26" t="s">
        <v>355</v>
      </c>
      <c r="I28" s="26"/>
      <c r="J28" s="26"/>
      <c r="K28" s="26" t="e">
        <f>IF(OR(L28=0,L28=""),"","Rs.")</f>
        <v>#REF!</v>
      </c>
      <c r="L28" s="80" t="e">
        <f>IF(D18=0,"",D18)</f>
        <v>#REF!</v>
      </c>
    </row>
    <row r="29" spans="1:12" s="28" customFormat="1" ht="19.5" customHeight="1">
      <c r="B29" s="895"/>
      <c r="C29" s="895"/>
      <c r="D29" s="895"/>
      <c r="E29" s="895"/>
      <c r="F29" s="896"/>
    </row>
    <row r="30" spans="1:12" ht="59.25" customHeight="1">
      <c r="A30" s="72" t="s">
        <v>356</v>
      </c>
      <c r="B30" s="897" t="s">
        <v>357</v>
      </c>
      <c r="C30" s="898"/>
      <c r="D30" s="898"/>
      <c r="E30" s="898"/>
      <c r="F30" s="899"/>
    </row>
    <row r="31" spans="1:12" s="28" customFormat="1" ht="19.5" customHeight="1">
      <c r="A31" s="73" t="s">
        <v>141</v>
      </c>
      <c r="B31" s="887" t="s">
        <v>358</v>
      </c>
      <c r="C31" s="887"/>
      <c r="D31" s="887"/>
      <c r="E31" s="26" t="s">
        <v>359</v>
      </c>
      <c r="F31" s="27" t="e">
        <f>#REF!</f>
        <v>#REF!</v>
      </c>
    </row>
    <row r="32" spans="1:12" s="28" customFormat="1" ht="19.5" customHeight="1">
      <c r="A32" s="73" t="s">
        <v>143</v>
      </c>
      <c r="B32" s="11" t="s">
        <v>360</v>
      </c>
      <c r="C32" s="11"/>
      <c r="D32" s="74">
        <v>0.10299999999999999</v>
      </c>
      <c r="E32" s="26" t="s">
        <v>359</v>
      </c>
      <c r="F32" s="27" t="e">
        <f>ROUND(D32*F31,0)</f>
        <v>#REF!</v>
      </c>
      <c r="H32" s="887"/>
      <c r="I32" s="887"/>
      <c r="J32" s="887"/>
    </row>
    <row r="33" spans="1:10" s="28" customFormat="1" ht="19.5" customHeight="1">
      <c r="A33" s="73" t="s">
        <v>144</v>
      </c>
      <c r="B33" s="11" t="s">
        <v>361</v>
      </c>
      <c r="C33" s="11"/>
      <c r="D33" s="75" t="e">
        <f>'Sch-4 Dis'!C19</f>
        <v>#REF!</v>
      </c>
      <c r="E33" s="26"/>
      <c r="F33" s="27" t="e">
        <f>D33</f>
        <v>#REF!</v>
      </c>
      <c r="H33" s="26"/>
      <c r="I33" s="26"/>
      <c r="J33" s="26"/>
    </row>
    <row r="34" spans="1:10" s="28" customFormat="1" ht="19.5" customHeight="1">
      <c r="A34" s="73" t="s">
        <v>362</v>
      </c>
      <c r="B34" s="11" t="s">
        <v>363</v>
      </c>
      <c r="D34" s="74">
        <v>0</v>
      </c>
      <c r="E34" s="26" t="s">
        <v>359</v>
      </c>
      <c r="F34" s="27" t="e">
        <f>ROUND((F33+(F33*D32))*D34,0)</f>
        <v>#REF!</v>
      </c>
    </row>
    <row r="35" spans="1:10" s="28" customFormat="1" ht="19.5" customHeight="1">
      <c r="A35" s="73" t="s">
        <v>364</v>
      </c>
      <c r="B35" s="11" t="s">
        <v>365</v>
      </c>
      <c r="C35" s="26"/>
      <c r="D35" s="74">
        <v>0</v>
      </c>
      <c r="E35" s="26"/>
      <c r="F35" s="27" t="e">
        <f>ROUND(((F31-F33)+((F31-F33)*D32))*D35,0)</f>
        <v>#REF!</v>
      </c>
    </row>
    <row r="36" spans="1:10" s="28" customFormat="1" ht="19.5" customHeight="1">
      <c r="A36" s="73" t="s">
        <v>366</v>
      </c>
      <c r="B36" s="26" t="s">
        <v>367</v>
      </c>
      <c r="C36" s="26"/>
      <c r="D36" s="26"/>
      <c r="E36" s="26" t="s">
        <v>359</v>
      </c>
      <c r="F36" s="76" t="e">
        <f>L28</f>
        <v>#REF!</v>
      </c>
    </row>
    <row r="37" spans="1:10" s="28" customFormat="1" ht="19.5" customHeight="1">
      <c r="A37" s="73" t="s">
        <v>368</v>
      </c>
      <c r="B37" s="887" t="s">
        <v>369</v>
      </c>
      <c r="C37" s="887"/>
      <c r="D37" s="887"/>
      <c r="E37" s="26" t="s">
        <v>359</v>
      </c>
      <c r="F37" s="77" t="e">
        <f>SUM(F31,F32,F34,F35,F36)</f>
        <v>#REF!</v>
      </c>
    </row>
    <row r="38" spans="1:10" s="28" customFormat="1" ht="19.5" customHeight="1">
      <c r="A38" s="73" t="s">
        <v>370</v>
      </c>
      <c r="B38" s="26" t="s">
        <v>371</v>
      </c>
      <c r="C38" s="26"/>
      <c r="D38" s="74"/>
      <c r="E38" s="26" t="s">
        <v>359</v>
      </c>
      <c r="F38" s="76" t="e">
        <f>ROUND(D38*F37,0)</f>
        <v>#REF!</v>
      </c>
    </row>
    <row r="39" spans="1:10" s="28" customFormat="1" ht="19.5" customHeight="1">
      <c r="A39" s="73"/>
      <c r="B39" s="26"/>
      <c r="C39" s="26"/>
      <c r="D39" s="26"/>
      <c r="E39" s="26"/>
      <c r="F39" s="78"/>
    </row>
    <row r="40" spans="1:10" s="28" customFormat="1" ht="15" customHeight="1">
      <c r="A40" s="73"/>
      <c r="B40" s="26"/>
      <c r="C40" s="26"/>
      <c r="D40" s="26"/>
      <c r="E40" s="26"/>
      <c r="F40" s="78"/>
    </row>
    <row r="41" spans="1:10" s="28" customFormat="1" ht="15" customHeight="1">
      <c r="A41" s="73"/>
      <c r="B41" s="26"/>
      <c r="C41" s="26"/>
      <c r="D41" s="26"/>
      <c r="E41" s="26"/>
      <c r="F41" s="78"/>
    </row>
    <row r="42" spans="1:10" s="28" customFormat="1" ht="19.5" customHeight="1">
      <c r="A42" s="73"/>
      <c r="B42" s="26"/>
      <c r="C42" s="26"/>
      <c r="D42" s="26"/>
      <c r="E42" s="26"/>
      <c r="F42" s="78"/>
    </row>
    <row r="43" spans="1:10" ht="49.5" customHeight="1">
      <c r="A43" s="888" t="str">
        <f>Cover!B2</f>
        <v xml:space="preserve">Balance works for Construction of Vishram Sadan at MKCG Medical College, Berhampur under CSR Scheme of POWERGRID </v>
      </c>
      <c r="B43" s="888"/>
      <c r="C43" s="888"/>
      <c r="D43" s="889" t="s">
        <v>372</v>
      </c>
      <c r="E43" s="890"/>
      <c r="F43" s="36" t="s">
        <v>373</v>
      </c>
    </row>
  </sheetData>
  <sheetProtection selectLockedCells="1" selectUnlockedCells="1"/>
  <customSheetViews>
    <customSheetView guid="{9CA44E70-650F-49CD-967F-298619682CA2}" showPageBreaks="1" printArea="1" state="hidden" view="pageBreakPreview" topLeftCell="A25">
      <selection activeCell="F21" sqref="F21"/>
      <pageMargins left="0.79000000000000015"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 guid="{C39F923C-6CD3-45D8-86F8-6C4D806DDD7E}" showPageBreaks="1" printArea="1" state="hidden" view="pageBreakPreview" topLeftCell="A25">
      <selection activeCell="F21" sqref="F21"/>
      <pageMargins left="0.79000000000000015"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 guid="{B1277D53-29D6-4226-81E2-084FB62977B6}" showPageBreaks="1" printArea="1" state="hidden" view="pageBreakPreview" topLeftCell="A25">
      <selection activeCell="F21" sqref="F21"/>
      <pageMargins left="0.79000000000000015"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 guid="{E95B21C1-D936-4435-AF6F-90CF0B6A7506}" showPageBreaks="1" printArea="1" state="hidden" view="pageBreakPreview" topLeftCell="A25">
      <selection activeCell="F21" sqref="F21"/>
      <pageMargins left="0.79000000000000015"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 guid="{08A645C4-A23F-4400-B0CE-1685BC312A6F}" showPageBreaks="1" printArea="1" state="hidden" view="pageBreakPreview" topLeftCell="A25">
      <selection activeCell="F21" sqref="F21"/>
      <pageMargins left="0.79000000000000015"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s>
  <mergeCells count="19">
    <mergeCell ref="H32:J32"/>
    <mergeCell ref="B37:D37"/>
    <mergeCell ref="A43:C43"/>
    <mergeCell ref="D43:E43"/>
    <mergeCell ref="B23:F23"/>
    <mergeCell ref="B24:F24"/>
    <mergeCell ref="B25:F25"/>
    <mergeCell ref="B26:F26"/>
    <mergeCell ref="B27:F27"/>
    <mergeCell ref="B28:F28"/>
    <mergeCell ref="B29:F29"/>
    <mergeCell ref="B30:F30"/>
    <mergeCell ref="B31:D31"/>
    <mergeCell ref="B1:F1"/>
    <mergeCell ref="D3:F3"/>
    <mergeCell ref="A4:C4"/>
    <mergeCell ref="D4:F4"/>
    <mergeCell ref="B5:C5"/>
    <mergeCell ref="E5:F5"/>
  </mergeCells>
  <printOptions horizontalCentered="1"/>
  <pageMargins left="0.79000000000000015" right="0.37" top="0.65" bottom="0.45" header="0.38" footer="0"/>
  <pageSetup paperSize="9" scale="87" fitToHeight="0" orientation="portrait" horizontalDpi="1200" verticalDpi="1200" r:id="rId1"/>
  <headerFooter alignWithMargins="0">
    <oddFooter xml:space="preserve">&amp;R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L26"/>
  <sheetViews>
    <sheetView view="pageBreakPreview" topLeftCell="B7" zoomScale="80" zoomScaleNormal="100" workbookViewId="0">
      <selection activeCell="I10" sqref="I10"/>
    </sheetView>
  </sheetViews>
  <sheetFormatPr defaultRowHeight="14.4"/>
  <cols>
    <col min="1" max="1" width="7.44140625" customWidth="1"/>
    <col min="2" max="2" width="13" customWidth="1"/>
    <col min="3" max="3" width="44.6640625" style="9" customWidth="1"/>
    <col min="4" max="4" width="34.6640625" customWidth="1"/>
    <col min="5" max="5" width="26.44140625" customWidth="1"/>
    <col min="7" max="7" width="15.21875" customWidth="1"/>
    <col min="12" max="12" width="18.21875" customWidth="1"/>
  </cols>
  <sheetData>
    <row r="1" spans="1:12" ht="28.8">
      <c r="G1" s="10" t="e">
        <f>'Q &amp; C'!G24</f>
        <v>#REF!</v>
      </c>
      <c r="H1" s="11" t="str">
        <f>'Q &amp; C'!H24</f>
        <v xml:space="preserve">Excise Duty </v>
      </c>
      <c r="I1" s="11" t="e">
        <f>'Q &amp; C'!I24</f>
        <v>#REF!</v>
      </c>
      <c r="J1" s="25" t="e">
        <f>'Q &amp; C'!J24</f>
        <v>#REF!</v>
      </c>
      <c r="K1" s="26" t="e">
        <f>'Q &amp; C'!K24</f>
        <v>#REF!</v>
      </c>
      <c r="L1" s="27" t="e">
        <f>'Q &amp; C'!L24</f>
        <v>#REF!</v>
      </c>
    </row>
    <row r="2" spans="1:12">
      <c r="A2" s="12" t="s">
        <v>149</v>
      </c>
      <c r="B2" s="12" t="s">
        <v>374</v>
      </c>
      <c r="C2" s="13" t="s">
        <v>375</v>
      </c>
      <c r="D2" s="12" t="s">
        <v>376</v>
      </c>
      <c r="E2" s="12" t="s">
        <v>377</v>
      </c>
      <c r="G2" s="14">
        <f>'Q &amp; C'!G25</f>
        <v>0.7001999999999996</v>
      </c>
      <c r="H2" s="14" t="str">
        <f>'Q &amp; C'!H25</f>
        <v xml:space="preserve">CST </v>
      </c>
      <c r="I2" s="14" t="e">
        <f>'Q &amp; C'!I25</f>
        <v>#REF!</v>
      </c>
      <c r="J2" s="14" t="e">
        <f>'Q &amp; C'!J25</f>
        <v>#REF!</v>
      </c>
      <c r="K2" s="14" t="e">
        <f>'Q &amp; C'!K25</f>
        <v>#REF!</v>
      </c>
      <c r="L2" s="14" t="e">
        <f>'Q &amp; C'!L25</f>
        <v>#REF!</v>
      </c>
    </row>
    <row r="3" spans="1:12" ht="23.25" customHeight="1">
      <c r="A3" s="15">
        <v>1</v>
      </c>
      <c r="B3" s="16" t="s">
        <v>378</v>
      </c>
      <c r="C3" s="17" t="s">
        <v>379</v>
      </c>
      <c r="D3" s="18"/>
      <c r="E3" s="18"/>
      <c r="G3" s="14" t="e">
        <f>'Q &amp; C'!G26</f>
        <v>#REF!</v>
      </c>
      <c r="H3" s="14" t="str">
        <f>'Q &amp; C'!H26</f>
        <v xml:space="preserve">VAT </v>
      </c>
      <c r="I3" s="14" t="e">
        <f>'Q &amp; C'!I26</f>
        <v>#REF!</v>
      </c>
      <c r="J3" s="14" t="e">
        <f>'Q &amp; C'!J26</f>
        <v>#REF!</v>
      </c>
      <c r="K3" s="14" t="e">
        <f>'Q &amp; C'!K26</f>
        <v>#REF!</v>
      </c>
      <c r="L3" s="14" t="e">
        <f>'Q &amp; C'!L26</f>
        <v>#REF!</v>
      </c>
    </row>
    <row r="4" spans="1:12" ht="30" customHeight="1">
      <c r="A4" s="18"/>
      <c r="B4" s="18"/>
      <c r="C4" s="19" t="s">
        <v>380</v>
      </c>
      <c r="D4" s="16" t="e">
        <f>H1&amp;" "&amp;G1&amp;" "&amp;I1&amp;" "&amp;J1&amp;"%"&amp;" as"&amp;" "&amp;K1&amp;" "&amp;L1</f>
        <v>#REF!</v>
      </c>
      <c r="E4" s="16"/>
      <c r="G4" s="14" t="e">
        <f>'Q &amp; C'!G27</f>
        <v>#REF!</v>
      </c>
      <c r="H4" s="14" t="str">
        <f>'Q &amp; C'!H27</f>
        <v>Entry Tax/ Octroi</v>
      </c>
      <c r="K4" s="14" t="e">
        <f>'Q &amp; C'!K27</f>
        <v>#REF!</v>
      </c>
      <c r="L4" s="14" t="e">
        <f>'Q &amp; C'!L27</f>
        <v>#REF!</v>
      </c>
    </row>
    <row r="5" spans="1:12" ht="40.5" customHeight="1">
      <c r="A5" s="18"/>
      <c r="B5" s="18"/>
      <c r="C5" s="19" t="s">
        <v>381</v>
      </c>
      <c r="D5" s="16" t="e">
        <f>H2&amp;" "&amp;G2&amp;" "&amp;I2&amp;" "&amp;J2&amp;"%"&amp;" as"&amp;" "&amp;K2&amp;" "&amp;L2</f>
        <v>#REF!</v>
      </c>
      <c r="E5" s="16"/>
      <c r="G5" s="14" t="e">
        <f>'Q &amp; C'!G28</f>
        <v>#REF!</v>
      </c>
      <c r="H5" s="14" t="str">
        <f>'Q &amp; C'!H28</f>
        <v xml:space="preserve">Others </v>
      </c>
      <c r="K5" s="14" t="e">
        <f>'Q &amp; C'!K28</f>
        <v>#REF!</v>
      </c>
      <c r="L5" s="14" t="e">
        <f>'Q &amp; C'!L28</f>
        <v>#REF!</v>
      </c>
    </row>
    <row r="6" spans="1:12" ht="42" customHeight="1">
      <c r="A6" s="18"/>
      <c r="B6" s="18"/>
      <c r="C6" s="19" t="s">
        <v>382</v>
      </c>
      <c r="D6" s="16" t="e">
        <f>H3&amp;" "&amp;G3&amp;" "&amp;I3&amp;" "&amp;J3&amp;"%"&amp;" as"&amp;" "&amp;K3&amp;" "&amp;L3</f>
        <v>#REF!</v>
      </c>
      <c r="E6" s="16"/>
      <c r="G6" s="14"/>
      <c r="H6" s="14"/>
      <c r="I6" s="14"/>
      <c r="J6" s="14"/>
      <c r="K6" s="14"/>
      <c r="L6" s="14"/>
    </row>
    <row r="7" spans="1:12" ht="59.25" customHeight="1">
      <c r="A7" s="18"/>
      <c r="B7" s="18"/>
      <c r="C7" s="19" t="s">
        <v>383</v>
      </c>
      <c r="D7" s="16" t="e">
        <f>H4&amp;" "&amp;G4&amp;" "&amp;I4&amp;" "&amp;J4&amp;" as"&amp;" "&amp;K4&amp;" "&amp;L4</f>
        <v>#REF!</v>
      </c>
      <c r="E7" s="16"/>
    </row>
    <row r="8" spans="1:12" ht="27.6">
      <c r="A8" s="18"/>
      <c r="B8" s="18"/>
      <c r="C8" s="19" t="s">
        <v>384</v>
      </c>
      <c r="D8" s="16" t="e">
        <f>H5&amp;" "&amp;G5&amp;" "&amp;I5&amp;" "&amp;J5&amp;" as"&amp;" "&amp;K5&amp;" "&amp;L5</f>
        <v>#REF!</v>
      </c>
      <c r="E8" s="16"/>
    </row>
    <row r="9" spans="1:12" ht="41.4">
      <c r="A9" s="18"/>
      <c r="B9" s="18"/>
      <c r="C9" s="19" t="s">
        <v>385</v>
      </c>
      <c r="D9" s="16"/>
      <c r="E9" s="16"/>
    </row>
    <row r="10" spans="1:12" ht="110.4">
      <c r="A10" s="18"/>
      <c r="B10" s="18"/>
      <c r="C10" s="19" t="s">
        <v>386</v>
      </c>
      <c r="D10" s="16"/>
      <c r="E10" s="16"/>
    </row>
    <row r="11" spans="1:12" ht="69">
      <c r="A11" s="18"/>
      <c r="B11" s="18"/>
      <c r="C11" s="19" t="s">
        <v>387</v>
      </c>
      <c r="D11" s="16"/>
      <c r="E11" s="16"/>
    </row>
    <row r="12" spans="1:12" ht="110.4">
      <c r="A12" s="20">
        <v>2</v>
      </c>
      <c r="B12" s="21" t="s">
        <v>388</v>
      </c>
      <c r="C12" s="22" t="s">
        <v>389</v>
      </c>
      <c r="D12" s="21"/>
      <c r="E12" s="21"/>
    </row>
    <row r="13" spans="1:12">
      <c r="C13" s="23"/>
      <c r="D13" s="23"/>
      <c r="E13" s="23"/>
    </row>
    <row r="14" spans="1:12">
      <c r="C14" s="23"/>
      <c r="D14" s="23"/>
      <c r="E14" s="23"/>
    </row>
    <row r="15" spans="1:12">
      <c r="C15" s="23"/>
      <c r="D15" s="23"/>
      <c r="E15" s="23"/>
    </row>
    <row r="16" spans="1:12">
      <c r="C16" s="23"/>
      <c r="D16" s="23"/>
      <c r="E16" s="23"/>
    </row>
    <row r="17" spans="3:5">
      <c r="C17" s="23"/>
      <c r="D17" s="23"/>
      <c r="E17" s="24"/>
    </row>
    <row r="18" spans="3:5">
      <c r="C18" s="23"/>
      <c r="D18" s="23"/>
      <c r="E18" s="23"/>
    </row>
    <row r="19" spans="3:5">
      <c r="C19" s="23"/>
      <c r="D19" s="23"/>
      <c r="E19" s="23"/>
    </row>
    <row r="20" spans="3:5">
      <c r="C20" s="23"/>
      <c r="D20" s="23"/>
      <c r="E20" s="23"/>
    </row>
    <row r="21" spans="3:5">
      <c r="C21" s="23"/>
      <c r="D21" s="23"/>
      <c r="E21" s="23"/>
    </row>
    <row r="22" spans="3:5">
      <c r="C22" s="23"/>
      <c r="D22" s="23"/>
      <c r="E22" s="23"/>
    </row>
    <row r="23" spans="3:5">
      <c r="C23" s="23"/>
      <c r="D23" s="23"/>
      <c r="E23" s="23"/>
    </row>
    <row r="24" spans="3:5">
      <c r="C24" s="23"/>
      <c r="D24" s="23"/>
      <c r="E24" s="23"/>
    </row>
    <row r="25" spans="3:5">
      <c r="C25" s="23"/>
      <c r="D25" s="23"/>
      <c r="E25" s="23"/>
    </row>
    <row r="26" spans="3:5">
      <c r="C26" s="23"/>
      <c r="D26" s="23"/>
      <c r="E26" s="23"/>
    </row>
  </sheetData>
  <customSheetViews>
    <customSheetView guid="{9CA44E70-650F-49CD-967F-298619682CA2}" scale="80" showPageBreaks="1" printArea="1" state="hidden" view="pageBreakPreview" topLeftCell="B7">
      <selection activeCell="I10" sqref="I10"/>
      <pageMargins left="0.7" right="0.7" top="0.75" bottom="0.75" header="0.3" footer="0.3"/>
      <pageSetup scale="99" orientation="landscape"/>
    </customSheetView>
    <customSheetView guid="{C39F923C-6CD3-45D8-86F8-6C4D806DDD7E}" scale="80" showPageBreaks="1" printArea="1" state="hidden" view="pageBreakPreview" topLeftCell="B7">
      <selection activeCell="I10" sqref="I10"/>
      <pageMargins left="0.7" right="0.7" top="0.75" bottom="0.75" header="0.3" footer="0.3"/>
      <pageSetup scale="99" orientation="landscape"/>
    </customSheetView>
    <customSheetView guid="{B1277D53-29D6-4226-81E2-084FB62977B6}" scale="80" showPageBreaks="1" printArea="1" state="hidden" view="pageBreakPreview" topLeftCell="B7">
      <selection activeCell="I10" sqref="I10"/>
      <pageMargins left="0.7" right="0.7" top="0.75" bottom="0.75" header="0.3" footer="0.3"/>
      <pageSetup scale="99" orientation="landscape"/>
    </customSheetView>
    <customSheetView guid="{E95B21C1-D936-4435-AF6F-90CF0B6A7506}" scale="80" showPageBreaks="1" printArea="1" state="hidden" view="pageBreakPreview" topLeftCell="B7">
      <selection activeCell="I10" sqref="I10"/>
      <pageMargins left="0.7" right="0.7" top="0.75" bottom="0.75" header="0.3" footer="0.3"/>
      <pageSetup scale="99" orientation="landscape"/>
    </customSheetView>
    <customSheetView guid="{08A645C4-A23F-4400-B0CE-1685BC312A6F}" scale="80" showPageBreaks="1" printArea="1" state="hidden" view="pageBreakPreview" topLeftCell="B7">
      <selection activeCell="I10" sqref="I10"/>
      <pageMargins left="0.7" right="0.7" top="0.75" bottom="0.75" header="0.3" footer="0.3"/>
      <pageSetup scale="99" orientation="landscape"/>
    </customSheetView>
  </customSheetViews>
  <pageMargins left="0.7" right="0.7" top="0.75" bottom="0.75" header="0.3" footer="0.3"/>
  <pageSetup scale="9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indexed="8"/>
  </sheetPr>
  <dimension ref="A1:D112"/>
  <sheetViews>
    <sheetView workbookViewId="0">
      <selection activeCell="E8" sqref="E8"/>
    </sheetView>
  </sheetViews>
  <sheetFormatPr defaultColWidth="8" defaultRowHeight="13.2"/>
  <cols>
    <col min="1" max="1" width="11.6640625" style="2" customWidth="1"/>
    <col min="2" max="2" width="10.33203125" style="2" customWidth="1"/>
    <col min="3" max="16384" width="8" style="2"/>
  </cols>
  <sheetData>
    <row r="1" spans="1:4" s="1" customFormat="1" ht="30" customHeight="1">
      <c r="A1" s="900" t="e">
        <f>'Bid Form 2nd Envelope'!AB17</f>
        <v>#REF!</v>
      </c>
      <c r="B1" s="900"/>
    </row>
    <row r="2" spans="1:4" s="1" customFormat="1" ht="30" customHeight="1"/>
    <row r="3" spans="1:4">
      <c r="A3" s="1"/>
    </row>
    <row r="4" spans="1:4">
      <c r="A4" s="3" t="e">
        <f>IF(OR((A1&gt;9999999999),(A1&lt;0)),"Invalid Entry - More than 1000 crore OR -ve value",IF(A1=0,"Rs. Zero Only ",+CONCATENATE("Rs. ",B11,D11,B10,D10,B9,D9,B8,D8,B7,D7,B6," Only")))</f>
        <v>#REF!</v>
      </c>
    </row>
    <row r="5" spans="1:4">
      <c r="A5" s="1"/>
    </row>
    <row r="6" spans="1:4">
      <c r="A6" s="4" t="e">
        <f>-INT(A1/100)*100+ROUND(A1,0)</f>
        <v>#REF!</v>
      </c>
      <c r="B6" s="2" t="e">
        <f t="shared" ref="B6:B11" si="0">IF(A6=0,"",LOOKUP(A6,$A$13:$A$112,$B$13:$B$112))</f>
        <v>#REF!</v>
      </c>
      <c r="D6" s="3"/>
    </row>
    <row r="7" spans="1:4">
      <c r="A7" s="4" t="e">
        <f>-INT(A1/1000)*10+INT(A1/100)</f>
        <v>#REF!</v>
      </c>
      <c r="B7" s="2" t="e">
        <f t="shared" si="0"/>
        <v>#REF!</v>
      </c>
      <c r="D7" s="3" t="e">
        <f>+IF(B7="",""," Hundred ")</f>
        <v>#REF!</v>
      </c>
    </row>
    <row r="8" spans="1:4">
      <c r="A8" s="4" t="e">
        <f>-INT(A1/100000)*100+INT(A1/1000)</f>
        <v>#REF!</v>
      </c>
      <c r="B8" s="2" t="e">
        <f t="shared" si="0"/>
        <v>#REF!</v>
      </c>
      <c r="D8" s="3" t="e">
        <f>IF((B8=""),IF(C8="",""," Thousand ")," Thousand ")</f>
        <v>#REF!</v>
      </c>
    </row>
    <row r="9" spans="1:4">
      <c r="A9" s="4" t="e">
        <f>-INT(A1/10000000)*100+INT(A1/100000)</f>
        <v>#REF!</v>
      </c>
      <c r="B9" s="2" t="e">
        <f t="shared" si="0"/>
        <v>#REF!</v>
      </c>
      <c r="D9" s="3" t="e">
        <f>IF((B9=""),IF(C9="",""," Lac ")," Lac ")</f>
        <v>#REF!</v>
      </c>
    </row>
    <row r="10" spans="1:4">
      <c r="A10" s="4" t="e">
        <f>-INT(A1/1000000000)*100+INT(A1/10000000)</f>
        <v>#REF!</v>
      </c>
      <c r="B10" s="5" t="e">
        <f t="shared" si="0"/>
        <v>#REF!</v>
      </c>
      <c r="D10" s="3" t="e">
        <f>IF((B10=""),IF(C10="",""," Crore ")," Crore ")</f>
        <v>#REF!</v>
      </c>
    </row>
    <row r="11" spans="1:4">
      <c r="A11" s="6" t="e">
        <f>-INT(A1/10000000000)*1000+INT(A1/1000000000)</f>
        <v>#REF!</v>
      </c>
      <c r="B11" s="5" t="e">
        <f t="shared" si="0"/>
        <v>#REF!</v>
      </c>
      <c r="D11" s="3" t="e">
        <f>IF((B11=""),IF(C11="",""," Hundred ")," Hundred ")</f>
        <v>#REF!</v>
      </c>
    </row>
    <row r="13" spans="1:4">
      <c r="A13" s="7">
        <v>1</v>
      </c>
      <c r="B13" s="8" t="s">
        <v>390</v>
      </c>
    </row>
    <row r="14" spans="1:4">
      <c r="A14" s="7">
        <v>2</v>
      </c>
      <c r="B14" s="8" t="s">
        <v>391</v>
      </c>
    </row>
    <row r="15" spans="1:4">
      <c r="A15" s="7">
        <v>3</v>
      </c>
      <c r="B15" s="8" t="s">
        <v>392</v>
      </c>
    </row>
    <row r="16" spans="1:4">
      <c r="A16" s="7">
        <v>4</v>
      </c>
      <c r="B16" s="8" t="s">
        <v>393</v>
      </c>
    </row>
    <row r="17" spans="1:2">
      <c r="A17" s="7">
        <v>5</v>
      </c>
      <c r="B17" s="8" t="s">
        <v>394</v>
      </c>
    </row>
    <row r="18" spans="1:2">
      <c r="A18" s="7">
        <v>6</v>
      </c>
      <c r="B18" s="8" t="s">
        <v>395</v>
      </c>
    </row>
    <row r="19" spans="1:2">
      <c r="A19" s="7">
        <v>7</v>
      </c>
      <c r="B19" s="8" t="s">
        <v>396</v>
      </c>
    </row>
    <row r="20" spans="1:2">
      <c r="A20" s="7">
        <v>8</v>
      </c>
      <c r="B20" s="8" t="s">
        <v>397</v>
      </c>
    </row>
    <row r="21" spans="1:2">
      <c r="A21" s="7">
        <v>9</v>
      </c>
      <c r="B21" s="8" t="s">
        <v>398</v>
      </c>
    </row>
    <row r="22" spans="1:2">
      <c r="A22" s="7">
        <v>10</v>
      </c>
      <c r="B22" s="8" t="s">
        <v>399</v>
      </c>
    </row>
    <row r="23" spans="1:2">
      <c r="A23" s="7">
        <v>11</v>
      </c>
      <c r="B23" s="8" t="s">
        <v>400</v>
      </c>
    </row>
    <row r="24" spans="1:2">
      <c r="A24" s="7">
        <v>12</v>
      </c>
      <c r="B24" s="8" t="s">
        <v>401</v>
      </c>
    </row>
    <row r="25" spans="1:2">
      <c r="A25" s="7">
        <v>13</v>
      </c>
      <c r="B25" s="8" t="s">
        <v>402</v>
      </c>
    </row>
    <row r="26" spans="1:2">
      <c r="A26" s="7">
        <v>14</v>
      </c>
      <c r="B26" s="8" t="s">
        <v>403</v>
      </c>
    </row>
    <row r="27" spans="1:2">
      <c r="A27" s="7">
        <v>15</v>
      </c>
      <c r="B27" s="8" t="s">
        <v>404</v>
      </c>
    </row>
    <row r="28" spans="1:2">
      <c r="A28" s="7">
        <v>16</v>
      </c>
      <c r="B28" s="8" t="s">
        <v>405</v>
      </c>
    </row>
    <row r="29" spans="1:2">
      <c r="A29" s="7">
        <v>17</v>
      </c>
      <c r="B29" s="8" t="s">
        <v>406</v>
      </c>
    </row>
    <row r="30" spans="1:2">
      <c r="A30" s="7">
        <v>18</v>
      </c>
      <c r="B30" s="8" t="s">
        <v>407</v>
      </c>
    </row>
    <row r="31" spans="1:2">
      <c r="A31" s="7">
        <v>19</v>
      </c>
      <c r="B31" s="8" t="s">
        <v>408</v>
      </c>
    </row>
    <row r="32" spans="1:2">
      <c r="A32" s="7">
        <v>20</v>
      </c>
      <c r="B32" s="8" t="s">
        <v>409</v>
      </c>
    </row>
    <row r="33" spans="1:2">
      <c r="A33" s="7">
        <v>21</v>
      </c>
      <c r="B33" s="8" t="s">
        <v>410</v>
      </c>
    </row>
    <row r="34" spans="1:2">
      <c r="A34" s="7">
        <v>22</v>
      </c>
      <c r="B34" s="8" t="s">
        <v>411</v>
      </c>
    </row>
    <row r="35" spans="1:2">
      <c r="A35" s="7">
        <v>23</v>
      </c>
      <c r="B35" s="8" t="s">
        <v>412</v>
      </c>
    </row>
    <row r="36" spans="1:2">
      <c r="A36" s="7">
        <v>24</v>
      </c>
      <c r="B36" s="8" t="s">
        <v>413</v>
      </c>
    </row>
    <row r="37" spans="1:2">
      <c r="A37" s="7">
        <v>25</v>
      </c>
      <c r="B37" s="8" t="s">
        <v>414</v>
      </c>
    </row>
    <row r="38" spans="1:2">
      <c r="A38" s="7">
        <v>26</v>
      </c>
      <c r="B38" s="8" t="s">
        <v>415</v>
      </c>
    </row>
    <row r="39" spans="1:2">
      <c r="A39" s="7">
        <v>27</v>
      </c>
      <c r="B39" s="8" t="s">
        <v>416</v>
      </c>
    </row>
    <row r="40" spans="1:2">
      <c r="A40" s="7">
        <v>28</v>
      </c>
      <c r="B40" s="8" t="s">
        <v>417</v>
      </c>
    </row>
    <row r="41" spans="1:2">
      <c r="A41" s="7">
        <v>29</v>
      </c>
      <c r="B41" s="8" t="s">
        <v>418</v>
      </c>
    </row>
    <row r="42" spans="1:2">
      <c r="A42" s="7">
        <v>30</v>
      </c>
      <c r="B42" s="8" t="s">
        <v>419</v>
      </c>
    </row>
    <row r="43" spans="1:2">
      <c r="A43" s="7">
        <v>31</v>
      </c>
      <c r="B43" s="8" t="s">
        <v>420</v>
      </c>
    </row>
    <row r="44" spans="1:2">
      <c r="A44" s="7">
        <v>32</v>
      </c>
      <c r="B44" s="8" t="s">
        <v>421</v>
      </c>
    </row>
    <row r="45" spans="1:2">
      <c r="A45" s="7">
        <v>33</v>
      </c>
      <c r="B45" s="8" t="s">
        <v>422</v>
      </c>
    </row>
    <row r="46" spans="1:2">
      <c r="A46" s="7">
        <v>34</v>
      </c>
      <c r="B46" s="8" t="s">
        <v>423</v>
      </c>
    </row>
    <row r="47" spans="1:2">
      <c r="A47" s="7">
        <v>35</v>
      </c>
      <c r="B47" s="8" t="s">
        <v>424</v>
      </c>
    </row>
    <row r="48" spans="1:2">
      <c r="A48" s="7">
        <v>36</v>
      </c>
      <c r="B48" s="8" t="s">
        <v>425</v>
      </c>
    </row>
    <row r="49" spans="1:2">
      <c r="A49" s="7">
        <v>37</v>
      </c>
      <c r="B49" s="8" t="s">
        <v>426</v>
      </c>
    </row>
    <row r="50" spans="1:2">
      <c r="A50" s="7">
        <v>38</v>
      </c>
      <c r="B50" s="8" t="s">
        <v>427</v>
      </c>
    </row>
    <row r="51" spans="1:2">
      <c r="A51" s="7">
        <v>39</v>
      </c>
      <c r="B51" s="8" t="s">
        <v>428</v>
      </c>
    </row>
    <row r="52" spans="1:2">
      <c r="A52" s="7">
        <v>40</v>
      </c>
      <c r="B52" s="8" t="s">
        <v>429</v>
      </c>
    </row>
    <row r="53" spans="1:2">
      <c r="A53" s="7">
        <v>41</v>
      </c>
      <c r="B53" s="8" t="s">
        <v>430</v>
      </c>
    </row>
    <row r="54" spans="1:2">
      <c r="A54" s="7">
        <v>42</v>
      </c>
      <c r="B54" s="8" t="s">
        <v>431</v>
      </c>
    </row>
    <row r="55" spans="1:2">
      <c r="A55" s="7">
        <v>43</v>
      </c>
      <c r="B55" s="8" t="s">
        <v>432</v>
      </c>
    </row>
    <row r="56" spans="1:2">
      <c r="A56" s="7">
        <v>44</v>
      </c>
      <c r="B56" s="8" t="s">
        <v>433</v>
      </c>
    </row>
    <row r="57" spans="1:2">
      <c r="A57" s="7">
        <v>45</v>
      </c>
      <c r="B57" s="8" t="s">
        <v>434</v>
      </c>
    </row>
    <row r="58" spans="1:2">
      <c r="A58" s="7">
        <v>46</v>
      </c>
      <c r="B58" s="8" t="s">
        <v>435</v>
      </c>
    </row>
    <row r="59" spans="1:2">
      <c r="A59" s="7">
        <v>47</v>
      </c>
      <c r="B59" s="8" t="s">
        <v>436</v>
      </c>
    </row>
    <row r="60" spans="1:2">
      <c r="A60" s="7">
        <v>48</v>
      </c>
      <c r="B60" s="8" t="s">
        <v>437</v>
      </c>
    </row>
    <row r="61" spans="1:2">
      <c r="A61" s="7">
        <v>49</v>
      </c>
      <c r="B61" s="8" t="s">
        <v>438</v>
      </c>
    </row>
    <row r="62" spans="1:2">
      <c r="A62" s="7">
        <v>50</v>
      </c>
      <c r="B62" s="8" t="s">
        <v>439</v>
      </c>
    </row>
    <row r="63" spans="1:2">
      <c r="A63" s="7">
        <v>51</v>
      </c>
      <c r="B63" s="8" t="s">
        <v>440</v>
      </c>
    </row>
    <row r="64" spans="1:2">
      <c r="A64" s="7">
        <v>52</v>
      </c>
      <c r="B64" s="8" t="s">
        <v>441</v>
      </c>
    </row>
    <row r="65" spans="1:2">
      <c r="A65" s="7">
        <v>53</v>
      </c>
      <c r="B65" s="8" t="s">
        <v>442</v>
      </c>
    </row>
    <row r="66" spans="1:2">
      <c r="A66" s="7">
        <v>54</v>
      </c>
      <c r="B66" s="8" t="s">
        <v>443</v>
      </c>
    </row>
    <row r="67" spans="1:2">
      <c r="A67" s="7">
        <v>55</v>
      </c>
      <c r="B67" s="8" t="s">
        <v>444</v>
      </c>
    </row>
    <row r="68" spans="1:2">
      <c r="A68" s="7">
        <v>56</v>
      </c>
      <c r="B68" s="8" t="s">
        <v>445</v>
      </c>
    </row>
    <row r="69" spans="1:2">
      <c r="A69" s="7">
        <v>57</v>
      </c>
      <c r="B69" s="8" t="s">
        <v>446</v>
      </c>
    </row>
    <row r="70" spans="1:2">
      <c r="A70" s="7">
        <v>58</v>
      </c>
      <c r="B70" s="8" t="s">
        <v>447</v>
      </c>
    </row>
    <row r="71" spans="1:2">
      <c r="A71" s="7">
        <v>59</v>
      </c>
      <c r="B71" s="8" t="s">
        <v>448</v>
      </c>
    </row>
    <row r="72" spans="1:2">
      <c r="A72" s="7">
        <v>60</v>
      </c>
      <c r="B72" s="8" t="s">
        <v>449</v>
      </c>
    </row>
    <row r="73" spans="1:2">
      <c r="A73" s="7">
        <v>61</v>
      </c>
      <c r="B73" s="8" t="s">
        <v>450</v>
      </c>
    </row>
    <row r="74" spans="1:2">
      <c r="A74" s="7">
        <v>62</v>
      </c>
      <c r="B74" s="8" t="s">
        <v>451</v>
      </c>
    </row>
    <row r="75" spans="1:2">
      <c r="A75" s="7">
        <v>63</v>
      </c>
      <c r="B75" s="8" t="s">
        <v>452</v>
      </c>
    </row>
    <row r="76" spans="1:2">
      <c r="A76" s="7">
        <v>64</v>
      </c>
      <c r="B76" s="8" t="s">
        <v>453</v>
      </c>
    </row>
    <row r="77" spans="1:2">
      <c r="A77" s="7">
        <v>65</v>
      </c>
      <c r="B77" s="8" t="s">
        <v>454</v>
      </c>
    </row>
    <row r="78" spans="1:2">
      <c r="A78" s="7">
        <v>66</v>
      </c>
      <c r="B78" s="8" t="s">
        <v>455</v>
      </c>
    </row>
    <row r="79" spans="1:2">
      <c r="A79" s="7">
        <v>67</v>
      </c>
      <c r="B79" s="8" t="s">
        <v>456</v>
      </c>
    </row>
    <row r="80" spans="1:2">
      <c r="A80" s="7">
        <v>68</v>
      </c>
      <c r="B80" s="8" t="s">
        <v>457</v>
      </c>
    </row>
    <row r="81" spans="1:2">
      <c r="A81" s="7">
        <v>69</v>
      </c>
      <c r="B81" s="8" t="s">
        <v>458</v>
      </c>
    </row>
    <row r="82" spans="1:2">
      <c r="A82" s="7">
        <v>70</v>
      </c>
      <c r="B82" s="8" t="s">
        <v>459</v>
      </c>
    </row>
    <row r="83" spans="1:2">
      <c r="A83" s="7">
        <v>71</v>
      </c>
      <c r="B83" s="8" t="s">
        <v>460</v>
      </c>
    </row>
    <row r="84" spans="1:2">
      <c r="A84" s="7">
        <v>72</v>
      </c>
      <c r="B84" s="8" t="s">
        <v>461</v>
      </c>
    </row>
    <row r="85" spans="1:2">
      <c r="A85" s="7">
        <v>73</v>
      </c>
      <c r="B85" s="8" t="s">
        <v>462</v>
      </c>
    </row>
    <row r="86" spans="1:2">
      <c r="A86" s="7">
        <v>74</v>
      </c>
      <c r="B86" s="8" t="s">
        <v>463</v>
      </c>
    </row>
    <row r="87" spans="1:2">
      <c r="A87" s="7">
        <v>75</v>
      </c>
      <c r="B87" s="8" t="s">
        <v>464</v>
      </c>
    </row>
    <row r="88" spans="1:2">
      <c r="A88" s="7">
        <v>76</v>
      </c>
      <c r="B88" s="8" t="s">
        <v>465</v>
      </c>
    </row>
    <row r="89" spans="1:2">
      <c r="A89" s="7">
        <v>77</v>
      </c>
      <c r="B89" s="8" t="s">
        <v>466</v>
      </c>
    </row>
    <row r="90" spans="1:2">
      <c r="A90" s="7">
        <v>78</v>
      </c>
      <c r="B90" s="8" t="s">
        <v>467</v>
      </c>
    </row>
    <row r="91" spans="1:2">
      <c r="A91" s="7">
        <v>79</v>
      </c>
      <c r="B91" s="8" t="s">
        <v>468</v>
      </c>
    </row>
    <row r="92" spans="1:2">
      <c r="A92" s="7">
        <v>80</v>
      </c>
      <c r="B92" s="8" t="s">
        <v>469</v>
      </c>
    </row>
    <row r="93" spans="1:2">
      <c r="A93" s="7">
        <v>81</v>
      </c>
      <c r="B93" s="8" t="s">
        <v>470</v>
      </c>
    </row>
    <row r="94" spans="1:2">
      <c r="A94" s="7">
        <v>82</v>
      </c>
      <c r="B94" s="8" t="s">
        <v>471</v>
      </c>
    </row>
    <row r="95" spans="1:2">
      <c r="A95" s="7">
        <v>83</v>
      </c>
      <c r="B95" s="8" t="s">
        <v>472</v>
      </c>
    </row>
    <row r="96" spans="1:2">
      <c r="A96" s="7">
        <v>84</v>
      </c>
      <c r="B96" s="8" t="s">
        <v>473</v>
      </c>
    </row>
    <row r="97" spans="1:2">
      <c r="A97" s="7">
        <v>85</v>
      </c>
      <c r="B97" s="8" t="s">
        <v>474</v>
      </c>
    </row>
    <row r="98" spans="1:2">
      <c r="A98" s="7">
        <v>86</v>
      </c>
      <c r="B98" s="8" t="s">
        <v>475</v>
      </c>
    </row>
    <row r="99" spans="1:2">
      <c r="A99" s="7">
        <v>87</v>
      </c>
      <c r="B99" s="8" t="s">
        <v>476</v>
      </c>
    </row>
    <row r="100" spans="1:2">
      <c r="A100" s="7">
        <v>88</v>
      </c>
      <c r="B100" s="8" t="s">
        <v>477</v>
      </c>
    </row>
    <row r="101" spans="1:2">
      <c r="A101" s="7">
        <v>89</v>
      </c>
      <c r="B101" s="8" t="s">
        <v>478</v>
      </c>
    </row>
    <row r="102" spans="1:2">
      <c r="A102" s="7">
        <v>90</v>
      </c>
      <c r="B102" s="8" t="s">
        <v>479</v>
      </c>
    </row>
    <row r="103" spans="1:2">
      <c r="A103" s="7">
        <v>91</v>
      </c>
      <c r="B103" s="8" t="s">
        <v>480</v>
      </c>
    </row>
    <row r="104" spans="1:2">
      <c r="A104" s="7">
        <v>92</v>
      </c>
      <c r="B104" s="8" t="s">
        <v>481</v>
      </c>
    </row>
    <row r="105" spans="1:2">
      <c r="A105" s="7">
        <v>93</v>
      </c>
      <c r="B105" s="8" t="s">
        <v>482</v>
      </c>
    </row>
    <row r="106" spans="1:2">
      <c r="A106" s="7">
        <v>94</v>
      </c>
      <c r="B106" s="8" t="s">
        <v>483</v>
      </c>
    </row>
    <row r="107" spans="1:2">
      <c r="A107" s="7">
        <v>95</v>
      </c>
      <c r="B107" s="8" t="s">
        <v>484</v>
      </c>
    </row>
    <row r="108" spans="1:2">
      <c r="A108" s="7">
        <v>96</v>
      </c>
      <c r="B108" s="8" t="s">
        <v>485</v>
      </c>
    </row>
    <row r="109" spans="1:2">
      <c r="A109" s="7">
        <v>97</v>
      </c>
      <c r="B109" s="8" t="s">
        <v>486</v>
      </c>
    </row>
    <row r="110" spans="1:2">
      <c r="A110" s="7">
        <v>98</v>
      </c>
      <c r="B110" s="8" t="s">
        <v>487</v>
      </c>
    </row>
    <row r="111" spans="1:2">
      <c r="A111" s="7">
        <v>99</v>
      </c>
      <c r="B111" s="8" t="s">
        <v>488</v>
      </c>
    </row>
    <row r="112" spans="1:2">
      <c r="A112" s="7">
        <v>100</v>
      </c>
      <c r="B112" s="8" t="s">
        <v>489</v>
      </c>
    </row>
  </sheetData>
  <sheetProtection password="E848" sheet="1" objects="1" selectLockedCells="1" selectUnlockedCells="1"/>
  <customSheetViews>
    <customSheetView guid="{9CA44E70-650F-49CD-967F-298619682CA2}" state="hidden">
      <selection activeCell="E8" sqref="E8"/>
      <pageMargins left="0.75" right="0.75" top="1" bottom="1" header="0.5" footer="0.5"/>
      <pageSetup orientation="portrait"/>
      <headerFooter alignWithMargins="0"/>
    </customSheetView>
    <customSheetView guid="{C39F923C-6CD3-45D8-86F8-6C4D806DDD7E}" state="hidden">
      <selection activeCell="E8" sqref="E8"/>
      <pageMargins left="0.75" right="0.75" top="1" bottom="1" header="0.5" footer="0.5"/>
      <pageSetup orientation="portrait"/>
      <headerFooter alignWithMargins="0"/>
    </customSheetView>
    <customSheetView guid="{B1277D53-29D6-4226-81E2-084FB62977B6}" state="hidden">
      <selection activeCell="E8" sqref="E8"/>
      <pageMargins left="0.75" right="0.75" top="1" bottom="1" header="0.5" footer="0.5"/>
      <pageSetup orientation="portrait"/>
      <headerFooter alignWithMargins="0"/>
    </customSheetView>
    <customSheetView guid="{58D82F59-8CF6-455F-B9F4-081499FDF243}" state="hidden">
      <selection activeCell="E8" sqref="E8"/>
      <pageMargins left="0.75" right="0.75" top="1" bottom="1" header="0.5" footer="0.5"/>
      <pageSetup orientation="portrait"/>
      <headerFooter alignWithMargins="0"/>
    </customSheetView>
    <customSheetView guid="{696D9240-6693-44E8-B9A4-2BFADD101EE2}" state="hidden">
      <selection activeCell="E8" sqref="E8"/>
      <pageMargins left="0.75" right="0.75" top="1" bottom="1" header="0.5" footer="0.5"/>
      <pageSetup orientation="portrait"/>
      <headerFooter alignWithMargins="0"/>
    </customSheetView>
    <customSheetView guid="{B0EE7D76-5806-4718-BDAD-3A3EA691E5E4}" state="hidden">
      <selection activeCell="E8" sqref="E8"/>
      <pageMargins left="0.75" right="0.75" top="1" bottom="1" header="0.5" footer="0.5"/>
      <pageSetup orientation="portrait"/>
      <headerFooter alignWithMargins="0"/>
    </customSheetView>
    <customSheetView guid="{E95B21C1-D936-4435-AF6F-90CF0B6A7506}" state="hidden">
      <selection activeCell="E8" sqref="E8"/>
      <pageMargins left="0.75" right="0.75" top="1" bottom="1" header="0.5" footer="0.5"/>
      <pageSetup orientation="portrait"/>
      <headerFooter alignWithMargins="0"/>
    </customSheetView>
    <customSheetView guid="{08A645C4-A23F-4400-B0CE-1685BC312A6F}" state="hidden">
      <selection activeCell="E8" sqref="E8"/>
      <pageMargins left="0.75" right="0.75" top="1" bottom="1" header="0.5" footer="0.5"/>
      <pageSetup orientation="portrait"/>
      <headerFooter alignWithMargins="0"/>
    </customSheetView>
  </customSheetViews>
  <mergeCells count="1">
    <mergeCell ref="A1:B1"/>
  </mergeCells>
  <pageMargins left="0.75" right="0.75" top="1" bottom="1" header="0.5" footer="0.5"/>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33"/>
  <sheetViews>
    <sheetView showGridLines="0" topLeftCell="A4" workbookViewId="0">
      <selection activeCell="C19" sqref="C19"/>
    </sheetView>
  </sheetViews>
  <sheetFormatPr defaultColWidth="9" defaultRowHeight="15.6"/>
  <cols>
    <col min="1" max="1" width="9" style="318"/>
    <col min="2" max="2" width="9" style="418"/>
    <col min="3" max="3" width="72.6640625" style="418" customWidth="1"/>
    <col min="4" max="4" width="66.109375" style="318" customWidth="1"/>
    <col min="5" max="16384" width="9" style="107"/>
  </cols>
  <sheetData>
    <row r="1" spans="1:11" ht="88.5" customHeight="1">
      <c r="A1" s="680" t="str">
        <f>"General Instruction to the Bidders for filling up this workbook of Price Schedules for "&amp;'Basic Data'!C5</f>
        <v xml:space="preserve">General Instruction to the Bidders for filling up this workbook of Price Schedules for Balance works for Construction of Vishram Sadan at MKCG Medical College, Berhampur under CSR Scheme of POWERGRID </v>
      </c>
      <c r="B1" s="680"/>
      <c r="C1" s="680"/>
      <c r="D1" s="419"/>
      <c r="E1" s="420"/>
      <c r="F1" s="420"/>
      <c r="G1" s="420"/>
      <c r="H1" s="420"/>
      <c r="I1" s="420"/>
      <c r="J1" s="420"/>
      <c r="K1" s="420"/>
    </row>
    <row r="2" spans="1:11" ht="18" customHeight="1">
      <c r="D2" s="421"/>
      <c r="E2" s="422"/>
      <c r="F2" s="422"/>
      <c r="G2" s="422"/>
      <c r="H2" s="422"/>
      <c r="I2" s="422"/>
      <c r="J2" s="422"/>
      <c r="K2" s="422"/>
    </row>
    <row r="3" spans="1:11" ht="18" customHeight="1">
      <c r="A3" s="423" t="s">
        <v>22</v>
      </c>
      <c r="B3" s="424" t="s">
        <v>23</v>
      </c>
      <c r="C3" s="424"/>
      <c r="D3" s="425"/>
      <c r="E3" s="426"/>
      <c r="F3" s="426"/>
      <c r="G3" s="426"/>
      <c r="H3" s="426"/>
      <c r="I3" s="426"/>
      <c r="J3" s="426"/>
      <c r="K3" s="426"/>
    </row>
    <row r="4" spans="1:11" ht="18" customHeight="1">
      <c r="A4" s="427"/>
      <c r="B4" s="478" t="s">
        <v>24</v>
      </c>
      <c r="C4" s="429" t="s">
        <v>25</v>
      </c>
      <c r="D4" s="425"/>
      <c r="E4" s="426"/>
      <c r="F4" s="426"/>
      <c r="G4" s="426"/>
      <c r="H4" s="426"/>
      <c r="I4" s="426"/>
      <c r="J4" s="426"/>
      <c r="K4" s="426"/>
    </row>
    <row r="5" spans="1:11" ht="38.1" customHeight="1">
      <c r="A5" s="427"/>
      <c r="B5" s="478" t="s">
        <v>26</v>
      </c>
      <c r="C5" s="429" t="s">
        <v>27</v>
      </c>
      <c r="D5" s="425"/>
      <c r="E5" s="426"/>
      <c r="F5" s="426"/>
      <c r="G5" s="426"/>
      <c r="H5" s="426"/>
      <c r="I5" s="426"/>
      <c r="J5" s="426"/>
      <c r="K5" s="426"/>
    </row>
    <row r="6" spans="1:11" ht="18" customHeight="1">
      <c r="A6" s="427"/>
      <c r="B6" s="478" t="s">
        <v>28</v>
      </c>
      <c r="C6" s="429" t="s">
        <v>29</v>
      </c>
      <c r="D6" s="425"/>
      <c r="E6" s="426"/>
      <c r="F6" s="426"/>
      <c r="G6" s="426"/>
      <c r="H6" s="426"/>
      <c r="I6" s="426"/>
      <c r="J6" s="426"/>
      <c r="K6" s="426"/>
    </row>
    <row r="7" spans="1:11" ht="18" customHeight="1">
      <c r="A7" s="427"/>
      <c r="B7" s="478" t="s">
        <v>30</v>
      </c>
      <c r="C7" s="429" t="s">
        <v>31</v>
      </c>
      <c r="D7" s="425"/>
      <c r="E7" s="426"/>
      <c r="F7" s="426"/>
      <c r="G7" s="426"/>
      <c r="H7" s="426"/>
      <c r="I7" s="426"/>
      <c r="J7" s="426"/>
      <c r="K7" s="426"/>
    </row>
    <row r="8" spans="1:11" ht="18" customHeight="1">
      <c r="A8" s="427"/>
      <c r="B8" s="478" t="s">
        <v>32</v>
      </c>
      <c r="C8" s="429" t="s">
        <v>33</v>
      </c>
      <c r="D8" s="425"/>
      <c r="E8" s="426"/>
      <c r="F8" s="426"/>
      <c r="G8" s="426"/>
      <c r="H8" s="426"/>
      <c r="I8" s="426"/>
      <c r="J8" s="426"/>
      <c r="K8" s="426"/>
    </row>
    <row r="9" spans="1:11" ht="18" customHeight="1">
      <c r="A9" s="427"/>
      <c r="B9" s="478" t="s">
        <v>34</v>
      </c>
      <c r="C9" s="429" t="s">
        <v>35</v>
      </c>
      <c r="D9" s="425"/>
      <c r="E9" s="426"/>
      <c r="F9" s="426"/>
      <c r="G9" s="426"/>
      <c r="H9" s="426"/>
      <c r="I9" s="426"/>
      <c r="J9" s="426"/>
      <c r="K9" s="426"/>
    </row>
    <row r="10" spans="1:11" ht="18" customHeight="1">
      <c r="A10" s="427"/>
      <c r="B10" s="428"/>
      <c r="C10" s="429"/>
      <c r="D10" s="425"/>
      <c r="E10" s="426"/>
      <c r="F10" s="426"/>
      <c r="G10" s="426"/>
      <c r="H10" s="426"/>
      <c r="I10" s="426"/>
      <c r="J10" s="426"/>
      <c r="K10" s="426"/>
    </row>
    <row r="11" spans="1:11" ht="18" customHeight="1">
      <c r="A11" s="423" t="s">
        <v>36</v>
      </c>
      <c r="B11" s="424" t="s">
        <v>37</v>
      </c>
      <c r="C11" s="424"/>
      <c r="D11" s="425"/>
      <c r="E11" s="426"/>
      <c r="F11" s="426"/>
      <c r="G11" s="426"/>
      <c r="H11" s="426"/>
      <c r="I11" s="426"/>
      <c r="J11" s="426"/>
      <c r="K11" s="426"/>
    </row>
    <row r="12" spans="1:11" ht="18" customHeight="1">
      <c r="A12" s="427"/>
      <c r="B12" s="676" t="s">
        <v>38</v>
      </c>
      <c r="C12" s="676"/>
      <c r="D12" s="430"/>
      <c r="E12" s="426"/>
      <c r="F12" s="426"/>
      <c r="G12" s="426"/>
      <c r="H12" s="426"/>
      <c r="I12" s="426"/>
      <c r="J12" s="426"/>
      <c r="K12" s="426"/>
    </row>
    <row r="13" spans="1:11" ht="18" customHeight="1">
      <c r="A13" s="427"/>
      <c r="B13" s="431"/>
      <c r="C13" s="429" t="s">
        <v>39</v>
      </c>
      <c r="D13" s="425"/>
      <c r="E13" s="426"/>
      <c r="F13" s="426"/>
      <c r="G13" s="426"/>
      <c r="H13" s="426"/>
      <c r="I13" s="426"/>
      <c r="J13" s="426"/>
      <c r="K13" s="426"/>
    </row>
    <row r="14" spans="1:11" ht="18" customHeight="1">
      <c r="A14" s="427"/>
      <c r="B14" s="676" t="s">
        <v>40</v>
      </c>
      <c r="C14" s="676"/>
      <c r="D14" s="430"/>
      <c r="E14" s="426"/>
      <c r="F14" s="426"/>
      <c r="G14" s="426"/>
      <c r="H14" s="426"/>
      <c r="I14" s="426"/>
      <c r="J14" s="426"/>
      <c r="K14" s="426"/>
    </row>
    <row r="15" spans="1:11" ht="67.5" hidden="1" customHeight="1">
      <c r="A15" s="427"/>
      <c r="B15" s="432" t="s">
        <v>41</v>
      </c>
      <c r="C15" s="429" t="s">
        <v>42</v>
      </c>
      <c r="D15" s="425"/>
      <c r="E15" s="426"/>
      <c r="F15" s="426"/>
      <c r="G15" s="426"/>
      <c r="H15" s="426"/>
      <c r="I15" s="426"/>
      <c r="J15" s="426"/>
      <c r="K15" s="426"/>
    </row>
    <row r="16" spans="1:11" ht="24.75" hidden="1" customHeight="1">
      <c r="A16" s="427"/>
      <c r="B16" s="432" t="s">
        <v>41</v>
      </c>
      <c r="C16" s="429" t="s">
        <v>43</v>
      </c>
      <c r="D16" s="425"/>
      <c r="E16" s="426"/>
      <c r="F16" s="426"/>
      <c r="G16" s="426"/>
      <c r="H16" s="426"/>
      <c r="I16" s="426"/>
      <c r="J16" s="426"/>
      <c r="K16" s="426"/>
    </row>
    <row r="17" spans="1:11" ht="42" hidden="1" customHeight="1">
      <c r="A17" s="427"/>
      <c r="B17" s="432" t="s">
        <v>41</v>
      </c>
      <c r="C17" s="429" t="s">
        <v>44</v>
      </c>
      <c r="D17" s="425"/>
      <c r="E17" s="426"/>
      <c r="F17" s="426"/>
      <c r="G17" s="426"/>
      <c r="H17" s="426"/>
      <c r="I17" s="426"/>
      <c r="J17" s="426"/>
      <c r="K17" s="426"/>
    </row>
    <row r="18" spans="1:11" ht="18" customHeight="1">
      <c r="A18" s="427"/>
      <c r="B18" s="432" t="s">
        <v>41</v>
      </c>
      <c r="C18" s="429" t="s">
        <v>45</v>
      </c>
      <c r="D18" s="425"/>
      <c r="E18" s="426"/>
      <c r="F18" s="426"/>
      <c r="G18" s="426"/>
      <c r="H18" s="426"/>
      <c r="I18" s="426"/>
      <c r="J18" s="426"/>
      <c r="K18" s="426"/>
    </row>
    <row r="19" spans="1:11" ht="18" customHeight="1">
      <c r="A19" s="427"/>
      <c r="B19" s="432" t="s">
        <v>41</v>
      </c>
      <c r="C19" s="429" t="s">
        <v>46</v>
      </c>
      <c r="D19" s="425"/>
      <c r="E19" s="426"/>
      <c r="F19" s="426"/>
      <c r="G19" s="426"/>
      <c r="H19" s="426"/>
      <c r="I19" s="426"/>
      <c r="J19" s="426"/>
      <c r="K19" s="426"/>
    </row>
    <row r="20" spans="1:11" ht="27" customHeight="1">
      <c r="A20" s="427"/>
      <c r="B20" s="432" t="s">
        <v>41</v>
      </c>
      <c r="C20" s="429" t="s">
        <v>47</v>
      </c>
      <c r="D20" s="425"/>
      <c r="E20" s="426"/>
      <c r="F20" s="426"/>
      <c r="G20" s="426"/>
      <c r="H20" s="426"/>
      <c r="I20" s="426"/>
      <c r="J20" s="426"/>
      <c r="K20" s="426"/>
    </row>
    <row r="21" spans="1:11" ht="18" customHeight="1">
      <c r="A21" s="427"/>
      <c r="B21" s="676" t="s">
        <v>1302</v>
      </c>
      <c r="C21" s="676"/>
      <c r="D21" s="430"/>
      <c r="E21" s="426"/>
      <c r="F21" s="426"/>
      <c r="G21" s="426"/>
      <c r="H21" s="426"/>
      <c r="I21" s="426"/>
      <c r="J21" s="426"/>
      <c r="K21" s="426"/>
    </row>
    <row r="22" spans="1:11" ht="99.6" customHeight="1">
      <c r="A22" s="427"/>
      <c r="B22" s="432" t="s">
        <v>41</v>
      </c>
      <c r="C22" s="429" t="s">
        <v>584</v>
      </c>
      <c r="D22" s="425"/>
      <c r="E22" s="426"/>
      <c r="F22" s="426"/>
      <c r="G22" s="426"/>
      <c r="H22" s="426"/>
      <c r="I22" s="426"/>
      <c r="J22" s="426"/>
      <c r="K22" s="426"/>
    </row>
    <row r="23" spans="1:11" ht="69.75" customHeight="1">
      <c r="A23" s="427"/>
      <c r="B23" s="432" t="s">
        <v>41</v>
      </c>
      <c r="C23" s="429" t="s">
        <v>48</v>
      </c>
      <c r="D23" s="425"/>
      <c r="E23" s="426"/>
      <c r="F23" s="426"/>
      <c r="G23" s="426"/>
      <c r="H23" s="426"/>
      <c r="I23" s="426"/>
      <c r="J23" s="426"/>
      <c r="K23" s="426"/>
    </row>
    <row r="24" spans="1:11" ht="18" customHeight="1">
      <c r="A24" s="427"/>
      <c r="B24" s="432"/>
      <c r="C24" s="429" t="s">
        <v>49</v>
      </c>
      <c r="D24" s="425"/>
      <c r="E24" s="426"/>
      <c r="F24" s="426"/>
      <c r="G24" s="426"/>
      <c r="H24" s="426"/>
      <c r="I24" s="426"/>
      <c r="J24" s="426"/>
      <c r="K24" s="426"/>
    </row>
    <row r="25" spans="1:11" ht="55.5" customHeight="1">
      <c r="A25" s="427"/>
      <c r="B25" s="432"/>
      <c r="C25" s="429" t="s">
        <v>50</v>
      </c>
      <c r="D25" s="425"/>
      <c r="E25" s="426"/>
      <c r="F25" s="426"/>
      <c r="G25" s="426"/>
      <c r="H25" s="426"/>
      <c r="I25" s="426"/>
      <c r="J25" s="426"/>
      <c r="K25" s="426"/>
    </row>
    <row r="26" spans="1:11" ht="45.75" customHeight="1">
      <c r="A26" s="427"/>
      <c r="B26" s="432"/>
      <c r="C26" s="429" t="s">
        <v>51</v>
      </c>
      <c r="D26" s="430"/>
      <c r="E26" s="426"/>
      <c r="F26" s="426"/>
      <c r="G26" s="426"/>
      <c r="H26" s="426"/>
      <c r="I26" s="426"/>
      <c r="J26" s="426"/>
      <c r="K26" s="426"/>
    </row>
    <row r="27" spans="1:11" ht="77.25" customHeight="1">
      <c r="A27" s="427"/>
      <c r="B27" s="432" t="s">
        <v>41</v>
      </c>
      <c r="C27" s="429" t="s">
        <v>52</v>
      </c>
      <c r="D27" s="425"/>
      <c r="E27" s="426"/>
      <c r="F27" s="426"/>
      <c r="G27" s="426"/>
      <c r="H27" s="426"/>
      <c r="I27" s="426"/>
      <c r="J27" s="426"/>
      <c r="K27" s="426"/>
    </row>
    <row r="28" spans="1:11" ht="18" customHeight="1">
      <c r="A28" s="427"/>
      <c r="B28" s="432" t="s">
        <v>41</v>
      </c>
      <c r="C28" s="429" t="s">
        <v>53</v>
      </c>
      <c r="D28" s="425"/>
      <c r="E28" s="426"/>
      <c r="F28" s="426"/>
      <c r="G28" s="426"/>
      <c r="H28" s="426"/>
      <c r="I28" s="426"/>
      <c r="J28" s="426"/>
      <c r="K28" s="426"/>
    </row>
    <row r="29" spans="1:11" ht="18" customHeight="1">
      <c r="A29" s="427"/>
      <c r="B29" s="432" t="s">
        <v>41</v>
      </c>
      <c r="C29" s="429" t="s">
        <v>54</v>
      </c>
      <c r="D29" s="430"/>
    </row>
    <row r="30" spans="1:11" ht="46.5" customHeight="1">
      <c r="A30" s="427"/>
      <c r="B30" s="432" t="s">
        <v>41</v>
      </c>
      <c r="C30" s="429" t="s">
        <v>55</v>
      </c>
      <c r="D30" s="425"/>
      <c r="E30" s="426"/>
      <c r="F30" s="426"/>
      <c r="G30" s="426"/>
      <c r="H30" s="426"/>
      <c r="I30" s="426"/>
      <c r="J30" s="426"/>
      <c r="K30" s="426"/>
    </row>
    <row r="31" spans="1:11" ht="30.75" customHeight="1">
      <c r="A31" s="433"/>
      <c r="B31" s="681" t="s">
        <v>56</v>
      </c>
      <c r="C31" s="681"/>
      <c r="D31" s="425"/>
    </row>
    <row r="32" spans="1:11" ht="18" customHeight="1">
      <c r="A32" s="433"/>
      <c r="B32" s="434" t="s">
        <v>41</v>
      </c>
      <c r="C32" s="435" t="s">
        <v>57</v>
      </c>
      <c r="D32" s="430"/>
    </row>
    <row r="33" spans="1:11" ht="37.5" customHeight="1">
      <c r="A33" s="433"/>
      <c r="B33" s="434" t="s">
        <v>41</v>
      </c>
      <c r="C33" s="435" t="s">
        <v>58</v>
      </c>
      <c r="D33" s="425"/>
      <c r="E33" s="426"/>
      <c r="F33" s="426"/>
      <c r="G33" s="426"/>
      <c r="H33" s="426"/>
      <c r="I33" s="426"/>
      <c r="J33" s="426"/>
      <c r="K33" s="426"/>
    </row>
    <row r="34" spans="1:11" ht="33" customHeight="1">
      <c r="A34" s="433"/>
      <c r="B34" s="681" t="s">
        <v>59</v>
      </c>
      <c r="C34" s="681"/>
      <c r="D34" s="425"/>
      <c r="E34" s="426"/>
      <c r="F34" s="426"/>
      <c r="G34" s="426"/>
      <c r="H34" s="426"/>
      <c r="I34" s="426"/>
      <c r="J34" s="426"/>
      <c r="K34" s="426"/>
    </row>
    <row r="35" spans="1:11" ht="18" customHeight="1">
      <c r="A35" s="433"/>
      <c r="B35" s="434" t="s">
        <v>41</v>
      </c>
      <c r="C35" s="435" t="s">
        <v>60</v>
      </c>
    </row>
    <row r="36" spans="1:11" ht="38.1" customHeight="1">
      <c r="A36" s="433"/>
      <c r="B36" s="434" t="s">
        <v>41</v>
      </c>
      <c r="C36" s="435" t="s">
        <v>58</v>
      </c>
    </row>
    <row r="37" spans="1:11" ht="38.1" customHeight="1">
      <c r="A37" s="427"/>
      <c r="B37" s="676" t="s">
        <v>61</v>
      </c>
      <c r="C37" s="676"/>
    </row>
    <row r="38" spans="1:11" ht="18" hidden="1" customHeight="1">
      <c r="A38" s="427"/>
      <c r="B38" s="432" t="s">
        <v>41</v>
      </c>
      <c r="C38" s="429" t="s">
        <v>62</v>
      </c>
    </row>
    <row r="39" spans="1:11" ht="18" hidden="1" customHeight="1">
      <c r="A39" s="427"/>
      <c r="B39" s="432" t="s">
        <v>41</v>
      </c>
      <c r="C39" s="429" t="s">
        <v>63</v>
      </c>
    </row>
    <row r="40" spans="1:11" ht="18" hidden="1" customHeight="1">
      <c r="A40" s="427"/>
      <c r="B40" s="432" t="s">
        <v>41</v>
      </c>
      <c r="C40" s="429" t="s">
        <v>64</v>
      </c>
    </row>
    <row r="41" spans="1:11" ht="18" customHeight="1">
      <c r="A41" s="427"/>
      <c r="B41" s="432" t="s">
        <v>41</v>
      </c>
      <c r="C41" s="429" t="s">
        <v>65</v>
      </c>
    </row>
    <row r="42" spans="1:11" ht="18" customHeight="1">
      <c r="B42" s="436" t="s">
        <v>41</v>
      </c>
      <c r="C42" s="437" t="s">
        <v>62</v>
      </c>
      <c r="D42" s="425"/>
      <c r="E42" s="426"/>
      <c r="F42" s="426"/>
      <c r="G42" s="426"/>
      <c r="H42" s="426"/>
      <c r="I42" s="426"/>
      <c r="J42" s="426"/>
      <c r="K42" s="426"/>
    </row>
    <row r="43" spans="1:11" ht="18" customHeight="1">
      <c r="B43" s="436" t="s">
        <v>41</v>
      </c>
      <c r="C43" s="429" t="s">
        <v>66</v>
      </c>
      <c r="D43" s="425"/>
      <c r="E43" s="426"/>
      <c r="F43" s="426"/>
      <c r="G43" s="426"/>
      <c r="H43" s="426"/>
      <c r="I43" s="426"/>
      <c r="J43" s="426"/>
      <c r="K43" s="426"/>
    </row>
    <row r="44" spans="1:11" ht="18" customHeight="1">
      <c r="B44" s="436" t="s">
        <v>41</v>
      </c>
      <c r="C44" s="437" t="s">
        <v>65</v>
      </c>
      <c r="D44" s="425"/>
      <c r="E44" s="426"/>
      <c r="F44" s="426"/>
      <c r="G44" s="426"/>
      <c r="H44" s="426"/>
      <c r="I44" s="426"/>
      <c r="J44" s="426"/>
      <c r="K44" s="426"/>
    </row>
    <row r="45" spans="1:11" ht="18" customHeight="1">
      <c r="A45" s="418"/>
      <c r="C45" s="438"/>
    </row>
    <row r="46" spans="1:11" ht="18" customHeight="1">
      <c r="A46" s="677"/>
      <c r="B46" s="677"/>
      <c r="C46" s="677"/>
      <c r="D46" s="439"/>
    </row>
    <row r="47" spans="1:11" ht="18" customHeight="1">
      <c r="A47" s="678" t="s">
        <v>67</v>
      </c>
      <c r="B47" s="678"/>
      <c r="C47" s="678"/>
      <c r="D47" s="439"/>
    </row>
    <row r="48" spans="1:11" ht="36" customHeight="1">
      <c r="A48" s="679" t="s">
        <v>68</v>
      </c>
      <c r="B48" s="679"/>
      <c r="C48" s="679"/>
    </row>
    <row r="49" spans="2:3" ht="18" customHeight="1">
      <c r="B49" s="440"/>
      <c r="C49" s="440"/>
    </row>
    <row r="50" spans="2:3" ht="18" customHeight="1">
      <c r="C50" s="441"/>
    </row>
    <row r="51" spans="2:3" ht="18" customHeight="1">
      <c r="C51" s="438"/>
    </row>
    <row r="52" spans="2:3" ht="18" customHeight="1">
      <c r="C52" s="441"/>
    </row>
    <row r="53" spans="2:3" ht="18" customHeight="1">
      <c r="B53" s="438"/>
      <c r="C53" s="438"/>
    </row>
    <row r="54" spans="2:3" ht="18" customHeight="1">
      <c r="B54" s="438"/>
      <c r="C54" s="438"/>
    </row>
    <row r="55" spans="2:3" ht="18" customHeight="1">
      <c r="B55" s="438"/>
      <c r="C55" s="438"/>
    </row>
    <row r="56" spans="2:3" ht="18" customHeight="1">
      <c r="B56" s="438"/>
      <c r="C56" s="438"/>
    </row>
    <row r="57" spans="2:3" ht="18" customHeight="1">
      <c r="B57" s="438"/>
      <c r="C57" s="438"/>
    </row>
    <row r="58" spans="2:3" ht="18" customHeight="1">
      <c r="B58" s="438"/>
      <c r="C58" s="438"/>
    </row>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sheetData>
  <sheetProtection algorithmName="SHA-512" hashValue="rgYPlOkSJh3Zq8/meCqfrzNP5cKezHAByxaf74UcCz0ZVaB9Tk0asI20Of5SshyrEATy9R9a8qdGKvXK3+dHrg==" saltValue="UTZxS17OlTK/ntD+k5Z+lA==" spinCount="100000" sheet="1" selectLockedCells="1"/>
  <customSheetViews>
    <customSheetView guid="{08A645C4-A23F-4400-B0CE-1685BC312A6F}" showGridLines="0" printArea="1" hiddenRows="1">
      <selection activeCell="A62" sqref="A62:C62"/>
      <pageMargins left="0.75" right="0.75" top="0.55000000000000004" bottom="0.47" header="0.32" footer="0.25"/>
      <pageSetup orientation="portrait"/>
      <headerFooter alignWithMargins="0">
        <oddFooter>&amp;RPage &amp;P of &amp;N</oddFooter>
      </headerFooter>
    </customSheetView>
  </customSheetViews>
  <mergeCells count="10">
    <mergeCell ref="B37:C37"/>
    <mergeCell ref="A46:C46"/>
    <mergeCell ref="A47:C47"/>
    <mergeCell ref="A48:C48"/>
    <mergeCell ref="A1:C1"/>
    <mergeCell ref="B12:C12"/>
    <mergeCell ref="B14:C14"/>
    <mergeCell ref="B21:C21"/>
    <mergeCell ref="B31:C31"/>
    <mergeCell ref="B34:C34"/>
  </mergeCells>
  <pageMargins left="0.75" right="0.75" top="0.55000000000000004" bottom="0.47" header="0.32" footer="0.25"/>
  <pageSetup orientation="portrait"/>
  <headerFooter alignWithMargins="0">
    <oddFooter>&amp;RPage &amp;P of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B1:AC23"/>
  <sheetViews>
    <sheetView showGridLines="0" view="pageBreakPreview" zoomScaleNormal="100" workbookViewId="0">
      <selection activeCell="D21" sqref="D21"/>
    </sheetView>
  </sheetViews>
  <sheetFormatPr defaultColWidth="8" defaultRowHeight="14.4"/>
  <cols>
    <col min="1" max="1" width="8" style="390" customWidth="1"/>
    <col min="2" max="2" width="28.88671875" style="391" customWidth="1"/>
    <col min="3" max="3" width="10.21875" style="391" customWidth="1"/>
    <col min="4" max="4" width="50.6640625" style="391" customWidth="1"/>
    <col min="5" max="5" width="10.33203125" style="391" customWidth="1"/>
    <col min="6" max="25" width="10.33203125" style="392" customWidth="1"/>
    <col min="26" max="26" width="8" style="390" customWidth="1"/>
    <col min="27" max="27" width="21" style="390" hidden="1" customWidth="1"/>
    <col min="28" max="28" width="8" style="390" hidden="1" customWidth="1"/>
    <col min="29" max="16384" width="8" style="390"/>
  </cols>
  <sheetData>
    <row r="1" spans="2:29" s="389" customFormat="1" ht="66.75" customHeight="1">
      <c r="B1" s="682" t="str">
        <f>Cover!$B$2</f>
        <v xml:space="preserve">Balance works for Construction of Vishram Sadan at MKCG Medical College, Berhampur under CSR Scheme of POWERGRID </v>
      </c>
      <c r="C1" s="682"/>
      <c r="D1" s="682"/>
      <c r="E1" s="393"/>
      <c r="F1" s="394"/>
      <c r="G1" s="395"/>
      <c r="H1" s="395"/>
      <c r="I1" s="395"/>
      <c r="J1" s="395"/>
      <c r="K1" s="395"/>
      <c r="L1" s="395"/>
      <c r="M1" s="395"/>
      <c r="N1" s="395"/>
      <c r="O1" s="395"/>
      <c r="P1" s="395"/>
      <c r="Q1" s="395"/>
      <c r="R1" s="395"/>
      <c r="S1" s="395"/>
      <c r="T1" s="395"/>
      <c r="U1" s="395"/>
      <c r="V1" s="395"/>
      <c r="W1" s="395"/>
      <c r="X1" s="395"/>
      <c r="Y1" s="395"/>
      <c r="AB1" s="416"/>
      <c r="AC1" s="416"/>
    </row>
    <row r="2" spans="2:29" ht="31.5" customHeight="1">
      <c r="B2" s="683" t="str">
        <f>Cover!B3</f>
        <v>Specification No.: ODP/BB/C&amp;M-3430/OT-14/RFx No. 5002002968/23-24</v>
      </c>
      <c r="C2" s="683"/>
      <c r="D2" s="683"/>
      <c r="E2" s="396"/>
      <c r="F2" s="391"/>
      <c r="G2" s="391"/>
      <c r="H2" s="391"/>
      <c r="I2" s="391"/>
      <c r="J2" s="391"/>
      <c r="K2" s="391"/>
      <c r="L2" s="391"/>
      <c r="M2" s="391"/>
      <c r="N2" s="391"/>
      <c r="O2" s="391"/>
      <c r="P2" s="391"/>
      <c r="Q2" s="391"/>
      <c r="R2" s="391"/>
      <c r="S2" s="391"/>
      <c r="T2" s="391"/>
      <c r="U2" s="391"/>
      <c r="V2" s="391"/>
      <c r="W2" s="391"/>
      <c r="X2" s="391"/>
      <c r="Y2" s="391"/>
      <c r="AA2" s="390" t="s">
        <v>69</v>
      </c>
      <c r="AB2" s="390" t="s">
        <v>70</v>
      </c>
      <c r="AC2" s="417"/>
    </row>
    <row r="3" spans="2:29" ht="12" customHeight="1">
      <c r="B3" s="397"/>
      <c r="C3" s="397"/>
      <c r="D3" s="397"/>
      <c r="E3" s="397"/>
      <c r="F3" s="391"/>
      <c r="G3" s="391"/>
      <c r="H3" s="391"/>
      <c r="I3" s="391"/>
      <c r="J3" s="391"/>
      <c r="K3" s="391"/>
      <c r="L3" s="391"/>
      <c r="M3" s="391"/>
      <c r="N3" s="391"/>
      <c r="O3" s="391"/>
      <c r="P3" s="391"/>
      <c r="Q3" s="391"/>
      <c r="R3" s="391"/>
      <c r="S3" s="391"/>
      <c r="T3" s="391"/>
      <c r="U3" s="391"/>
      <c r="V3" s="391"/>
      <c r="W3" s="391"/>
      <c r="X3" s="391"/>
      <c r="Y3" s="391"/>
      <c r="AB3" s="390" t="s">
        <v>71</v>
      </c>
      <c r="AC3" s="417"/>
    </row>
    <row r="4" spans="2:29" ht="20.100000000000001" customHeight="1">
      <c r="B4" s="684" t="s">
        <v>72</v>
      </c>
      <c r="C4" s="684"/>
      <c r="D4" s="684"/>
      <c r="E4" s="397"/>
      <c r="F4" s="391"/>
      <c r="G4" s="391"/>
      <c r="H4" s="391"/>
      <c r="I4" s="391"/>
      <c r="J4" s="391"/>
      <c r="K4" s="391"/>
      <c r="L4" s="391"/>
      <c r="M4" s="391"/>
      <c r="N4" s="391"/>
      <c r="O4" s="391"/>
      <c r="P4" s="391"/>
      <c r="Q4" s="391"/>
      <c r="R4" s="391"/>
      <c r="S4" s="391"/>
      <c r="T4" s="391"/>
      <c r="U4" s="391"/>
      <c r="V4" s="391"/>
      <c r="W4" s="391"/>
      <c r="X4" s="391"/>
      <c r="Y4" s="391"/>
      <c r="AB4" s="390" t="s">
        <v>73</v>
      </c>
      <c r="AC4" s="417"/>
    </row>
    <row r="5" spans="2:29" ht="13.5" customHeight="1">
      <c r="B5" s="398"/>
      <c r="C5" s="398"/>
      <c r="F5" s="391"/>
      <c r="G5" s="391"/>
      <c r="H5" s="391"/>
      <c r="I5" s="391"/>
      <c r="J5" s="391"/>
      <c r="K5" s="391"/>
      <c r="L5" s="391"/>
      <c r="M5" s="391"/>
      <c r="N5" s="391"/>
      <c r="O5" s="391"/>
      <c r="P5" s="391"/>
      <c r="Q5" s="391"/>
      <c r="R5" s="391"/>
      <c r="S5" s="391"/>
      <c r="T5" s="391"/>
      <c r="U5" s="391"/>
      <c r="V5" s="391"/>
      <c r="W5" s="391"/>
      <c r="X5" s="391"/>
      <c r="Y5" s="391"/>
      <c r="AB5" s="390" t="s">
        <v>74</v>
      </c>
      <c r="AC5" s="417"/>
    </row>
    <row r="6" spans="2:29" s="389" customFormat="1" ht="43.5" hidden="1" customHeight="1">
      <c r="B6" s="399" t="s">
        <v>75</v>
      </c>
      <c r="C6" s="400"/>
      <c r="D6" s="401"/>
      <c r="F6" s="402"/>
      <c r="G6" s="402"/>
      <c r="H6" s="402"/>
      <c r="I6" s="402"/>
      <c r="J6" s="402"/>
      <c r="K6" s="402"/>
      <c r="L6" s="402"/>
      <c r="M6" s="402"/>
      <c r="N6" s="402"/>
      <c r="O6" s="402"/>
      <c r="P6" s="402"/>
      <c r="Q6" s="402"/>
      <c r="R6" s="402"/>
      <c r="S6" s="402"/>
      <c r="U6" s="402"/>
      <c r="V6" s="402"/>
      <c r="W6" s="402"/>
      <c r="X6" s="402"/>
      <c r="Y6" s="402"/>
      <c r="AA6" s="402" t="e">
        <f>IF(D6="Sole Bidder",0,#REF!)</f>
        <v>#REF!</v>
      </c>
      <c r="AB6" s="416"/>
      <c r="AC6" s="416"/>
    </row>
    <row r="7" spans="2:29" ht="19.5" hidden="1" customHeight="1">
      <c r="B7" s="403"/>
      <c r="C7" s="403"/>
      <c r="D7" s="402"/>
    </row>
    <row r="8" spans="2:29">
      <c r="B8" s="404" t="s">
        <v>589</v>
      </c>
      <c r="C8" s="405"/>
      <c r="D8" s="401"/>
    </row>
    <row r="9" spans="2:29">
      <c r="B9" s="406" t="s">
        <v>76</v>
      </c>
      <c r="C9" s="407"/>
      <c r="D9" s="401"/>
    </row>
    <row r="10" spans="2:29">
      <c r="B10" s="408"/>
      <c r="C10" s="409"/>
      <c r="D10" s="401"/>
    </row>
    <row r="11" spans="2:29">
      <c r="B11" s="410"/>
      <c r="C11" s="411"/>
      <c r="D11" s="401"/>
    </row>
    <row r="12" spans="2:29" ht="15" customHeight="1">
      <c r="D12" s="403"/>
    </row>
    <row r="13" spans="2:29" ht="33" customHeight="1">
      <c r="B13" s="685" t="s">
        <v>585</v>
      </c>
      <c r="C13" s="686"/>
      <c r="D13" s="401"/>
    </row>
    <row r="14" spans="2:29">
      <c r="B14" s="406" t="s">
        <v>586</v>
      </c>
      <c r="C14" s="407"/>
      <c r="D14" s="401"/>
    </row>
    <row r="15" spans="2:29">
      <c r="B15" s="408" t="s">
        <v>587</v>
      </c>
      <c r="C15" s="409"/>
      <c r="D15" s="401"/>
    </row>
    <row r="16" spans="2:29">
      <c r="B16" s="410" t="s">
        <v>588</v>
      </c>
      <c r="C16" s="411"/>
      <c r="D16" s="401"/>
    </row>
    <row r="17" spans="2:5">
      <c r="D17" s="403"/>
    </row>
    <row r="18" spans="2:5">
      <c r="B18" s="412" t="s">
        <v>77</v>
      </c>
      <c r="C18" s="413"/>
      <c r="D18" s="401"/>
    </row>
    <row r="19" spans="2:5">
      <c r="B19" s="412" t="s">
        <v>78</v>
      </c>
      <c r="C19" s="413"/>
      <c r="D19" s="401"/>
    </row>
    <row r="20" spans="2:5" ht="21" customHeight="1">
      <c r="B20" s="414"/>
      <c r="C20" s="414"/>
      <c r="D20" s="414"/>
    </row>
    <row r="21" spans="2:5" ht="21" customHeight="1">
      <c r="B21" s="412" t="s">
        <v>79</v>
      </c>
      <c r="C21" s="413"/>
      <c r="D21" s="415"/>
      <c r="E21" s="392"/>
    </row>
    <row r="22" spans="2:5" ht="21" customHeight="1">
      <c r="B22" s="412" t="s">
        <v>80</v>
      </c>
      <c r="C22" s="413"/>
      <c r="D22" s="401"/>
      <c r="E22" s="392"/>
    </row>
    <row r="23" spans="2:5">
      <c r="E23" s="392"/>
    </row>
  </sheetData>
  <sheetProtection algorithmName="SHA-512" hashValue="h4bBDJK0rMk4qTV1q3BJUy+JZtVPTCR6/b+a9ynGeNpAsN/RS0T92MwDPquqoKJrF+rU0Yi3yxk2w6bBKl3IJw==" saltValue="yTORDtB995FYuIdKTMa05Q==" spinCount="100000" sheet="1" formatColumns="0" formatRows="0" selectLockedCells="1"/>
  <customSheetViews>
    <customSheetView guid="{9CA44E70-650F-49CD-967F-298619682CA2}" showGridLines="0" topLeftCell="A7">
      <selection activeCell="D11" sqref="D11"/>
      <pageMargins left="0.75" right="0.75" top="0.69" bottom="0.7" header="0.4" footer="0.37"/>
      <pageSetup orientation="portrait"/>
      <headerFooter alignWithMargins="0"/>
    </customSheetView>
    <customSheetView guid="{C39F923C-6CD3-45D8-86F8-6C4D806DDD7E}" showPageBreaks="1" showGridLines="0" printArea="1" view="pageBreakPreview">
      <selection activeCell="F45" sqref="F45"/>
      <pageMargins left="0.75" right="0.75" top="0.69" bottom="0.7" header="0.4" footer="0.37"/>
      <pageSetup orientation="portrait"/>
      <headerFooter alignWithMargins="0"/>
    </customSheetView>
    <customSheetView guid="{B1277D53-29D6-4226-81E2-084FB62977B6}" scale="60" showPageBreaks="1" showGridLines="0" printArea="1" view="pageBreakPreview">
      <selection activeCell="D6" sqref="D6"/>
      <pageMargins left="0.75" right="0.75" top="0.69" bottom="0.7" header="0.4" footer="0.37"/>
      <pageSetup orientation="portrait"/>
      <headerFooter alignWithMargins="0"/>
    </customSheetView>
    <customSheetView guid="{58D82F59-8CF6-455F-B9F4-081499FDF243}" showGridLines="0">
      <selection activeCell="D9" sqref="D9"/>
      <pageMargins left="0.75" right="0.75" top="0.69" bottom="0.7" header="0.4" footer="0.37"/>
      <pageSetup orientation="portrait"/>
      <headerFooter alignWithMargins="0"/>
    </customSheetView>
    <customSheetView guid="{696D9240-6693-44E8-B9A4-2BFADD101EE2}" showGridLines="0">
      <selection activeCell="D6" sqref="D6"/>
      <pageMargins left="0.75" right="0.75" top="0.69" bottom="0.7" header="0.4" footer="0.37"/>
      <pageSetup orientation="portrait"/>
      <headerFooter alignWithMargins="0"/>
    </customSheetView>
    <customSheetView guid="{B0EE7D76-5806-4718-BDAD-3A3EA691E5E4}" showGridLines="0" topLeftCell="A4">
      <selection activeCell="D22" sqref="D22"/>
      <pageMargins left="0.75" right="0.75" top="0.69" bottom="0.7" header="0.4" footer="0.37"/>
      <pageSetup orientation="portrait"/>
      <headerFooter alignWithMargins="0"/>
    </customSheetView>
    <customSheetView guid="{E95B21C1-D936-4435-AF6F-90CF0B6A7506}" scale="60" showPageBreaks="1" showGridLines="0" printArea="1" view="pageBreakPreview">
      <selection activeCell="D6" sqref="D6"/>
      <pageMargins left="0.75" right="0.75" top="0.69" bottom="0.7" header="0.4" footer="0.37"/>
      <pageSetup orientation="portrait"/>
      <headerFooter alignWithMargins="0"/>
    </customSheetView>
    <customSheetView guid="{08A645C4-A23F-4400-B0CE-1685BC312A6F}" showGridLines="0" printArea="1" hiddenColumns="1" topLeftCell="A4">
      <selection activeCell="D6" sqref="D6"/>
      <pageMargins left="0.75" right="0.75" top="0.69" bottom="0.7" header="0.4" footer="0.37"/>
      <pageSetup orientation="portrait"/>
      <headerFooter alignWithMargins="0"/>
    </customSheetView>
  </customSheetViews>
  <mergeCells count="4">
    <mergeCell ref="B1:D1"/>
    <mergeCell ref="B2:D2"/>
    <mergeCell ref="B4:D4"/>
    <mergeCell ref="B13:C13"/>
  </mergeCells>
  <conditionalFormatting sqref="B13 B14:C16">
    <cfRule type="expression" dxfId="2" priority="4" stopIfTrue="1">
      <formula>$D$6="Individual Firm"</formula>
    </cfRule>
  </conditionalFormatting>
  <conditionalFormatting sqref="D7">
    <cfRule type="expression" dxfId="1" priority="3" stopIfTrue="1">
      <formula>$AA$6=0</formula>
    </cfRule>
  </conditionalFormatting>
  <conditionalFormatting sqref="D13:D16">
    <cfRule type="expression" dxfId="0" priority="1" stopIfTrue="1">
      <formula>$D$6="Individual Firm"</formula>
    </cfRule>
  </conditionalFormatting>
  <dataValidations count="3">
    <dataValidation type="list" allowBlank="1" showInputMessage="1" showErrorMessage="1" sqref="D6" xr:uid="{00000000-0002-0000-0300-000000000000}">
      <formula1>$AA$2:$AA$2</formula1>
    </dataValidation>
    <dataValidation type="date" allowBlank="1" showInputMessage="1" showErrorMessage="1" error="Enter date in dd-mmm-yy format. Example 01-oct-10" sqref="D21" xr:uid="{00000000-0002-0000-0300-000001000000}">
      <formula1>AB17</formula1>
      <formula2>AB18</formula2>
    </dataValidation>
    <dataValidation type="list" allowBlank="1" showInputMessage="1" showErrorMessage="1" sqref="D13" xr:uid="{7E49FEA3-BD3E-4501-8C88-875B703C5524}">
      <formula1>"YES, NO"</formula1>
    </dataValidation>
  </dataValidations>
  <pageMargins left="0.75" right="0.75" top="0.69" bottom="0.7" header="0.4" footer="0.37"/>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tabColor theme="1"/>
  </sheetPr>
  <dimension ref="A1:K32"/>
  <sheetViews>
    <sheetView topLeftCell="A16" zoomScaleSheetLayoutView="100" workbookViewId="0">
      <selection activeCell="K13" sqref="K1:K65536"/>
    </sheetView>
  </sheetViews>
  <sheetFormatPr defaultColWidth="9" defaultRowHeight="14.4"/>
  <cols>
    <col min="1" max="1" width="10.6640625" style="128" customWidth="1"/>
    <col min="2" max="2" width="31.6640625" style="128" customWidth="1"/>
    <col min="3" max="3" width="11.6640625" style="128" customWidth="1"/>
    <col min="4" max="4" width="6.6640625" style="128" customWidth="1"/>
    <col min="5" max="5" width="8.109375" style="128" customWidth="1"/>
    <col min="6" max="6" width="11.33203125" style="105" customWidth="1"/>
    <col min="7" max="7" width="16.88671875" style="105" customWidth="1"/>
    <col min="8" max="8" width="11.109375" style="105" customWidth="1"/>
    <col min="9" max="9" width="9" style="107"/>
    <col min="10" max="10" width="9.88671875" style="107" customWidth="1"/>
    <col min="11" max="11" width="6.33203125" style="107" hidden="1" customWidth="1"/>
    <col min="12" max="16384" width="9" style="107"/>
  </cols>
  <sheetData>
    <row r="1" spans="1:9" ht="18" customHeight="1">
      <c r="A1" s="150" t="str">
        <f>Cover!B3</f>
        <v>Specification No.: ODP/BB/C&amp;M-3430/OT-14/RFx No. 5002002968/23-24</v>
      </c>
      <c r="B1" s="373"/>
      <c r="C1" s="373"/>
      <c r="D1" s="150"/>
      <c r="E1" s="150"/>
      <c r="F1" s="334"/>
      <c r="G1" s="334"/>
      <c r="H1" s="153" t="s">
        <v>81</v>
      </c>
    </row>
    <row r="2" spans="1:9" ht="18" customHeight="1">
      <c r="A2" s="154"/>
      <c r="B2" s="154"/>
      <c r="C2" s="154"/>
      <c r="D2" s="154"/>
      <c r="E2" s="154"/>
    </row>
    <row r="3" spans="1:9" ht="64.5" customHeight="1">
      <c r="A3" s="688" t="str">
        <f>Cover!$B$2</f>
        <v xml:space="preserve">Balance works for Construction of Vishram Sadan at MKCG Medical College, Berhampur under CSR Scheme of POWERGRID </v>
      </c>
      <c r="B3" s="688"/>
      <c r="C3" s="688"/>
      <c r="D3" s="688"/>
      <c r="E3" s="688"/>
      <c r="F3" s="688"/>
      <c r="G3" s="688"/>
      <c r="H3" s="688"/>
    </row>
    <row r="4" spans="1:9" ht="22.2" customHeight="1">
      <c r="A4" s="689" t="s">
        <v>82</v>
      </c>
      <c r="B4" s="689"/>
      <c r="C4" s="689"/>
      <c r="D4" s="689"/>
      <c r="E4" s="689"/>
      <c r="F4" s="689"/>
      <c r="G4" s="689"/>
      <c r="H4" s="689"/>
    </row>
    <row r="5" spans="1:9" ht="18" customHeight="1"/>
    <row r="6" spans="1:9" ht="18" customHeight="1">
      <c r="A6" s="212" t="s">
        <v>83</v>
      </c>
      <c r="B6" s="208"/>
      <c r="C6" s="208"/>
      <c r="D6" s="212"/>
      <c r="E6" s="212"/>
      <c r="F6" s="155" t="s">
        <v>84</v>
      </c>
      <c r="H6" s="208"/>
    </row>
    <row r="7" spans="1:9" ht="18" customHeight="1">
      <c r="A7" s="212" t="str">
        <f>"Bidder as "&amp;'Names of Bidder'!D6</f>
        <v xml:space="preserve">Bidder as </v>
      </c>
      <c r="F7" s="215" t="s">
        <v>85</v>
      </c>
      <c r="H7" s="208"/>
    </row>
    <row r="8" spans="1:9" ht="18" customHeight="1">
      <c r="A8" s="212" t="s">
        <v>86</v>
      </c>
      <c r="B8" s="687">
        <f>'Names of Bidder'!D8</f>
        <v>0</v>
      </c>
      <c r="C8" s="687"/>
      <c r="D8" s="687"/>
      <c r="E8" s="687"/>
      <c r="F8" s="215" t="s">
        <v>87</v>
      </c>
      <c r="H8" s="208"/>
    </row>
    <row r="9" spans="1:9" ht="18" customHeight="1">
      <c r="A9" s="212" t="s">
        <v>88</v>
      </c>
      <c r="B9" s="687">
        <f>'Names of Bidder'!D9</f>
        <v>0</v>
      </c>
      <c r="C9" s="687"/>
      <c r="D9" s="687"/>
      <c r="E9" s="687"/>
      <c r="F9" s="215" t="s">
        <v>89</v>
      </c>
      <c r="H9" s="208"/>
    </row>
    <row r="10" spans="1:9" ht="18" customHeight="1">
      <c r="A10" s="208"/>
      <c r="B10" s="687">
        <f>'Names of Bidder'!D10</f>
        <v>0</v>
      </c>
      <c r="C10" s="687"/>
      <c r="D10" s="687"/>
      <c r="E10" s="687"/>
      <c r="F10" s="215" t="s">
        <v>90</v>
      </c>
      <c r="H10" s="208"/>
    </row>
    <row r="11" spans="1:9" ht="18" customHeight="1">
      <c r="A11" s="208"/>
      <c r="B11" s="687">
        <f>'Names of Bidder'!D11</f>
        <v>0</v>
      </c>
      <c r="C11" s="687"/>
      <c r="D11" s="687"/>
      <c r="E11" s="687"/>
      <c r="F11" s="215" t="s">
        <v>91</v>
      </c>
      <c r="H11" s="208"/>
    </row>
    <row r="12" spans="1:9" ht="18" customHeight="1">
      <c r="A12" s="208"/>
      <c r="B12" s="328"/>
      <c r="C12" s="328"/>
      <c r="D12" s="328"/>
      <c r="E12" s="328"/>
      <c r="F12" s="215"/>
      <c r="H12" s="208"/>
    </row>
    <row r="13" spans="1:9" ht="18" customHeight="1">
      <c r="A13" s="208"/>
      <c r="B13" s="208"/>
      <c r="C13" s="208"/>
      <c r="D13" s="208"/>
      <c r="E13" s="208"/>
      <c r="F13" s="212"/>
    </row>
    <row r="14" spans="1:9" ht="40.5" customHeight="1">
      <c r="A14" s="691" t="s">
        <v>92</v>
      </c>
      <c r="B14" s="691"/>
      <c r="C14" s="691"/>
      <c r="D14" s="691"/>
      <c r="E14" s="691"/>
      <c r="F14" s="691"/>
      <c r="G14" s="691"/>
      <c r="H14" s="691"/>
      <c r="I14" s="129"/>
    </row>
    <row r="15" spans="1:9" ht="18" customHeight="1">
      <c r="F15" s="334"/>
      <c r="G15" s="334"/>
      <c r="H15" s="153" t="s">
        <v>93</v>
      </c>
    </row>
    <row r="16" spans="1:9" ht="62.25" customHeight="1">
      <c r="A16" s="130" t="s">
        <v>94</v>
      </c>
      <c r="B16" s="130" t="s">
        <v>95</v>
      </c>
      <c r="C16" s="130" t="s">
        <v>96</v>
      </c>
      <c r="D16" s="132" t="s">
        <v>97</v>
      </c>
      <c r="E16" s="132" t="s">
        <v>98</v>
      </c>
      <c r="F16" s="130" t="s">
        <v>99</v>
      </c>
      <c r="G16" s="130" t="s">
        <v>100</v>
      </c>
      <c r="H16" s="130" t="s">
        <v>101</v>
      </c>
    </row>
    <row r="17" spans="1:11" ht="18" customHeight="1">
      <c r="A17" s="132">
        <v>1</v>
      </c>
      <c r="B17" s="132">
        <v>2</v>
      </c>
      <c r="C17" s="132">
        <v>3</v>
      </c>
      <c r="D17" s="132">
        <v>4</v>
      </c>
      <c r="E17" s="132">
        <v>5</v>
      </c>
      <c r="F17" s="132">
        <v>6</v>
      </c>
      <c r="G17" s="132" t="s">
        <v>102</v>
      </c>
      <c r="H17" s="132">
        <v>8</v>
      </c>
    </row>
    <row r="18" spans="1:11" s="105" customFormat="1" ht="50.1" customHeight="1">
      <c r="A18" s="352" t="e">
        <f>#REF!</f>
        <v>#REF!</v>
      </c>
      <c r="B18" s="352" t="e">
        <f>#REF!</f>
        <v>#REF!</v>
      </c>
      <c r="C18" s="353" t="e">
        <f>#REF!</f>
        <v>#REF!</v>
      </c>
      <c r="D18" s="134" t="e">
        <f>#REF!</f>
        <v>#REF!</v>
      </c>
      <c r="E18" s="374" t="e">
        <f>#REF!</f>
        <v>#REF!</v>
      </c>
      <c r="F18" s="375" t="e">
        <f>#REF!</f>
        <v>#REF!</v>
      </c>
      <c r="G18" s="376" t="e">
        <f>IF(F18=0,"Included",IF(ISERROR(E18*F18),F18,E18*F18))</f>
        <v>#REF!</v>
      </c>
      <c r="H18" s="134" t="e">
        <f>#REF!</f>
        <v>#REF!</v>
      </c>
      <c r="K18" s="105" t="e">
        <f>#REF!</f>
        <v>#REF!</v>
      </c>
    </row>
    <row r="19" spans="1:11" ht="26.1" customHeight="1">
      <c r="A19" s="377"/>
      <c r="B19" s="692" t="s">
        <v>103</v>
      </c>
      <c r="C19" s="692"/>
      <c r="D19" s="692"/>
      <c r="E19" s="692"/>
      <c r="F19" s="134"/>
      <c r="G19" s="378">
        <f>SUMIF(K18:K18,"Direct",G18:G18)</f>
        <v>0</v>
      </c>
      <c r="H19" s="138" t="s">
        <v>104</v>
      </c>
      <c r="I19" s="105"/>
    </row>
    <row r="20" spans="1:11" ht="26.1" customHeight="1">
      <c r="A20" s="377"/>
      <c r="B20" s="692" t="s">
        <v>103</v>
      </c>
      <c r="C20" s="692"/>
      <c r="D20" s="692"/>
      <c r="E20" s="692"/>
      <c r="F20" s="134"/>
      <c r="G20" s="378">
        <f>SUMIF(K18:K18,"Bought Out",G18:G18)</f>
        <v>0</v>
      </c>
      <c r="H20" s="138" t="s">
        <v>105</v>
      </c>
      <c r="I20" s="105"/>
    </row>
    <row r="21" spans="1:11" ht="26.1" customHeight="1">
      <c r="A21" s="377"/>
      <c r="B21" s="692" t="s">
        <v>103</v>
      </c>
      <c r="C21" s="692"/>
      <c r="D21" s="692"/>
      <c r="E21" s="692"/>
      <c r="F21" s="134"/>
      <c r="G21" s="378">
        <f>G19+G20</f>
        <v>0</v>
      </c>
      <c r="H21" s="138"/>
      <c r="I21" s="105"/>
    </row>
    <row r="22" spans="1:11" ht="26.1" customHeight="1">
      <c r="A22" s="379"/>
      <c r="B22" s="693" t="s">
        <v>106</v>
      </c>
      <c r="C22" s="693"/>
      <c r="D22" s="693"/>
      <c r="E22" s="693"/>
      <c r="F22" s="134"/>
      <c r="G22" s="378" t="e">
        <f>'Sch-6 Dis'!F21</f>
        <v>#REF!</v>
      </c>
      <c r="H22" s="138"/>
      <c r="I22" s="105"/>
    </row>
    <row r="23" spans="1:11" ht="26.1" customHeight="1">
      <c r="A23" s="379"/>
      <c r="B23" s="694" t="s">
        <v>107</v>
      </c>
      <c r="C23" s="694"/>
      <c r="D23" s="694"/>
      <c r="E23" s="694"/>
      <c r="F23" s="134"/>
      <c r="G23" s="378" t="e">
        <f>G21+G22</f>
        <v>#REF!</v>
      </c>
      <c r="H23" s="138"/>
      <c r="I23" s="105"/>
    </row>
    <row r="24" spans="1:11" ht="16.5" customHeight="1">
      <c r="A24" s="380"/>
      <c r="B24" s="381"/>
      <c r="C24" s="381"/>
      <c r="D24" s="381"/>
      <c r="E24" s="381"/>
      <c r="F24" s="382"/>
      <c r="G24" s="383"/>
      <c r="H24" s="384"/>
    </row>
    <row r="25" spans="1:11" ht="16.5" customHeight="1">
      <c r="B25" s="690"/>
      <c r="C25" s="690"/>
      <c r="D25" s="690"/>
      <c r="E25" s="690"/>
      <c r="F25" s="690"/>
      <c r="G25" s="690"/>
      <c r="H25" s="690"/>
    </row>
    <row r="26" spans="1:11" ht="16.5" customHeight="1">
      <c r="A26" s="385"/>
      <c r="B26" s="690"/>
      <c r="C26" s="690"/>
      <c r="D26" s="690"/>
      <c r="E26" s="690"/>
      <c r="F26" s="690"/>
      <c r="G26" s="690"/>
      <c r="H26" s="690"/>
    </row>
    <row r="27" spans="1:11" ht="117.75" customHeight="1">
      <c r="A27" s="386" t="s">
        <v>108</v>
      </c>
      <c r="B27" s="691" t="s">
        <v>109</v>
      </c>
      <c r="C27" s="691"/>
      <c r="D27" s="691"/>
      <c r="E27" s="691"/>
      <c r="F27" s="691"/>
      <c r="G27" s="691"/>
      <c r="H27" s="691"/>
    </row>
    <row r="28" spans="1:11" ht="33.6" customHeight="1">
      <c r="A28" s="133"/>
      <c r="B28" s="387"/>
      <c r="C28" s="387"/>
      <c r="D28" s="387"/>
      <c r="E28" s="387"/>
    </row>
    <row r="29" spans="1:11" ht="33.6" customHeight="1">
      <c r="A29" s="236" t="s">
        <v>110</v>
      </c>
      <c r="B29" s="388">
        <f>'Names of Bidder'!D21</f>
        <v>0</v>
      </c>
      <c r="C29" s="388"/>
      <c r="D29" s="237"/>
      <c r="F29" s="238" t="s">
        <v>111</v>
      </c>
      <c r="G29" s="695"/>
      <c r="H29" s="695"/>
    </row>
    <row r="30" spans="1:11" ht="33.6" customHeight="1">
      <c r="A30" s="236" t="s">
        <v>112</v>
      </c>
      <c r="B30" s="388">
        <f>'Names of Bidder'!D22</f>
        <v>0</v>
      </c>
      <c r="C30" s="388"/>
      <c r="D30" s="105"/>
      <c r="F30" s="238" t="s">
        <v>113</v>
      </c>
      <c r="G30" s="696">
        <f>'Names of Bidder'!D18</f>
        <v>0</v>
      </c>
      <c r="H30" s="696"/>
    </row>
    <row r="31" spans="1:11" ht="33.6" customHeight="1">
      <c r="B31" s="108"/>
      <c r="C31" s="108"/>
      <c r="D31" s="105"/>
      <c r="F31" s="238" t="s">
        <v>114</v>
      </c>
      <c r="G31" s="696">
        <f>'Names of Bidder'!D19</f>
        <v>0</v>
      </c>
      <c r="H31" s="696"/>
    </row>
    <row r="32" spans="1:11" ht="33.6" customHeight="1">
      <c r="B32" s="108"/>
      <c r="C32" s="108"/>
      <c r="D32" s="105"/>
      <c r="F32" s="238" t="s">
        <v>115</v>
      </c>
      <c r="G32" s="695"/>
      <c r="H32" s="695"/>
    </row>
  </sheetData>
  <sheetProtection password="E848" sheet="1" objects="1" scenarios="1" selectLockedCells="1" selectUnlockedCells="1"/>
  <customSheetViews>
    <customSheetView guid="{9CA44E70-650F-49CD-967F-298619682CA2}" hiddenColumns="1" state="hidden" topLeftCell="A13">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C39F923C-6CD3-45D8-86F8-6C4D806DDD7E}"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B1277D53-29D6-4226-81E2-084FB62977B6}"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58D82F59-8CF6-455F-B9F4-081499FDF243}"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696D9240-6693-44E8-B9A4-2BFADD101EE2}"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B0EE7D76-5806-4718-BDAD-3A3EA691E5E4}"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E95B21C1-D936-4435-AF6F-90CF0B6A7506}"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08A645C4-A23F-4400-B0CE-1685BC312A6F}" hiddenColumns="1" state="hidden" topLeftCell="A13">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s>
  <mergeCells count="18">
    <mergeCell ref="B27:H27"/>
    <mergeCell ref="G29:H29"/>
    <mergeCell ref="G30:H30"/>
    <mergeCell ref="G31:H31"/>
    <mergeCell ref="G32:H32"/>
    <mergeCell ref="B25:H26"/>
    <mergeCell ref="A14:H14"/>
    <mergeCell ref="B19:E19"/>
    <mergeCell ref="B20:E20"/>
    <mergeCell ref="B21:E21"/>
    <mergeCell ref="B22:E22"/>
    <mergeCell ref="B23:E23"/>
    <mergeCell ref="B11:E11"/>
    <mergeCell ref="A3:H3"/>
    <mergeCell ref="A4:H4"/>
    <mergeCell ref="B8:E8"/>
    <mergeCell ref="B9:E9"/>
    <mergeCell ref="B10:E10"/>
  </mergeCells>
  <dataValidations count="2">
    <dataValidation type="list" allowBlank="1" showInputMessage="1" showErrorMessage="1" sqref="H18" xr:uid="{00000000-0002-0000-0400-000000000000}">
      <formula1>"Direct,Bought Out"</formula1>
    </dataValidation>
    <dataValidation type="date" allowBlank="1" showInputMessage="1" showErrorMessage="1" error="Enter date in &quot;dd-mmm-yy&quot; format. Example 03-oct-10." sqref="B30:C30" xr:uid="{00000000-0002-0000-0400-000001000000}">
      <formula1>#REF!</formula1>
      <formula2>#REF!</formula2>
    </dataValidation>
  </dataValidations>
  <printOptions horizontalCentered="1"/>
  <pageMargins left="0.511811023622047" right="0.26" top="0.47999999999999993" bottom="0.54" header="0.25" footer="0.27"/>
  <pageSetup paperSize="9" orientation="portrait" horizontalDpi="300" verticalDpi="300"/>
  <headerFooter alignWithMargins="0">
    <oddFooter>&amp;R&amp;"Book Antiqua,Bold"&amp;10Schedule-1/ Page &amp;P of &amp;N</oddFoot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theme="1"/>
  </sheetPr>
  <dimension ref="A1:AA24"/>
  <sheetViews>
    <sheetView zoomScaleSheetLayoutView="100" workbookViewId="0">
      <selection activeCell="I3" sqref="I3"/>
    </sheetView>
  </sheetViews>
  <sheetFormatPr defaultColWidth="9" defaultRowHeight="14.4"/>
  <cols>
    <col min="1" max="1" width="10.6640625" style="319" customWidth="1"/>
    <col min="2" max="2" width="33" style="322" customWidth="1"/>
    <col min="3" max="3" width="11.6640625" style="322" customWidth="1"/>
    <col min="4" max="4" width="7.6640625" style="320" customWidth="1"/>
    <col min="5" max="5" width="8.6640625" style="320" customWidth="1"/>
    <col min="6" max="6" width="14.44140625" style="320" customWidth="1"/>
    <col min="7" max="7" width="19.109375" style="320" customWidth="1"/>
    <col min="8" max="8" width="11.109375" style="105" customWidth="1"/>
    <col min="9" max="11" width="9" style="107"/>
    <col min="12" max="12" width="9" style="209"/>
    <col min="13" max="14" width="17.6640625" style="209" customWidth="1"/>
    <col min="15" max="27" width="9" style="209"/>
    <col min="28" max="16384" width="9" style="107"/>
  </cols>
  <sheetData>
    <row r="1" spans="1:14" ht="18" customHeight="1">
      <c r="A1" s="150" t="str">
        <f>Cover!B3</f>
        <v>Specification No.: ODP/BB/C&amp;M-3430/OT-14/RFx No. 5002002968/23-24</v>
      </c>
      <c r="B1" s="151"/>
      <c r="C1" s="151"/>
      <c r="D1" s="152"/>
      <c r="E1" s="152"/>
      <c r="F1" s="334"/>
      <c r="G1" s="153" t="s">
        <v>116</v>
      </c>
    </row>
    <row r="2" spans="1:14" ht="18" customHeight="1">
      <c r="A2" s="154"/>
      <c r="B2" s="108"/>
      <c r="C2" s="108"/>
      <c r="D2" s="128"/>
      <c r="E2" s="128"/>
      <c r="F2" s="105"/>
      <c r="G2" s="105"/>
    </row>
    <row r="3" spans="1:14" ht="44.25" customHeight="1">
      <c r="A3" s="688" t="str">
        <f>Cover!$B$2</f>
        <v xml:space="preserve">Balance works for Construction of Vishram Sadan at MKCG Medical College, Berhampur under CSR Scheme of POWERGRID </v>
      </c>
      <c r="B3" s="688"/>
      <c r="C3" s="688"/>
      <c r="D3" s="688"/>
      <c r="E3" s="688"/>
      <c r="F3" s="688"/>
      <c r="G3" s="688"/>
      <c r="L3" s="240"/>
      <c r="N3" s="241"/>
    </row>
    <row r="4" spans="1:14" ht="22.2" customHeight="1">
      <c r="A4" s="689" t="s">
        <v>117</v>
      </c>
      <c r="B4" s="689"/>
      <c r="C4" s="689"/>
      <c r="D4" s="689"/>
      <c r="E4" s="689"/>
      <c r="F4" s="689"/>
      <c r="G4" s="689"/>
      <c r="H4" s="351"/>
      <c r="L4" s="240"/>
      <c r="N4" s="241"/>
    </row>
    <row r="5" spans="1:14" ht="18" customHeight="1">
      <c r="G5" s="105"/>
      <c r="L5" s="240"/>
      <c r="N5" s="241"/>
    </row>
    <row r="6" spans="1:14" ht="18" customHeight="1">
      <c r="A6" s="212" t="e">
        <f>#REF!</f>
        <v>#REF!</v>
      </c>
      <c r="B6" s="208"/>
      <c r="C6" s="208"/>
      <c r="D6" s="208"/>
      <c r="E6" s="208"/>
      <c r="F6" s="155" t="s">
        <v>84</v>
      </c>
      <c r="G6" s="105"/>
      <c r="H6" s="208"/>
      <c r="L6" s="240"/>
      <c r="N6" s="241"/>
    </row>
    <row r="7" spans="1:14" ht="18" customHeight="1">
      <c r="A7" s="214" t="e">
        <f>#REF!</f>
        <v>#REF!</v>
      </c>
      <c r="F7" s="215" t="s">
        <v>85</v>
      </c>
      <c r="G7" s="105"/>
      <c r="H7" s="208"/>
      <c r="L7" s="240"/>
      <c r="N7" s="241"/>
    </row>
    <row r="8" spans="1:14" ht="18" customHeight="1">
      <c r="A8" s="212" t="s">
        <v>86</v>
      </c>
      <c r="B8" s="687" t="e">
        <f>IF(#REF!=0,"",#REF!)</f>
        <v>#REF!</v>
      </c>
      <c r="C8" s="687"/>
      <c r="D8" s="687"/>
      <c r="E8" s="687"/>
      <c r="F8" s="215" t="s">
        <v>87</v>
      </c>
      <c r="G8" s="105"/>
      <c r="H8" s="208"/>
      <c r="L8" s="240"/>
      <c r="N8" s="241"/>
    </row>
    <row r="9" spans="1:14" ht="18" customHeight="1">
      <c r="A9" s="212" t="s">
        <v>88</v>
      </c>
      <c r="B9" s="687" t="e">
        <f>IF(#REF!=0,"",#REF!)</f>
        <v>#REF!</v>
      </c>
      <c r="C9" s="687"/>
      <c r="D9" s="687"/>
      <c r="E9" s="687"/>
      <c r="F9" s="215" t="s">
        <v>89</v>
      </c>
      <c r="G9" s="105"/>
      <c r="H9" s="208"/>
      <c r="L9" s="240"/>
      <c r="N9" s="241"/>
    </row>
    <row r="10" spans="1:14" ht="18" customHeight="1">
      <c r="A10" s="208"/>
      <c r="B10" s="687" t="e">
        <f>IF(#REF!=0,"",#REF!)</f>
        <v>#REF!</v>
      </c>
      <c r="C10" s="687"/>
      <c r="D10" s="687"/>
      <c r="E10" s="687"/>
      <c r="F10" s="215" t="s">
        <v>90</v>
      </c>
      <c r="G10" s="105"/>
      <c r="H10" s="208"/>
    </row>
    <row r="11" spans="1:14" ht="18" customHeight="1">
      <c r="A11" s="208"/>
      <c r="B11" s="687" t="e">
        <f>IF(#REF!=0,"",#REF!)</f>
        <v>#REF!</v>
      </c>
      <c r="C11" s="687"/>
      <c r="D11" s="687"/>
      <c r="E11" s="687"/>
      <c r="F11" s="215" t="s">
        <v>91</v>
      </c>
      <c r="G11" s="105"/>
      <c r="H11" s="208"/>
    </row>
    <row r="12" spans="1:14" ht="18" customHeight="1">
      <c r="A12" s="208"/>
      <c r="B12" s="328"/>
      <c r="C12" s="328"/>
      <c r="D12" s="328"/>
      <c r="E12" s="328"/>
      <c r="F12" s="207"/>
      <c r="G12" s="105"/>
      <c r="H12" s="208"/>
    </row>
    <row r="13" spans="1:14" ht="18" customHeight="1">
      <c r="A13" s="208"/>
      <c r="B13" s="212"/>
      <c r="C13" s="212"/>
      <c r="D13" s="212"/>
      <c r="E13" s="212"/>
      <c r="F13" s="212"/>
      <c r="G13" s="153" t="s">
        <v>93</v>
      </c>
    </row>
    <row r="14" spans="1:14" ht="43.5" customHeight="1">
      <c r="A14" s="130" t="s">
        <v>94</v>
      </c>
      <c r="B14" s="130" t="s">
        <v>95</v>
      </c>
      <c r="C14" s="130" t="s">
        <v>96</v>
      </c>
      <c r="D14" s="132" t="s">
        <v>97</v>
      </c>
      <c r="E14" s="132" t="s">
        <v>98</v>
      </c>
      <c r="F14" s="130" t="s">
        <v>118</v>
      </c>
      <c r="G14" s="130" t="s">
        <v>100</v>
      </c>
      <c r="H14" s="327"/>
      <c r="M14" s="368"/>
      <c r="N14" s="368"/>
    </row>
    <row r="15" spans="1:14" ht="18" customHeight="1">
      <c r="A15" s="132">
        <v>1</v>
      </c>
      <c r="B15" s="132">
        <v>2</v>
      </c>
      <c r="C15" s="132">
        <v>3</v>
      </c>
      <c r="D15" s="132">
        <v>4</v>
      </c>
      <c r="E15" s="132">
        <v>5</v>
      </c>
      <c r="F15" s="132">
        <v>6</v>
      </c>
      <c r="G15" s="132" t="s">
        <v>102</v>
      </c>
      <c r="H15" s="133"/>
      <c r="M15" s="369"/>
      <c r="N15" s="369"/>
    </row>
    <row r="16" spans="1:14" ht="50.1" customHeight="1">
      <c r="A16" s="352" t="e">
        <f>#REF!</f>
        <v>#REF!</v>
      </c>
      <c r="B16" s="352" t="e">
        <f>#REF!</f>
        <v>#REF!</v>
      </c>
      <c r="C16" s="353" t="e">
        <f>#REF!</f>
        <v>#REF!</v>
      </c>
      <c r="D16" s="352" t="e">
        <f>#REF!</f>
        <v>#REF!</v>
      </c>
      <c r="E16" s="354" t="e">
        <f>#REF!</f>
        <v>#REF!</v>
      </c>
      <c r="F16" s="355" t="e">
        <f>#REF!</f>
        <v>#REF!</v>
      </c>
      <c r="G16" s="230" t="e">
        <f>IF(F16=0,"Included",IF(ISERROR(E16*F16),F16,E16*F16))</f>
        <v>#REF!</v>
      </c>
      <c r="M16" s="370"/>
      <c r="N16" s="370"/>
    </row>
    <row r="17" spans="1:14" ht="28.2" customHeight="1">
      <c r="A17" s="352" t="e">
        <f>#REF!</f>
        <v>#REF!</v>
      </c>
      <c r="B17" s="356" t="s">
        <v>119</v>
      </c>
      <c r="C17" s="356"/>
      <c r="D17" s="357"/>
      <c r="E17" s="358"/>
      <c r="F17" s="355"/>
      <c r="G17" s="359" t="e">
        <f>ROUND(SUM(G16:G16),0)</f>
        <v>#REF!</v>
      </c>
      <c r="M17" s="370"/>
      <c r="N17" s="371"/>
    </row>
    <row r="18" spans="1:14" ht="28.2" customHeight="1">
      <c r="A18" s="360"/>
      <c r="B18" s="361"/>
      <c r="C18" s="361"/>
      <c r="D18" s="362"/>
      <c r="E18" s="363"/>
      <c r="F18" s="364"/>
      <c r="G18" s="365"/>
      <c r="M18" s="370"/>
      <c r="N18" s="371"/>
    </row>
    <row r="19" spans="1:14" ht="27.75" customHeight="1">
      <c r="B19" s="366"/>
      <c r="C19" s="366"/>
      <c r="E19" s="319"/>
      <c r="F19" s="367"/>
      <c r="G19" s="367"/>
    </row>
    <row r="20" spans="1:14" ht="33.6" customHeight="1">
      <c r="A20" s="236" t="s">
        <v>110</v>
      </c>
      <c r="B20" s="347" t="e">
        <f>IF(#REF!=0,"",#REF!)</f>
        <v>#REF!</v>
      </c>
      <c r="C20" s="347"/>
      <c r="D20" s="237"/>
      <c r="E20" s="128"/>
      <c r="F20" s="238" t="s">
        <v>111</v>
      </c>
      <c r="G20" s="110"/>
      <c r="M20" s="240"/>
      <c r="N20" s="372"/>
    </row>
    <row r="21" spans="1:14" ht="33.6" customHeight="1">
      <c r="A21" s="236" t="s">
        <v>112</v>
      </c>
      <c r="B21" s="347" t="e">
        <f>IF(#REF!=0,"",#REF!)</f>
        <v>#REF!</v>
      </c>
      <c r="C21" s="347"/>
      <c r="D21" s="105"/>
      <c r="E21" s="128"/>
      <c r="F21" s="238" t="s">
        <v>113</v>
      </c>
      <c r="G21" s="117" t="e">
        <f>IF(#REF!=0,"",#REF!)</f>
        <v>#REF!</v>
      </c>
    </row>
    <row r="22" spans="1:14" ht="33.6" customHeight="1">
      <c r="A22" s="128"/>
      <c r="B22" s="108"/>
      <c r="C22" s="108"/>
      <c r="D22" s="105"/>
      <c r="E22" s="128"/>
      <c r="F22" s="238" t="s">
        <v>114</v>
      </c>
      <c r="G22" s="117" t="e">
        <f>IF(#REF!=0,"",#REF!)</f>
        <v>#REF!</v>
      </c>
    </row>
    <row r="23" spans="1:14" ht="33.6" customHeight="1">
      <c r="A23" s="128"/>
      <c r="B23" s="108"/>
      <c r="C23" s="108"/>
      <c r="D23" s="105"/>
      <c r="E23" s="128"/>
      <c r="F23" s="238" t="s">
        <v>115</v>
      </c>
      <c r="G23" s="110"/>
    </row>
    <row r="24" spans="1:14">
      <c r="A24" s="128"/>
      <c r="B24" s="697"/>
      <c r="C24" s="697"/>
      <c r="D24" s="698"/>
      <c r="E24" s="698"/>
      <c r="F24" s="698"/>
      <c r="G24" s="698"/>
    </row>
  </sheetData>
  <sheetProtection password="E848" sheet="1" objects="1" scenarios="1" selectLockedCells="1" selectUnlockedCells="1"/>
  <customSheetViews>
    <customSheetView guid="{9CA44E70-650F-49CD-967F-298619682CA2}"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C39F923C-6CD3-45D8-86F8-6C4D806DDD7E}"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B1277D53-29D6-4226-81E2-084FB62977B6}"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58D82F59-8CF6-455F-B9F4-081499FDF243}"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696D9240-6693-44E8-B9A4-2BFADD101EE2}"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B0EE7D76-5806-4718-BDAD-3A3EA691E5E4}"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E95B21C1-D936-4435-AF6F-90CF0B6A7506}"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08A645C4-A23F-4400-B0CE-1685BC312A6F}"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s>
  <mergeCells count="7">
    <mergeCell ref="B24:G24"/>
    <mergeCell ref="A3:G3"/>
    <mergeCell ref="A4:G4"/>
    <mergeCell ref="B8:E8"/>
    <mergeCell ref="B9:E9"/>
    <mergeCell ref="B10:E10"/>
    <mergeCell ref="B11:E11"/>
  </mergeCells>
  <printOptions horizontalCentered="1"/>
  <pageMargins left="0.51181102362204722" right="0.26" top="0.54" bottom="0.61" header="0.25" footer="0.43000000000000005"/>
  <pageSetup paperSize="9" orientation="portrait" horizontalDpi="300" verticalDpi="300"/>
  <headerFooter alignWithMargins="0">
    <oddFooter>&amp;R&amp;"Book Antiqua,Bold"&amp;10Schedule-2/ Page &amp;P of &amp;N</oddFooter>
  </headerFooter>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10"/>
  </sheetPr>
  <dimension ref="A1:AH187"/>
  <sheetViews>
    <sheetView tabSelected="1" view="pageBreakPreview" topLeftCell="A20" zoomScale="55" zoomScaleNormal="85" zoomScaleSheetLayoutView="55" workbookViewId="0">
      <selection activeCell="J24" sqref="J24"/>
    </sheetView>
  </sheetViews>
  <sheetFormatPr defaultColWidth="9" defaultRowHeight="21"/>
  <cols>
    <col min="1" max="1" width="10" style="527" customWidth="1"/>
    <col min="2" max="2" width="72.77734375" style="320" hidden="1" customWidth="1"/>
    <col min="3" max="3" width="19" style="516" customWidth="1"/>
    <col min="4" max="4" width="121.33203125" style="321" customWidth="1"/>
    <col min="5" max="5" width="17.44140625" style="321" customWidth="1"/>
    <col min="6" max="6" width="23.33203125" style="321" customWidth="1"/>
    <col min="7" max="7" width="22.88671875" style="322" customWidth="1"/>
    <col min="8" max="8" width="18.33203125" style="322" customWidth="1"/>
    <col min="9" max="9" width="21.77734375" style="322" customWidth="1"/>
    <col min="10" max="10" width="22.77734375" style="322" customWidth="1"/>
    <col min="11" max="11" width="22.44140625" style="320" customWidth="1"/>
    <col min="12" max="12" width="24.21875" style="323" customWidth="1"/>
    <col min="13" max="13" width="24.21875" style="324" customWidth="1"/>
    <col min="14" max="25" width="9" style="105"/>
    <col min="26" max="26" width="9" style="107"/>
    <col min="27" max="28" width="9" style="318" hidden="1" customWidth="1"/>
    <col min="29" max="29" width="9" style="325" hidden="1" customWidth="1"/>
    <col min="30" max="31" width="17.6640625" style="325" hidden="1" customWidth="1"/>
    <col min="32" max="33" width="9" style="325" hidden="1" customWidth="1"/>
    <col min="34" max="34" width="9" style="325"/>
    <col min="35" max="16384" width="9" style="107"/>
  </cols>
  <sheetData>
    <row r="1" spans="1:34" s="501" customFormat="1" ht="75" customHeight="1">
      <c r="A1" s="735" t="str">
        <f>Cover!B3</f>
        <v>Specification No.: ODP/BB/C&amp;M-3430/OT-14/RFx No. 5002002968/23-24</v>
      </c>
      <c r="B1" s="735"/>
      <c r="C1" s="735"/>
      <c r="D1" s="735"/>
      <c r="E1" s="735"/>
      <c r="F1" s="735"/>
      <c r="G1" s="735"/>
      <c r="H1" s="735"/>
      <c r="I1" s="735"/>
      <c r="J1" s="725" t="s">
        <v>582</v>
      </c>
      <c r="K1" s="725"/>
      <c r="L1" s="725"/>
      <c r="M1" s="725"/>
      <c r="N1" s="500"/>
      <c r="O1" s="500"/>
      <c r="P1" s="500"/>
      <c r="Q1" s="500"/>
      <c r="R1" s="500"/>
      <c r="S1" s="500"/>
      <c r="T1" s="500"/>
      <c r="U1" s="500"/>
      <c r="V1" s="500"/>
      <c r="W1" s="500"/>
      <c r="X1" s="500"/>
      <c r="Y1" s="500"/>
      <c r="AA1" s="502"/>
      <c r="AB1" s="502"/>
      <c r="AC1" s="503"/>
      <c r="AD1" s="503"/>
      <c r="AE1" s="503"/>
      <c r="AF1" s="503"/>
      <c r="AG1" s="503"/>
      <c r="AH1" s="503"/>
    </row>
    <row r="2" spans="1:34" ht="18" customHeight="1">
      <c r="A2" s="496"/>
      <c r="B2" s="154"/>
      <c r="C2" s="515"/>
      <c r="D2" s="326"/>
      <c r="E2" s="326"/>
      <c r="F2" s="326"/>
      <c r="G2" s="108"/>
      <c r="H2" s="108"/>
      <c r="I2" s="108"/>
      <c r="J2" s="108"/>
      <c r="K2" s="105"/>
      <c r="L2" s="335"/>
      <c r="M2" s="336"/>
    </row>
    <row r="3" spans="1:34" ht="54" customHeight="1">
      <c r="A3" s="734" t="str">
        <f>Cover!$B$2</f>
        <v xml:space="preserve">Balance works for Construction of Vishram Sadan at MKCG Medical College, Berhampur under CSR Scheme of POWERGRID </v>
      </c>
      <c r="B3" s="734"/>
      <c r="C3" s="734"/>
      <c r="D3" s="734"/>
      <c r="E3" s="734"/>
      <c r="F3" s="734"/>
      <c r="G3" s="734"/>
      <c r="H3" s="734"/>
      <c r="I3" s="734"/>
      <c r="J3" s="734"/>
      <c r="K3" s="734"/>
      <c r="L3" s="734"/>
      <c r="M3" s="734"/>
      <c r="AC3" s="342" t="s">
        <v>120</v>
      </c>
      <c r="AE3" s="343"/>
    </row>
    <row r="4" spans="1:34" ht="22.2" customHeight="1">
      <c r="A4" s="689" t="s">
        <v>121</v>
      </c>
      <c r="B4" s="689"/>
      <c r="C4" s="689"/>
      <c r="D4" s="689"/>
      <c r="E4" s="689"/>
      <c r="F4" s="689"/>
      <c r="G4" s="689"/>
      <c r="H4" s="689"/>
      <c r="I4" s="689"/>
      <c r="J4" s="689"/>
      <c r="K4" s="689"/>
      <c r="L4" s="689"/>
      <c r="M4" s="689"/>
      <c r="AC4" s="342" t="s">
        <v>122</v>
      </c>
      <c r="AE4" s="343"/>
    </row>
    <row r="5" spans="1:34" ht="18" customHeight="1">
      <c r="AC5" s="342" t="s">
        <v>123</v>
      </c>
      <c r="AE5" s="343"/>
    </row>
    <row r="6" spans="1:34" ht="18" customHeight="1">
      <c r="A6" s="528" t="s">
        <v>83</v>
      </c>
      <c r="B6" s="212"/>
      <c r="C6" s="517"/>
      <c r="D6" s="328"/>
      <c r="E6" s="328"/>
      <c r="F6" s="328"/>
      <c r="G6" s="208"/>
      <c r="H6" s="208"/>
      <c r="I6" s="208"/>
      <c r="J6" s="208"/>
      <c r="K6" s="105" t="s">
        <v>84</v>
      </c>
      <c r="L6" s="335"/>
      <c r="M6" s="336"/>
      <c r="AC6" s="342" t="s">
        <v>124</v>
      </c>
      <c r="AE6" s="343"/>
    </row>
    <row r="7" spans="1:34" ht="18" customHeight="1">
      <c r="A7" s="528" t="e">
        <f>"Bidder as "&amp;'[1]Names of Bidder'!D6</f>
        <v>#REF!</v>
      </c>
      <c r="B7" s="214"/>
      <c r="C7" s="518"/>
      <c r="D7" s="329"/>
      <c r="E7" s="329"/>
      <c r="F7" s="329"/>
      <c r="K7" s="156" t="s">
        <v>528</v>
      </c>
      <c r="L7" s="337"/>
      <c r="M7" s="338"/>
      <c r="N7" s="158"/>
      <c r="O7" s="158"/>
      <c r="P7" s="158"/>
      <c r="Q7" s="158"/>
      <c r="R7" s="158"/>
      <c r="S7" s="158"/>
      <c r="T7" s="158"/>
      <c r="U7" s="158"/>
      <c r="V7" s="158"/>
      <c r="W7" s="158"/>
      <c r="X7" s="158"/>
      <c r="Y7" s="158"/>
      <c r="AC7" s="342" t="s">
        <v>125</v>
      </c>
      <c r="AE7" s="343"/>
    </row>
    <row r="8" spans="1:34">
      <c r="A8" s="529" t="s">
        <v>126</v>
      </c>
      <c r="B8" s="212"/>
      <c r="C8" s="519" t="str">
        <f>IF('Names of Bidder'!D8=0,"",'Names of Bidder'!D8)</f>
        <v/>
      </c>
      <c r="D8" s="330" t="str">
        <f>IF('Names of Bidder'!D8=0,"",'Names of Bidder'!D8)</f>
        <v/>
      </c>
      <c r="E8" s="328"/>
      <c r="F8" s="328"/>
      <c r="G8" s="330"/>
      <c r="H8" s="330"/>
      <c r="I8" s="330"/>
      <c r="J8" s="330"/>
      <c r="K8" s="156" t="s">
        <v>127</v>
      </c>
      <c r="L8" s="337"/>
      <c r="M8" s="338"/>
      <c r="N8" s="158"/>
      <c r="O8" s="158"/>
      <c r="P8" s="158"/>
      <c r="Q8" s="158"/>
      <c r="R8" s="158"/>
      <c r="S8" s="158"/>
      <c r="T8" s="158"/>
      <c r="U8" s="158"/>
      <c r="V8" s="158"/>
      <c r="W8" s="158"/>
      <c r="X8" s="158"/>
      <c r="Y8" s="158"/>
      <c r="AC8" s="342" t="s">
        <v>128</v>
      </c>
      <c r="AE8" s="343"/>
    </row>
    <row r="9" spans="1:34">
      <c r="A9" s="529" t="s">
        <v>129</v>
      </c>
      <c r="B9" s="212"/>
      <c r="C9" s="519" t="str">
        <f>IF('Names of Bidder'!D9=0,"",'Names of Bidder'!D9)</f>
        <v/>
      </c>
      <c r="D9" s="330" t="str">
        <f>IF('Names of Bidder'!D9=0,"",'Names of Bidder'!D9)</f>
        <v/>
      </c>
      <c r="E9" s="328"/>
      <c r="F9" s="328"/>
      <c r="G9" s="330"/>
      <c r="H9" s="330"/>
      <c r="I9" s="330"/>
      <c r="J9" s="330"/>
      <c r="K9" s="156" t="s">
        <v>130</v>
      </c>
      <c r="L9" s="337"/>
      <c r="M9" s="338"/>
      <c r="N9" s="158"/>
      <c r="O9" s="158"/>
      <c r="P9" s="158"/>
      <c r="Q9" s="158"/>
      <c r="R9" s="158"/>
      <c r="S9" s="158"/>
      <c r="T9" s="158"/>
      <c r="U9" s="158"/>
      <c r="V9" s="158"/>
      <c r="W9" s="158"/>
      <c r="X9" s="158"/>
      <c r="Y9" s="158"/>
      <c r="AC9" s="342" t="s">
        <v>131</v>
      </c>
      <c r="AE9" s="343"/>
    </row>
    <row r="10" spans="1:34">
      <c r="A10" s="530"/>
      <c r="B10" s="208"/>
      <c r="C10" s="519" t="str">
        <f>IF('Names of Bidder'!D10=0,"",'Names of Bidder'!D10)</f>
        <v/>
      </c>
      <c r="D10" s="330" t="str">
        <f>IF('Names of Bidder'!D10=0,"",'Names of Bidder'!D10)</f>
        <v/>
      </c>
      <c r="E10" s="331"/>
      <c r="F10" s="331"/>
      <c r="G10" s="330"/>
      <c r="H10" s="330"/>
      <c r="I10" s="330"/>
      <c r="J10" s="330"/>
      <c r="K10" s="156" t="s">
        <v>132</v>
      </c>
      <c r="L10" s="337"/>
      <c r="M10" s="338"/>
      <c r="N10" s="158"/>
      <c r="O10" s="158"/>
      <c r="P10" s="158"/>
      <c r="Q10" s="158"/>
      <c r="R10" s="158"/>
      <c r="S10" s="158"/>
      <c r="T10" s="158"/>
      <c r="U10" s="158"/>
      <c r="V10" s="158"/>
      <c r="W10" s="158"/>
      <c r="X10" s="158"/>
      <c r="Y10" s="158"/>
    </row>
    <row r="11" spans="1:34">
      <c r="A11" s="530"/>
      <c r="B11" s="208"/>
      <c r="C11" s="519" t="str">
        <f>IF('Names of Bidder'!D11=0,"",'Names of Bidder'!D11)</f>
        <v/>
      </c>
      <c r="D11" s="330" t="str">
        <f>IF('Names of Bidder'!D11=0,"",'Names of Bidder'!D11)</f>
        <v/>
      </c>
      <c r="E11" s="331"/>
      <c r="F11" s="331"/>
      <c r="G11" s="330"/>
      <c r="H11" s="330"/>
      <c r="I11" s="330"/>
      <c r="J11" s="330"/>
      <c r="K11" s="156" t="s">
        <v>133</v>
      </c>
      <c r="L11" s="337"/>
      <c r="M11" s="338"/>
      <c r="N11" s="158"/>
      <c r="O11" s="158"/>
      <c r="P11" s="158"/>
      <c r="Q11" s="158"/>
      <c r="R11" s="158"/>
      <c r="S11" s="158"/>
      <c r="T11" s="158"/>
      <c r="U11" s="158"/>
      <c r="V11" s="158"/>
      <c r="W11" s="158"/>
      <c r="X11" s="158"/>
      <c r="Y11" s="158"/>
    </row>
    <row r="12" spans="1:34" ht="18" customHeight="1">
      <c r="A12" s="530"/>
      <c r="B12" s="208"/>
      <c r="C12" s="520"/>
      <c r="D12" s="331"/>
      <c r="E12" s="331"/>
      <c r="F12" s="331"/>
      <c r="G12" s="328"/>
      <c r="H12" s="328"/>
      <c r="I12" s="328"/>
      <c r="J12" s="328"/>
      <c r="K12" s="208"/>
      <c r="L12" s="339"/>
      <c r="M12" s="336"/>
    </row>
    <row r="13" spans="1:34" ht="18" customHeight="1">
      <c r="A13" s="531"/>
      <c r="B13" s="332"/>
      <c r="C13" s="521"/>
      <c r="D13" s="333"/>
      <c r="E13" s="333"/>
      <c r="F13" s="333"/>
      <c r="G13" s="332"/>
      <c r="H13" s="332"/>
      <c r="I13" s="332"/>
      <c r="J13" s="332"/>
      <c r="K13" s="332"/>
      <c r="L13" s="340"/>
      <c r="M13" s="341"/>
    </row>
    <row r="14" spans="1:34" ht="41.4" customHeight="1">
      <c r="A14" s="732" t="s">
        <v>501</v>
      </c>
      <c r="B14" s="732"/>
      <c r="C14" s="732"/>
      <c r="D14" s="732"/>
      <c r="E14" s="732"/>
      <c r="F14" s="732"/>
      <c r="G14" s="212"/>
      <c r="H14" s="212"/>
      <c r="I14" s="733" t="s">
        <v>134</v>
      </c>
      <c r="J14" s="733"/>
      <c r="K14" s="733"/>
      <c r="L14" s="733"/>
      <c r="M14" s="733"/>
    </row>
    <row r="15" spans="1:34" s="128" customFormat="1" ht="129" customHeight="1">
      <c r="A15" s="522" t="s">
        <v>94</v>
      </c>
      <c r="B15" s="130" t="s">
        <v>490</v>
      </c>
      <c r="C15" s="522" t="s">
        <v>533</v>
      </c>
      <c r="D15" s="546" t="s">
        <v>95</v>
      </c>
      <c r="E15" s="132" t="s">
        <v>97</v>
      </c>
      <c r="F15" s="132" t="s">
        <v>98</v>
      </c>
      <c r="G15" s="504" t="s">
        <v>590</v>
      </c>
      <c r="H15" s="504" t="s">
        <v>591</v>
      </c>
      <c r="I15" s="504" t="s">
        <v>135</v>
      </c>
      <c r="J15" s="504" t="s">
        <v>491</v>
      </c>
      <c r="K15" s="505" t="s">
        <v>527</v>
      </c>
      <c r="L15" s="506" t="s">
        <v>136</v>
      </c>
      <c r="M15" s="507" t="s">
        <v>526</v>
      </c>
      <c r="AC15" s="508"/>
      <c r="AD15" s="368" t="s">
        <v>492</v>
      </c>
      <c r="AE15" s="368" t="s">
        <v>493</v>
      </c>
      <c r="AF15" s="508"/>
      <c r="AG15" s="508"/>
      <c r="AH15" s="508"/>
    </row>
    <row r="16" spans="1:34" ht="23.4">
      <c r="A16" s="532">
        <v>1</v>
      </c>
      <c r="B16" s="482"/>
      <c r="C16" s="532">
        <v>2</v>
      </c>
      <c r="D16" s="547">
        <v>3</v>
      </c>
      <c r="E16" s="482">
        <v>4</v>
      </c>
      <c r="F16" s="482">
        <v>5</v>
      </c>
      <c r="G16" s="482">
        <v>6</v>
      </c>
      <c r="H16" s="482">
        <v>7</v>
      </c>
      <c r="I16" s="482">
        <v>8</v>
      </c>
      <c r="J16" s="482">
        <v>9</v>
      </c>
      <c r="K16" s="482">
        <v>10</v>
      </c>
      <c r="L16" s="582">
        <v>11</v>
      </c>
      <c r="M16" s="582">
        <v>12</v>
      </c>
      <c r="AD16" s="485">
        <v>5</v>
      </c>
      <c r="AE16" s="485" t="s">
        <v>137</v>
      </c>
    </row>
    <row r="17" spans="1:31" ht="30.6">
      <c r="A17" s="532"/>
      <c r="B17" s="574"/>
      <c r="C17" s="573" t="s">
        <v>607</v>
      </c>
      <c r="D17" s="573"/>
      <c r="E17" s="482"/>
      <c r="F17" s="482"/>
      <c r="G17" s="482"/>
      <c r="H17" s="482"/>
      <c r="I17" s="482"/>
      <c r="J17" s="482"/>
      <c r="K17" s="482"/>
      <c r="L17" s="483"/>
      <c r="M17" s="484"/>
      <c r="AD17" s="485"/>
      <c r="AE17" s="485"/>
    </row>
    <row r="18" spans="1:31" ht="42">
      <c r="A18" s="532">
        <v>1</v>
      </c>
      <c r="B18" s="574"/>
      <c r="C18" s="523"/>
      <c r="D18" s="572" t="s">
        <v>641</v>
      </c>
      <c r="E18" s="581"/>
      <c r="F18" s="581"/>
      <c r="G18" s="581"/>
      <c r="H18" s="482"/>
      <c r="I18" s="482"/>
      <c r="J18" s="482"/>
      <c r="K18" s="482"/>
      <c r="L18" s="483"/>
      <c r="M18" s="484"/>
      <c r="AD18" s="485"/>
      <c r="AE18" s="485"/>
    </row>
    <row r="19" spans="1:31" ht="63">
      <c r="A19" s="532" t="s">
        <v>11</v>
      </c>
      <c r="B19" s="574"/>
      <c r="C19" s="523" t="s">
        <v>642</v>
      </c>
      <c r="D19" s="572" t="s">
        <v>643</v>
      </c>
      <c r="E19" s="581" t="s">
        <v>638</v>
      </c>
      <c r="F19" s="581">
        <v>27.093</v>
      </c>
      <c r="G19" s="581">
        <v>995454</v>
      </c>
      <c r="H19" s="541" t="s">
        <v>138</v>
      </c>
      <c r="I19" s="537">
        <v>18</v>
      </c>
      <c r="J19" s="542" t="s">
        <v>138</v>
      </c>
      <c r="K19" s="543"/>
      <c r="L19" s="544">
        <f t="shared" ref="L19:L82" si="0">IF(OR(J19="",J19="Confirmed"),I19*M19%,J19*M19%)</f>
        <v>1.8000000000000002E-3</v>
      </c>
      <c r="M19" s="545" t="str">
        <f t="shared" ref="M19:M82" si="1">IF(K19=0,"0.01",K19*F19)</f>
        <v>0.01</v>
      </c>
      <c r="AD19" s="485"/>
      <c r="AE19" s="485"/>
    </row>
    <row r="20" spans="1:31" ht="30.6">
      <c r="A20" s="532"/>
      <c r="B20" s="574"/>
      <c r="C20" s="573" t="s">
        <v>644</v>
      </c>
      <c r="D20" s="573"/>
      <c r="E20" s="581"/>
      <c r="F20" s="581"/>
      <c r="G20" s="581"/>
      <c r="H20" s="482"/>
      <c r="I20" s="482"/>
      <c r="J20" s="482"/>
      <c r="K20" s="482"/>
      <c r="L20" s="483"/>
      <c r="M20" s="484"/>
      <c r="AD20" s="485"/>
      <c r="AE20" s="485"/>
    </row>
    <row r="21" spans="1:31" ht="63">
      <c r="A21" s="532">
        <v>2</v>
      </c>
      <c r="B21" s="574"/>
      <c r="C21" s="523"/>
      <c r="D21" s="572" t="s">
        <v>645</v>
      </c>
      <c r="E21" s="581" t="s">
        <v>637</v>
      </c>
      <c r="F21" s="581">
        <v>30</v>
      </c>
      <c r="G21" s="581">
        <v>995433</v>
      </c>
      <c r="H21" s="541" t="s">
        <v>138</v>
      </c>
      <c r="I21" s="537">
        <v>18</v>
      </c>
      <c r="J21" s="542" t="s">
        <v>138</v>
      </c>
      <c r="K21" s="543"/>
      <c r="L21" s="544">
        <f t="shared" si="0"/>
        <v>1.8000000000000002E-3</v>
      </c>
      <c r="M21" s="545" t="str">
        <f t="shared" si="1"/>
        <v>0.01</v>
      </c>
      <c r="AD21" s="485"/>
      <c r="AE21" s="485"/>
    </row>
    <row r="22" spans="1:31" ht="30.6" hidden="1">
      <c r="A22" s="532"/>
      <c r="B22" s="574"/>
      <c r="C22" s="573" t="s">
        <v>646</v>
      </c>
      <c r="D22" s="573"/>
      <c r="E22" s="581"/>
      <c r="F22" s="581"/>
      <c r="G22" s="581"/>
      <c r="H22" s="482"/>
      <c r="I22" s="482"/>
      <c r="J22" s="482"/>
      <c r="K22" s="482"/>
      <c r="L22" s="483"/>
      <c r="M22" s="484"/>
      <c r="AD22" s="485"/>
      <c r="AE22" s="485"/>
    </row>
    <row r="23" spans="1:31" ht="25.2">
      <c r="A23" s="532"/>
      <c r="B23" s="574"/>
      <c r="C23" s="523"/>
      <c r="D23" s="575" t="s">
        <v>647</v>
      </c>
      <c r="E23" s="581"/>
      <c r="F23" s="581"/>
      <c r="G23" s="581"/>
      <c r="H23" s="482"/>
      <c r="I23" s="482"/>
      <c r="J23" s="482"/>
      <c r="K23" s="482"/>
      <c r="L23" s="483"/>
      <c r="M23" s="484"/>
      <c r="AD23" s="485"/>
      <c r="AE23" s="485"/>
    </row>
    <row r="24" spans="1:31" ht="63">
      <c r="A24" s="532" t="s">
        <v>802</v>
      </c>
      <c r="B24" s="574"/>
      <c r="C24" s="523">
        <v>2.25</v>
      </c>
      <c r="D24" s="572" t="s">
        <v>648</v>
      </c>
      <c r="E24" s="581" t="s">
        <v>638</v>
      </c>
      <c r="F24" s="581">
        <v>538.51</v>
      </c>
      <c r="G24" s="581">
        <v>995433</v>
      </c>
      <c r="H24" s="541" t="s">
        <v>138</v>
      </c>
      <c r="I24" s="537">
        <v>18</v>
      </c>
      <c r="J24" s="542" t="s">
        <v>138</v>
      </c>
      <c r="K24" s="543"/>
      <c r="L24" s="544">
        <f t="shared" si="0"/>
        <v>1.8000000000000002E-3</v>
      </c>
      <c r="M24" s="545" t="str">
        <f t="shared" si="1"/>
        <v>0.01</v>
      </c>
      <c r="AD24" s="485"/>
      <c r="AE24" s="485"/>
    </row>
    <row r="25" spans="1:31" ht="30.6">
      <c r="A25" s="532"/>
      <c r="B25" s="574"/>
      <c r="C25" s="573" t="s">
        <v>649</v>
      </c>
      <c r="D25" s="573"/>
      <c r="E25" s="581"/>
      <c r="F25" s="581"/>
      <c r="G25" s="581"/>
      <c r="H25" s="482"/>
      <c r="I25" s="482"/>
      <c r="J25" s="482"/>
      <c r="K25" s="482"/>
      <c r="L25" s="483"/>
      <c r="M25" s="484"/>
      <c r="AD25" s="485"/>
      <c r="AE25" s="485"/>
    </row>
    <row r="26" spans="1:31" ht="168">
      <c r="A26" s="532">
        <v>4</v>
      </c>
      <c r="B26" s="574"/>
      <c r="C26" s="523">
        <v>5.33</v>
      </c>
      <c r="D26" s="572" t="s">
        <v>650</v>
      </c>
      <c r="E26" s="581"/>
      <c r="F26" s="581"/>
      <c r="G26" s="581"/>
      <c r="H26" s="482"/>
      <c r="I26" s="482"/>
      <c r="J26" s="482"/>
      <c r="K26" s="482"/>
      <c r="L26" s="483"/>
      <c r="M26" s="484"/>
      <c r="AD26" s="485"/>
      <c r="AE26" s="485"/>
    </row>
    <row r="27" spans="1:31" ht="63">
      <c r="A27" s="532"/>
      <c r="B27" s="574"/>
      <c r="C27" s="523" t="s">
        <v>651</v>
      </c>
      <c r="D27" s="572" t="s">
        <v>652</v>
      </c>
      <c r="E27" s="581"/>
      <c r="F27" s="581"/>
      <c r="G27" s="581"/>
      <c r="H27" s="482"/>
      <c r="I27" s="482"/>
      <c r="J27" s="482"/>
      <c r="K27" s="482"/>
      <c r="L27" s="483"/>
      <c r="M27" s="484"/>
      <c r="AD27" s="485"/>
      <c r="AE27" s="485"/>
    </row>
    <row r="28" spans="1:31" ht="23.4">
      <c r="A28" s="532" t="s">
        <v>11</v>
      </c>
      <c r="B28" s="574"/>
      <c r="C28" s="523" t="s">
        <v>653</v>
      </c>
      <c r="D28" s="572" t="s">
        <v>654</v>
      </c>
      <c r="E28" s="581" t="s">
        <v>638</v>
      </c>
      <c r="F28" s="581">
        <v>13.061</v>
      </c>
      <c r="G28" s="581">
        <v>995454</v>
      </c>
      <c r="H28" s="541" t="s">
        <v>138</v>
      </c>
      <c r="I28" s="537">
        <v>18</v>
      </c>
      <c r="J28" s="542" t="s">
        <v>138</v>
      </c>
      <c r="K28" s="543"/>
      <c r="L28" s="544">
        <f t="shared" si="0"/>
        <v>1.8000000000000002E-3</v>
      </c>
      <c r="M28" s="545" t="str">
        <f t="shared" si="1"/>
        <v>0.01</v>
      </c>
      <c r="AD28" s="485"/>
      <c r="AE28" s="485"/>
    </row>
    <row r="29" spans="1:31" ht="23.4">
      <c r="A29" s="532" t="s">
        <v>13</v>
      </c>
      <c r="B29" s="574"/>
      <c r="C29" s="523" t="s">
        <v>655</v>
      </c>
      <c r="D29" s="572" t="s">
        <v>656</v>
      </c>
      <c r="E29" s="581" t="s">
        <v>638</v>
      </c>
      <c r="F29" s="581">
        <v>66.061000000000007</v>
      </c>
      <c r="G29" s="581">
        <v>995454</v>
      </c>
      <c r="H29" s="541" t="s">
        <v>138</v>
      </c>
      <c r="I29" s="537">
        <v>18</v>
      </c>
      <c r="J29" s="542" t="s">
        <v>138</v>
      </c>
      <c r="K29" s="543"/>
      <c r="L29" s="544">
        <f t="shared" si="0"/>
        <v>1.8000000000000002E-3</v>
      </c>
      <c r="M29" s="545" t="str">
        <f t="shared" si="1"/>
        <v>0.01</v>
      </c>
      <c r="AD29" s="485"/>
      <c r="AE29" s="485"/>
    </row>
    <row r="30" spans="1:31" ht="63">
      <c r="A30" s="532" t="s">
        <v>15</v>
      </c>
      <c r="B30" s="574"/>
      <c r="C30" s="523" t="s">
        <v>657</v>
      </c>
      <c r="D30" s="572" t="s">
        <v>658</v>
      </c>
      <c r="E30" s="581" t="s">
        <v>638</v>
      </c>
      <c r="F30" s="581">
        <v>113.94</v>
      </c>
      <c r="G30" s="581">
        <v>995454</v>
      </c>
      <c r="H30" s="541" t="s">
        <v>138</v>
      </c>
      <c r="I30" s="537">
        <v>18</v>
      </c>
      <c r="J30" s="542" t="s">
        <v>138</v>
      </c>
      <c r="K30" s="543"/>
      <c r="L30" s="544">
        <f t="shared" si="0"/>
        <v>1.8000000000000002E-3</v>
      </c>
      <c r="M30" s="545" t="str">
        <f t="shared" si="1"/>
        <v>0.01</v>
      </c>
      <c r="AD30" s="485"/>
      <c r="AE30" s="485"/>
    </row>
    <row r="31" spans="1:31" ht="30.6">
      <c r="A31" s="532"/>
      <c r="B31" s="574"/>
      <c r="C31" s="573" t="s">
        <v>659</v>
      </c>
      <c r="D31" s="573"/>
      <c r="E31" s="581"/>
      <c r="F31" s="581"/>
      <c r="G31" s="581"/>
      <c r="H31" s="482"/>
      <c r="I31" s="482"/>
      <c r="J31" s="482"/>
      <c r="K31" s="482"/>
      <c r="L31" s="483"/>
      <c r="M31" s="484"/>
      <c r="AD31" s="485"/>
      <c r="AE31" s="485"/>
    </row>
    <row r="32" spans="1:31" ht="63">
      <c r="A32" s="532">
        <v>5</v>
      </c>
      <c r="B32" s="574"/>
      <c r="C32" s="523">
        <v>5.22</v>
      </c>
      <c r="D32" s="572" t="s">
        <v>617</v>
      </c>
      <c r="E32" s="581"/>
      <c r="F32" s="581"/>
      <c r="G32" s="581"/>
      <c r="H32" s="482"/>
      <c r="I32" s="482"/>
      <c r="J32" s="482"/>
      <c r="K32" s="482"/>
      <c r="L32" s="483"/>
      <c r="M32" s="484"/>
      <c r="AD32" s="485"/>
      <c r="AE32" s="485"/>
    </row>
    <row r="33" spans="1:31" ht="23.4">
      <c r="A33" s="532" t="s">
        <v>11</v>
      </c>
      <c r="B33" s="574"/>
      <c r="C33" s="523" t="s">
        <v>660</v>
      </c>
      <c r="D33" s="572" t="s">
        <v>654</v>
      </c>
      <c r="E33" s="581" t="s">
        <v>800</v>
      </c>
      <c r="F33" s="581">
        <v>247.21</v>
      </c>
      <c r="G33" s="581">
        <v>995454</v>
      </c>
      <c r="H33" s="541" t="s">
        <v>138</v>
      </c>
      <c r="I33" s="537">
        <v>18</v>
      </c>
      <c r="J33" s="542" t="s">
        <v>138</v>
      </c>
      <c r="K33" s="543"/>
      <c r="L33" s="544">
        <f t="shared" si="0"/>
        <v>1.8000000000000002E-3</v>
      </c>
      <c r="M33" s="545" t="str">
        <f t="shared" si="1"/>
        <v>0.01</v>
      </c>
      <c r="AD33" s="485"/>
      <c r="AE33" s="485"/>
    </row>
    <row r="34" spans="1:31" ht="23.4">
      <c r="A34" s="532" t="s">
        <v>13</v>
      </c>
      <c r="B34" s="574"/>
      <c r="C34" s="523" t="s">
        <v>661</v>
      </c>
      <c r="D34" s="572" t="s">
        <v>656</v>
      </c>
      <c r="E34" s="581" t="s">
        <v>800</v>
      </c>
      <c r="F34" s="581">
        <v>221.24</v>
      </c>
      <c r="G34" s="581">
        <v>995454</v>
      </c>
      <c r="H34" s="541" t="s">
        <v>138</v>
      </c>
      <c r="I34" s="537">
        <v>18</v>
      </c>
      <c r="J34" s="542" t="s">
        <v>138</v>
      </c>
      <c r="K34" s="543"/>
      <c r="L34" s="544">
        <f t="shared" si="0"/>
        <v>1.8000000000000002E-3</v>
      </c>
      <c r="M34" s="545" t="str">
        <f t="shared" si="1"/>
        <v>0.01</v>
      </c>
      <c r="AD34" s="485"/>
      <c r="AE34" s="485"/>
    </row>
    <row r="35" spans="1:31" ht="23.4">
      <c r="A35" s="532" t="s">
        <v>15</v>
      </c>
      <c r="B35" s="574"/>
      <c r="C35" s="523" t="s">
        <v>661</v>
      </c>
      <c r="D35" s="572" t="s">
        <v>662</v>
      </c>
      <c r="E35" s="581" t="s">
        <v>800</v>
      </c>
      <c r="F35" s="581">
        <v>49.58</v>
      </c>
      <c r="G35" s="581">
        <v>995454</v>
      </c>
      <c r="H35" s="541" t="s">
        <v>138</v>
      </c>
      <c r="I35" s="537">
        <v>18</v>
      </c>
      <c r="J35" s="542" t="s">
        <v>138</v>
      </c>
      <c r="K35" s="543"/>
      <c r="L35" s="544">
        <f t="shared" si="0"/>
        <v>1.8000000000000002E-3</v>
      </c>
      <c r="M35" s="545" t="str">
        <f t="shared" si="1"/>
        <v>0.01</v>
      </c>
      <c r="AD35" s="485"/>
      <c r="AE35" s="485"/>
    </row>
    <row r="36" spans="1:31" ht="30.6">
      <c r="A36" s="532"/>
      <c r="B36" s="574"/>
      <c r="C36" s="573" t="s">
        <v>618</v>
      </c>
      <c r="D36" s="573"/>
      <c r="E36" s="581"/>
      <c r="F36" s="581"/>
      <c r="G36" s="581"/>
      <c r="H36" s="482"/>
      <c r="I36" s="482"/>
      <c r="J36" s="482"/>
      <c r="K36" s="482"/>
      <c r="L36" s="483"/>
      <c r="M36" s="484"/>
      <c r="AD36" s="485"/>
      <c r="AE36" s="485"/>
    </row>
    <row r="37" spans="1:31" ht="23.4">
      <c r="A37" s="532">
        <v>6</v>
      </c>
      <c r="B37" s="574"/>
      <c r="C37" s="523">
        <v>5.9</v>
      </c>
      <c r="D37" s="572" t="s">
        <v>619</v>
      </c>
      <c r="E37" s="581"/>
      <c r="F37" s="581"/>
      <c r="G37" s="581"/>
      <c r="H37" s="482"/>
      <c r="I37" s="482"/>
      <c r="J37" s="482"/>
      <c r="K37" s="482"/>
      <c r="L37" s="483"/>
      <c r="M37" s="484"/>
      <c r="AD37" s="485"/>
      <c r="AE37" s="485"/>
    </row>
    <row r="38" spans="1:31" ht="23.4">
      <c r="A38" s="532" t="s">
        <v>11</v>
      </c>
      <c r="B38" s="574"/>
      <c r="C38" s="523" t="s">
        <v>495</v>
      </c>
      <c r="D38" s="572" t="s">
        <v>663</v>
      </c>
      <c r="E38" s="581" t="s">
        <v>637</v>
      </c>
      <c r="F38" s="581">
        <v>847.27200000000005</v>
      </c>
      <c r="G38" s="581">
        <v>995457</v>
      </c>
      <c r="H38" s="541" t="s">
        <v>138</v>
      </c>
      <c r="I38" s="537">
        <v>18</v>
      </c>
      <c r="J38" s="542" t="s">
        <v>138</v>
      </c>
      <c r="K38" s="543"/>
      <c r="L38" s="544">
        <f t="shared" si="0"/>
        <v>1.8000000000000002E-3</v>
      </c>
      <c r="M38" s="545" t="str">
        <f t="shared" si="1"/>
        <v>0.01</v>
      </c>
      <c r="AD38" s="485"/>
      <c r="AE38" s="485"/>
    </row>
    <row r="39" spans="1:31" ht="42">
      <c r="A39" s="532" t="s">
        <v>13</v>
      </c>
      <c r="B39" s="574"/>
      <c r="C39" s="523" t="s">
        <v>502</v>
      </c>
      <c r="D39" s="572" t="s">
        <v>664</v>
      </c>
      <c r="E39" s="581" t="s">
        <v>637</v>
      </c>
      <c r="F39" s="581">
        <v>312.26</v>
      </c>
      <c r="G39" s="581">
        <v>995457</v>
      </c>
      <c r="H39" s="541" t="s">
        <v>138</v>
      </c>
      <c r="I39" s="537">
        <v>18</v>
      </c>
      <c r="J39" s="542" t="s">
        <v>138</v>
      </c>
      <c r="K39" s="543"/>
      <c r="L39" s="544">
        <f t="shared" si="0"/>
        <v>1.8000000000000002E-3</v>
      </c>
      <c r="M39" s="545" t="str">
        <f t="shared" si="1"/>
        <v>0.01</v>
      </c>
      <c r="AD39" s="485"/>
      <c r="AE39" s="485"/>
    </row>
    <row r="40" spans="1:31" ht="42">
      <c r="A40" s="532" t="s">
        <v>15</v>
      </c>
      <c r="B40" s="574"/>
      <c r="C40" s="523" t="s">
        <v>496</v>
      </c>
      <c r="D40" s="572" t="s">
        <v>665</v>
      </c>
      <c r="E40" s="581" t="s">
        <v>637</v>
      </c>
      <c r="F40" s="581">
        <v>384.89</v>
      </c>
      <c r="G40" s="581">
        <v>995457</v>
      </c>
      <c r="H40" s="541" t="s">
        <v>138</v>
      </c>
      <c r="I40" s="537">
        <v>18</v>
      </c>
      <c r="J40" s="542" t="s">
        <v>138</v>
      </c>
      <c r="K40" s="543"/>
      <c r="L40" s="544">
        <f t="shared" si="0"/>
        <v>1.8000000000000002E-3</v>
      </c>
      <c r="M40" s="545" t="str">
        <f t="shared" si="1"/>
        <v>0.01</v>
      </c>
      <c r="AD40" s="485"/>
      <c r="AE40" s="485"/>
    </row>
    <row r="41" spans="1:31" ht="23.4">
      <c r="A41" s="532" t="s">
        <v>803</v>
      </c>
      <c r="B41" s="574"/>
      <c r="C41" s="523"/>
      <c r="D41" s="576" t="s">
        <v>666</v>
      </c>
      <c r="E41" s="581"/>
      <c r="F41" s="581"/>
      <c r="G41" s="581"/>
      <c r="H41" s="482"/>
      <c r="I41" s="482"/>
      <c r="J41" s="482"/>
      <c r="K41" s="482"/>
      <c r="L41" s="483"/>
      <c r="M41" s="484"/>
      <c r="AD41" s="485"/>
      <c r="AE41" s="485"/>
    </row>
    <row r="42" spans="1:31" ht="42">
      <c r="A42" s="532" t="s">
        <v>11</v>
      </c>
      <c r="B42" s="574"/>
      <c r="C42" s="523" t="s">
        <v>667</v>
      </c>
      <c r="D42" s="572" t="s">
        <v>664</v>
      </c>
      <c r="E42" s="581" t="s">
        <v>637</v>
      </c>
      <c r="F42" s="581">
        <v>127.297</v>
      </c>
      <c r="G42" s="581">
        <v>995457</v>
      </c>
      <c r="H42" s="541" t="s">
        <v>138</v>
      </c>
      <c r="I42" s="537">
        <v>18</v>
      </c>
      <c r="J42" s="542" t="s">
        <v>138</v>
      </c>
      <c r="K42" s="543"/>
      <c r="L42" s="544">
        <f t="shared" si="0"/>
        <v>1.8000000000000002E-3</v>
      </c>
      <c r="M42" s="545" t="str">
        <f t="shared" si="1"/>
        <v>0.01</v>
      </c>
      <c r="AD42" s="485"/>
      <c r="AE42" s="485"/>
    </row>
    <row r="43" spans="1:31" ht="42">
      <c r="A43" s="532" t="s">
        <v>13</v>
      </c>
      <c r="B43" s="574"/>
      <c r="C43" s="523" t="s">
        <v>496</v>
      </c>
      <c r="D43" s="572" t="s">
        <v>665</v>
      </c>
      <c r="E43" s="581" t="s">
        <v>637</v>
      </c>
      <c r="F43" s="581">
        <v>65.819999999999993</v>
      </c>
      <c r="G43" s="581">
        <v>995457</v>
      </c>
      <c r="H43" s="541" t="s">
        <v>138</v>
      </c>
      <c r="I43" s="537">
        <v>18</v>
      </c>
      <c r="J43" s="542" t="s">
        <v>138</v>
      </c>
      <c r="K43" s="543"/>
      <c r="L43" s="544">
        <f t="shared" si="0"/>
        <v>1.8000000000000002E-3</v>
      </c>
      <c r="M43" s="545" t="str">
        <f t="shared" si="1"/>
        <v>0.01</v>
      </c>
      <c r="AD43" s="485"/>
      <c r="AE43" s="485"/>
    </row>
    <row r="44" spans="1:31" ht="42">
      <c r="A44" s="532" t="s">
        <v>15</v>
      </c>
      <c r="B44" s="574"/>
      <c r="C44" s="523" t="s">
        <v>497</v>
      </c>
      <c r="D44" s="572" t="s">
        <v>668</v>
      </c>
      <c r="E44" s="581" t="s">
        <v>637</v>
      </c>
      <c r="F44" s="581">
        <v>100</v>
      </c>
      <c r="G44" s="581">
        <v>995457</v>
      </c>
      <c r="H44" s="541" t="s">
        <v>138</v>
      </c>
      <c r="I44" s="537">
        <v>18</v>
      </c>
      <c r="J44" s="542" t="s">
        <v>138</v>
      </c>
      <c r="K44" s="543"/>
      <c r="L44" s="544">
        <f t="shared" si="0"/>
        <v>1.8000000000000002E-3</v>
      </c>
      <c r="M44" s="545" t="str">
        <f t="shared" si="1"/>
        <v>0.01</v>
      </c>
      <c r="AD44" s="485"/>
      <c r="AE44" s="485"/>
    </row>
    <row r="45" spans="1:31" ht="30.6">
      <c r="A45" s="532"/>
      <c r="B45" s="574"/>
      <c r="C45" s="573" t="s">
        <v>669</v>
      </c>
      <c r="D45" s="573"/>
      <c r="E45" s="581"/>
      <c r="F45" s="581"/>
      <c r="G45" s="581"/>
      <c r="H45" s="482"/>
      <c r="I45" s="482"/>
      <c r="J45" s="482"/>
      <c r="K45" s="482"/>
      <c r="L45" s="483"/>
      <c r="M45" s="484"/>
      <c r="AD45" s="485"/>
      <c r="AE45" s="485"/>
    </row>
    <row r="46" spans="1:31" ht="42">
      <c r="A46" s="532">
        <v>7</v>
      </c>
      <c r="B46" s="574"/>
      <c r="C46" s="523">
        <v>6.1</v>
      </c>
      <c r="D46" s="572" t="s">
        <v>670</v>
      </c>
      <c r="E46" s="581"/>
      <c r="F46" s="581"/>
      <c r="G46" s="581"/>
      <c r="H46" s="482"/>
      <c r="I46" s="482"/>
      <c r="J46" s="482"/>
      <c r="K46" s="482"/>
      <c r="L46" s="483"/>
      <c r="M46" s="484"/>
      <c r="AD46" s="485"/>
      <c r="AE46" s="485"/>
    </row>
    <row r="47" spans="1:31" ht="42">
      <c r="A47" s="532" t="s">
        <v>11</v>
      </c>
      <c r="B47" s="574"/>
      <c r="C47" s="523" t="s">
        <v>671</v>
      </c>
      <c r="D47" s="572" t="s">
        <v>672</v>
      </c>
      <c r="E47" s="581" t="s">
        <v>638</v>
      </c>
      <c r="F47" s="581">
        <v>196.89</v>
      </c>
      <c r="G47" s="581">
        <v>995456</v>
      </c>
      <c r="H47" s="541" t="s">
        <v>138</v>
      </c>
      <c r="I47" s="537">
        <v>18</v>
      </c>
      <c r="J47" s="542" t="s">
        <v>138</v>
      </c>
      <c r="K47" s="543"/>
      <c r="L47" s="544">
        <f t="shared" si="0"/>
        <v>1.8000000000000002E-3</v>
      </c>
      <c r="M47" s="545" t="str">
        <f t="shared" si="1"/>
        <v>0.01</v>
      </c>
      <c r="AD47" s="485"/>
      <c r="AE47" s="485"/>
    </row>
    <row r="48" spans="1:31" ht="84">
      <c r="A48" s="532" t="s">
        <v>804</v>
      </c>
      <c r="B48" s="574"/>
      <c r="C48" s="523">
        <v>6.34</v>
      </c>
      <c r="D48" s="572" t="s">
        <v>673</v>
      </c>
      <c r="E48" s="581"/>
      <c r="F48" s="581"/>
      <c r="G48" s="581"/>
      <c r="H48" s="482"/>
      <c r="I48" s="482"/>
      <c r="J48" s="482"/>
      <c r="K48" s="482"/>
      <c r="L48" s="483"/>
      <c r="M48" s="484"/>
      <c r="AD48" s="485"/>
      <c r="AE48" s="485"/>
    </row>
    <row r="49" spans="1:31" ht="23.4">
      <c r="A49" s="532" t="s">
        <v>11</v>
      </c>
      <c r="B49" s="574"/>
      <c r="C49" s="523" t="s">
        <v>535</v>
      </c>
      <c r="D49" s="572" t="s">
        <v>674</v>
      </c>
      <c r="E49" s="581" t="s">
        <v>638</v>
      </c>
      <c r="F49" s="581">
        <v>284.52</v>
      </c>
      <c r="G49" s="581">
        <v>995456</v>
      </c>
      <c r="H49" s="541" t="s">
        <v>138</v>
      </c>
      <c r="I49" s="537">
        <v>18</v>
      </c>
      <c r="J49" s="542" t="s">
        <v>138</v>
      </c>
      <c r="K49" s="543"/>
      <c r="L49" s="544">
        <f t="shared" si="0"/>
        <v>1.8000000000000002E-3</v>
      </c>
      <c r="M49" s="545" t="str">
        <f t="shared" si="1"/>
        <v>0.01</v>
      </c>
      <c r="AD49" s="485"/>
      <c r="AE49" s="485"/>
    </row>
    <row r="50" spans="1:31" ht="42">
      <c r="A50" s="532" t="s">
        <v>13</v>
      </c>
      <c r="B50" s="574"/>
      <c r="C50" s="523">
        <v>6.5</v>
      </c>
      <c r="D50" s="572" t="s">
        <v>675</v>
      </c>
      <c r="E50" s="581" t="s">
        <v>638</v>
      </c>
      <c r="F50" s="581">
        <v>162.29</v>
      </c>
      <c r="G50" s="581">
        <v>995456</v>
      </c>
      <c r="H50" s="541" t="s">
        <v>138</v>
      </c>
      <c r="I50" s="537">
        <v>18</v>
      </c>
      <c r="J50" s="542" t="s">
        <v>138</v>
      </c>
      <c r="K50" s="543"/>
      <c r="L50" s="544">
        <f t="shared" si="0"/>
        <v>1.8000000000000002E-3</v>
      </c>
      <c r="M50" s="545" t="str">
        <f t="shared" si="1"/>
        <v>0.01</v>
      </c>
      <c r="AD50" s="485"/>
      <c r="AE50" s="485"/>
    </row>
    <row r="51" spans="1:31" ht="23.4">
      <c r="A51" s="532" t="s">
        <v>15</v>
      </c>
      <c r="B51" s="574"/>
      <c r="C51" s="523" t="s">
        <v>535</v>
      </c>
      <c r="D51" s="572" t="s">
        <v>676</v>
      </c>
      <c r="E51" s="581" t="s">
        <v>638</v>
      </c>
      <c r="F51" s="581">
        <v>162.29</v>
      </c>
      <c r="G51" s="581">
        <v>995456</v>
      </c>
      <c r="H51" s="541" t="s">
        <v>138</v>
      </c>
      <c r="I51" s="537">
        <v>18</v>
      </c>
      <c r="J51" s="542" t="s">
        <v>138</v>
      </c>
      <c r="K51" s="543"/>
      <c r="L51" s="544">
        <f t="shared" si="0"/>
        <v>1.8000000000000002E-3</v>
      </c>
      <c r="M51" s="545" t="str">
        <f t="shared" si="1"/>
        <v>0.01</v>
      </c>
      <c r="AD51" s="485"/>
      <c r="AE51" s="485"/>
    </row>
    <row r="52" spans="1:31" ht="30.6">
      <c r="A52" s="532"/>
      <c r="B52" s="574"/>
      <c r="C52" s="573" t="s">
        <v>623</v>
      </c>
      <c r="D52" s="573"/>
      <c r="E52" s="581"/>
      <c r="F52" s="581"/>
      <c r="G52" s="581"/>
      <c r="H52" s="482"/>
      <c r="I52" s="482"/>
      <c r="J52" s="482"/>
      <c r="K52" s="482"/>
      <c r="L52" s="483"/>
      <c r="M52" s="484"/>
      <c r="AD52" s="485"/>
      <c r="AE52" s="485"/>
    </row>
    <row r="53" spans="1:31" ht="42">
      <c r="A53" s="532">
        <v>8</v>
      </c>
      <c r="B53" s="574"/>
      <c r="C53" s="523">
        <v>6.45</v>
      </c>
      <c r="D53" s="572" t="s">
        <v>677</v>
      </c>
      <c r="E53" s="581"/>
      <c r="F53" s="581"/>
      <c r="G53" s="581"/>
      <c r="H53" s="482"/>
      <c r="I53" s="482"/>
      <c r="J53" s="482"/>
      <c r="K53" s="482"/>
      <c r="L53" s="483"/>
      <c r="M53" s="484"/>
      <c r="AD53" s="485"/>
      <c r="AE53" s="485"/>
    </row>
    <row r="54" spans="1:31" ht="23.4">
      <c r="A54" s="532" t="s">
        <v>11</v>
      </c>
      <c r="B54" s="574"/>
      <c r="C54" s="523" t="s">
        <v>678</v>
      </c>
      <c r="D54" s="572" t="s">
        <v>679</v>
      </c>
      <c r="E54" s="581" t="s">
        <v>637</v>
      </c>
      <c r="F54" s="581">
        <v>259.41000000000003</v>
      </c>
      <c r="G54" s="581">
        <v>995456</v>
      </c>
      <c r="H54" s="541" t="s">
        <v>138</v>
      </c>
      <c r="I54" s="537">
        <v>18</v>
      </c>
      <c r="J54" s="542" t="s">
        <v>138</v>
      </c>
      <c r="K54" s="543"/>
      <c r="L54" s="544">
        <f t="shared" si="0"/>
        <v>1.8000000000000002E-3</v>
      </c>
      <c r="M54" s="545" t="str">
        <f t="shared" si="1"/>
        <v>0.01</v>
      </c>
      <c r="AD54" s="485"/>
      <c r="AE54" s="485"/>
    </row>
    <row r="55" spans="1:31" ht="63">
      <c r="A55" s="532" t="s">
        <v>799</v>
      </c>
      <c r="B55" s="574"/>
      <c r="C55" s="523">
        <v>6.14</v>
      </c>
      <c r="D55" s="572" t="s">
        <v>680</v>
      </c>
      <c r="E55" s="581"/>
      <c r="F55" s="581"/>
      <c r="G55" s="581"/>
      <c r="H55" s="482"/>
      <c r="I55" s="482"/>
      <c r="J55" s="482"/>
      <c r="K55" s="482"/>
      <c r="L55" s="483"/>
      <c r="M55" s="484"/>
      <c r="AD55" s="485"/>
      <c r="AE55" s="485"/>
    </row>
    <row r="56" spans="1:31" ht="23.4">
      <c r="A56" s="532" t="s">
        <v>11</v>
      </c>
      <c r="B56" s="574"/>
      <c r="C56" s="523">
        <v>6.14</v>
      </c>
      <c r="D56" s="572" t="s">
        <v>676</v>
      </c>
      <c r="E56" s="581" t="s">
        <v>637</v>
      </c>
      <c r="F56" s="581">
        <v>263.76</v>
      </c>
      <c r="G56" s="581">
        <v>995456</v>
      </c>
      <c r="H56" s="541" t="s">
        <v>138</v>
      </c>
      <c r="I56" s="537">
        <v>18</v>
      </c>
      <c r="J56" s="542" t="s">
        <v>138</v>
      </c>
      <c r="K56" s="543"/>
      <c r="L56" s="544">
        <f t="shared" si="0"/>
        <v>1.8000000000000002E-3</v>
      </c>
      <c r="M56" s="545" t="str">
        <f t="shared" si="1"/>
        <v>0.01</v>
      </c>
      <c r="AD56" s="485"/>
      <c r="AE56" s="485"/>
    </row>
    <row r="57" spans="1:31" ht="30.6">
      <c r="A57" s="532" t="s">
        <v>805</v>
      </c>
      <c r="B57" s="574"/>
      <c r="C57" s="577" t="s">
        <v>532</v>
      </c>
      <c r="D57" s="577"/>
      <c r="E57" s="581"/>
      <c r="F57" s="581"/>
      <c r="G57" s="581"/>
      <c r="H57" s="482"/>
      <c r="I57" s="482"/>
      <c r="J57" s="482"/>
      <c r="K57" s="482"/>
      <c r="L57" s="483"/>
      <c r="M57" s="484"/>
      <c r="AD57" s="485"/>
      <c r="AE57" s="485"/>
    </row>
    <row r="58" spans="1:31" ht="42">
      <c r="A58" s="532" t="s">
        <v>11</v>
      </c>
      <c r="B58" s="574"/>
      <c r="C58" s="533">
        <v>6.15</v>
      </c>
      <c r="D58" s="572" t="s">
        <v>532</v>
      </c>
      <c r="E58" s="581" t="s">
        <v>637</v>
      </c>
      <c r="F58" s="581">
        <v>259.41000000000003</v>
      </c>
      <c r="G58" s="581">
        <v>995433</v>
      </c>
      <c r="H58" s="541" t="s">
        <v>138</v>
      </c>
      <c r="I58" s="537">
        <v>18</v>
      </c>
      <c r="J58" s="542" t="s">
        <v>138</v>
      </c>
      <c r="K58" s="543"/>
      <c r="L58" s="544">
        <f t="shared" si="0"/>
        <v>1.8000000000000002E-3</v>
      </c>
      <c r="M58" s="545" t="str">
        <f t="shared" si="1"/>
        <v>0.01</v>
      </c>
      <c r="AD58" s="485"/>
      <c r="AE58" s="485"/>
    </row>
    <row r="59" spans="1:31" ht="23.4">
      <c r="A59" s="532" t="s">
        <v>13</v>
      </c>
      <c r="B59" s="574"/>
      <c r="C59" s="533"/>
      <c r="D59" s="572" t="s">
        <v>676</v>
      </c>
      <c r="E59" s="581" t="s">
        <v>637</v>
      </c>
      <c r="F59" s="581">
        <v>263.76</v>
      </c>
      <c r="G59" s="581">
        <v>995433</v>
      </c>
      <c r="H59" s="541" t="s">
        <v>138</v>
      </c>
      <c r="I59" s="537">
        <v>18</v>
      </c>
      <c r="J59" s="542" t="s">
        <v>138</v>
      </c>
      <c r="K59" s="543"/>
      <c r="L59" s="544">
        <f t="shared" si="0"/>
        <v>1.8000000000000002E-3</v>
      </c>
      <c r="M59" s="545" t="str">
        <f t="shared" si="1"/>
        <v>0.01</v>
      </c>
      <c r="AD59" s="485"/>
      <c r="AE59" s="485"/>
    </row>
    <row r="60" spans="1:31" ht="30.6">
      <c r="A60" s="532"/>
      <c r="B60" s="574"/>
      <c r="C60" s="573" t="s">
        <v>681</v>
      </c>
      <c r="D60" s="573"/>
      <c r="E60" s="581"/>
      <c r="F60" s="581"/>
      <c r="G60" s="581"/>
      <c r="H60" s="482"/>
      <c r="I60" s="482"/>
      <c r="J60" s="482"/>
      <c r="K60" s="482"/>
      <c r="L60" s="483"/>
      <c r="M60" s="484"/>
      <c r="AD60" s="485"/>
      <c r="AE60" s="485"/>
    </row>
    <row r="61" spans="1:31" ht="63">
      <c r="A61" s="532">
        <v>9</v>
      </c>
      <c r="B61" s="574"/>
      <c r="C61" s="533" t="s">
        <v>682</v>
      </c>
      <c r="D61" s="572" t="s">
        <v>683</v>
      </c>
      <c r="E61" s="581" t="s">
        <v>637</v>
      </c>
      <c r="F61" s="581">
        <v>5886.15</v>
      </c>
      <c r="G61" s="581">
        <v>995472</v>
      </c>
      <c r="H61" s="541" t="s">
        <v>138</v>
      </c>
      <c r="I61" s="537">
        <v>18</v>
      </c>
      <c r="J61" s="542" t="s">
        <v>138</v>
      </c>
      <c r="K61" s="543"/>
      <c r="L61" s="544">
        <f t="shared" si="0"/>
        <v>1.8000000000000002E-3</v>
      </c>
      <c r="M61" s="545" t="str">
        <f t="shared" si="1"/>
        <v>0.01</v>
      </c>
      <c r="AD61" s="485"/>
      <c r="AE61" s="485"/>
    </row>
    <row r="62" spans="1:31" ht="23.4">
      <c r="A62" s="532">
        <v>10</v>
      </c>
      <c r="B62" s="574"/>
      <c r="C62" s="533" t="s">
        <v>503</v>
      </c>
      <c r="D62" s="572" t="s">
        <v>676</v>
      </c>
      <c r="E62" s="581" t="s">
        <v>637</v>
      </c>
      <c r="F62" s="581">
        <v>2659.79</v>
      </c>
      <c r="G62" s="581">
        <v>995472</v>
      </c>
      <c r="H62" s="541" t="s">
        <v>138</v>
      </c>
      <c r="I62" s="537">
        <v>18</v>
      </c>
      <c r="J62" s="542" t="s">
        <v>138</v>
      </c>
      <c r="K62" s="543"/>
      <c r="L62" s="544">
        <f t="shared" si="0"/>
        <v>1.8000000000000002E-3</v>
      </c>
      <c r="M62" s="545" t="str">
        <f t="shared" si="1"/>
        <v>0.01</v>
      </c>
      <c r="AD62" s="485"/>
      <c r="AE62" s="485"/>
    </row>
    <row r="63" spans="1:31" ht="63">
      <c r="A63" s="532">
        <v>11</v>
      </c>
      <c r="B63" s="574"/>
      <c r="C63" s="533">
        <v>13.22</v>
      </c>
      <c r="D63" s="572" t="s">
        <v>684</v>
      </c>
      <c r="E63" s="581" t="s">
        <v>637</v>
      </c>
      <c r="F63" s="581">
        <v>1682.97</v>
      </c>
      <c r="G63" s="581">
        <v>995472</v>
      </c>
      <c r="H63" s="541" t="s">
        <v>138</v>
      </c>
      <c r="I63" s="537">
        <v>18</v>
      </c>
      <c r="J63" s="542" t="s">
        <v>138</v>
      </c>
      <c r="K63" s="543"/>
      <c r="L63" s="544">
        <f t="shared" si="0"/>
        <v>1.8000000000000002E-3</v>
      </c>
      <c r="M63" s="545" t="str">
        <f t="shared" si="1"/>
        <v>0.01</v>
      </c>
      <c r="AD63" s="485"/>
      <c r="AE63" s="485"/>
    </row>
    <row r="64" spans="1:31" ht="30.6">
      <c r="A64" s="532"/>
      <c r="B64" s="574"/>
      <c r="C64" s="573" t="s">
        <v>685</v>
      </c>
      <c r="D64" s="573"/>
      <c r="E64" s="581"/>
      <c r="F64" s="581"/>
      <c r="G64" s="581"/>
      <c r="H64" s="482"/>
      <c r="I64" s="482"/>
      <c r="J64" s="482"/>
      <c r="K64" s="482"/>
      <c r="L64" s="483"/>
      <c r="M64" s="484"/>
      <c r="AD64" s="485"/>
      <c r="AE64" s="485"/>
    </row>
    <row r="65" spans="1:31" ht="105">
      <c r="A65" s="532">
        <v>12</v>
      </c>
      <c r="B65" s="574"/>
      <c r="C65" s="533"/>
      <c r="D65" s="572" t="s">
        <v>686</v>
      </c>
      <c r="E65" s="581" t="s">
        <v>637</v>
      </c>
      <c r="F65" s="581">
        <v>896.12</v>
      </c>
      <c r="G65" s="581">
        <v>995411</v>
      </c>
      <c r="H65" s="541" t="s">
        <v>138</v>
      </c>
      <c r="I65" s="537">
        <v>18</v>
      </c>
      <c r="J65" s="542" t="s">
        <v>138</v>
      </c>
      <c r="K65" s="543"/>
      <c r="L65" s="544">
        <f t="shared" si="0"/>
        <v>1.8000000000000002E-3</v>
      </c>
      <c r="M65" s="545" t="str">
        <f t="shared" si="1"/>
        <v>0.01</v>
      </c>
      <c r="AD65" s="485"/>
      <c r="AE65" s="485"/>
    </row>
    <row r="66" spans="1:31" ht="30.6">
      <c r="A66" s="532"/>
      <c r="B66" s="574"/>
      <c r="C66" s="573" t="s">
        <v>687</v>
      </c>
      <c r="D66" s="573"/>
      <c r="E66" s="581"/>
      <c r="F66" s="581"/>
      <c r="G66" s="581"/>
      <c r="H66" s="482"/>
      <c r="I66" s="482"/>
      <c r="J66" s="482"/>
      <c r="K66" s="482"/>
      <c r="L66" s="483"/>
      <c r="M66" s="484"/>
      <c r="AD66" s="485"/>
      <c r="AE66" s="485"/>
    </row>
    <row r="67" spans="1:31" ht="23.4">
      <c r="A67" s="532">
        <v>13</v>
      </c>
      <c r="B67" s="574"/>
      <c r="C67" s="536" t="s">
        <v>688</v>
      </c>
      <c r="D67" s="572" t="s">
        <v>689</v>
      </c>
      <c r="E67" s="581" t="s">
        <v>637</v>
      </c>
      <c r="F67" s="581">
        <v>3801.62</v>
      </c>
      <c r="G67" s="581">
        <v>995472</v>
      </c>
      <c r="H67" s="541" t="s">
        <v>138</v>
      </c>
      <c r="I67" s="537">
        <v>18</v>
      </c>
      <c r="J67" s="542" t="s">
        <v>138</v>
      </c>
      <c r="K67" s="543"/>
      <c r="L67" s="544">
        <f t="shared" si="0"/>
        <v>1.8000000000000002E-3</v>
      </c>
      <c r="M67" s="545" t="str">
        <f t="shared" si="1"/>
        <v>0.01</v>
      </c>
      <c r="AD67" s="485"/>
      <c r="AE67" s="485"/>
    </row>
    <row r="68" spans="1:31" ht="23.4">
      <c r="A68" s="532">
        <v>14</v>
      </c>
      <c r="B68" s="574"/>
      <c r="C68" s="533"/>
      <c r="D68" s="572" t="s">
        <v>676</v>
      </c>
      <c r="E68" s="581" t="s">
        <v>637</v>
      </c>
      <c r="F68" s="581">
        <v>952.27</v>
      </c>
      <c r="G68" s="581">
        <v>995472</v>
      </c>
      <c r="H68" s="541" t="s">
        <v>138</v>
      </c>
      <c r="I68" s="537">
        <v>18</v>
      </c>
      <c r="J68" s="542" t="s">
        <v>138</v>
      </c>
      <c r="K68" s="543"/>
      <c r="L68" s="544">
        <f t="shared" si="0"/>
        <v>1.8000000000000002E-3</v>
      </c>
      <c r="M68" s="545" t="str">
        <f t="shared" si="1"/>
        <v>0.01</v>
      </c>
      <c r="AD68" s="485"/>
      <c r="AE68" s="485"/>
    </row>
    <row r="69" spans="1:31" ht="30.6">
      <c r="A69" s="532"/>
      <c r="B69" s="574"/>
      <c r="C69" s="573" t="s">
        <v>690</v>
      </c>
      <c r="D69" s="573"/>
      <c r="E69" s="581"/>
      <c r="F69" s="581"/>
      <c r="G69" s="581"/>
      <c r="H69" s="482"/>
      <c r="I69" s="482"/>
      <c r="J69" s="482"/>
      <c r="K69" s="482"/>
      <c r="L69" s="483"/>
      <c r="M69" s="484"/>
      <c r="AD69" s="485"/>
      <c r="AE69" s="485"/>
    </row>
    <row r="70" spans="1:31" ht="168">
      <c r="A70" s="532">
        <v>15</v>
      </c>
      <c r="B70" s="574"/>
      <c r="C70" s="533">
        <v>11.56</v>
      </c>
      <c r="D70" s="572" t="s">
        <v>691</v>
      </c>
      <c r="E70" s="581" t="s">
        <v>637</v>
      </c>
      <c r="F70" s="581">
        <v>938.91</v>
      </c>
      <c r="G70" s="581">
        <v>995474</v>
      </c>
      <c r="H70" s="541" t="s">
        <v>138</v>
      </c>
      <c r="I70" s="537">
        <v>18</v>
      </c>
      <c r="J70" s="542" t="s">
        <v>138</v>
      </c>
      <c r="K70" s="543"/>
      <c r="L70" s="544">
        <f t="shared" si="0"/>
        <v>1.8000000000000002E-3</v>
      </c>
      <c r="M70" s="545" t="str">
        <f t="shared" si="1"/>
        <v>0.01</v>
      </c>
      <c r="AD70" s="485"/>
      <c r="AE70" s="485"/>
    </row>
    <row r="71" spans="1:31" ht="30.6">
      <c r="A71" s="532"/>
      <c r="B71" s="574"/>
      <c r="C71" s="573" t="s">
        <v>692</v>
      </c>
      <c r="D71" s="573"/>
      <c r="E71" s="581"/>
      <c r="F71" s="581"/>
      <c r="G71" s="581"/>
      <c r="H71" s="482"/>
      <c r="I71" s="482"/>
      <c r="J71" s="482"/>
      <c r="K71" s="482"/>
      <c r="L71" s="483"/>
      <c r="M71" s="484"/>
      <c r="AD71" s="485"/>
      <c r="AE71" s="485"/>
    </row>
    <row r="72" spans="1:31" ht="84">
      <c r="A72" s="532">
        <v>16</v>
      </c>
      <c r="B72" s="574"/>
      <c r="C72" s="533">
        <v>7.38</v>
      </c>
      <c r="D72" s="572" t="s">
        <v>693</v>
      </c>
      <c r="E72" s="581" t="s">
        <v>637</v>
      </c>
      <c r="F72" s="581">
        <v>316.62</v>
      </c>
      <c r="G72" s="581">
        <v>995474</v>
      </c>
      <c r="H72" s="541" t="s">
        <v>138</v>
      </c>
      <c r="I72" s="537">
        <v>18</v>
      </c>
      <c r="J72" s="542" t="s">
        <v>138</v>
      </c>
      <c r="K72" s="543"/>
      <c r="L72" s="544">
        <f t="shared" si="0"/>
        <v>1.8000000000000002E-3</v>
      </c>
      <c r="M72" s="545" t="str">
        <f t="shared" si="1"/>
        <v>0.01</v>
      </c>
      <c r="AD72" s="485"/>
      <c r="AE72" s="485"/>
    </row>
    <row r="73" spans="1:31" ht="30.6">
      <c r="A73" s="532"/>
      <c r="B73" s="574"/>
      <c r="C73" s="573" t="s">
        <v>694</v>
      </c>
      <c r="D73" s="573"/>
      <c r="E73" s="581"/>
      <c r="F73" s="581"/>
      <c r="G73" s="581"/>
      <c r="H73" s="482"/>
      <c r="I73" s="482"/>
      <c r="J73" s="482"/>
      <c r="K73" s="482"/>
      <c r="L73" s="483"/>
      <c r="M73" s="484"/>
      <c r="AD73" s="485"/>
      <c r="AE73" s="485"/>
    </row>
    <row r="74" spans="1:31" ht="84">
      <c r="A74" s="532">
        <v>17</v>
      </c>
      <c r="B74" s="574"/>
      <c r="C74" s="533">
        <v>8.3000000000000007</v>
      </c>
      <c r="D74" s="572" t="s">
        <v>695</v>
      </c>
      <c r="E74" s="581" t="s">
        <v>801</v>
      </c>
      <c r="F74" s="581">
        <v>363.3</v>
      </c>
      <c r="G74" s="581">
        <v>995474</v>
      </c>
      <c r="H74" s="541" t="s">
        <v>138</v>
      </c>
      <c r="I74" s="537">
        <v>18</v>
      </c>
      <c r="J74" s="542" t="s">
        <v>138</v>
      </c>
      <c r="K74" s="543"/>
      <c r="L74" s="544">
        <f t="shared" si="0"/>
        <v>1.8000000000000002E-3</v>
      </c>
      <c r="M74" s="545" t="str">
        <f t="shared" si="1"/>
        <v>0.01</v>
      </c>
      <c r="AD74" s="485"/>
      <c r="AE74" s="485"/>
    </row>
    <row r="75" spans="1:31" ht="30.6">
      <c r="A75" s="532"/>
      <c r="B75" s="574"/>
      <c r="C75" s="573" t="s">
        <v>696</v>
      </c>
      <c r="D75" s="573"/>
      <c r="E75" s="581"/>
      <c r="F75" s="581"/>
      <c r="G75" s="581"/>
      <c r="H75" s="482"/>
      <c r="I75" s="482"/>
      <c r="J75" s="482"/>
      <c r="K75" s="482"/>
      <c r="L75" s="483"/>
      <c r="M75" s="484"/>
      <c r="AD75" s="485"/>
      <c r="AE75" s="485"/>
    </row>
    <row r="76" spans="1:31" ht="141" customHeight="1">
      <c r="A76" s="699">
        <v>18</v>
      </c>
      <c r="B76" s="574"/>
      <c r="C76" s="719"/>
      <c r="D76" s="721" t="s">
        <v>697</v>
      </c>
      <c r="E76" s="704"/>
      <c r="F76" s="704"/>
      <c r="G76" s="704"/>
      <c r="H76" s="704"/>
      <c r="I76" s="704"/>
      <c r="J76" s="704"/>
      <c r="K76" s="704"/>
      <c r="L76" s="704"/>
      <c r="M76" s="704"/>
      <c r="AD76" s="485"/>
      <c r="AE76" s="485"/>
    </row>
    <row r="77" spans="1:31" ht="204" customHeight="1">
      <c r="A77" s="701"/>
      <c r="B77" s="574"/>
      <c r="C77" s="720"/>
      <c r="D77" s="722"/>
      <c r="E77" s="706"/>
      <c r="F77" s="706"/>
      <c r="G77" s="706"/>
      <c r="H77" s="706"/>
      <c r="I77" s="706"/>
      <c r="J77" s="706"/>
      <c r="K77" s="706"/>
      <c r="L77" s="706"/>
      <c r="M77" s="706"/>
      <c r="AD77" s="485"/>
      <c r="AE77" s="485"/>
    </row>
    <row r="78" spans="1:31" ht="23.4">
      <c r="A78" s="532" t="s">
        <v>11</v>
      </c>
      <c r="B78" s="574"/>
      <c r="C78" s="533" t="s">
        <v>698</v>
      </c>
      <c r="D78" s="572" t="s">
        <v>699</v>
      </c>
      <c r="E78" s="581" t="s">
        <v>637</v>
      </c>
      <c r="F78" s="581">
        <v>2664.66</v>
      </c>
      <c r="G78" s="581">
        <v>995478</v>
      </c>
      <c r="H78" s="541" t="s">
        <v>138</v>
      </c>
      <c r="I78" s="537">
        <v>18</v>
      </c>
      <c r="J78" s="542" t="s">
        <v>138</v>
      </c>
      <c r="K78" s="543"/>
      <c r="L78" s="544">
        <f t="shared" si="0"/>
        <v>1.8000000000000002E-3</v>
      </c>
      <c r="M78" s="545" t="str">
        <f t="shared" si="1"/>
        <v>0.01</v>
      </c>
      <c r="AD78" s="485"/>
      <c r="AE78" s="485"/>
    </row>
    <row r="79" spans="1:31" ht="30.6">
      <c r="A79" s="532"/>
      <c r="B79" s="574"/>
      <c r="C79" s="573" t="s">
        <v>700</v>
      </c>
      <c r="D79" s="573"/>
      <c r="E79" s="581"/>
      <c r="F79" s="581"/>
      <c r="G79" s="581"/>
      <c r="H79" s="482"/>
      <c r="I79" s="482"/>
      <c r="J79" s="482"/>
      <c r="K79" s="482"/>
      <c r="L79" s="483"/>
      <c r="M79" s="484"/>
      <c r="AD79" s="485"/>
      <c r="AE79" s="485"/>
    </row>
    <row r="80" spans="1:31" ht="126">
      <c r="A80" s="532">
        <v>19</v>
      </c>
      <c r="B80" s="574"/>
      <c r="C80" s="578">
        <v>11.39</v>
      </c>
      <c r="D80" s="572" t="s">
        <v>701</v>
      </c>
      <c r="E80" s="581" t="s">
        <v>637</v>
      </c>
      <c r="F80" s="581">
        <v>201.6</v>
      </c>
      <c r="G80" s="581">
        <v>995411</v>
      </c>
      <c r="H80" s="541" t="s">
        <v>138</v>
      </c>
      <c r="I80" s="537">
        <v>18</v>
      </c>
      <c r="J80" s="542" t="s">
        <v>138</v>
      </c>
      <c r="K80" s="543"/>
      <c r="L80" s="544">
        <f t="shared" si="0"/>
        <v>1.8000000000000002E-3</v>
      </c>
      <c r="M80" s="545" t="str">
        <f t="shared" si="1"/>
        <v>0.01</v>
      </c>
      <c r="AD80" s="485"/>
      <c r="AE80" s="485"/>
    </row>
    <row r="81" spans="1:31" ht="30.6">
      <c r="A81" s="532"/>
      <c r="B81" s="574"/>
      <c r="C81" s="573" t="s">
        <v>702</v>
      </c>
      <c r="D81" s="573"/>
      <c r="E81" s="581"/>
      <c r="F81" s="581"/>
      <c r="G81" s="581"/>
      <c r="H81" s="482"/>
      <c r="I81" s="482"/>
      <c r="J81" s="482"/>
      <c r="K81" s="482"/>
      <c r="L81" s="483"/>
      <c r="M81" s="484"/>
      <c r="AD81" s="485"/>
      <c r="AE81" s="485"/>
    </row>
    <row r="82" spans="1:31" ht="84">
      <c r="A82" s="532">
        <v>20</v>
      </c>
      <c r="B82" s="574"/>
      <c r="C82" s="578" t="s">
        <v>703</v>
      </c>
      <c r="D82" s="572" t="s">
        <v>704</v>
      </c>
      <c r="E82" s="581" t="s">
        <v>637</v>
      </c>
      <c r="F82" s="581">
        <v>40.32</v>
      </c>
      <c r="G82" s="581">
        <v>995428</v>
      </c>
      <c r="H82" s="541" t="s">
        <v>138</v>
      </c>
      <c r="I82" s="537">
        <v>18</v>
      </c>
      <c r="J82" s="542" t="s">
        <v>138</v>
      </c>
      <c r="K82" s="543"/>
      <c r="L82" s="544">
        <f t="shared" si="0"/>
        <v>1.8000000000000002E-3</v>
      </c>
      <c r="M82" s="545" t="str">
        <f t="shared" si="1"/>
        <v>0.01</v>
      </c>
      <c r="AD82" s="485"/>
      <c r="AE82" s="485"/>
    </row>
    <row r="83" spans="1:31" ht="30.6">
      <c r="A83" s="532"/>
      <c r="B83" s="574"/>
      <c r="C83" s="573" t="s">
        <v>705</v>
      </c>
      <c r="D83" s="573"/>
      <c r="E83" s="581"/>
      <c r="F83" s="581"/>
      <c r="G83" s="581"/>
      <c r="H83" s="482"/>
      <c r="I83" s="482"/>
      <c r="J83" s="482"/>
      <c r="K83" s="482"/>
      <c r="L83" s="483"/>
      <c r="M83" s="484"/>
      <c r="AD83" s="485"/>
      <c r="AE83" s="485"/>
    </row>
    <row r="84" spans="1:31" ht="147">
      <c r="A84" s="532">
        <v>21</v>
      </c>
      <c r="B84" s="574"/>
      <c r="C84" s="578">
        <v>8.31</v>
      </c>
      <c r="D84" s="572" t="s">
        <v>706</v>
      </c>
      <c r="E84" s="581" t="s">
        <v>637</v>
      </c>
      <c r="F84" s="581">
        <v>923.37</v>
      </c>
      <c r="G84" s="581">
        <v>995474</v>
      </c>
      <c r="H84" s="541" t="s">
        <v>138</v>
      </c>
      <c r="I84" s="537">
        <v>18</v>
      </c>
      <c r="J84" s="542" t="s">
        <v>138</v>
      </c>
      <c r="K84" s="543"/>
      <c r="L84" s="544">
        <f t="shared" ref="L84:L145" si="2">IF(OR(J84="",J84="Confirmed"),I84*M84%,J84*M84%)</f>
        <v>1.8000000000000002E-3</v>
      </c>
      <c r="M84" s="545" t="str">
        <f t="shared" ref="M84:M145" si="3">IF(K84=0,"0.01",K84*F84)</f>
        <v>0.01</v>
      </c>
      <c r="AD84" s="485"/>
      <c r="AE84" s="485"/>
    </row>
    <row r="85" spans="1:31" ht="30.6">
      <c r="A85" s="532"/>
      <c r="B85" s="574"/>
      <c r="C85" s="573" t="s">
        <v>707</v>
      </c>
      <c r="D85" s="573"/>
      <c r="E85" s="581"/>
      <c r="F85" s="581"/>
      <c r="G85" s="581"/>
      <c r="H85" s="482"/>
      <c r="I85" s="482"/>
      <c r="J85" s="482"/>
      <c r="K85" s="482"/>
      <c r="L85" s="483"/>
      <c r="M85" s="484"/>
      <c r="AD85" s="485"/>
      <c r="AE85" s="485"/>
    </row>
    <row r="86" spans="1:31" ht="147">
      <c r="A86" s="532">
        <v>22</v>
      </c>
      <c r="B86" s="574"/>
      <c r="C86" s="578">
        <v>11.41</v>
      </c>
      <c r="D86" s="572" t="s">
        <v>708</v>
      </c>
      <c r="E86" s="581" t="s">
        <v>637</v>
      </c>
      <c r="F86" s="581">
        <v>1588.97</v>
      </c>
      <c r="G86" s="581">
        <v>995474</v>
      </c>
      <c r="H86" s="541" t="s">
        <v>138</v>
      </c>
      <c r="I86" s="537">
        <v>18</v>
      </c>
      <c r="J86" s="542" t="s">
        <v>138</v>
      </c>
      <c r="K86" s="543"/>
      <c r="L86" s="544">
        <f t="shared" si="2"/>
        <v>1.8000000000000002E-3</v>
      </c>
      <c r="M86" s="545" t="str">
        <f t="shared" si="3"/>
        <v>0.01</v>
      </c>
      <c r="AD86" s="485"/>
      <c r="AE86" s="485"/>
    </row>
    <row r="87" spans="1:31" ht="30.6">
      <c r="A87" s="532"/>
      <c r="B87" s="574"/>
      <c r="C87" s="573" t="s">
        <v>709</v>
      </c>
      <c r="D87" s="573"/>
      <c r="E87" s="581"/>
      <c r="F87" s="581"/>
      <c r="G87" s="581"/>
      <c r="H87" s="482"/>
      <c r="I87" s="482"/>
      <c r="J87" s="482"/>
      <c r="K87" s="482"/>
      <c r="L87" s="483"/>
      <c r="M87" s="484"/>
      <c r="AD87" s="485"/>
      <c r="AE87" s="485"/>
    </row>
    <row r="88" spans="1:31" ht="42">
      <c r="A88" s="532">
        <v>23</v>
      </c>
      <c r="B88" s="574"/>
      <c r="C88" s="578">
        <v>4.1100000000000003</v>
      </c>
      <c r="D88" s="572" t="s">
        <v>710</v>
      </c>
      <c r="E88" s="581" t="s">
        <v>637</v>
      </c>
      <c r="F88" s="581">
        <v>494.15</v>
      </c>
      <c r="G88" s="581">
        <v>995453</v>
      </c>
      <c r="H88" s="541" t="s">
        <v>138</v>
      </c>
      <c r="I88" s="537">
        <v>18</v>
      </c>
      <c r="J88" s="542" t="s">
        <v>138</v>
      </c>
      <c r="K88" s="543"/>
      <c r="L88" s="544">
        <f t="shared" si="2"/>
        <v>1.8000000000000002E-3</v>
      </c>
      <c r="M88" s="545" t="str">
        <f t="shared" si="3"/>
        <v>0.01</v>
      </c>
      <c r="AD88" s="485"/>
      <c r="AE88" s="485"/>
    </row>
    <row r="89" spans="1:31" ht="30.6">
      <c r="A89" s="532"/>
      <c r="B89" s="574"/>
      <c r="C89" s="573" t="s">
        <v>711</v>
      </c>
      <c r="D89" s="573"/>
      <c r="E89" s="581"/>
      <c r="F89" s="581"/>
      <c r="G89" s="581"/>
      <c r="H89" s="482"/>
      <c r="I89" s="482"/>
      <c r="J89" s="482"/>
      <c r="K89" s="482"/>
      <c r="L89" s="483"/>
      <c r="M89" s="484"/>
      <c r="AD89" s="485"/>
      <c r="AE89" s="485"/>
    </row>
    <row r="90" spans="1:31" ht="63">
      <c r="A90" s="532">
        <v>24</v>
      </c>
      <c r="B90" s="574"/>
      <c r="C90" s="523">
        <v>12.21</v>
      </c>
      <c r="D90" s="572" t="s">
        <v>712</v>
      </c>
      <c r="E90" s="581"/>
      <c r="F90" s="581"/>
      <c r="G90" s="581"/>
      <c r="H90" s="482"/>
      <c r="I90" s="482"/>
      <c r="J90" s="482"/>
      <c r="K90" s="482"/>
      <c r="L90" s="483"/>
      <c r="M90" s="484"/>
      <c r="AD90" s="485"/>
      <c r="AE90" s="485"/>
    </row>
    <row r="91" spans="1:31" ht="42">
      <c r="A91" s="532" t="s">
        <v>11</v>
      </c>
      <c r="B91" s="574"/>
      <c r="C91" s="523" t="s">
        <v>713</v>
      </c>
      <c r="D91" s="572" t="s">
        <v>714</v>
      </c>
      <c r="E91" s="581" t="s">
        <v>801</v>
      </c>
      <c r="F91" s="581">
        <v>126</v>
      </c>
      <c r="G91" s="581">
        <v>995453</v>
      </c>
      <c r="H91" s="541" t="s">
        <v>138</v>
      </c>
      <c r="I91" s="537">
        <v>18</v>
      </c>
      <c r="J91" s="542" t="s">
        <v>138</v>
      </c>
      <c r="K91" s="543"/>
      <c r="L91" s="544">
        <f t="shared" si="2"/>
        <v>1.8000000000000002E-3</v>
      </c>
      <c r="M91" s="545" t="str">
        <f t="shared" si="3"/>
        <v>0.01</v>
      </c>
      <c r="AD91" s="485"/>
      <c r="AE91" s="485"/>
    </row>
    <row r="92" spans="1:31" ht="30.6">
      <c r="A92" s="532"/>
      <c r="B92" s="574"/>
      <c r="C92" s="573" t="s">
        <v>715</v>
      </c>
      <c r="D92" s="573"/>
      <c r="E92" s="581"/>
      <c r="F92" s="581"/>
      <c r="G92" s="581"/>
      <c r="H92" s="482"/>
      <c r="I92" s="482"/>
      <c r="J92" s="482"/>
      <c r="K92" s="482"/>
      <c r="L92" s="483"/>
      <c r="M92" s="484"/>
      <c r="AD92" s="485"/>
      <c r="AE92" s="485"/>
    </row>
    <row r="93" spans="1:31" ht="63">
      <c r="A93" s="532">
        <v>25</v>
      </c>
      <c r="B93" s="574"/>
      <c r="C93" s="578">
        <v>22.5</v>
      </c>
      <c r="D93" s="572" t="s">
        <v>716</v>
      </c>
      <c r="E93" s="581"/>
      <c r="F93" s="581"/>
      <c r="G93" s="581"/>
      <c r="H93" s="482"/>
      <c r="I93" s="482"/>
      <c r="J93" s="482"/>
      <c r="K93" s="482"/>
      <c r="L93" s="483"/>
      <c r="M93" s="484"/>
      <c r="AD93" s="485"/>
      <c r="AE93" s="485"/>
    </row>
    <row r="94" spans="1:31" ht="42">
      <c r="A94" s="532"/>
      <c r="B94" s="574"/>
      <c r="C94" s="578" t="s">
        <v>563</v>
      </c>
      <c r="D94" s="572" t="s">
        <v>717</v>
      </c>
      <c r="E94" s="581"/>
      <c r="F94" s="581"/>
      <c r="G94" s="581"/>
      <c r="H94" s="482"/>
      <c r="I94" s="482"/>
      <c r="J94" s="482"/>
      <c r="K94" s="482"/>
      <c r="L94" s="483"/>
      <c r="M94" s="484"/>
      <c r="AD94" s="485"/>
      <c r="AE94" s="485"/>
    </row>
    <row r="95" spans="1:31" ht="126">
      <c r="A95" s="532"/>
      <c r="B95" s="574"/>
      <c r="C95" s="578" t="s">
        <v>564</v>
      </c>
      <c r="D95" s="572" t="s">
        <v>718</v>
      </c>
      <c r="E95" s="581"/>
      <c r="F95" s="581"/>
      <c r="G95" s="581"/>
      <c r="H95" s="482"/>
      <c r="I95" s="482"/>
      <c r="J95" s="482"/>
      <c r="K95" s="482"/>
      <c r="L95" s="483"/>
      <c r="M95" s="484"/>
      <c r="AD95" s="485"/>
      <c r="AE95" s="485"/>
    </row>
    <row r="96" spans="1:31" ht="23.4">
      <c r="A96" s="532" t="s">
        <v>11</v>
      </c>
      <c r="B96" s="574"/>
      <c r="C96" s="523" t="s">
        <v>568</v>
      </c>
      <c r="D96" s="572" t="s">
        <v>719</v>
      </c>
      <c r="E96" s="581" t="s">
        <v>637</v>
      </c>
      <c r="F96" s="581">
        <v>695.75</v>
      </c>
      <c r="G96" s="581">
        <v>995453</v>
      </c>
      <c r="H96" s="541" t="s">
        <v>138</v>
      </c>
      <c r="I96" s="537">
        <v>18</v>
      </c>
      <c r="J96" s="542" t="s">
        <v>138</v>
      </c>
      <c r="K96" s="543"/>
      <c r="L96" s="544">
        <f t="shared" si="2"/>
        <v>1.8000000000000002E-3</v>
      </c>
      <c r="M96" s="545" t="str">
        <f t="shared" si="3"/>
        <v>0.01</v>
      </c>
      <c r="AD96" s="485"/>
      <c r="AE96" s="485"/>
    </row>
    <row r="97" spans="1:31" ht="23.4">
      <c r="A97" s="532" t="s">
        <v>13</v>
      </c>
      <c r="B97" s="574"/>
      <c r="C97" s="523" t="s">
        <v>570</v>
      </c>
      <c r="D97" s="572" t="s">
        <v>720</v>
      </c>
      <c r="E97" s="581" t="s">
        <v>637</v>
      </c>
      <c r="F97" s="581">
        <v>1838.28</v>
      </c>
      <c r="G97" s="581">
        <v>995453</v>
      </c>
      <c r="H97" s="541" t="s">
        <v>138</v>
      </c>
      <c r="I97" s="537">
        <v>18</v>
      </c>
      <c r="J97" s="542" t="s">
        <v>138</v>
      </c>
      <c r="K97" s="543"/>
      <c r="L97" s="544">
        <f t="shared" si="2"/>
        <v>1.8000000000000002E-3</v>
      </c>
      <c r="M97" s="545" t="str">
        <f t="shared" si="3"/>
        <v>0.01</v>
      </c>
      <c r="AD97" s="485"/>
      <c r="AE97" s="485"/>
    </row>
    <row r="98" spans="1:31" ht="168.75" customHeight="1">
      <c r="A98" s="699" t="s">
        <v>806</v>
      </c>
      <c r="B98" s="574"/>
      <c r="C98" s="723"/>
      <c r="D98" s="721" t="s">
        <v>797</v>
      </c>
      <c r="E98" s="704"/>
      <c r="F98" s="704"/>
      <c r="G98" s="704"/>
      <c r="H98" s="704"/>
      <c r="I98" s="704"/>
      <c r="J98" s="704"/>
      <c r="K98" s="704"/>
      <c r="L98" s="704"/>
      <c r="M98" s="704"/>
      <c r="AD98" s="485"/>
      <c r="AE98" s="485"/>
    </row>
    <row r="99" spans="1:31" ht="252.75" customHeight="1">
      <c r="A99" s="701"/>
      <c r="B99" s="574"/>
      <c r="C99" s="724"/>
      <c r="D99" s="722"/>
      <c r="E99" s="706"/>
      <c r="F99" s="706"/>
      <c r="G99" s="706"/>
      <c r="H99" s="706"/>
      <c r="I99" s="706"/>
      <c r="J99" s="706"/>
      <c r="K99" s="706"/>
      <c r="L99" s="706"/>
      <c r="M99" s="706"/>
      <c r="AD99" s="485"/>
      <c r="AE99" s="485"/>
    </row>
    <row r="100" spans="1:31" ht="42">
      <c r="A100" s="532" t="s">
        <v>11</v>
      </c>
      <c r="B100" s="574"/>
      <c r="C100" s="578" t="s">
        <v>721</v>
      </c>
      <c r="D100" s="572" t="s">
        <v>722</v>
      </c>
      <c r="E100" s="581" t="s">
        <v>637</v>
      </c>
      <c r="F100" s="581">
        <v>494.15</v>
      </c>
      <c r="G100" s="581">
        <v>995453</v>
      </c>
      <c r="H100" s="541" t="s">
        <v>138</v>
      </c>
      <c r="I100" s="537">
        <v>18</v>
      </c>
      <c r="J100" s="542" t="s">
        <v>138</v>
      </c>
      <c r="K100" s="543"/>
      <c r="L100" s="544">
        <f t="shared" si="2"/>
        <v>1.8000000000000002E-3</v>
      </c>
      <c r="M100" s="545" t="str">
        <f t="shared" si="3"/>
        <v>0.01</v>
      </c>
      <c r="AD100" s="485"/>
      <c r="AE100" s="485"/>
    </row>
    <row r="101" spans="1:31" ht="30.6">
      <c r="A101" s="532"/>
      <c r="B101" s="574"/>
      <c r="C101" s="573" t="s">
        <v>723</v>
      </c>
      <c r="D101" s="573"/>
      <c r="E101" s="581"/>
      <c r="F101" s="581"/>
      <c r="G101" s="581"/>
      <c r="H101" s="482"/>
      <c r="I101" s="482"/>
      <c r="J101" s="482"/>
      <c r="K101" s="482"/>
      <c r="L101" s="483"/>
      <c r="M101" s="484"/>
      <c r="AD101" s="485"/>
      <c r="AE101" s="485"/>
    </row>
    <row r="102" spans="1:31" ht="189">
      <c r="A102" s="532">
        <v>26</v>
      </c>
      <c r="B102" s="574"/>
      <c r="C102" s="578">
        <v>10.28</v>
      </c>
      <c r="D102" s="572" t="s">
        <v>724</v>
      </c>
      <c r="E102" s="581" t="s">
        <v>498</v>
      </c>
      <c r="F102" s="581">
        <v>4875</v>
      </c>
      <c r="G102" s="581">
        <v>995476</v>
      </c>
      <c r="H102" s="541" t="s">
        <v>138</v>
      </c>
      <c r="I102" s="537">
        <v>18</v>
      </c>
      <c r="J102" s="542" t="s">
        <v>138</v>
      </c>
      <c r="K102" s="543"/>
      <c r="L102" s="544">
        <f t="shared" si="2"/>
        <v>1.8000000000000002E-3</v>
      </c>
      <c r="M102" s="545" t="str">
        <f t="shared" si="3"/>
        <v>0.01</v>
      </c>
      <c r="AD102" s="485"/>
      <c r="AE102" s="485"/>
    </row>
    <row r="103" spans="1:31" ht="30.6">
      <c r="A103" s="532"/>
      <c r="B103" s="574"/>
      <c r="C103" s="573" t="s">
        <v>725</v>
      </c>
      <c r="D103" s="573"/>
      <c r="E103" s="581"/>
      <c r="F103" s="581"/>
      <c r="G103" s="581"/>
      <c r="H103" s="482"/>
      <c r="I103" s="482"/>
      <c r="J103" s="482"/>
      <c r="K103" s="482"/>
      <c r="L103" s="483"/>
      <c r="M103" s="484"/>
      <c r="AD103" s="485"/>
      <c r="AE103" s="485"/>
    </row>
    <row r="104" spans="1:31" ht="84">
      <c r="A104" s="532">
        <v>27</v>
      </c>
      <c r="B104" s="574"/>
      <c r="C104" s="578">
        <v>9.2100000000000009</v>
      </c>
      <c r="D104" s="572" t="s">
        <v>726</v>
      </c>
      <c r="E104" s="581"/>
      <c r="F104" s="581"/>
      <c r="G104" s="581"/>
      <c r="H104" s="482"/>
      <c r="I104" s="482"/>
      <c r="J104" s="482"/>
      <c r="K104" s="482"/>
      <c r="L104" s="483"/>
      <c r="M104" s="484"/>
      <c r="AD104" s="485"/>
      <c r="AE104" s="485"/>
    </row>
    <row r="105" spans="1:31" ht="42">
      <c r="A105" s="532" t="s">
        <v>11</v>
      </c>
      <c r="B105" s="574"/>
      <c r="C105" s="578" t="s">
        <v>727</v>
      </c>
      <c r="D105" s="572" t="s">
        <v>728</v>
      </c>
      <c r="E105" s="581" t="s">
        <v>637</v>
      </c>
      <c r="F105" s="581">
        <v>88.2</v>
      </c>
      <c r="G105" s="581">
        <v>995476</v>
      </c>
      <c r="H105" s="541" t="s">
        <v>138</v>
      </c>
      <c r="I105" s="537">
        <v>18</v>
      </c>
      <c r="J105" s="542" t="s">
        <v>138</v>
      </c>
      <c r="K105" s="543"/>
      <c r="L105" s="544">
        <f t="shared" si="2"/>
        <v>1.8000000000000002E-3</v>
      </c>
      <c r="M105" s="545" t="str">
        <f t="shared" si="3"/>
        <v>0.01</v>
      </c>
      <c r="AD105" s="485"/>
      <c r="AE105" s="485"/>
    </row>
    <row r="106" spans="1:31" ht="30.6">
      <c r="A106" s="532"/>
      <c r="B106" s="574"/>
      <c r="C106" s="573" t="s">
        <v>729</v>
      </c>
      <c r="D106" s="573"/>
      <c r="E106" s="581"/>
      <c r="F106" s="581"/>
      <c r="G106" s="581"/>
      <c r="H106" s="482"/>
      <c r="I106" s="482"/>
      <c r="J106" s="482"/>
      <c r="K106" s="482"/>
      <c r="L106" s="483"/>
      <c r="M106" s="484"/>
      <c r="AD106" s="485"/>
      <c r="AE106" s="485"/>
    </row>
    <row r="107" spans="1:31" ht="84">
      <c r="A107" s="532">
        <v>28</v>
      </c>
      <c r="B107" s="574"/>
      <c r="C107" s="578">
        <v>9.2100000000000009</v>
      </c>
      <c r="D107" s="572" t="s">
        <v>726</v>
      </c>
      <c r="E107" s="581"/>
      <c r="F107" s="581"/>
      <c r="G107" s="581"/>
      <c r="H107" s="482"/>
      <c r="I107" s="482"/>
      <c r="J107" s="482"/>
      <c r="K107" s="482"/>
      <c r="L107" s="483"/>
      <c r="M107" s="484"/>
      <c r="AD107" s="485"/>
      <c r="AE107" s="485"/>
    </row>
    <row r="108" spans="1:31" ht="42">
      <c r="A108" s="532" t="s">
        <v>11</v>
      </c>
      <c r="B108" s="574"/>
      <c r="C108" s="578" t="s">
        <v>727</v>
      </c>
      <c r="D108" s="572" t="s">
        <v>728</v>
      </c>
      <c r="E108" s="581" t="s">
        <v>637</v>
      </c>
      <c r="F108" s="581">
        <v>216</v>
      </c>
      <c r="G108" s="581">
        <v>995476</v>
      </c>
      <c r="H108" s="541" t="s">
        <v>138</v>
      </c>
      <c r="I108" s="537">
        <v>18</v>
      </c>
      <c r="J108" s="542" t="s">
        <v>138</v>
      </c>
      <c r="K108" s="543"/>
      <c r="L108" s="544">
        <f t="shared" si="2"/>
        <v>1.8000000000000002E-3</v>
      </c>
      <c r="M108" s="545" t="str">
        <f t="shared" si="3"/>
        <v>0.01</v>
      </c>
      <c r="AD108" s="485"/>
      <c r="AE108" s="485"/>
    </row>
    <row r="109" spans="1:31" ht="63">
      <c r="A109" s="532" t="s">
        <v>807</v>
      </c>
      <c r="B109" s="574"/>
      <c r="C109" s="578">
        <v>9.2200000000000006</v>
      </c>
      <c r="D109" s="572" t="s">
        <v>730</v>
      </c>
      <c r="E109" s="581"/>
      <c r="F109" s="581"/>
      <c r="G109" s="581"/>
      <c r="H109" s="482"/>
      <c r="I109" s="482"/>
      <c r="J109" s="482"/>
      <c r="K109" s="482"/>
      <c r="L109" s="483"/>
      <c r="M109" s="484"/>
      <c r="AD109" s="485"/>
      <c r="AE109" s="485"/>
    </row>
    <row r="110" spans="1:31" ht="42">
      <c r="A110" s="532" t="s">
        <v>11</v>
      </c>
      <c r="B110" s="574"/>
      <c r="C110" s="523" t="s">
        <v>731</v>
      </c>
      <c r="D110" s="572" t="s">
        <v>732</v>
      </c>
      <c r="E110" s="581" t="s">
        <v>637</v>
      </c>
      <c r="F110" s="581">
        <v>216</v>
      </c>
      <c r="G110" s="581">
        <v>995476</v>
      </c>
      <c r="H110" s="541" t="s">
        <v>138</v>
      </c>
      <c r="I110" s="537">
        <v>18</v>
      </c>
      <c r="J110" s="542" t="s">
        <v>138</v>
      </c>
      <c r="K110" s="543"/>
      <c r="L110" s="544">
        <f t="shared" si="2"/>
        <v>1.8000000000000002E-3</v>
      </c>
      <c r="M110" s="545" t="str">
        <f t="shared" si="3"/>
        <v>0.01</v>
      </c>
      <c r="AD110" s="485"/>
      <c r="AE110" s="485"/>
    </row>
    <row r="111" spans="1:31" ht="30.6">
      <c r="A111" s="532"/>
      <c r="B111" s="574"/>
      <c r="C111" s="573" t="s">
        <v>733</v>
      </c>
      <c r="D111" s="573"/>
      <c r="E111" s="581"/>
      <c r="F111" s="581"/>
      <c r="G111" s="581"/>
      <c r="H111" s="482"/>
      <c r="I111" s="482"/>
      <c r="J111" s="482"/>
      <c r="K111" s="482"/>
      <c r="L111" s="483"/>
      <c r="M111" s="484"/>
      <c r="AD111" s="485"/>
      <c r="AE111" s="485"/>
    </row>
    <row r="112" spans="1:31" ht="84">
      <c r="A112" s="532">
        <v>29</v>
      </c>
      <c r="B112" s="574"/>
      <c r="C112" s="523">
        <v>9.1</v>
      </c>
      <c r="D112" s="572" t="s">
        <v>734</v>
      </c>
      <c r="E112" s="581"/>
      <c r="F112" s="581"/>
      <c r="G112" s="581"/>
      <c r="H112" s="482"/>
      <c r="I112" s="482"/>
      <c r="J112" s="482"/>
      <c r="K112" s="482"/>
      <c r="L112" s="483"/>
      <c r="M112" s="484"/>
      <c r="AD112" s="485"/>
      <c r="AE112" s="485"/>
    </row>
    <row r="113" spans="1:31" ht="42">
      <c r="A113" s="532" t="s">
        <v>11</v>
      </c>
      <c r="B113" s="574"/>
      <c r="C113" s="578" t="s">
        <v>735</v>
      </c>
      <c r="D113" s="572" t="s">
        <v>736</v>
      </c>
      <c r="E113" s="581" t="s">
        <v>638</v>
      </c>
      <c r="F113" s="581">
        <v>7.5</v>
      </c>
      <c r="G113" s="581">
        <v>995476</v>
      </c>
      <c r="H113" s="541" t="s">
        <v>138</v>
      </c>
      <c r="I113" s="537">
        <v>18</v>
      </c>
      <c r="J113" s="542" t="s">
        <v>138</v>
      </c>
      <c r="K113" s="543"/>
      <c r="L113" s="544">
        <f t="shared" si="2"/>
        <v>1.8000000000000002E-3</v>
      </c>
      <c r="M113" s="545" t="str">
        <f t="shared" si="3"/>
        <v>0.01</v>
      </c>
      <c r="AD113" s="485"/>
      <c r="AE113" s="485"/>
    </row>
    <row r="114" spans="1:31" ht="30.6">
      <c r="A114" s="532"/>
      <c r="B114" s="574"/>
      <c r="C114" s="573" t="s">
        <v>737</v>
      </c>
      <c r="D114" s="573"/>
      <c r="E114" s="581"/>
      <c r="F114" s="581"/>
      <c r="G114" s="581"/>
      <c r="H114" s="482"/>
      <c r="I114" s="482"/>
      <c r="J114" s="482"/>
      <c r="K114" s="482"/>
      <c r="L114" s="483"/>
      <c r="M114" s="484"/>
      <c r="AD114" s="485"/>
      <c r="AE114" s="485"/>
    </row>
    <row r="115" spans="1:31" ht="84">
      <c r="A115" s="532">
        <v>30</v>
      </c>
      <c r="B115" s="574"/>
      <c r="C115" s="578">
        <v>9.5299999999999994</v>
      </c>
      <c r="D115" s="572" t="s">
        <v>738</v>
      </c>
      <c r="E115" s="581" t="s">
        <v>574</v>
      </c>
      <c r="F115" s="581">
        <v>930</v>
      </c>
      <c r="G115" s="581">
        <v>995476</v>
      </c>
      <c r="H115" s="541" t="s">
        <v>138</v>
      </c>
      <c r="I115" s="537">
        <v>18</v>
      </c>
      <c r="J115" s="542" t="s">
        <v>138</v>
      </c>
      <c r="K115" s="543"/>
      <c r="L115" s="544">
        <f t="shared" si="2"/>
        <v>1.8000000000000002E-3</v>
      </c>
      <c r="M115" s="545" t="str">
        <f t="shared" si="3"/>
        <v>0.01</v>
      </c>
      <c r="AD115" s="485"/>
      <c r="AE115" s="485"/>
    </row>
    <row r="116" spans="1:31" ht="30.6">
      <c r="A116" s="532"/>
      <c r="B116" s="574"/>
      <c r="C116" s="573" t="s">
        <v>739</v>
      </c>
      <c r="D116" s="573"/>
      <c r="E116" s="581"/>
      <c r="F116" s="581"/>
      <c r="G116" s="581"/>
      <c r="H116" s="482"/>
      <c r="I116" s="482"/>
      <c r="J116" s="482"/>
      <c r="K116" s="482"/>
      <c r="L116" s="483"/>
      <c r="M116" s="484"/>
      <c r="AD116" s="485"/>
      <c r="AE116" s="485"/>
    </row>
    <row r="117" spans="1:31" ht="84">
      <c r="A117" s="532">
        <v>31</v>
      </c>
      <c r="B117" s="574"/>
      <c r="C117" s="578">
        <v>9.9700000000000006</v>
      </c>
      <c r="D117" s="572" t="s">
        <v>740</v>
      </c>
      <c r="E117" s="581"/>
      <c r="F117" s="581"/>
      <c r="G117" s="581"/>
      <c r="H117" s="482"/>
      <c r="I117" s="482"/>
      <c r="J117" s="482"/>
      <c r="K117" s="482"/>
      <c r="L117" s="483"/>
      <c r="M117" s="484"/>
      <c r="AD117" s="485"/>
      <c r="AE117" s="485"/>
    </row>
    <row r="118" spans="1:31" ht="42">
      <c r="A118" s="532" t="s">
        <v>11</v>
      </c>
      <c r="B118" s="574"/>
      <c r="C118" s="578" t="s">
        <v>741</v>
      </c>
      <c r="D118" s="572" t="s">
        <v>742</v>
      </c>
      <c r="E118" s="581" t="s">
        <v>574</v>
      </c>
      <c r="F118" s="581">
        <v>191</v>
      </c>
      <c r="G118" s="581">
        <v>995476</v>
      </c>
      <c r="H118" s="541" t="s">
        <v>138</v>
      </c>
      <c r="I118" s="537">
        <v>18</v>
      </c>
      <c r="J118" s="542" t="s">
        <v>138</v>
      </c>
      <c r="K118" s="543"/>
      <c r="L118" s="544">
        <f t="shared" si="2"/>
        <v>1.8000000000000002E-3</v>
      </c>
      <c r="M118" s="545" t="str">
        <f t="shared" si="3"/>
        <v>0.01</v>
      </c>
      <c r="AD118" s="485"/>
      <c r="AE118" s="485"/>
    </row>
    <row r="119" spans="1:31" ht="30.6">
      <c r="A119" s="532"/>
      <c r="B119" s="574"/>
      <c r="C119" s="573" t="s">
        <v>743</v>
      </c>
      <c r="D119" s="573"/>
      <c r="E119" s="581"/>
      <c r="F119" s="581"/>
      <c r="G119" s="581"/>
      <c r="H119" s="482"/>
      <c r="I119" s="482"/>
      <c r="J119" s="482"/>
      <c r="K119" s="482"/>
      <c r="L119" s="483"/>
      <c r="M119" s="484"/>
      <c r="AD119" s="485"/>
      <c r="AE119" s="485"/>
    </row>
    <row r="120" spans="1:31" ht="42">
      <c r="A120" s="532">
        <v>32</v>
      </c>
      <c r="B120" s="574"/>
      <c r="C120" s="578">
        <v>9.1140000000000008</v>
      </c>
      <c r="D120" s="572" t="s">
        <v>744</v>
      </c>
      <c r="E120" s="581"/>
      <c r="F120" s="581"/>
      <c r="G120" s="581"/>
      <c r="H120" s="482"/>
      <c r="I120" s="482"/>
      <c r="J120" s="482"/>
      <c r="K120" s="482"/>
      <c r="L120" s="483"/>
      <c r="M120" s="484"/>
      <c r="AD120" s="485"/>
      <c r="AE120" s="485"/>
    </row>
    <row r="121" spans="1:31" ht="42">
      <c r="A121" s="532" t="s">
        <v>11</v>
      </c>
      <c r="B121" s="574"/>
      <c r="C121" s="578" t="s">
        <v>745</v>
      </c>
      <c r="D121" s="572" t="s">
        <v>746</v>
      </c>
      <c r="E121" s="581" t="s">
        <v>574</v>
      </c>
      <c r="F121" s="581">
        <v>191</v>
      </c>
      <c r="G121" s="581">
        <v>995476</v>
      </c>
      <c r="H121" s="541" t="s">
        <v>138</v>
      </c>
      <c r="I121" s="537">
        <v>18</v>
      </c>
      <c r="J121" s="542" t="s">
        <v>138</v>
      </c>
      <c r="K121" s="543"/>
      <c r="L121" s="544">
        <f t="shared" si="2"/>
        <v>1.8000000000000002E-3</v>
      </c>
      <c r="M121" s="545" t="str">
        <f t="shared" si="3"/>
        <v>0.01</v>
      </c>
      <c r="AD121" s="485"/>
      <c r="AE121" s="485"/>
    </row>
    <row r="122" spans="1:31" ht="30.6">
      <c r="A122" s="532"/>
      <c r="B122" s="574"/>
      <c r="C122" s="573" t="s">
        <v>747</v>
      </c>
      <c r="D122" s="573"/>
      <c r="E122" s="581"/>
      <c r="F122" s="581"/>
      <c r="G122" s="581"/>
      <c r="H122" s="482"/>
      <c r="I122" s="482"/>
      <c r="J122" s="482"/>
      <c r="K122" s="482"/>
      <c r="L122" s="483"/>
      <c r="M122" s="484"/>
      <c r="AD122" s="485"/>
      <c r="AE122" s="485"/>
    </row>
    <row r="123" spans="1:31" ht="63">
      <c r="A123" s="532">
        <v>33</v>
      </c>
      <c r="B123" s="574"/>
      <c r="C123" s="578">
        <v>9.76</v>
      </c>
      <c r="D123" s="572" t="s">
        <v>748</v>
      </c>
      <c r="E123" s="581" t="s">
        <v>574</v>
      </c>
      <c r="F123" s="581">
        <v>191</v>
      </c>
      <c r="G123" s="581">
        <v>995476</v>
      </c>
      <c r="H123" s="541" t="s">
        <v>138</v>
      </c>
      <c r="I123" s="537">
        <v>18</v>
      </c>
      <c r="J123" s="542" t="s">
        <v>138</v>
      </c>
      <c r="K123" s="543"/>
      <c r="L123" s="544">
        <f t="shared" si="2"/>
        <v>1.8000000000000002E-3</v>
      </c>
      <c r="M123" s="545" t="str">
        <f t="shared" si="3"/>
        <v>0.01</v>
      </c>
      <c r="AD123" s="485"/>
      <c r="AE123" s="485"/>
    </row>
    <row r="124" spans="1:31" ht="30.6">
      <c r="A124" s="532"/>
      <c r="B124" s="574"/>
      <c r="C124" s="573" t="s">
        <v>749</v>
      </c>
      <c r="D124" s="573"/>
      <c r="E124" s="581"/>
      <c r="F124" s="581"/>
      <c r="G124" s="581"/>
      <c r="H124" s="482"/>
      <c r="I124" s="482"/>
      <c r="J124" s="482"/>
      <c r="K124" s="482"/>
      <c r="L124" s="483"/>
      <c r="M124" s="484"/>
      <c r="AD124" s="485"/>
      <c r="AE124" s="485"/>
    </row>
    <row r="125" spans="1:31" ht="84">
      <c r="A125" s="532">
        <v>34</v>
      </c>
      <c r="B125" s="574"/>
      <c r="C125" s="578" t="s">
        <v>750</v>
      </c>
      <c r="D125" s="572" t="s">
        <v>751</v>
      </c>
      <c r="E125" s="581" t="s">
        <v>637</v>
      </c>
      <c r="F125" s="581">
        <v>586.46</v>
      </c>
      <c r="G125" s="581">
        <v>995473</v>
      </c>
      <c r="H125" s="541" t="s">
        <v>138</v>
      </c>
      <c r="I125" s="537">
        <v>18</v>
      </c>
      <c r="J125" s="542" t="s">
        <v>138</v>
      </c>
      <c r="K125" s="543"/>
      <c r="L125" s="544">
        <f t="shared" si="2"/>
        <v>1.8000000000000002E-3</v>
      </c>
      <c r="M125" s="545" t="str">
        <f t="shared" si="3"/>
        <v>0.01</v>
      </c>
      <c r="AD125" s="485"/>
      <c r="AE125" s="485"/>
    </row>
    <row r="126" spans="1:31" ht="30.6">
      <c r="A126" s="532"/>
      <c r="B126" s="574"/>
      <c r="C126" s="573" t="s">
        <v>752</v>
      </c>
      <c r="D126" s="573"/>
      <c r="E126" s="581"/>
      <c r="F126" s="581"/>
      <c r="G126" s="581"/>
      <c r="H126" s="482"/>
      <c r="I126" s="482"/>
      <c r="J126" s="482"/>
      <c r="K126" s="482"/>
      <c r="L126" s="483"/>
      <c r="M126" s="484"/>
      <c r="AD126" s="485"/>
      <c r="AE126" s="485"/>
    </row>
    <row r="127" spans="1:31" ht="105">
      <c r="A127" s="532">
        <v>35</v>
      </c>
      <c r="B127" s="574"/>
      <c r="C127" s="578" t="s">
        <v>753</v>
      </c>
      <c r="D127" s="572" t="s">
        <v>754</v>
      </c>
      <c r="E127" s="581" t="s">
        <v>801</v>
      </c>
      <c r="F127" s="581">
        <v>862.5</v>
      </c>
      <c r="G127" s="581">
        <v>995476</v>
      </c>
      <c r="H127" s="541" t="s">
        <v>138</v>
      </c>
      <c r="I127" s="537">
        <v>18</v>
      </c>
      <c r="J127" s="542" t="s">
        <v>138</v>
      </c>
      <c r="K127" s="543"/>
      <c r="L127" s="544">
        <f t="shared" si="2"/>
        <v>1.8000000000000002E-3</v>
      </c>
      <c r="M127" s="545" t="str">
        <f t="shared" si="3"/>
        <v>0.01</v>
      </c>
      <c r="AD127" s="485"/>
      <c r="AE127" s="485"/>
    </row>
    <row r="128" spans="1:31" ht="30.6">
      <c r="A128" s="532"/>
      <c r="B128" s="574"/>
      <c r="C128" s="573" t="s">
        <v>755</v>
      </c>
      <c r="D128" s="573"/>
      <c r="E128" s="581"/>
      <c r="F128" s="581"/>
      <c r="G128" s="581"/>
      <c r="H128" s="482"/>
      <c r="I128" s="482"/>
      <c r="J128" s="482"/>
      <c r="K128" s="482"/>
      <c r="L128" s="483"/>
      <c r="M128" s="484"/>
      <c r="AD128" s="485"/>
      <c r="AE128" s="485"/>
    </row>
    <row r="129" spans="1:31" ht="84">
      <c r="A129" s="532">
        <v>36</v>
      </c>
      <c r="B129" s="574"/>
      <c r="C129" s="578">
        <v>9.48</v>
      </c>
      <c r="D129" s="572" t="s">
        <v>756</v>
      </c>
      <c r="E129" s="581" t="s">
        <v>498</v>
      </c>
      <c r="F129" s="581">
        <v>6722.85</v>
      </c>
      <c r="G129" s="581">
        <v>995476</v>
      </c>
      <c r="H129" s="541" t="s">
        <v>138</v>
      </c>
      <c r="I129" s="537">
        <v>18</v>
      </c>
      <c r="J129" s="542" t="s">
        <v>138</v>
      </c>
      <c r="K129" s="543"/>
      <c r="L129" s="544">
        <f t="shared" si="2"/>
        <v>1.8000000000000002E-3</v>
      </c>
      <c r="M129" s="545" t="str">
        <f t="shared" si="3"/>
        <v>0.01</v>
      </c>
      <c r="AD129" s="485"/>
      <c r="AE129" s="485"/>
    </row>
    <row r="130" spans="1:31" ht="30.6">
      <c r="A130" s="532"/>
      <c r="B130" s="574"/>
      <c r="C130" s="573" t="s">
        <v>635</v>
      </c>
      <c r="D130" s="573"/>
      <c r="E130" s="581"/>
      <c r="F130" s="581"/>
      <c r="G130" s="581"/>
      <c r="H130" s="482"/>
      <c r="I130" s="482"/>
      <c r="J130" s="482"/>
      <c r="K130" s="482"/>
      <c r="L130" s="483"/>
      <c r="M130" s="484"/>
      <c r="AD130" s="485"/>
      <c r="AE130" s="485"/>
    </row>
    <row r="131" spans="1:31" ht="63">
      <c r="A131" s="532">
        <v>37</v>
      </c>
      <c r="B131" s="574"/>
      <c r="C131" s="578">
        <v>13.52</v>
      </c>
      <c r="D131" s="572" t="s">
        <v>636</v>
      </c>
      <c r="E131" s="581" t="s">
        <v>637</v>
      </c>
      <c r="F131" s="581">
        <v>296.27999999999997</v>
      </c>
      <c r="G131" s="581">
        <v>995473</v>
      </c>
      <c r="H131" s="541" t="s">
        <v>138</v>
      </c>
      <c r="I131" s="537">
        <v>18</v>
      </c>
      <c r="J131" s="542" t="s">
        <v>138</v>
      </c>
      <c r="K131" s="543"/>
      <c r="L131" s="544">
        <f t="shared" si="2"/>
        <v>1.8000000000000002E-3</v>
      </c>
      <c r="M131" s="545" t="str">
        <f t="shared" si="3"/>
        <v>0.01</v>
      </c>
      <c r="AD131" s="485"/>
      <c r="AE131" s="485"/>
    </row>
    <row r="132" spans="1:31" ht="30.6">
      <c r="A132" s="532"/>
      <c r="B132" s="574"/>
      <c r="C132" s="573" t="s">
        <v>757</v>
      </c>
      <c r="D132" s="573"/>
      <c r="E132" s="581"/>
      <c r="F132" s="581"/>
      <c r="G132" s="581"/>
      <c r="H132" s="482"/>
      <c r="I132" s="482"/>
      <c r="J132" s="482"/>
      <c r="K132" s="482"/>
      <c r="L132" s="483"/>
      <c r="M132" s="484"/>
      <c r="AD132" s="485"/>
      <c r="AE132" s="485"/>
    </row>
    <row r="133" spans="1:31" ht="213.75" customHeight="1">
      <c r="A133" s="699">
        <v>38</v>
      </c>
      <c r="B133" s="574"/>
      <c r="C133" s="723"/>
      <c r="D133" s="721" t="s">
        <v>758</v>
      </c>
      <c r="E133" s="704"/>
      <c r="F133" s="704"/>
      <c r="G133" s="704"/>
      <c r="H133" s="704"/>
      <c r="I133" s="704"/>
      <c r="J133" s="704"/>
      <c r="K133" s="704"/>
      <c r="L133" s="704"/>
      <c r="M133" s="704"/>
      <c r="AD133" s="485"/>
      <c r="AE133" s="485"/>
    </row>
    <row r="134" spans="1:31" ht="188.25" customHeight="1">
      <c r="A134" s="701"/>
      <c r="B134" s="574"/>
      <c r="C134" s="724"/>
      <c r="D134" s="722"/>
      <c r="E134" s="706"/>
      <c r="F134" s="706"/>
      <c r="G134" s="706"/>
      <c r="H134" s="706"/>
      <c r="I134" s="706"/>
      <c r="J134" s="706"/>
      <c r="K134" s="706"/>
      <c r="L134" s="706"/>
      <c r="M134" s="706"/>
      <c r="AD134" s="485"/>
      <c r="AE134" s="485"/>
    </row>
    <row r="135" spans="1:31" ht="105">
      <c r="A135" s="532" t="s">
        <v>11</v>
      </c>
      <c r="B135" s="574"/>
      <c r="C135" s="578" t="s">
        <v>703</v>
      </c>
      <c r="D135" s="572" t="s">
        <v>759</v>
      </c>
      <c r="E135" s="581" t="s">
        <v>637</v>
      </c>
      <c r="F135" s="581">
        <v>268.91000000000003</v>
      </c>
      <c r="G135" s="581">
        <v>995433</v>
      </c>
      <c r="H135" s="541" t="s">
        <v>138</v>
      </c>
      <c r="I135" s="537">
        <v>18</v>
      </c>
      <c r="J135" s="542" t="s">
        <v>138</v>
      </c>
      <c r="K135" s="543"/>
      <c r="L135" s="544">
        <f t="shared" si="2"/>
        <v>1.8000000000000002E-3</v>
      </c>
      <c r="M135" s="545" t="str">
        <f t="shared" si="3"/>
        <v>0.01</v>
      </c>
      <c r="AD135" s="485"/>
      <c r="AE135" s="485"/>
    </row>
    <row r="136" spans="1:31" ht="30.6">
      <c r="A136" s="532"/>
      <c r="B136" s="574"/>
      <c r="C136" s="573" t="s">
        <v>760</v>
      </c>
      <c r="D136" s="573"/>
      <c r="E136" s="581"/>
      <c r="F136" s="581"/>
      <c r="G136" s="581"/>
      <c r="H136" s="482"/>
      <c r="I136" s="482"/>
      <c r="J136" s="482"/>
      <c r="K136" s="482"/>
      <c r="L136" s="483"/>
      <c r="M136" s="484"/>
      <c r="AD136" s="485"/>
      <c r="AE136" s="485"/>
    </row>
    <row r="137" spans="1:31" ht="317.25" customHeight="1">
      <c r="A137" s="532">
        <v>39</v>
      </c>
      <c r="B137" s="574"/>
      <c r="C137" s="578" t="s">
        <v>703</v>
      </c>
      <c r="D137" s="572" t="s">
        <v>761</v>
      </c>
      <c r="E137" s="581"/>
      <c r="F137" s="581"/>
      <c r="G137" s="581"/>
      <c r="H137" s="482"/>
      <c r="I137" s="482"/>
      <c r="J137" s="482"/>
      <c r="K137" s="482"/>
      <c r="L137" s="483"/>
      <c r="M137" s="484"/>
      <c r="AD137" s="485"/>
      <c r="AE137" s="485"/>
    </row>
    <row r="138" spans="1:31" ht="84">
      <c r="A138" s="532" t="s">
        <v>11</v>
      </c>
      <c r="B138" s="574"/>
      <c r="C138" s="578" t="s">
        <v>703</v>
      </c>
      <c r="D138" s="572" t="s">
        <v>762</v>
      </c>
      <c r="E138" s="581" t="s">
        <v>637</v>
      </c>
      <c r="F138" s="581">
        <v>20.16</v>
      </c>
      <c r="G138" s="581">
        <v>995433</v>
      </c>
      <c r="H138" s="541" t="s">
        <v>138</v>
      </c>
      <c r="I138" s="537">
        <v>18</v>
      </c>
      <c r="J138" s="542" t="s">
        <v>138</v>
      </c>
      <c r="K138" s="543"/>
      <c r="L138" s="544">
        <f t="shared" si="2"/>
        <v>1.8000000000000002E-3</v>
      </c>
      <c r="M138" s="545" t="str">
        <f t="shared" si="3"/>
        <v>0.01</v>
      </c>
      <c r="AD138" s="485"/>
      <c r="AE138" s="485"/>
    </row>
    <row r="139" spans="1:31" ht="30.6">
      <c r="A139" s="532"/>
      <c r="B139" s="574"/>
      <c r="C139" s="573" t="s">
        <v>763</v>
      </c>
      <c r="D139" s="573"/>
      <c r="E139" s="581"/>
      <c r="F139" s="581"/>
      <c r="G139" s="581"/>
      <c r="H139" s="482"/>
      <c r="I139" s="482"/>
      <c r="J139" s="482"/>
      <c r="K139" s="482"/>
      <c r="L139" s="483"/>
      <c r="M139" s="484"/>
      <c r="AD139" s="485"/>
      <c r="AE139" s="485"/>
    </row>
    <row r="140" spans="1:31" ht="210" customHeight="1">
      <c r="A140" s="699">
        <v>40</v>
      </c>
      <c r="B140" s="574"/>
      <c r="C140" s="723"/>
      <c r="D140" s="721" t="s">
        <v>798</v>
      </c>
      <c r="E140" s="704"/>
      <c r="F140" s="704"/>
      <c r="G140" s="704"/>
      <c r="H140" s="704"/>
      <c r="I140" s="704"/>
      <c r="J140" s="704"/>
      <c r="K140" s="704"/>
      <c r="L140" s="704"/>
      <c r="M140" s="704"/>
      <c r="AD140" s="485"/>
      <c r="AE140" s="485"/>
    </row>
    <row r="141" spans="1:31" ht="168.75" customHeight="1">
      <c r="A141" s="701"/>
      <c r="B141" s="574"/>
      <c r="C141" s="724"/>
      <c r="D141" s="722"/>
      <c r="E141" s="706"/>
      <c r="F141" s="706"/>
      <c r="G141" s="706"/>
      <c r="H141" s="706"/>
      <c r="I141" s="706"/>
      <c r="J141" s="706"/>
      <c r="K141" s="706"/>
      <c r="L141" s="706"/>
      <c r="M141" s="706"/>
      <c r="AD141" s="485"/>
      <c r="AE141" s="485"/>
    </row>
    <row r="142" spans="1:31" ht="63">
      <c r="A142" s="532" t="s">
        <v>11</v>
      </c>
      <c r="B142" s="574"/>
      <c r="C142" s="578" t="s">
        <v>703</v>
      </c>
      <c r="D142" s="572" t="s">
        <v>764</v>
      </c>
      <c r="E142" s="581" t="s">
        <v>637</v>
      </c>
      <c r="F142" s="581">
        <v>96.96</v>
      </c>
      <c r="G142" s="581">
        <v>995433</v>
      </c>
      <c r="H142" s="541" t="s">
        <v>138</v>
      </c>
      <c r="I142" s="537">
        <v>18</v>
      </c>
      <c r="J142" s="542" t="s">
        <v>138</v>
      </c>
      <c r="K142" s="543"/>
      <c r="L142" s="544">
        <f t="shared" si="2"/>
        <v>1.8000000000000002E-3</v>
      </c>
      <c r="M142" s="545" t="str">
        <f t="shared" si="3"/>
        <v>0.01</v>
      </c>
      <c r="AD142" s="485"/>
      <c r="AE142" s="485"/>
    </row>
    <row r="143" spans="1:31" ht="30.6">
      <c r="A143" s="532"/>
      <c r="B143" s="574"/>
      <c r="C143" s="573" t="s">
        <v>765</v>
      </c>
      <c r="D143" s="573"/>
      <c r="E143" s="581"/>
      <c r="F143" s="581"/>
      <c r="G143" s="581"/>
      <c r="H143" s="482"/>
      <c r="I143" s="482"/>
      <c r="J143" s="482"/>
      <c r="K143" s="482"/>
      <c r="L143" s="483"/>
      <c r="M143" s="484"/>
      <c r="AD143" s="485"/>
      <c r="AE143" s="485"/>
    </row>
    <row r="144" spans="1:31" ht="30.6">
      <c r="A144" s="532">
        <v>41</v>
      </c>
      <c r="B144" s="574"/>
      <c r="C144" s="736"/>
      <c r="D144" s="579" t="s">
        <v>766</v>
      </c>
      <c r="E144" s="581"/>
      <c r="F144" s="581"/>
      <c r="G144" s="581"/>
      <c r="H144" s="482"/>
      <c r="I144" s="482"/>
      <c r="J144" s="482"/>
      <c r="K144" s="482"/>
      <c r="L144" s="483"/>
      <c r="M144" s="484"/>
      <c r="AD144" s="485"/>
      <c r="AE144" s="485"/>
    </row>
    <row r="145" spans="1:31" ht="190.5" customHeight="1">
      <c r="A145" s="699"/>
      <c r="B145" s="574"/>
      <c r="C145" s="737"/>
      <c r="D145" s="739" t="s">
        <v>767</v>
      </c>
      <c r="E145" s="707" t="s">
        <v>574</v>
      </c>
      <c r="F145" s="707">
        <v>24</v>
      </c>
      <c r="G145" s="707">
        <v>995476</v>
      </c>
      <c r="H145" s="709" t="s">
        <v>138</v>
      </c>
      <c r="I145" s="711">
        <v>18</v>
      </c>
      <c r="J145" s="713" t="s">
        <v>138</v>
      </c>
      <c r="K145" s="715"/>
      <c r="L145" s="717">
        <f t="shared" si="2"/>
        <v>1.8000000000000002E-3</v>
      </c>
      <c r="M145" s="702" t="str">
        <f t="shared" si="3"/>
        <v>0.01</v>
      </c>
      <c r="AD145" s="485"/>
      <c r="AE145" s="485"/>
    </row>
    <row r="146" spans="1:31" ht="234.75" customHeight="1">
      <c r="A146" s="701"/>
      <c r="B146" s="574"/>
      <c r="C146" s="738"/>
      <c r="D146" s="739"/>
      <c r="E146" s="708"/>
      <c r="F146" s="708"/>
      <c r="G146" s="708"/>
      <c r="H146" s="710"/>
      <c r="I146" s="712"/>
      <c r="J146" s="714"/>
      <c r="K146" s="716"/>
      <c r="L146" s="718"/>
      <c r="M146" s="703"/>
      <c r="AD146" s="485"/>
      <c r="AE146" s="485"/>
    </row>
    <row r="147" spans="1:31" ht="30.6">
      <c r="A147" s="532"/>
      <c r="B147" s="574"/>
      <c r="C147" s="573" t="s">
        <v>768</v>
      </c>
      <c r="D147" s="573"/>
      <c r="E147" s="581"/>
      <c r="F147" s="581"/>
      <c r="G147" s="581"/>
      <c r="H147" s="482"/>
      <c r="I147" s="482"/>
      <c r="J147" s="482"/>
      <c r="K147" s="482"/>
      <c r="L147" s="483"/>
      <c r="M147" s="484"/>
      <c r="AD147" s="485"/>
      <c r="AE147" s="485"/>
    </row>
    <row r="148" spans="1:31" ht="42">
      <c r="A148" s="532">
        <v>42</v>
      </c>
      <c r="B148" s="574"/>
      <c r="C148" s="523">
        <v>13.26</v>
      </c>
      <c r="D148" s="572" t="s">
        <v>769</v>
      </c>
      <c r="E148" s="581" t="s">
        <v>637</v>
      </c>
      <c r="F148" s="581">
        <v>12095.93</v>
      </c>
      <c r="G148" s="581">
        <v>995433</v>
      </c>
      <c r="H148" s="541" t="s">
        <v>138</v>
      </c>
      <c r="I148" s="537">
        <v>18</v>
      </c>
      <c r="J148" s="542" t="s">
        <v>138</v>
      </c>
      <c r="K148" s="543"/>
      <c r="L148" s="544">
        <f t="shared" ref="L148:L179" si="4">IF(OR(J148="",J148="Confirmed"),I148*M148%,J148*M148%)</f>
        <v>1.8000000000000002E-3</v>
      </c>
      <c r="M148" s="545" t="str">
        <f t="shared" ref="M148:M179" si="5">IF(K148=0,"0.01",K148*F148)</f>
        <v>0.01</v>
      </c>
      <c r="AD148" s="485"/>
      <c r="AE148" s="485"/>
    </row>
    <row r="149" spans="1:31" ht="30.6">
      <c r="A149" s="532"/>
      <c r="B149" s="574"/>
      <c r="C149" s="573" t="s">
        <v>628</v>
      </c>
      <c r="D149" s="573"/>
      <c r="E149" s="581"/>
      <c r="F149" s="581"/>
      <c r="G149" s="581"/>
      <c r="H149" s="482"/>
      <c r="I149" s="482"/>
      <c r="J149" s="482"/>
      <c r="K149" s="482"/>
      <c r="L149" s="483"/>
      <c r="M149" s="484"/>
      <c r="AD149" s="485"/>
      <c r="AE149" s="485"/>
    </row>
    <row r="150" spans="1:31" ht="126">
      <c r="A150" s="532">
        <v>43</v>
      </c>
      <c r="B150" s="574"/>
      <c r="C150" s="523" t="s">
        <v>629</v>
      </c>
      <c r="D150" s="572" t="s">
        <v>770</v>
      </c>
      <c r="E150" s="581" t="s">
        <v>637</v>
      </c>
      <c r="F150" s="581">
        <v>14461.82</v>
      </c>
      <c r="G150" s="581">
        <v>995473</v>
      </c>
      <c r="H150" s="541" t="s">
        <v>138</v>
      </c>
      <c r="I150" s="537">
        <v>18</v>
      </c>
      <c r="J150" s="542" t="s">
        <v>138</v>
      </c>
      <c r="K150" s="543"/>
      <c r="L150" s="544">
        <f t="shared" si="4"/>
        <v>1.8000000000000002E-3</v>
      </c>
      <c r="M150" s="545" t="str">
        <f t="shared" si="5"/>
        <v>0.01</v>
      </c>
      <c r="AD150" s="485"/>
      <c r="AE150" s="485"/>
    </row>
    <row r="151" spans="1:31" ht="30.6">
      <c r="A151" s="532"/>
      <c r="B151" s="574"/>
      <c r="C151" s="573" t="s">
        <v>631</v>
      </c>
      <c r="D151" s="573"/>
      <c r="E151" s="581"/>
      <c r="F151" s="581"/>
      <c r="G151" s="581"/>
      <c r="H151" s="482"/>
      <c r="I151" s="482"/>
      <c r="J151" s="482"/>
      <c r="K151" s="482"/>
      <c r="L151" s="483"/>
      <c r="M151" s="484"/>
      <c r="AD151" s="485"/>
      <c r="AE151" s="485"/>
    </row>
    <row r="152" spans="1:31" ht="42">
      <c r="A152" s="532">
        <v>44</v>
      </c>
      <c r="B152" s="574"/>
      <c r="C152" s="523">
        <v>13.45</v>
      </c>
      <c r="D152" s="572" t="s">
        <v>771</v>
      </c>
      <c r="E152" s="581"/>
      <c r="F152" s="581"/>
      <c r="G152" s="581"/>
      <c r="H152" s="482"/>
      <c r="I152" s="482"/>
      <c r="J152" s="482"/>
      <c r="K152" s="482"/>
      <c r="L152" s="483"/>
      <c r="M152" s="484"/>
      <c r="AD152" s="485"/>
      <c r="AE152" s="485"/>
    </row>
    <row r="153" spans="1:31" ht="42">
      <c r="A153" s="532" t="s">
        <v>11</v>
      </c>
      <c r="B153" s="574"/>
      <c r="C153" s="580"/>
      <c r="D153" s="572" t="s">
        <v>772</v>
      </c>
      <c r="E153" s="581" t="s">
        <v>637</v>
      </c>
      <c r="F153" s="581">
        <v>2365.89</v>
      </c>
      <c r="G153" s="581">
        <v>995473</v>
      </c>
      <c r="H153" s="541" t="s">
        <v>138</v>
      </c>
      <c r="I153" s="537">
        <v>18</v>
      </c>
      <c r="J153" s="542" t="s">
        <v>138</v>
      </c>
      <c r="K153" s="543"/>
      <c r="L153" s="544">
        <f t="shared" si="4"/>
        <v>1.8000000000000002E-3</v>
      </c>
      <c r="M153" s="545" t="str">
        <f t="shared" si="5"/>
        <v>0.01</v>
      </c>
      <c r="AD153" s="485"/>
      <c r="AE153" s="485"/>
    </row>
    <row r="154" spans="1:31" ht="30.6">
      <c r="A154" s="532"/>
      <c r="B154" s="574"/>
      <c r="C154" s="573" t="s">
        <v>773</v>
      </c>
      <c r="D154" s="573"/>
      <c r="E154" s="581"/>
      <c r="F154" s="581"/>
      <c r="G154" s="581"/>
      <c r="H154" s="482"/>
      <c r="I154" s="482"/>
      <c r="J154" s="482"/>
      <c r="K154" s="482"/>
      <c r="L154" s="483"/>
      <c r="M154" s="484"/>
      <c r="AD154" s="485"/>
      <c r="AE154" s="485"/>
    </row>
    <row r="155" spans="1:31" ht="231">
      <c r="A155" s="532">
        <v>45</v>
      </c>
      <c r="B155" s="574"/>
      <c r="C155" s="533">
        <v>25.2</v>
      </c>
      <c r="D155" s="572" t="s">
        <v>774</v>
      </c>
      <c r="E155" s="581"/>
      <c r="F155" s="581"/>
      <c r="G155" s="581"/>
      <c r="H155" s="482"/>
      <c r="I155" s="482"/>
      <c r="J155" s="482"/>
      <c r="K155" s="482"/>
      <c r="L155" s="483"/>
      <c r="M155" s="484"/>
      <c r="AD155" s="485"/>
      <c r="AE155" s="485"/>
    </row>
    <row r="156" spans="1:31" ht="250.5" customHeight="1">
      <c r="A156" s="699"/>
      <c r="B156" s="574"/>
      <c r="C156" s="719"/>
      <c r="D156" s="721" t="s">
        <v>775</v>
      </c>
      <c r="E156" s="704"/>
      <c r="F156" s="704"/>
      <c r="G156" s="704"/>
      <c r="H156" s="704"/>
      <c r="I156" s="704"/>
      <c r="J156" s="704"/>
      <c r="K156" s="704"/>
      <c r="L156" s="704"/>
      <c r="M156" s="704"/>
      <c r="AD156" s="485"/>
      <c r="AE156" s="485"/>
    </row>
    <row r="157" spans="1:31" ht="247.5" customHeight="1">
      <c r="A157" s="700"/>
      <c r="B157" s="574"/>
      <c r="C157" s="740"/>
      <c r="D157" s="741"/>
      <c r="E157" s="705"/>
      <c r="F157" s="705"/>
      <c r="G157" s="705"/>
      <c r="H157" s="705"/>
      <c r="I157" s="705"/>
      <c r="J157" s="705"/>
      <c r="K157" s="705"/>
      <c r="L157" s="705"/>
      <c r="M157" s="705"/>
      <c r="AD157" s="485"/>
      <c r="AE157" s="485"/>
    </row>
    <row r="158" spans="1:31" ht="206.25" customHeight="1">
      <c r="A158" s="701"/>
      <c r="B158" s="574"/>
      <c r="C158" s="720"/>
      <c r="D158" s="722"/>
      <c r="E158" s="706"/>
      <c r="F158" s="706"/>
      <c r="G158" s="706"/>
      <c r="H158" s="706"/>
      <c r="I158" s="706"/>
      <c r="J158" s="706"/>
      <c r="K158" s="706"/>
      <c r="L158" s="706"/>
      <c r="M158" s="706"/>
      <c r="AD158" s="485"/>
      <c r="AE158" s="485"/>
    </row>
    <row r="159" spans="1:31" ht="189">
      <c r="A159" s="532"/>
      <c r="B159" s="574"/>
      <c r="C159" s="533"/>
      <c r="D159" s="572" t="s">
        <v>776</v>
      </c>
      <c r="E159" s="581"/>
      <c r="F159" s="581"/>
      <c r="G159" s="581"/>
      <c r="H159" s="482"/>
      <c r="I159" s="482"/>
      <c r="J159" s="482"/>
      <c r="K159" s="482"/>
      <c r="L159" s="483"/>
      <c r="M159" s="484"/>
      <c r="AD159" s="485"/>
      <c r="AE159" s="485"/>
    </row>
    <row r="160" spans="1:31" ht="273">
      <c r="A160" s="532"/>
      <c r="B160" s="574"/>
      <c r="C160" s="533"/>
      <c r="D160" s="572" t="s">
        <v>777</v>
      </c>
      <c r="E160" s="581" t="s">
        <v>494</v>
      </c>
      <c r="F160" s="581">
        <v>64.72</v>
      </c>
      <c r="G160" s="581">
        <v>995433</v>
      </c>
      <c r="H160" s="541" t="s">
        <v>138</v>
      </c>
      <c r="I160" s="537">
        <v>18</v>
      </c>
      <c r="J160" s="542" t="s">
        <v>138</v>
      </c>
      <c r="K160" s="543"/>
      <c r="L160" s="544">
        <f t="shared" si="4"/>
        <v>1.8000000000000002E-3</v>
      </c>
      <c r="M160" s="545" t="str">
        <f t="shared" si="5"/>
        <v>0.01</v>
      </c>
      <c r="AD160" s="485"/>
      <c r="AE160" s="485"/>
    </row>
    <row r="161" spans="1:31" ht="30.6">
      <c r="A161" s="532"/>
      <c r="B161" s="574"/>
      <c r="C161" s="573" t="s">
        <v>778</v>
      </c>
      <c r="D161" s="573"/>
      <c r="E161" s="581"/>
      <c r="F161" s="581"/>
      <c r="G161" s="581"/>
      <c r="H161" s="482"/>
      <c r="I161" s="482"/>
      <c r="J161" s="482"/>
      <c r="K161" s="482"/>
      <c r="L161" s="483"/>
      <c r="M161" s="484"/>
      <c r="AD161" s="485"/>
      <c r="AE161" s="485"/>
    </row>
    <row r="162" spans="1:31" ht="231">
      <c r="A162" s="532">
        <v>46</v>
      </c>
      <c r="B162" s="574"/>
      <c r="C162" s="526" t="s">
        <v>779</v>
      </c>
      <c r="D162" s="572" t="s">
        <v>780</v>
      </c>
      <c r="E162" s="581"/>
      <c r="F162" s="581"/>
      <c r="G162" s="581"/>
      <c r="H162" s="482"/>
      <c r="I162" s="482"/>
      <c r="J162" s="482"/>
      <c r="K162" s="482"/>
      <c r="L162" s="483"/>
      <c r="M162" s="484"/>
      <c r="AD162" s="485"/>
      <c r="AE162" s="485"/>
    </row>
    <row r="163" spans="1:31" ht="42">
      <c r="A163" s="532" t="s">
        <v>11</v>
      </c>
      <c r="B163" s="574"/>
      <c r="C163" s="526"/>
      <c r="D163" s="572" t="s">
        <v>781</v>
      </c>
      <c r="E163" s="581" t="s">
        <v>637</v>
      </c>
      <c r="F163" s="581">
        <v>27.37</v>
      </c>
      <c r="G163" s="581">
        <v>995415</v>
      </c>
      <c r="H163" s="541" t="s">
        <v>138</v>
      </c>
      <c r="I163" s="537">
        <v>18</v>
      </c>
      <c r="J163" s="542" t="s">
        <v>138</v>
      </c>
      <c r="K163" s="543"/>
      <c r="L163" s="544">
        <f t="shared" si="4"/>
        <v>1.8000000000000002E-3</v>
      </c>
      <c r="M163" s="545" t="str">
        <f t="shared" si="5"/>
        <v>0.01</v>
      </c>
      <c r="AD163" s="485"/>
      <c r="AE163" s="485"/>
    </row>
    <row r="164" spans="1:31" ht="42">
      <c r="A164" s="532" t="s">
        <v>13</v>
      </c>
      <c r="B164" s="574"/>
      <c r="C164" s="526"/>
      <c r="D164" s="572" t="s">
        <v>782</v>
      </c>
      <c r="E164" s="581" t="s">
        <v>637</v>
      </c>
      <c r="F164" s="581">
        <v>27.37</v>
      </c>
      <c r="G164" s="581">
        <v>995415</v>
      </c>
      <c r="H164" s="541" t="s">
        <v>138</v>
      </c>
      <c r="I164" s="537">
        <v>18</v>
      </c>
      <c r="J164" s="542" t="s">
        <v>138</v>
      </c>
      <c r="K164" s="543"/>
      <c r="L164" s="544">
        <f t="shared" si="4"/>
        <v>1.8000000000000002E-3</v>
      </c>
      <c r="M164" s="545" t="str">
        <f t="shared" si="5"/>
        <v>0.01</v>
      </c>
      <c r="AD164" s="485"/>
      <c r="AE164" s="485"/>
    </row>
    <row r="165" spans="1:31" ht="30.6">
      <c r="A165" s="532"/>
      <c r="B165" s="574"/>
      <c r="C165" s="573" t="s">
        <v>783</v>
      </c>
      <c r="D165" s="573"/>
      <c r="E165" s="581"/>
      <c r="F165" s="581"/>
      <c r="G165" s="581"/>
      <c r="H165" s="482"/>
      <c r="I165" s="482"/>
      <c r="J165" s="482"/>
      <c r="K165" s="482"/>
      <c r="L165" s="483"/>
      <c r="M165" s="484"/>
      <c r="AD165" s="485"/>
      <c r="AE165" s="485"/>
    </row>
    <row r="166" spans="1:31" ht="63">
      <c r="A166" s="532">
        <v>47</v>
      </c>
      <c r="B166" s="574"/>
      <c r="C166" s="526">
        <v>10.199999999999999</v>
      </c>
      <c r="D166" s="572" t="s">
        <v>784</v>
      </c>
      <c r="E166" s="581" t="s">
        <v>498</v>
      </c>
      <c r="F166" s="581">
        <v>1505.21</v>
      </c>
      <c r="G166" s="581">
        <v>995414</v>
      </c>
      <c r="H166" s="541" t="s">
        <v>138</v>
      </c>
      <c r="I166" s="537">
        <v>18</v>
      </c>
      <c r="J166" s="542" t="s">
        <v>138</v>
      </c>
      <c r="K166" s="543"/>
      <c r="L166" s="544">
        <f t="shared" si="4"/>
        <v>1.8000000000000002E-3</v>
      </c>
      <c r="M166" s="545" t="str">
        <f t="shared" si="5"/>
        <v>0.01</v>
      </c>
      <c r="AD166" s="485"/>
      <c r="AE166" s="485"/>
    </row>
    <row r="167" spans="1:31" ht="30.6">
      <c r="A167" s="532"/>
      <c r="B167" s="574"/>
      <c r="C167" s="573" t="s">
        <v>785</v>
      </c>
      <c r="D167" s="573"/>
      <c r="E167" s="581"/>
      <c r="F167" s="581"/>
      <c r="G167" s="581"/>
      <c r="H167" s="482"/>
      <c r="I167" s="482"/>
      <c r="J167" s="482"/>
      <c r="K167" s="482"/>
      <c r="L167" s="483"/>
      <c r="M167" s="484"/>
      <c r="AD167" s="485"/>
      <c r="AE167" s="485"/>
    </row>
    <row r="168" spans="1:31" ht="210">
      <c r="A168" s="532">
        <v>48</v>
      </c>
      <c r="B168" s="574"/>
      <c r="C168" s="533" t="s">
        <v>703</v>
      </c>
      <c r="D168" s="572" t="s">
        <v>786</v>
      </c>
      <c r="E168" s="581" t="s">
        <v>637</v>
      </c>
      <c r="F168" s="581">
        <v>316.52</v>
      </c>
      <c r="G168" s="581">
        <v>995433</v>
      </c>
      <c r="H168" s="541" t="s">
        <v>138</v>
      </c>
      <c r="I168" s="537">
        <v>18</v>
      </c>
      <c r="J168" s="542" t="s">
        <v>138</v>
      </c>
      <c r="K168" s="543"/>
      <c r="L168" s="544">
        <f t="shared" si="4"/>
        <v>1.8000000000000002E-3</v>
      </c>
      <c r="M168" s="545" t="str">
        <f t="shared" si="5"/>
        <v>0.01</v>
      </c>
      <c r="AD168" s="485"/>
      <c r="AE168" s="485"/>
    </row>
    <row r="169" spans="1:31" ht="30.6">
      <c r="A169" s="532"/>
      <c r="B169" s="574"/>
      <c r="C169" s="573" t="s">
        <v>787</v>
      </c>
      <c r="D169" s="573"/>
      <c r="E169" s="581"/>
      <c r="F169" s="581"/>
      <c r="G169" s="581"/>
      <c r="H169" s="482"/>
      <c r="I169" s="482"/>
      <c r="J169" s="482"/>
      <c r="K169" s="482"/>
      <c r="L169" s="483"/>
      <c r="M169" s="484"/>
      <c r="AD169" s="485"/>
      <c r="AE169" s="485"/>
    </row>
    <row r="170" spans="1:31" ht="168">
      <c r="A170" s="532">
        <v>49</v>
      </c>
      <c r="B170" s="574"/>
      <c r="C170" s="533">
        <v>10.6</v>
      </c>
      <c r="D170" s="572" t="s">
        <v>788</v>
      </c>
      <c r="E170" s="581"/>
      <c r="F170" s="581"/>
      <c r="G170" s="581"/>
      <c r="H170" s="482"/>
      <c r="I170" s="482"/>
      <c r="J170" s="482"/>
      <c r="K170" s="482"/>
      <c r="L170" s="483"/>
      <c r="M170" s="484"/>
      <c r="AD170" s="485"/>
      <c r="AE170" s="485"/>
    </row>
    <row r="171" spans="1:31" ht="42">
      <c r="A171" s="532" t="s">
        <v>11</v>
      </c>
      <c r="B171" s="574"/>
      <c r="C171" s="533"/>
      <c r="D171" s="572" t="s">
        <v>789</v>
      </c>
      <c r="E171" s="581" t="s">
        <v>637</v>
      </c>
      <c r="F171" s="581">
        <v>8.4</v>
      </c>
      <c r="G171" s="581">
        <v>995433</v>
      </c>
      <c r="H171" s="541" t="s">
        <v>138</v>
      </c>
      <c r="I171" s="537">
        <v>18</v>
      </c>
      <c r="J171" s="542" t="s">
        <v>138</v>
      </c>
      <c r="K171" s="543"/>
      <c r="L171" s="544">
        <f t="shared" si="4"/>
        <v>1.8000000000000002E-3</v>
      </c>
      <c r="M171" s="545" t="str">
        <f t="shared" si="5"/>
        <v>0.01</v>
      </c>
      <c r="AD171" s="485"/>
      <c r="AE171" s="485"/>
    </row>
    <row r="172" spans="1:31" ht="30.6">
      <c r="A172" s="532"/>
      <c r="B172" s="574"/>
      <c r="C172" s="573" t="s">
        <v>609</v>
      </c>
      <c r="D172" s="573"/>
      <c r="E172" s="581"/>
      <c r="F172" s="581"/>
      <c r="G172" s="581"/>
      <c r="H172" s="482"/>
      <c r="I172" s="482"/>
      <c r="J172" s="482"/>
      <c r="K172" s="482"/>
      <c r="L172" s="483"/>
      <c r="M172" s="484"/>
      <c r="AD172" s="485"/>
      <c r="AE172" s="485"/>
    </row>
    <row r="173" spans="1:31" ht="126">
      <c r="A173" s="532">
        <v>50</v>
      </c>
      <c r="B173" s="574"/>
      <c r="C173" s="533">
        <v>26.72</v>
      </c>
      <c r="D173" s="572" t="s">
        <v>790</v>
      </c>
      <c r="E173" s="581" t="s">
        <v>637</v>
      </c>
      <c r="F173" s="581">
        <v>89.05</v>
      </c>
      <c r="G173" s="581">
        <v>995433</v>
      </c>
      <c r="H173" s="541" t="s">
        <v>138</v>
      </c>
      <c r="I173" s="537">
        <v>18</v>
      </c>
      <c r="J173" s="542" t="s">
        <v>138</v>
      </c>
      <c r="K173" s="543"/>
      <c r="L173" s="544">
        <f t="shared" si="4"/>
        <v>1.8000000000000002E-3</v>
      </c>
      <c r="M173" s="545" t="str">
        <f t="shared" si="5"/>
        <v>0.01</v>
      </c>
      <c r="AD173" s="485"/>
      <c r="AE173" s="485"/>
    </row>
    <row r="174" spans="1:31" ht="30.6">
      <c r="A174" s="532"/>
      <c r="B174" s="574"/>
      <c r="C174" s="573" t="s">
        <v>791</v>
      </c>
      <c r="D174" s="573"/>
      <c r="E174" s="581"/>
      <c r="F174" s="581"/>
      <c r="G174" s="581"/>
      <c r="H174" s="482"/>
      <c r="I174" s="482"/>
      <c r="J174" s="482"/>
      <c r="K174" s="482"/>
      <c r="L174" s="483"/>
      <c r="M174" s="484"/>
      <c r="AD174" s="485"/>
      <c r="AE174" s="485"/>
    </row>
    <row r="175" spans="1:31" ht="105">
      <c r="A175" s="532">
        <v>51</v>
      </c>
      <c r="B175" s="574"/>
      <c r="C175" s="533">
        <v>4.17</v>
      </c>
      <c r="D175" s="572" t="s">
        <v>792</v>
      </c>
      <c r="E175" s="581" t="s">
        <v>637</v>
      </c>
      <c r="F175" s="581">
        <v>75.599999999999994</v>
      </c>
      <c r="G175" s="581">
        <v>995433</v>
      </c>
      <c r="H175" s="541" t="s">
        <v>138</v>
      </c>
      <c r="I175" s="537">
        <v>18</v>
      </c>
      <c r="J175" s="542" t="s">
        <v>138</v>
      </c>
      <c r="K175" s="543"/>
      <c r="L175" s="544">
        <f t="shared" si="4"/>
        <v>1.8000000000000002E-3</v>
      </c>
      <c r="M175" s="545" t="str">
        <f t="shared" si="5"/>
        <v>0.01</v>
      </c>
      <c r="AD175" s="485"/>
      <c r="AE175" s="485"/>
    </row>
    <row r="176" spans="1:31" ht="30.6">
      <c r="A176" s="532"/>
      <c r="B176" s="574"/>
      <c r="C176" s="573" t="s">
        <v>793</v>
      </c>
      <c r="D176" s="573"/>
      <c r="E176" s="581"/>
      <c r="F176" s="581"/>
      <c r="G176" s="581"/>
      <c r="H176" s="482"/>
      <c r="I176" s="482"/>
      <c r="J176" s="482"/>
      <c r="K176" s="482"/>
      <c r="L176" s="483"/>
      <c r="M176" s="484"/>
      <c r="AD176" s="485"/>
      <c r="AE176" s="485"/>
    </row>
    <row r="177" spans="1:31" ht="231">
      <c r="A177" s="532">
        <v>52</v>
      </c>
      <c r="B177" s="574"/>
      <c r="C177" s="578">
        <v>8.32</v>
      </c>
      <c r="D177" s="572" t="s">
        <v>794</v>
      </c>
      <c r="E177" s="581"/>
      <c r="F177" s="581"/>
      <c r="G177" s="581"/>
      <c r="H177" s="482"/>
      <c r="I177" s="482"/>
      <c r="J177" s="482"/>
      <c r="K177" s="482"/>
      <c r="L177" s="483"/>
      <c r="M177" s="484"/>
      <c r="AD177" s="485"/>
      <c r="AE177" s="485"/>
    </row>
    <row r="178" spans="1:31" ht="231">
      <c r="A178" s="532"/>
      <c r="B178" s="574"/>
      <c r="C178" s="578"/>
      <c r="D178" s="572" t="s">
        <v>795</v>
      </c>
      <c r="E178" s="581"/>
      <c r="F178" s="581"/>
      <c r="G178" s="581"/>
      <c r="H178" s="482"/>
      <c r="I178" s="482"/>
      <c r="J178" s="482"/>
      <c r="K178" s="482"/>
      <c r="L178" s="483"/>
      <c r="M178" s="484"/>
      <c r="AD178" s="485"/>
      <c r="AE178" s="485"/>
    </row>
    <row r="179" spans="1:31" ht="231">
      <c r="A179" s="532"/>
      <c r="B179" s="574"/>
      <c r="C179" s="523"/>
      <c r="D179" s="572" t="s">
        <v>796</v>
      </c>
      <c r="E179" s="581" t="s">
        <v>637</v>
      </c>
      <c r="F179" s="581">
        <v>617.70000000000005</v>
      </c>
      <c r="G179" s="581">
        <v>995471</v>
      </c>
      <c r="H179" s="541" t="s">
        <v>138</v>
      </c>
      <c r="I179" s="537">
        <v>18</v>
      </c>
      <c r="J179" s="542" t="s">
        <v>138</v>
      </c>
      <c r="K179" s="543"/>
      <c r="L179" s="544">
        <f t="shared" si="4"/>
        <v>1.8000000000000002E-3</v>
      </c>
      <c r="M179" s="545" t="str">
        <f t="shared" si="5"/>
        <v>0.01</v>
      </c>
      <c r="AD179" s="485"/>
      <c r="AE179" s="485"/>
    </row>
    <row r="180" spans="1:31" ht="40.5" customHeight="1">
      <c r="A180" s="534"/>
      <c r="B180" s="490"/>
      <c r="C180" s="524"/>
      <c r="D180" s="726" t="s">
        <v>500</v>
      </c>
      <c r="E180" s="727"/>
      <c r="F180" s="727"/>
      <c r="G180" s="727"/>
      <c r="H180" s="727"/>
      <c r="I180" s="727"/>
      <c r="J180" s="727"/>
      <c r="K180" s="728"/>
      <c r="L180" s="539">
        <f>SUM(L19:L179)</f>
        <v>0.12779999999999991</v>
      </c>
      <c r="M180" s="540">
        <f>SUM(M19:M179)</f>
        <v>0</v>
      </c>
      <c r="AD180" s="491"/>
      <c r="AE180" s="350" t="e">
        <f>ROUND(SUM(#REF!),0)</f>
        <v>#REF!</v>
      </c>
    </row>
    <row r="181" spans="1:31">
      <c r="A181" s="535"/>
      <c r="B181" s="344"/>
      <c r="C181" s="525"/>
      <c r="D181" s="345"/>
      <c r="E181" s="345"/>
      <c r="F181" s="345"/>
      <c r="G181" s="344"/>
      <c r="H181" s="344"/>
      <c r="I181" s="344"/>
      <c r="J181" s="344"/>
      <c r="K181" s="344"/>
      <c r="L181" s="492"/>
      <c r="M181" s="348"/>
      <c r="AD181" s="491"/>
      <c r="AE181" s="350"/>
    </row>
    <row r="182" spans="1:31" ht="45" customHeight="1">
      <c r="A182" s="729" t="s">
        <v>592</v>
      </c>
      <c r="B182" s="730"/>
      <c r="C182" s="730"/>
      <c r="D182" s="730"/>
      <c r="E182" s="730"/>
      <c r="F182" s="730"/>
      <c r="G182" s="730"/>
      <c r="H182" s="730"/>
      <c r="I182" s="730"/>
      <c r="J182" s="730"/>
      <c r="K182" s="730"/>
      <c r="L182" s="731"/>
      <c r="M182" s="348"/>
      <c r="AD182" s="491"/>
      <c r="AE182" s="350"/>
    </row>
    <row r="183" spans="1:31">
      <c r="A183" s="535"/>
      <c r="B183" s="344"/>
      <c r="C183" s="525"/>
      <c r="D183" s="345"/>
      <c r="E183" s="345"/>
      <c r="F183" s="345"/>
      <c r="G183" s="346"/>
      <c r="H183" s="346"/>
      <c r="I183" s="346"/>
      <c r="J183" s="346"/>
      <c r="K183" s="346"/>
      <c r="L183" s="492"/>
      <c r="M183" s="348"/>
      <c r="AD183" s="491"/>
      <c r="AE183" s="350"/>
    </row>
    <row r="184" spans="1:31">
      <c r="A184" s="535"/>
      <c r="B184" s="344"/>
      <c r="C184" s="525"/>
      <c r="D184" s="345"/>
      <c r="E184" s="345"/>
      <c r="F184" s="345"/>
      <c r="G184" s="346"/>
      <c r="H184" s="346"/>
      <c r="I184" s="346"/>
      <c r="J184" s="346"/>
      <c r="K184" s="346"/>
      <c r="L184" s="492"/>
      <c r="M184" s="348"/>
      <c r="AD184" s="491"/>
      <c r="AE184" s="350"/>
    </row>
    <row r="185" spans="1:31" ht="33.6" customHeight="1">
      <c r="A185" s="549" t="s">
        <v>110</v>
      </c>
      <c r="B185" s="550"/>
      <c r="C185" s="549"/>
      <c r="D185" s="347" t="str">
        <f>IF('[2]Names of Bidder'!D21=0,"",'[2]Names of Bidder'!D21)</f>
        <v/>
      </c>
      <c r="E185" s="493"/>
      <c r="F185" s="493"/>
      <c r="G185" s="347"/>
      <c r="H185" s="347"/>
      <c r="I185" s="347"/>
      <c r="J185" s="347"/>
      <c r="L185" s="349" t="s">
        <v>113</v>
      </c>
      <c r="M185" s="494" t="str">
        <f>IF('[2]Names of Bidder'!D18=0,"",'[2]Names of Bidder'!D18)</f>
        <v/>
      </c>
    </row>
    <row r="186" spans="1:31" ht="33.6" customHeight="1">
      <c r="A186" s="549" t="s">
        <v>112</v>
      </c>
      <c r="B186" s="550"/>
      <c r="C186" s="549"/>
      <c r="D186" s="347" t="str">
        <f>IF('[2]Names of Bidder'!D22=0,"",'[2]Names of Bidder'!D22)</f>
        <v/>
      </c>
      <c r="E186" s="493"/>
      <c r="F186" s="493"/>
      <c r="G186" s="347"/>
      <c r="H186" s="347"/>
      <c r="I186" s="347"/>
      <c r="J186" s="347"/>
      <c r="L186" s="349" t="s">
        <v>114</v>
      </c>
      <c r="M186" s="494" t="str">
        <f>IF('[2]Names of Bidder'!D19=0,"",'[2]Names of Bidder'!D19)</f>
        <v/>
      </c>
    </row>
    <row r="187" spans="1:31" ht="33.6" customHeight="1">
      <c r="A187" s="496"/>
      <c r="B187" s="128"/>
      <c r="C187" s="496"/>
      <c r="D187" s="495"/>
      <c r="E187" s="495"/>
      <c r="F187" s="495"/>
      <c r="G187" s="108"/>
      <c r="H187" s="108"/>
      <c r="I187" s="108"/>
      <c r="J187" s="108"/>
    </row>
  </sheetData>
  <sheetProtection algorithmName="SHA-512" hashValue="Pq0MvL/ZB+oPwwz59x96OLgzKMCE09Xb+RL+meVVi7xCA6K//siuGc1tojVWKdyxl5C/gF8M6n2SZBuGdsf+Hg==" saltValue="PHFfpLrQtWQfA8zUenD1Hw==" spinCount="100000" sheet="1" formatColumns="0" formatRows="0" selectLockedCells="1"/>
  <autoFilter ref="A15:M180" xr:uid="{00000000-0001-0000-0600-000000000000}"/>
  <customSheetViews>
    <customSheetView guid="{9CA44E70-650F-49CD-967F-298619682CA2}" topLeftCell="A10">
      <selection activeCell="D18" sqref="D18"/>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C39F923C-6CD3-45D8-86F8-6C4D806DDD7E}">
      <selection activeCell="F45" sqref="F45"/>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B1277D53-29D6-4226-81E2-084FB62977B6}" topLeftCell="A16">
      <selection activeCell="B25" sqref="B25:G26"/>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58D82F59-8CF6-455F-B9F4-081499FDF243}" topLeftCell="A7">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4F65FF32-EC61-4022-A399-2986D7B6B8B3}" showPageBreaks="1" zeroValues="0" printArea="1" view="pageBreakPreview" showRuler="0" topLeftCell="A20">
      <selection activeCell="B2" sqref="B2:E2"/>
      <colBreaks count="1" manualBreakCount="1">
        <brk id="6" max="1048575" man="1"/>
      </colBreaks>
      <pageMargins left="0.51181102362204722" right="0.26" top="0.54" bottom="0.51" header="0.27" footer="0.32"/>
      <printOptions horizontalCentered="1"/>
      <pageSetup paperSize="9" scale="87" orientation="portrait" horizontalDpi="300" verticalDpi="300"/>
      <headerFooter alignWithMargins="0">
        <oddFooter>&amp;R&amp;"Book Antiqua,Bold"&amp;10Page &amp;P of &amp;N</oddFooter>
      </headerFooter>
    </customSheetView>
    <customSheetView guid="{696D9240-6693-44E8-B9A4-2BFADD101EE2}">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B0EE7D76-5806-4718-BDAD-3A3EA691E5E4}" topLeftCell="A7">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E95B21C1-D936-4435-AF6F-90CF0B6A7506}" topLeftCell="A16">
      <selection activeCell="B25" sqref="B25:G26"/>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08A645C4-A23F-4400-B0CE-1685BC312A6F}">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s>
  <mergeCells count="80">
    <mergeCell ref="A76:A77"/>
    <mergeCell ref="E76:E77"/>
    <mergeCell ref="J1:M1"/>
    <mergeCell ref="D180:K180"/>
    <mergeCell ref="A182:L182"/>
    <mergeCell ref="A14:F14"/>
    <mergeCell ref="I14:M14"/>
    <mergeCell ref="A3:M3"/>
    <mergeCell ref="A4:M4"/>
    <mergeCell ref="A1:I1"/>
    <mergeCell ref="C144:C146"/>
    <mergeCell ref="D145:D146"/>
    <mergeCell ref="C156:C158"/>
    <mergeCell ref="D156:D158"/>
    <mergeCell ref="I76:I77"/>
    <mergeCell ref="C98:C99"/>
    <mergeCell ref="C76:C77"/>
    <mergeCell ref="D76:D77"/>
    <mergeCell ref="D133:D134"/>
    <mergeCell ref="C140:C141"/>
    <mergeCell ref="D140:D141"/>
    <mergeCell ref="D98:D99"/>
    <mergeCell ref="C133:C134"/>
    <mergeCell ref="J76:J77"/>
    <mergeCell ref="K76:K77"/>
    <mergeCell ref="L76:L77"/>
    <mergeCell ref="M76:M77"/>
    <mergeCell ref="E98:E99"/>
    <mergeCell ref="F98:F99"/>
    <mergeCell ref="G98:G99"/>
    <mergeCell ref="H98:H99"/>
    <mergeCell ref="I98:I99"/>
    <mergeCell ref="J98:J99"/>
    <mergeCell ref="K98:K99"/>
    <mergeCell ref="L98:L99"/>
    <mergeCell ref="M98:M99"/>
    <mergeCell ref="F76:F77"/>
    <mergeCell ref="G76:G77"/>
    <mergeCell ref="H76:H77"/>
    <mergeCell ref="M133:M134"/>
    <mergeCell ref="E140:E141"/>
    <mergeCell ref="F140:F141"/>
    <mergeCell ref="G140:G141"/>
    <mergeCell ref="H140:H141"/>
    <mergeCell ref="I140:I141"/>
    <mergeCell ref="J140:J141"/>
    <mergeCell ref="K140:K141"/>
    <mergeCell ref="L140:L141"/>
    <mergeCell ref="M140:M141"/>
    <mergeCell ref="E133:E134"/>
    <mergeCell ref="F133:F134"/>
    <mergeCell ref="G133:G134"/>
    <mergeCell ref="H133:H134"/>
    <mergeCell ref="I133:I134"/>
    <mergeCell ref="J133:J134"/>
    <mergeCell ref="K133:K134"/>
    <mergeCell ref="L133:L134"/>
    <mergeCell ref="J145:J146"/>
    <mergeCell ref="K145:K146"/>
    <mergeCell ref="L145:L146"/>
    <mergeCell ref="M145:M146"/>
    <mergeCell ref="E156:E158"/>
    <mergeCell ref="F156:F158"/>
    <mergeCell ref="G156:G158"/>
    <mergeCell ref="H156:H158"/>
    <mergeCell ref="I156:I158"/>
    <mergeCell ref="J156:J158"/>
    <mergeCell ref="K156:K158"/>
    <mergeCell ref="L156:L158"/>
    <mergeCell ref="M156:M158"/>
    <mergeCell ref="E145:E146"/>
    <mergeCell ref="F145:F146"/>
    <mergeCell ref="G145:G146"/>
    <mergeCell ref="H145:H146"/>
    <mergeCell ref="I145:I146"/>
    <mergeCell ref="A156:A158"/>
    <mergeCell ref="A98:A99"/>
    <mergeCell ref="A133:A134"/>
    <mergeCell ref="A140:A141"/>
    <mergeCell ref="A145:A146"/>
  </mergeCells>
  <dataValidations count="2">
    <dataValidation type="list" allowBlank="1" showInputMessage="1" showErrorMessage="1" sqref="J19 J21 J24 J28:J30 J33:J35 J38:J40 J42:J44 J47 J49:J51 J54 J179 J61:J63 J65 J67:J68 J70 J72 J74 J78 J80 J82 J84 J86 J88 J91 J96:J97 J100 J102 J105 J108 J110 J113 J115 J118 J121 J123 J125 J127 J129 J131 J135 J138 J142 J145 J148 J150 J153 J160 J163:J164 J166 J168 J171 J173 J175 J56 J58:J59" xr:uid="{00000000-0002-0000-0600-000000000000}">
      <formula1>"Confirmed, 0,5,12,18,28"</formula1>
    </dataValidation>
    <dataValidation operator="greaterThan" allowBlank="1" showInputMessage="1" showErrorMessage="1" sqref="L19 L21 L24 L28:L30 L33:L35 L38:L40 L42:L44 L47 L49:L51 L54 L179 L61:L63 L65 L67:L68 L70 L72 L74 L78 L80 L82 L84 L86 L88 L91 L96:L97 L100 L102 L105 L108 L110 L113 L115 L118 L121 L123 L125 L127 L129 L131 L135 L138 L142 L145 L148 L150 L153 L160 L163:L164 L166 L168 L171 L173 L175 L56 L58:L59" xr:uid="{00000000-0002-0000-0600-000001000000}"/>
  </dataValidations>
  <printOptions horizontalCentered="1"/>
  <pageMargins left="0.51181102362204722" right="0.27559055118110237" top="0.39370078740157483" bottom="0.39370078740157483" header="0.27559055118110237" footer="0.23622047244094491"/>
  <pageSetup paperSize="9" scale="22" orientation="landscape" horizontalDpi="300" verticalDpi="300" r:id="rId1"/>
  <headerFooter alignWithMargins="0">
    <oddFooter>&amp;R&amp;"Book Antiqua,Bold"&amp;10Schedule-3/ 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10A2E-F76F-4D86-A3A5-21630C1D6CEA}">
  <sheetPr>
    <tabColor indexed="10"/>
  </sheetPr>
  <dimension ref="A1:AH63"/>
  <sheetViews>
    <sheetView view="pageBreakPreview" topLeftCell="A15" zoomScale="55" zoomScaleNormal="85" zoomScaleSheetLayoutView="55" workbookViewId="0">
      <selection activeCell="K24" sqref="K24"/>
    </sheetView>
  </sheetViews>
  <sheetFormatPr defaultColWidth="9" defaultRowHeight="21"/>
  <cols>
    <col min="1" max="1" width="10" style="527" customWidth="1"/>
    <col min="2" max="2" width="72.77734375" style="320" hidden="1" customWidth="1"/>
    <col min="3" max="3" width="19" style="516" customWidth="1"/>
    <col min="4" max="4" width="121.33203125" style="321" customWidth="1"/>
    <col min="5" max="5" width="17.44140625" style="321" customWidth="1"/>
    <col min="6" max="6" width="23.33203125" style="321" customWidth="1"/>
    <col min="7" max="7" width="22.88671875" style="322" customWidth="1"/>
    <col min="8" max="8" width="18.33203125" style="322" customWidth="1"/>
    <col min="9" max="9" width="21.77734375" style="322" customWidth="1"/>
    <col min="10" max="10" width="22.77734375" style="322" customWidth="1"/>
    <col min="11" max="11" width="22.44140625" style="320" customWidth="1"/>
    <col min="12" max="12" width="24.21875" style="323" customWidth="1"/>
    <col min="13" max="13" width="24.21875" style="324" customWidth="1"/>
    <col min="14" max="25" width="9" style="105"/>
    <col min="26" max="26" width="9" style="107"/>
    <col min="27" max="28" width="9" style="318" hidden="1" customWidth="1"/>
    <col min="29" max="29" width="9" style="325" hidden="1" customWidth="1"/>
    <col min="30" max="31" width="17.6640625" style="325" hidden="1" customWidth="1"/>
    <col min="32" max="33" width="9" style="325" hidden="1" customWidth="1"/>
    <col min="34" max="34" width="9" style="325"/>
    <col min="35" max="16384" width="9" style="107"/>
  </cols>
  <sheetData>
    <row r="1" spans="1:34" s="501" customFormat="1" ht="75" customHeight="1">
      <c r="A1" s="735" t="str">
        <f>Cover!B3</f>
        <v>Specification No.: ODP/BB/C&amp;M-3430/OT-14/RFx No. 5002002968/23-24</v>
      </c>
      <c r="B1" s="735"/>
      <c r="C1" s="735"/>
      <c r="D1" s="735"/>
      <c r="E1" s="735"/>
      <c r="F1" s="735"/>
      <c r="G1" s="735"/>
      <c r="H1" s="735"/>
      <c r="I1" s="735"/>
      <c r="J1" s="746" t="s">
        <v>1160</v>
      </c>
      <c r="K1" s="746"/>
      <c r="L1" s="746"/>
      <c r="M1" s="746"/>
      <c r="N1" s="500"/>
      <c r="O1" s="500"/>
      <c r="P1" s="500"/>
      <c r="Q1" s="500"/>
      <c r="R1" s="500"/>
      <c r="S1" s="500"/>
      <c r="T1" s="500"/>
      <c r="U1" s="500"/>
      <c r="V1" s="500"/>
      <c r="W1" s="500"/>
      <c r="X1" s="500"/>
      <c r="Y1" s="500"/>
      <c r="AA1" s="502"/>
      <c r="AB1" s="502"/>
      <c r="AC1" s="503"/>
      <c r="AD1" s="503"/>
      <c r="AE1" s="503"/>
      <c r="AF1" s="503"/>
      <c r="AG1" s="503"/>
      <c r="AH1" s="503"/>
    </row>
    <row r="2" spans="1:34" ht="18" customHeight="1">
      <c r="A2" s="496"/>
      <c r="B2" s="154"/>
      <c r="C2" s="515"/>
      <c r="D2" s="326"/>
      <c r="E2" s="326"/>
      <c r="F2" s="326"/>
      <c r="G2" s="108"/>
      <c r="H2" s="108"/>
      <c r="I2" s="108"/>
      <c r="J2" s="108"/>
      <c r="K2" s="105"/>
      <c r="L2" s="335"/>
      <c r="M2" s="336"/>
    </row>
    <row r="3" spans="1:34" ht="54" customHeight="1">
      <c r="A3" s="734" t="str">
        <f>Cover!$B$2</f>
        <v xml:space="preserve">Balance works for Construction of Vishram Sadan at MKCG Medical College, Berhampur under CSR Scheme of POWERGRID </v>
      </c>
      <c r="B3" s="734"/>
      <c r="C3" s="734"/>
      <c r="D3" s="734"/>
      <c r="E3" s="734"/>
      <c r="F3" s="734"/>
      <c r="G3" s="734"/>
      <c r="H3" s="734"/>
      <c r="I3" s="734"/>
      <c r="J3" s="734"/>
      <c r="K3" s="734"/>
      <c r="L3" s="734"/>
      <c r="M3" s="734"/>
      <c r="AC3" s="342" t="s">
        <v>120</v>
      </c>
      <c r="AE3" s="343"/>
    </row>
    <row r="4" spans="1:34" ht="22.2" customHeight="1">
      <c r="A4" s="689" t="s">
        <v>121</v>
      </c>
      <c r="B4" s="689"/>
      <c r="C4" s="689"/>
      <c r="D4" s="689"/>
      <c r="E4" s="689"/>
      <c r="F4" s="689"/>
      <c r="G4" s="689"/>
      <c r="H4" s="689"/>
      <c r="I4" s="689"/>
      <c r="J4" s="689"/>
      <c r="K4" s="689"/>
      <c r="L4" s="689"/>
      <c r="M4" s="689"/>
      <c r="AC4" s="342" t="s">
        <v>122</v>
      </c>
      <c r="AE4" s="343"/>
    </row>
    <row r="5" spans="1:34" ht="18" customHeight="1">
      <c r="AC5" s="342" t="s">
        <v>123</v>
      </c>
      <c r="AE5" s="343"/>
    </row>
    <row r="6" spans="1:34" ht="18" customHeight="1">
      <c r="A6" s="528" t="s">
        <v>83</v>
      </c>
      <c r="B6" s="212"/>
      <c r="C6" s="517"/>
      <c r="D6" s="328"/>
      <c r="E6" s="328"/>
      <c r="F6" s="328"/>
      <c r="G6" s="208"/>
      <c r="H6" s="208"/>
      <c r="I6" s="208"/>
      <c r="J6" s="208"/>
      <c r="K6" s="105" t="s">
        <v>84</v>
      </c>
      <c r="L6" s="335"/>
      <c r="M6" s="336"/>
      <c r="AC6" s="342" t="s">
        <v>124</v>
      </c>
      <c r="AE6" s="343"/>
    </row>
    <row r="7" spans="1:34" ht="18" customHeight="1">
      <c r="A7" s="528" t="e">
        <f>"Bidder as "&amp;'[1]Names of Bidder'!D6</f>
        <v>#REF!</v>
      </c>
      <c r="B7" s="214"/>
      <c r="C7" s="518"/>
      <c r="D7" s="329"/>
      <c r="E7" s="329"/>
      <c r="F7" s="329"/>
      <c r="K7" s="156" t="s">
        <v>528</v>
      </c>
      <c r="L7" s="337"/>
      <c r="M7" s="338"/>
      <c r="N7" s="158"/>
      <c r="O7" s="158"/>
      <c r="P7" s="158"/>
      <c r="Q7" s="158"/>
      <c r="R7" s="158"/>
      <c r="S7" s="158"/>
      <c r="T7" s="158"/>
      <c r="U7" s="158"/>
      <c r="V7" s="158"/>
      <c r="W7" s="158"/>
      <c r="X7" s="158"/>
      <c r="Y7" s="158"/>
      <c r="AC7" s="342" t="s">
        <v>125</v>
      </c>
      <c r="AE7" s="343"/>
    </row>
    <row r="8" spans="1:34">
      <c r="A8" s="529" t="s">
        <v>126</v>
      </c>
      <c r="B8" s="212"/>
      <c r="C8" s="519" t="str">
        <f>IF('Names of Bidder'!D8=0,"",'Names of Bidder'!D8)</f>
        <v/>
      </c>
      <c r="D8" s="330" t="str">
        <f>IF('Names of Bidder'!D8=0,"",'Names of Bidder'!D8)</f>
        <v/>
      </c>
      <c r="E8" s="328"/>
      <c r="F8" s="328"/>
      <c r="G8" s="330"/>
      <c r="H8" s="330"/>
      <c r="I8" s="330"/>
      <c r="J8" s="330"/>
      <c r="K8" s="156" t="s">
        <v>127</v>
      </c>
      <c r="L8" s="337"/>
      <c r="M8" s="338"/>
      <c r="N8" s="158"/>
      <c r="O8" s="158"/>
      <c r="P8" s="158"/>
      <c r="Q8" s="158"/>
      <c r="R8" s="158"/>
      <c r="S8" s="158"/>
      <c r="T8" s="158"/>
      <c r="U8" s="158"/>
      <c r="V8" s="158"/>
      <c r="W8" s="158"/>
      <c r="X8" s="158"/>
      <c r="Y8" s="158"/>
      <c r="AC8" s="342" t="s">
        <v>128</v>
      </c>
      <c r="AE8" s="343"/>
    </row>
    <row r="9" spans="1:34">
      <c r="A9" s="529" t="s">
        <v>129</v>
      </c>
      <c r="B9" s="212"/>
      <c r="C9" s="519" t="str">
        <f>IF('Names of Bidder'!D9=0,"",'Names of Bidder'!D9)</f>
        <v/>
      </c>
      <c r="D9" s="330" t="str">
        <f>IF('Names of Bidder'!D9=0,"",'Names of Bidder'!D9)</f>
        <v/>
      </c>
      <c r="E9" s="328"/>
      <c r="F9" s="328"/>
      <c r="G9" s="330"/>
      <c r="H9" s="330"/>
      <c r="I9" s="330"/>
      <c r="J9" s="330"/>
      <c r="K9" s="156" t="s">
        <v>130</v>
      </c>
      <c r="L9" s="337"/>
      <c r="M9" s="338"/>
      <c r="N9" s="158"/>
      <c r="O9" s="158"/>
      <c r="P9" s="158"/>
      <c r="Q9" s="158"/>
      <c r="R9" s="158"/>
      <c r="S9" s="158"/>
      <c r="T9" s="158"/>
      <c r="U9" s="158"/>
      <c r="V9" s="158"/>
      <c r="W9" s="158"/>
      <c r="X9" s="158"/>
      <c r="Y9" s="158"/>
      <c r="AC9" s="342" t="s">
        <v>131</v>
      </c>
      <c r="AE9" s="343"/>
    </row>
    <row r="10" spans="1:34">
      <c r="A10" s="530"/>
      <c r="B10" s="208"/>
      <c r="C10" s="519" t="str">
        <f>IF('Names of Bidder'!D10=0,"",'Names of Bidder'!D10)</f>
        <v/>
      </c>
      <c r="D10" s="330" t="str">
        <f>IF('Names of Bidder'!D10=0,"",'Names of Bidder'!D10)</f>
        <v/>
      </c>
      <c r="E10" s="331"/>
      <c r="F10" s="331"/>
      <c r="G10" s="330"/>
      <c r="H10" s="330"/>
      <c r="I10" s="330"/>
      <c r="J10" s="330"/>
      <c r="K10" s="156" t="s">
        <v>132</v>
      </c>
      <c r="L10" s="337"/>
      <c r="M10" s="338"/>
      <c r="N10" s="158"/>
      <c r="O10" s="158"/>
      <c r="P10" s="158"/>
      <c r="Q10" s="158"/>
      <c r="R10" s="158"/>
      <c r="S10" s="158"/>
      <c r="T10" s="158"/>
      <c r="U10" s="158"/>
      <c r="V10" s="158"/>
      <c r="W10" s="158"/>
      <c r="X10" s="158"/>
      <c r="Y10" s="158"/>
    </row>
    <row r="11" spans="1:34">
      <c r="A11" s="530"/>
      <c r="B11" s="208"/>
      <c r="C11" s="519" t="str">
        <f>IF('Names of Bidder'!D11=0,"",'Names of Bidder'!D11)</f>
        <v/>
      </c>
      <c r="D11" s="330" t="str">
        <f>IF('Names of Bidder'!D11=0,"",'Names of Bidder'!D11)</f>
        <v/>
      </c>
      <c r="E11" s="331"/>
      <c r="F11" s="331"/>
      <c r="G11" s="330"/>
      <c r="H11" s="330"/>
      <c r="I11" s="330"/>
      <c r="J11" s="330"/>
      <c r="K11" s="156" t="s">
        <v>133</v>
      </c>
      <c r="L11" s="337"/>
      <c r="M11" s="338"/>
      <c r="N11" s="158"/>
      <c r="O11" s="158"/>
      <c r="P11" s="158"/>
      <c r="Q11" s="158"/>
      <c r="R11" s="158"/>
      <c r="S11" s="158"/>
      <c r="T11" s="158"/>
      <c r="U11" s="158"/>
      <c r="V11" s="158"/>
      <c r="W11" s="158"/>
      <c r="X11" s="158"/>
      <c r="Y11" s="158"/>
    </row>
    <row r="12" spans="1:34" ht="18" customHeight="1">
      <c r="A12" s="530"/>
      <c r="B12" s="208"/>
      <c r="C12" s="520"/>
      <c r="D12" s="331"/>
      <c r="E12" s="331"/>
      <c r="F12" s="331"/>
      <c r="G12" s="328"/>
      <c r="H12" s="328"/>
      <c r="I12" s="328"/>
      <c r="J12" s="328"/>
      <c r="K12" s="208"/>
      <c r="L12" s="339"/>
      <c r="M12" s="336"/>
    </row>
    <row r="13" spans="1:34" ht="18" customHeight="1">
      <c r="A13" s="531"/>
      <c r="B13" s="332"/>
      <c r="C13" s="521"/>
      <c r="D13" s="333"/>
      <c r="E13" s="333"/>
      <c r="F13" s="333"/>
      <c r="G13" s="332"/>
      <c r="H13" s="332"/>
      <c r="I13" s="332"/>
      <c r="J13" s="332"/>
      <c r="K13" s="332"/>
      <c r="L13" s="340"/>
      <c r="M13" s="341"/>
    </row>
    <row r="14" spans="1:34" ht="41.4" customHeight="1">
      <c r="A14" s="732" t="s">
        <v>640</v>
      </c>
      <c r="B14" s="732"/>
      <c r="C14" s="732"/>
      <c r="D14" s="732"/>
      <c r="E14" s="732"/>
      <c r="F14" s="732"/>
      <c r="G14" s="212"/>
      <c r="H14" s="212"/>
      <c r="I14" s="733" t="s">
        <v>134</v>
      </c>
      <c r="J14" s="733"/>
      <c r="K14" s="733"/>
      <c r="L14" s="733"/>
      <c r="M14" s="733"/>
    </row>
    <row r="15" spans="1:34" s="128" customFormat="1" ht="129" customHeight="1">
      <c r="A15" s="522" t="s">
        <v>94</v>
      </c>
      <c r="B15" s="130" t="s">
        <v>490</v>
      </c>
      <c r="C15" s="522" t="s">
        <v>595</v>
      </c>
      <c r="D15" s="546" t="s">
        <v>95</v>
      </c>
      <c r="E15" s="132" t="s">
        <v>97</v>
      </c>
      <c r="F15" s="132" t="s">
        <v>98</v>
      </c>
      <c r="G15" s="504" t="s">
        <v>590</v>
      </c>
      <c r="H15" s="504" t="s">
        <v>591</v>
      </c>
      <c r="I15" s="504" t="s">
        <v>135</v>
      </c>
      <c r="J15" s="504" t="s">
        <v>491</v>
      </c>
      <c r="K15" s="505" t="s">
        <v>527</v>
      </c>
      <c r="L15" s="506" t="s">
        <v>136</v>
      </c>
      <c r="M15" s="507" t="s">
        <v>526</v>
      </c>
      <c r="AC15" s="508"/>
      <c r="AD15" s="368" t="s">
        <v>492</v>
      </c>
      <c r="AE15" s="368" t="s">
        <v>493</v>
      </c>
      <c r="AF15" s="508"/>
      <c r="AG15" s="508"/>
      <c r="AH15" s="508"/>
    </row>
    <row r="16" spans="1:34" ht="23.4">
      <c r="A16" s="532">
        <v>1</v>
      </c>
      <c r="B16" s="482"/>
      <c r="C16" s="532">
        <v>2</v>
      </c>
      <c r="D16" s="547">
        <v>3</v>
      </c>
      <c r="E16" s="482">
        <v>4</v>
      </c>
      <c r="F16" s="482">
        <v>5</v>
      </c>
      <c r="G16" s="482">
        <v>6</v>
      </c>
      <c r="H16" s="482">
        <v>7</v>
      </c>
      <c r="I16" s="482">
        <v>8</v>
      </c>
      <c r="J16" s="482">
        <v>9</v>
      </c>
      <c r="K16" s="482">
        <v>10</v>
      </c>
      <c r="L16" s="582">
        <v>11</v>
      </c>
      <c r="M16" s="582">
        <v>12</v>
      </c>
      <c r="AD16" s="485">
        <v>5</v>
      </c>
      <c r="AE16" s="485" t="s">
        <v>137</v>
      </c>
    </row>
    <row r="17" spans="1:34" s="498" customFormat="1" ht="34.200000000000003" hidden="1" customHeight="1">
      <c r="A17" s="486"/>
      <c r="B17" s="509"/>
      <c r="C17" s="742" t="s">
        <v>538</v>
      </c>
      <c r="D17" s="742"/>
      <c r="E17" s="742"/>
      <c r="F17" s="742"/>
      <c r="G17" s="742"/>
      <c r="H17" s="742"/>
      <c r="I17" s="742"/>
      <c r="J17" s="743"/>
      <c r="K17" s="510"/>
      <c r="L17" s="511"/>
      <c r="M17" s="512"/>
      <c r="N17" s="497"/>
      <c r="O17" s="497"/>
      <c r="P17" s="497"/>
      <c r="Q17" s="497"/>
      <c r="R17" s="497"/>
      <c r="S17" s="497"/>
      <c r="T17" s="497"/>
      <c r="U17" s="497"/>
      <c r="V17" s="497"/>
      <c r="W17" s="497"/>
      <c r="X17" s="497"/>
      <c r="Y17" s="497"/>
      <c r="AA17" s="499"/>
      <c r="AB17" s="499"/>
      <c r="AC17" s="513"/>
      <c r="AD17" s="514"/>
      <c r="AE17" s="514"/>
      <c r="AF17" s="513"/>
      <c r="AG17" s="513"/>
      <c r="AH17" s="513"/>
    </row>
    <row r="18" spans="1:34" ht="30.6">
      <c r="A18" s="533"/>
      <c r="B18" s="573"/>
      <c r="C18" s="573" t="s">
        <v>597</v>
      </c>
      <c r="D18" s="573"/>
      <c r="E18" s="536"/>
      <c r="F18" s="552"/>
      <c r="G18" s="536"/>
      <c r="H18" s="536"/>
      <c r="I18" s="536"/>
      <c r="J18" s="536"/>
      <c r="K18" s="536"/>
      <c r="L18" s="536"/>
      <c r="M18" s="536"/>
      <c r="AA18" s="488"/>
      <c r="AB18" s="488"/>
      <c r="AC18" s="488"/>
      <c r="AD18" s="488"/>
      <c r="AE18" s="488"/>
      <c r="AF18" s="488"/>
      <c r="AG18" s="488"/>
      <c r="AH18" s="489"/>
    </row>
    <row r="19" spans="1:34" ht="63">
      <c r="A19" s="533">
        <v>1</v>
      </c>
      <c r="B19" s="487"/>
      <c r="C19" s="526" t="s">
        <v>598</v>
      </c>
      <c r="D19" s="572" t="s">
        <v>599</v>
      </c>
      <c r="E19" s="523" t="s">
        <v>637</v>
      </c>
      <c r="F19" s="551">
        <v>6.36</v>
      </c>
      <c r="G19" s="523">
        <v>995433</v>
      </c>
      <c r="H19" s="541" t="s">
        <v>138</v>
      </c>
      <c r="I19" s="537">
        <v>18</v>
      </c>
      <c r="J19" s="542" t="s">
        <v>138</v>
      </c>
      <c r="K19" s="543"/>
      <c r="L19" s="544">
        <f>IF(OR(J19="",J19="Confirmed"),I19*M19%,J19*M19%)</f>
        <v>1.8000000000000002E-3</v>
      </c>
      <c r="M19" s="545" t="str">
        <f>IF(K19=0,"0.01",K19*F19)</f>
        <v>0.01</v>
      </c>
      <c r="AA19" s="488"/>
      <c r="AB19" s="488"/>
      <c r="AC19" s="488"/>
      <c r="AD19" s="488"/>
      <c r="AE19" s="488"/>
      <c r="AF19" s="488"/>
      <c r="AG19" s="488"/>
      <c r="AH19" s="489"/>
    </row>
    <row r="20" spans="1:34" ht="30.6">
      <c r="A20" s="533"/>
      <c r="B20" s="487"/>
      <c r="C20" s="573" t="s">
        <v>600</v>
      </c>
      <c r="D20" s="573"/>
      <c r="E20" s="536"/>
      <c r="F20" s="552"/>
      <c r="G20" s="536"/>
      <c r="H20" s="536"/>
      <c r="I20" s="536"/>
      <c r="J20" s="536"/>
      <c r="K20" s="536"/>
      <c r="L20" s="536"/>
      <c r="M20" s="536"/>
      <c r="AA20" s="488"/>
      <c r="AB20" s="488"/>
      <c r="AC20" s="488"/>
      <c r="AD20" s="488"/>
      <c r="AE20" s="488"/>
      <c r="AF20" s="488"/>
      <c r="AG20" s="488"/>
      <c r="AH20" s="489"/>
    </row>
    <row r="21" spans="1:34" ht="84">
      <c r="A21" s="533">
        <v>2</v>
      </c>
      <c r="B21" s="487"/>
      <c r="C21" s="523">
        <v>2.6</v>
      </c>
      <c r="D21" s="572" t="s">
        <v>601</v>
      </c>
      <c r="E21" s="536"/>
      <c r="F21" s="552"/>
      <c r="G21" s="536"/>
      <c r="H21" s="536"/>
      <c r="I21" s="536"/>
      <c r="J21" s="536"/>
      <c r="K21" s="536"/>
      <c r="L21" s="536"/>
      <c r="M21" s="536"/>
      <c r="AA21" s="488"/>
      <c r="AB21" s="488"/>
      <c r="AC21" s="488"/>
      <c r="AD21" s="488"/>
      <c r="AE21" s="488"/>
      <c r="AF21" s="488"/>
      <c r="AG21" s="488"/>
      <c r="AH21" s="489"/>
    </row>
    <row r="22" spans="1:34" ht="22.8">
      <c r="A22" s="533" t="s">
        <v>11</v>
      </c>
      <c r="B22" s="487"/>
      <c r="C22" s="526"/>
      <c r="D22" s="572" t="s">
        <v>602</v>
      </c>
      <c r="E22" s="523" t="s">
        <v>638</v>
      </c>
      <c r="F22" s="551">
        <v>482.1</v>
      </c>
      <c r="G22" s="523">
        <v>995433</v>
      </c>
      <c r="H22" s="541" t="s">
        <v>138</v>
      </c>
      <c r="I22" s="537">
        <v>18</v>
      </c>
      <c r="J22" s="542" t="s">
        <v>138</v>
      </c>
      <c r="K22" s="543"/>
      <c r="L22" s="544">
        <f>IF(OR(J22="",J22="Confirmed"),I22*M22%,J22*M22%)</f>
        <v>1.8000000000000002E-3</v>
      </c>
      <c r="M22" s="545" t="str">
        <f>IF(K22=0,"0.01",K22*F22)</f>
        <v>0.01</v>
      </c>
      <c r="AA22" s="488"/>
      <c r="AB22" s="488"/>
      <c r="AC22" s="488"/>
      <c r="AD22" s="488"/>
      <c r="AE22" s="488"/>
      <c r="AF22" s="488"/>
      <c r="AG22" s="488"/>
      <c r="AH22" s="489"/>
    </row>
    <row r="23" spans="1:34" ht="27.75" customHeight="1">
      <c r="A23" s="533"/>
      <c r="B23" s="487"/>
      <c r="C23" s="744" t="s">
        <v>603</v>
      </c>
      <c r="D23" s="745"/>
      <c r="E23" s="536"/>
      <c r="F23" s="552"/>
      <c r="G23" s="536"/>
      <c r="H23" s="536"/>
      <c r="I23" s="536"/>
      <c r="J23" s="536"/>
      <c r="K23" s="536"/>
      <c r="L23" s="536"/>
      <c r="M23" s="536"/>
      <c r="AA23" s="488"/>
      <c r="AB23" s="488"/>
      <c r="AC23" s="488"/>
      <c r="AD23" s="488"/>
      <c r="AE23" s="488"/>
      <c r="AF23" s="488"/>
      <c r="AG23" s="488"/>
      <c r="AH23" s="489"/>
    </row>
    <row r="24" spans="1:34" ht="147">
      <c r="A24" s="533" t="s">
        <v>596</v>
      </c>
      <c r="B24" s="487"/>
      <c r="C24" s="523">
        <v>2.2000000000000002</v>
      </c>
      <c r="D24" s="572" t="s">
        <v>604</v>
      </c>
      <c r="E24" s="523" t="s">
        <v>638</v>
      </c>
      <c r="F24" s="551">
        <v>482.1</v>
      </c>
      <c r="G24" s="523">
        <v>995433</v>
      </c>
      <c r="H24" s="541" t="s">
        <v>138</v>
      </c>
      <c r="I24" s="537">
        <v>18</v>
      </c>
      <c r="J24" s="542" t="s">
        <v>138</v>
      </c>
      <c r="K24" s="543"/>
      <c r="L24" s="544">
        <f t="shared" ref="L24:L55" si="0">IF(OR(J24="",J24="Confirmed"),I24*M24%,J24*M24%)</f>
        <v>1.8000000000000002E-3</v>
      </c>
      <c r="M24" s="545" t="str">
        <f t="shared" ref="M24:M55" si="1">IF(K24=0,"0.01",K24*F24)</f>
        <v>0.01</v>
      </c>
      <c r="AA24" s="488"/>
      <c r="AB24" s="488"/>
      <c r="AC24" s="488"/>
      <c r="AD24" s="488"/>
      <c r="AE24" s="488"/>
      <c r="AF24" s="488"/>
      <c r="AG24" s="488"/>
      <c r="AH24" s="489"/>
    </row>
    <row r="25" spans="1:34" ht="30.6">
      <c r="A25" s="533"/>
      <c r="B25" s="487"/>
      <c r="C25" s="573" t="s">
        <v>605</v>
      </c>
      <c r="D25" s="573"/>
      <c r="E25" s="536"/>
      <c r="F25" s="552"/>
      <c r="G25" s="536"/>
      <c r="H25" s="536"/>
      <c r="I25" s="536"/>
      <c r="J25" s="536"/>
      <c r="K25" s="536"/>
      <c r="L25" s="536"/>
      <c r="M25" s="536"/>
      <c r="AA25" s="488"/>
      <c r="AB25" s="488"/>
      <c r="AC25" s="488"/>
      <c r="AD25" s="488"/>
      <c r="AE25" s="488"/>
      <c r="AF25" s="488"/>
      <c r="AG25" s="488"/>
      <c r="AH25" s="489"/>
    </row>
    <row r="26" spans="1:34" ht="63">
      <c r="A26" s="533">
        <v>3</v>
      </c>
      <c r="B26" s="487"/>
      <c r="C26" s="523">
        <v>2.27</v>
      </c>
      <c r="D26" s="572" t="s">
        <v>606</v>
      </c>
      <c r="E26" s="523" t="s">
        <v>638</v>
      </c>
      <c r="F26" s="551">
        <v>257.58</v>
      </c>
      <c r="G26" s="523">
        <v>995433</v>
      </c>
      <c r="H26" s="541" t="s">
        <v>138</v>
      </c>
      <c r="I26" s="537">
        <v>18</v>
      </c>
      <c r="J26" s="542" t="s">
        <v>138</v>
      </c>
      <c r="K26" s="543"/>
      <c r="L26" s="544">
        <f t="shared" si="0"/>
        <v>1.8000000000000002E-3</v>
      </c>
      <c r="M26" s="545" t="str">
        <f t="shared" si="1"/>
        <v>0.01</v>
      </c>
      <c r="AA26" s="488"/>
      <c r="AB26" s="488"/>
      <c r="AC26" s="488"/>
      <c r="AD26" s="488"/>
      <c r="AE26" s="488"/>
      <c r="AF26" s="488"/>
      <c r="AG26" s="488"/>
      <c r="AH26" s="489"/>
    </row>
    <row r="27" spans="1:34" ht="30.6">
      <c r="A27" s="533"/>
      <c r="B27" s="487"/>
      <c r="C27" s="573" t="s">
        <v>607</v>
      </c>
      <c r="D27" s="573"/>
      <c r="E27" s="536"/>
      <c r="F27" s="552"/>
      <c r="G27" s="536"/>
      <c r="H27" s="536"/>
      <c r="I27" s="536"/>
      <c r="J27" s="536"/>
      <c r="K27" s="536"/>
      <c r="L27" s="536"/>
      <c r="M27" s="536"/>
      <c r="AA27" s="488"/>
      <c r="AB27" s="488"/>
      <c r="AC27" s="488"/>
      <c r="AD27" s="488"/>
      <c r="AE27" s="488"/>
      <c r="AF27" s="488"/>
      <c r="AG27" s="488"/>
      <c r="AH27" s="489"/>
    </row>
    <row r="28" spans="1:34" ht="84">
      <c r="A28" s="533">
        <v>4</v>
      </c>
      <c r="B28" s="487"/>
      <c r="C28" s="523">
        <v>4.0999999999999996</v>
      </c>
      <c r="D28" s="572" t="s">
        <v>608</v>
      </c>
      <c r="E28" s="523" t="s">
        <v>638</v>
      </c>
      <c r="F28" s="551">
        <v>4.9800000000000004</v>
      </c>
      <c r="G28" s="523">
        <v>995454</v>
      </c>
      <c r="H28" s="541" t="s">
        <v>138</v>
      </c>
      <c r="I28" s="537">
        <v>18</v>
      </c>
      <c r="J28" s="542" t="s">
        <v>138</v>
      </c>
      <c r="K28" s="543"/>
      <c r="L28" s="544">
        <f t="shared" si="0"/>
        <v>1.8000000000000002E-3</v>
      </c>
      <c r="M28" s="545" t="str">
        <f t="shared" si="1"/>
        <v>0.01</v>
      </c>
      <c r="AA28" s="488"/>
      <c r="AB28" s="488"/>
      <c r="AC28" s="488"/>
      <c r="AD28" s="488"/>
      <c r="AE28" s="488"/>
      <c r="AF28" s="488"/>
      <c r="AG28" s="488"/>
      <c r="AH28" s="489"/>
    </row>
    <row r="29" spans="1:34" ht="30.6">
      <c r="A29" s="533"/>
      <c r="B29" s="487"/>
      <c r="C29" s="573" t="s">
        <v>609</v>
      </c>
      <c r="D29" s="573"/>
      <c r="E29" s="536"/>
      <c r="F29" s="552"/>
      <c r="G29" s="536"/>
      <c r="H29" s="536"/>
      <c r="I29" s="536"/>
      <c r="J29" s="536"/>
      <c r="K29" s="536"/>
      <c r="L29" s="536"/>
      <c r="M29" s="536"/>
      <c r="AA29" s="488"/>
      <c r="AB29" s="488"/>
      <c r="AC29" s="488"/>
      <c r="AD29" s="488"/>
      <c r="AE29" s="488"/>
      <c r="AF29" s="488"/>
      <c r="AG29" s="488"/>
      <c r="AH29" s="489"/>
    </row>
    <row r="30" spans="1:34" ht="105">
      <c r="A30" s="533">
        <v>5</v>
      </c>
      <c r="B30" s="487"/>
      <c r="C30" s="523">
        <v>26.72</v>
      </c>
      <c r="D30" s="572" t="s">
        <v>610</v>
      </c>
      <c r="E30" s="523" t="s">
        <v>637</v>
      </c>
      <c r="F30" s="551">
        <v>842</v>
      </c>
      <c r="G30" s="523">
        <v>995421</v>
      </c>
      <c r="H30" s="541" t="s">
        <v>138</v>
      </c>
      <c r="I30" s="537">
        <v>18</v>
      </c>
      <c r="J30" s="542" t="s">
        <v>138</v>
      </c>
      <c r="K30" s="543"/>
      <c r="L30" s="544">
        <f t="shared" si="0"/>
        <v>1.8000000000000002E-3</v>
      </c>
      <c r="M30" s="545" t="str">
        <f t="shared" si="1"/>
        <v>0.01</v>
      </c>
      <c r="AA30" s="488"/>
      <c r="AB30" s="488"/>
      <c r="AC30" s="488"/>
      <c r="AD30" s="488"/>
      <c r="AE30" s="488"/>
      <c r="AF30" s="488"/>
      <c r="AG30" s="488"/>
      <c r="AH30" s="489"/>
    </row>
    <row r="31" spans="1:34" ht="30.6">
      <c r="A31" s="533"/>
      <c r="B31" s="487"/>
      <c r="C31" s="573" t="s">
        <v>611</v>
      </c>
      <c r="D31" s="573"/>
      <c r="E31" s="536"/>
      <c r="F31" s="552"/>
      <c r="G31" s="536"/>
      <c r="H31" s="536"/>
      <c r="I31" s="536"/>
      <c r="J31" s="536"/>
      <c r="K31" s="536"/>
      <c r="L31" s="536"/>
      <c r="M31" s="536"/>
      <c r="AA31" s="488"/>
      <c r="AB31" s="488"/>
      <c r="AC31" s="488"/>
      <c r="AD31" s="488"/>
      <c r="AE31" s="488"/>
      <c r="AF31" s="488"/>
      <c r="AG31" s="488"/>
      <c r="AH31" s="489"/>
    </row>
    <row r="32" spans="1:34" ht="168">
      <c r="A32" s="533">
        <v>6</v>
      </c>
      <c r="B32" s="487"/>
      <c r="C32" s="523">
        <v>5.33</v>
      </c>
      <c r="D32" s="572" t="s">
        <v>612</v>
      </c>
      <c r="E32" s="536"/>
      <c r="F32" s="552"/>
      <c r="G32" s="536"/>
      <c r="H32" s="536"/>
      <c r="I32" s="536"/>
      <c r="J32" s="536"/>
      <c r="K32" s="536"/>
      <c r="L32" s="536"/>
      <c r="M32" s="536"/>
      <c r="AA32" s="488"/>
      <c r="AB32" s="488"/>
      <c r="AC32" s="488"/>
      <c r="AD32" s="488"/>
      <c r="AE32" s="488"/>
      <c r="AF32" s="488"/>
      <c r="AG32" s="488"/>
      <c r="AH32" s="489"/>
    </row>
    <row r="33" spans="1:34" ht="22.8">
      <c r="A33" s="533" t="s">
        <v>11</v>
      </c>
      <c r="B33" s="487"/>
      <c r="C33" s="523"/>
      <c r="D33" s="572" t="s">
        <v>613</v>
      </c>
      <c r="E33" s="523" t="s">
        <v>638</v>
      </c>
      <c r="F33" s="551">
        <v>89.2</v>
      </c>
      <c r="G33" s="523">
        <v>995454</v>
      </c>
      <c r="H33" s="541" t="s">
        <v>138</v>
      </c>
      <c r="I33" s="537">
        <v>18</v>
      </c>
      <c r="J33" s="542" t="s">
        <v>138</v>
      </c>
      <c r="K33" s="543"/>
      <c r="L33" s="544">
        <f t="shared" si="0"/>
        <v>1.8000000000000002E-3</v>
      </c>
      <c r="M33" s="545" t="str">
        <f t="shared" si="1"/>
        <v>0.01</v>
      </c>
      <c r="AA33" s="488"/>
      <c r="AB33" s="488"/>
      <c r="AC33" s="488"/>
      <c r="AD33" s="488"/>
      <c r="AE33" s="488"/>
      <c r="AF33" s="488"/>
      <c r="AG33" s="488"/>
      <c r="AH33" s="489"/>
    </row>
    <row r="34" spans="1:34" ht="22.8">
      <c r="A34" s="533" t="s">
        <v>13</v>
      </c>
      <c r="B34" s="487"/>
      <c r="C34" s="523"/>
      <c r="D34" s="572" t="s">
        <v>614</v>
      </c>
      <c r="E34" s="523" t="s">
        <v>638</v>
      </c>
      <c r="F34" s="551">
        <v>58</v>
      </c>
      <c r="G34" s="523">
        <v>995454</v>
      </c>
      <c r="H34" s="541" t="s">
        <v>138</v>
      </c>
      <c r="I34" s="537">
        <v>18</v>
      </c>
      <c r="J34" s="542" t="s">
        <v>138</v>
      </c>
      <c r="K34" s="543"/>
      <c r="L34" s="544">
        <f t="shared" si="0"/>
        <v>1.8000000000000002E-3</v>
      </c>
      <c r="M34" s="545" t="str">
        <f t="shared" si="1"/>
        <v>0.01</v>
      </c>
      <c r="AA34" s="488"/>
      <c r="AB34" s="488"/>
      <c r="AC34" s="488"/>
      <c r="AD34" s="488"/>
      <c r="AE34" s="488"/>
      <c r="AF34" s="488"/>
      <c r="AG34" s="488"/>
      <c r="AH34" s="489"/>
    </row>
    <row r="35" spans="1:34" ht="30.6">
      <c r="A35" s="533"/>
      <c r="B35" s="487"/>
      <c r="C35" s="573" t="s">
        <v>615</v>
      </c>
      <c r="D35" s="573"/>
      <c r="E35" s="536"/>
      <c r="F35" s="552"/>
      <c r="G35" s="536"/>
      <c r="H35" s="536"/>
      <c r="I35" s="536"/>
      <c r="J35" s="536"/>
      <c r="K35" s="536"/>
      <c r="L35" s="536"/>
      <c r="M35" s="536"/>
      <c r="AA35" s="488"/>
      <c r="AB35" s="488"/>
      <c r="AC35" s="488"/>
      <c r="AD35" s="488"/>
      <c r="AE35" s="488"/>
      <c r="AF35" s="488"/>
      <c r="AG35" s="488"/>
      <c r="AH35" s="489"/>
    </row>
    <row r="36" spans="1:34" ht="63">
      <c r="A36" s="533">
        <v>7</v>
      </c>
      <c r="B36" s="487"/>
      <c r="C36" s="523" t="s">
        <v>616</v>
      </c>
      <c r="D36" s="572" t="s">
        <v>617</v>
      </c>
      <c r="E36" s="523" t="s">
        <v>639</v>
      </c>
      <c r="F36" s="551">
        <v>216.15</v>
      </c>
      <c r="G36" s="523">
        <v>995454</v>
      </c>
      <c r="H36" s="541" t="s">
        <v>138</v>
      </c>
      <c r="I36" s="537">
        <v>18</v>
      </c>
      <c r="J36" s="542" t="s">
        <v>138</v>
      </c>
      <c r="K36" s="543"/>
      <c r="L36" s="544">
        <f t="shared" si="0"/>
        <v>1.8000000000000002E-3</v>
      </c>
      <c r="M36" s="545" t="str">
        <f t="shared" si="1"/>
        <v>0.01</v>
      </c>
      <c r="AA36" s="488"/>
      <c r="AB36" s="488"/>
      <c r="AC36" s="488"/>
      <c r="AD36" s="488"/>
      <c r="AE36" s="488"/>
      <c r="AF36" s="488"/>
      <c r="AG36" s="488"/>
      <c r="AH36" s="489"/>
    </row>
    <row r="37" spans="1:34" ht="30.6">
      <c r="A37" s="533"/>
      <c r="B37" s="487"/>
      <c r="C37" s="573" t="s">
        <v>618</v>
      </c>
      <c r="D37" s="573"/>
      <c r="E37" s="536"/>
      <c r="F37" s="552"/>
      <c r="G37" s="536"/>
      <c r="H37" s="536"/>
      <c r="I37" s="536"/>
      <c r="J37" s="536"/>
      <c r="K37" s="536"/>
      <c r="L37" s="536"/>
      <c r="M37" s="536"/>
      <c r="AA37" s="488"/>
      <c r="AB37" s="488"/>
      <c r="AC37" s="488"/>
      <c r="AD37" s="488"/>
      <c r="AE37" s="488"/>
      <c r="AF37" s="488"/>
      <c r="AG37" s="488"/>
      <c r="AH37" s="489"/>
    </row>
    <row r="38" spans="1:34">
      <c r="A38" s="533">
        <v>8</v>
      </c>
      <c r="B38" s="487"/>
      <c r="C38" s="523"/>
      <c r="D38" s="572" t="s">
        <v>619</v>
      </c>
      <c r="E38" s="536"/>
      <c r="F38" s="552"/>
      <c r="G38" s="536"/>
      <c r="H38" s="536"/>
      <c r="I38" s="536"/>
      <c r="J38" s="536"/>
      <c r="K38" s="536"/>
      <c r="L38" s="536"/>
      <c r="M38" s="536"/>
      <c r="AA38" s="488"/>
      <c r="AB38" s="488"/>
      <c r="AC38" s="488"/>
      <c r="AD38" s="488"/>
      <c r="AE38" s="488"/>
      <c r="AF38" s="488"/>
      <c r="AG38" s="488"/>
      <c r="AH38" s="489"/>
    </row>
    <row r="39" spans="1:34">
      <c r="A39" s="533"/>
      <c r="B39" s="487"/>
      <c r="C39" s="523"/>
      <c r="D39" s="572" t="s">
        <v>613</v>
      </c>
      <c r="E39" s="536"/>
      <c r="F39" s="552"/>
      <c r="G39" s="536"/>
      <c r="H39" s="536"/>
      <c r="I39" s="536"/>
      <c r="J39" s="536"/>
      <c r="K39" s="536"/>
      <c r="L39" s="536"/>
      <c r="M39" s="536"/>
      <c r="AA39" s="488"/>
      <c r="AB39" s="488"/>
      <c r="AC39" s="488"/>
      <c r="AD39" s="488"/>
      <c r="AE39" s="488"/>
      <c r="AF39" s="488"/>
      <c r="AG39" s="488"/>
      <c r="AH39" s="489"/>
    </row>
    <row r="40" spans="1:34" ht="22.8">
      <c r="A40" s="533" t="s">
        <v>11</v>
      </c>
      <c r="B40" s="487"/>
      <c r="C40" s="523"/>
      <c r="D40" s="572" t="s">
        <v>620</v>
      </c>
      <c r="E40" s="523" t="s">
        <v>637</v>
      </c>
      <c r="F40" s="551">
        <v>142.06</v>
      </c>
      <c r="G40" s="523">
        <v>995457</v>
      </c>
      <c r="H40" s="541" t="s">
        <v>138</v>
      </c>
      <c r="I40" s="537">
        <v>18</v>
      </c>
      <c r="J40" s="542" t="s">
        <v>138</v>
      </c>
      <c r="K40" s="543"/>
      <c r="L40" s="544">
        <f t="shared" si="0"/>
        <v>1.8000000000000002E-3</v>
      </c>
      <c r="M40" s="545" t="str">
        <f t="shared" si="1"/>
        <v>0.01</v>
      </c>
      <c r="AA40" s="488"/>
      <c r="AB40" s="488"/>
      <c r="AC40" s="488"/>
      <c r="AD40" s="488"/>
      <c r="AE40" s="488"/>
      <c r="AF40" s="488"/>
      <c r="AG40" s="488"/>
      <c r="AH40" s="489"/>
    </row>
    <row r="41" spans="1:34" ht="22.8">
      <c r="A41" s="533" t="s">
        <v>13</v>
      </c>
      <c r="B41" s="487"/>
      <c r="C41" s="523"/>
      <c r="D41" s="572" t="s">
        <v>621</v>
      </c>
      <c r="E41" s="523" t="s">
        <v>637</v>
      </c>
      <c r="F41" s="551">
        <v>43.2</v>
      </c>
      <c r="G41" s="523">
        <v>995457</v>
      </c>
      <c r="H41" s="541" t="s">
        <v>138</v>
      </c>
      <c r="I41" s="537">
        <v>18</v>
      </c>
      <c r="J41" s="542" t="s">
        <v>138</v>
      </c>
      <c r="K41" s="543"/>
      <c r="L41" s="544">
        <f t="shared" si="0"/>
        <v>1.8000000000000002E-3</v>
      </c>
      <c r="M41" s="545" t="str">
        <f t="shared" si="1"/>
        <v>0.01</v>
      </c>
      <c r="AA41" s="488"/>
      <c r="AB41" s="488"/>
      <c r="AC41" s="488"/>
      <c r="AD41" s="488"/>
      <c r="AE41" s="488"/>
      <c r="AF41" s="488"/>
      <c r="AG41" s="488"/>
      <c r="AH41" s="489"/>
    </row>
    <row r="42" spans="1:34">
      <c r="A42" s="533"/>
      <c r="B42" s="487"/>
      <c r="C42" s="523"/>
      <c r="D42" s="572" t="s">
        <v>622</v>
      </c>
      <c r="E42" s="536"/>
      <c r="F42" s="552"/>
      <c r="G42" s="536"/>
      <c r="H42" s="536"/>
      <c r="I42" s="536"/>
      <c r="J42" s="536"/>
      <c r="K42" s="536"/>
      <c r="L42" s="536"/>
      <c r="M42" s="536"/>
      <c r="AA42" s="488"/>
      <c r="AB42" s="488"/>
      <c r="AC42" s="488"/>
      <c r="AD42" s="488"/>
      <c r="AE42" s="488"/>
      <c r="AF42" s="488"/>
      <c r="AG42" s="488"/>
      <c r="AH42" s="489"/>
    </row>
    <row r="43" spans="1:34" ht="22.8">
      <c r="A43" s="533" t="s">
        <v>15</v>
      </c>
      <c r="B43" s="487"/>
      <c r="C43" s="523"/>
      <c r="D43" s="572" t="s">
        <v>621</v>
      </c>
      <c r="E43" s="523" t="s">
        <v>637</v>
      </c>
      <c r="F43" s="551">
        <v>355.6</v>
      </c>
      <c r="G43" s="523">
        <v>995457</v>
      </c>
      <c r="H43" s="541" t="s">
        <v>138</v>
      </c>
      <c r="I43" s="537">
        <v>18</v>
      </c>
      <c r="J43" s="542" t="s">
        <v>138</v>
      </c>
      <c r="K43" s="543"/>
      <c r="L43" s="544">
        <f t="shared" si="0"/>
        <v>1.8000000000000002E-3</v>
      </c>
      <c r="M43" s="545" t="str">
        <f t="shared" si="1"/>
        <v>0.01</v>
      </c>
      <c r="AA43" s="488"/>
      <c r="AB43" s="488"/>
      <c r="AC43" s="488"/>
      <c r="AD43" s="488"/>
      <c r="AE43" s="488"/>
      <c r="AF43" s="488"/>
      <c r="AG43" s="488"/>
      <c r="AH43" s="489"/>
    </row>
    <row r="44" spans="1:34" ht="30.6">
      <c r="A44" s="533"/>
      <c r="B44" s="487"/>
      <c r="C44" s="573" t="s">
        <v>623</v>
      </c>
      <c r="D44" s="573"/>
      <c r="E44" s="536"/>
      <c r="F44" s="552"/>
      <c r="G44" s="536"/>
      <c r="H44" s="536"/>
      <c r="I44" s="536"/>
      <c r="J44" s="536"/>
      <c r="K44" s="536"/>
      <c r="L44" s="536"/>
      <c r="M44" s="536"/>
      <c r="AA44" s="488"/>
      <c r="AB44" s="488"/>
      <c r="AC44" s="488"/>
      <c r="AD44" s="488"/>
      <c r="AE44" s="488"/>
      <c r="AF44" s="488"/>
      <c r="AG44" s="488"/>
      <c r="AH44" s="489"/>
    </row>
    <row r="45" spans="1:34" ht="84">
      <c r="A45" s="533">
        <v>9</v>
      </c>
      <c r="B45" s="487"/>
      <c r="C45" s="523">
        <v>6.34</v>
      </c>
      <c r="D45" s="572" t="s">
        <v>624</v>
      </c>
      <c r="E45" s="523" t="s">
        <v>638</v>
      </c>
      <c r="F45" s="551">
        <v>23.7</v>
      </c>
      <c r="G45" s="523">
        <v>995456</v>
      </c>
      <c r="H45" s="541" t="s">
        <v>138</v>
      </c>
      <c r="I45" s="537">
        <v>18</v>
      </c>
      <c r="J45" s="542" t="s">
        <v>138</v>
      </c>
      <c r="K45" s="543"/>
      <c r="L45" s="544">
        <f t="shared" si="0"/>
        <v>1.8000000000000002E-3</v>
      </c>
      <c r="M45" s="545" t="str">
        <f t="shared" si="1"/>
        <v>0.01</v>
      </c>
      <c r="AA45" s="488"/>
      <c r="AB45" s="488"/>
      <c r="AC45" s="488"/>
      <c r="AD45" s="488"/>
      <c r="AE45" s="488"/>
      <c r="AF45" s="488"/>
      <c r="AG45" s="488"/>
      <c r="AH45" s="489"/>
    </row>
    <row r="46" spans="1:34" ht="30.6">
      <c r="A46" s="533"/>
      <c r="B46" s="487"/>
      <c r="C46" s="573" t="s">
        <v>625</v>
      </c>
      <c r="D46" s="573"/>
      <c r="E46" s="536"/>
      <c r="F46" s="552"/>
      <c r="G46" s="536"/>
      <c r="H46" s="536"/>
      <c r="I46" s="536"/>
      <c r="J46" s="536"/>
      <c r="K46" s="536"/>
      <c r="L46" s="536"/>
      <c r="M46" s="536"/>
      <c r="AA46" s="488"/>
      <c r="AB46" s="488"/>
      <c r="AC46" s="488"/>
      <c r="AD46" s="488"/>
      <c r="AE46" s="488"/>
      <c r="AF46" s="488"/>
      <c r="AG46" s="488"/>
      <c r="AH46" s="489"/>
    </row>
    <row r="47" spans="1:34" ht="63">
      <c r="A47" s="533">
        <v>10</v>
      </c>
      <c r="B47" s="487"/>
      <c r="C47" s="533" t="s">
        <v>626</v>
      </c>
      <c r="D47" s="572" t="s">
        <v>627</v>
      </c>
      <c r="E47" s="523" t="s">
        <v>637</v>
      </c>
      <c r="F47" s="551">
        <v>1216.8</v>
      </c>
      <c r="G47" s="523">
        <v>995472</v>
      </c>
      <c r="H47" s="541" t="s">
        <v>138</v>
      </c>
      <c r="I47" s="537">
        <v>18</v>
      </c>
      <c r="J47" s="542" t="s">
        <v>138</v>
      </c>
      <c r="K47" s="543"/>
      <c r="L47" s="544">
        <f t="shared" si="0"/>
        <v>1.8000000000000002E-3</v>
      </c>
      <c r="M47" s="545" t="str">
        <f t="shared" si="1"/>
        <v>0.01</v>
      </c>
      <c r="AA47" s="488"/>
      <c r="AB47" s="488"/>
      <c r="AC47" s="488"/>
      <c r="AD47" s="488"/>
      <c r="AE47" s="488"/>
      <c r="AF47" s="488"/>
      <c r="AG47" s="488"/>
      <c r="AH47" s="489"/>
    </row>
    <row r="48" spans="1:34" ht="30.6">
      <c r="A48" s="533"/>
      <c r="B48" s="487"/>
      <c r="C48" s="573" t="s">
        <v>628</v>
      </c>
      <c r="D48" s="573"/>
      <c r="E48" s="536"/>
      <c r="F48" s="552"/>
      <c r="G48" s="536"/>
      <c r="H48" s="536"/>
      <c r="I48" s="536"/>
      <c r="J48" s="536"/>
      <c r="K48" s="536"/>
      <c r="L48" s="536"/>
      <c r="M48" s="536"/>
      <c r="AA48" s="488"/>
      <c r="AB48" s="488"/>
      <c r="AC48" s="488"/>
      <c r="AD48" s="488"/>
      <c r="AE48" s="488"/>
      <c r="AF48" s="488"/>
      <c r="AG48" s="488"/>
      <c r="AH48" s="489"/>
    </row>
    <row r="49" spans="1:34" ht="105">
      <c r="A49" s="533">
        <v>11</v>
      </c>
      <c r="B49" s="487"/>
      <c r="C49" s="533" t="s">
        <v>629</v>
      </c>
      <c r="D49" s="572" t="s">
        <v>630</v>
      </c>
      <c r="E49" s="523" t="s">
        <v>637</v>
      </c>
      <c r="F49" s="551">
        <v>1216.8</v>
      </c>
      <c r="G49" s="523">
        <v>995473</v>
      </c>
      <c r="H49" s="541" t="s">
        <v>138</v>
      </c>
      <c r="I49" s="537">
        <v>18</v>
      </c>
      <c r="J49" s="542" t="s">
        <v>138</v>
      </c>
      <c r="K49" s="543"/>
      <c r="L49" s="544">
        <f t="shared" si="0"/>
        <v>1.8000000000000002E-3</v>
      </c>
      <c r="M49" s="545" t="str">
        <f t="shared" si="1"/>
        <v>0.01</v>
      </c>
      <c r="AA49" s="488"/>
      <c r="AB49" s="488"/>
      <c r="AC49" s="488"/>
      <c r="AD49" s="488"/>
      <c r="AE49" s="488"/>
      <c r="AF49" s="488"/>
      <c r="AG49" s="488"/>
      <c r="AH49" s="489"/>
    </row>
    <row r="50" spans="1:34" ht="30.6">
      <c r="A50" s="533"/>
      <c r="B50" s="487"/>
      <c r="C50" s="573" t="s">
        <v>631</v>
      </c>
      <c r="D50" s="573"/>
      <c r="E50" s="536"/>
      <c r="F50" s="552"/>
      <c r="G50" s="536"/>
      <c r="H50" s="536"/>
      <c r="I50" s="536"/>
      <c r="J50" s="536"/>
      <c r="K50" s="536"/>
      <c r="L50" s="536"/>
      <c r="M50" s="536"/>
      <c r="AA50" s="488"/>
      <c r="AB50" s="488"/>
      <c r="AC50" s="488"/>
      <c r="AD50" s="488"/>
      <c r="AE50" s="488"/>
      <c r="AF50" s="488"/>
      <c r="AG50" s="488"/>
      <c r="AH50" s="489"/>
    </row>
    <row r="51" spans="1:34" ht="63">
      <c r="A51" s="533">
        <v>12</v>
      </c>
      <c r="B51" s="487"/>
      <c r="C51" s="536">
        <v>13.45</v>
      </c>
      <c r="D51" s="572" t="s">
        <v>632</v>
      </c>
      <c r="E51" s="523" t="s">
        <v>637</v>
      </c>
      <c r="F51" s="551">
        <v>608.4</v>
      </c>
      <c r="G51" s="523">
        <v>995473</v>
      </c>
      <c r="H51" s="541" t="s">
        <v>138</v>
      </c>
      <c r="I51" s="537">
        <v>18</v>
      </c>
      <c r="J51" s="542" t="s">
        <v>138</v>
      </c>
      <c r="K51" s="543"/>
      <c r="L51" s="544">
        <f t="shared" si="0"/>
        <v>1.8000000000000002E-3</v>
      </c>
      <c r="M51" s="545" t="str">
        <f t="shared" si="1"/>
        <v>0.01</v>
      </c>
      <c r="AA51" s="488"/>
      <c r="AB51" s="488"/>
      <c r="AC51" s="488"/>
      <c r="AD51" s="488"/>
      <c r="AE51" s="488"/>
      <c r="AF51" s="488"/>
      <c r="AG51" s="488"/>
      <c r="AH51" s="489"/>
    </row>
    <row r="52" spans="1:34" ht="30.6">
      <c r="A52" s="533"/>
      <c r="B52" s="487"/>
      <c r="C52" s="573" t="s">
        <v>633</v>
      </c>
      <c r="D52" s="573"/>
      <c r="E52" s="536"/>
      <c r="F52" s="552"/>
      <c r="G52" s="536"/>
      <c r="H52" s="536"/>
      <c r="I52" s="536"/>
      <c r="J52" s="536"/>
      <c r="K52" s="536"/>
      <c r="L52" s="536"/>
      <c r="M52" s="536"/>
      <c r="AA52" s="488"/>
      <c r="AB52" s="488"/>
      <c r="AC52" s="488"/>
      <c r="AD52" s="488"/>
      <c r="AE52" s="488"/>
      <c r="AF52" s="488"/>
      <c r="AG52" s="488"/>
      <c r="AH52" s="489"/>
    </row>
    <row r="53" spans="1:34" ht="63">
      <c r="A53" s="533">
        <v>13</v>
      </c>
      <c r="B53" s="487"/>
      <c r="C53" s="533">
        <v>9.48</v>
      </c>
      <c r="D53" s="572" t="s">
        <v>634</v>
      </c>
      <c r="E53" s="523" t="s">
        <v>498</v>
      </c>
      <c r="F53" s="551">
        <v>1620</v>
      </c>
      <c r="G53" s="523">
        <v>995474</v>
      </c>
      <c r="H53" s="541" t="s">
        <v>138</v>
      </c>
      <c r="I53" s="537">
        <v>18</v>
      </c>
      <c r="J53" s="542" t="s">
        <v>138</v>
      </c>
      <c r="K53" s="543"/>
      <c r="L53" s="544">
        <f t="shared" si="0"/>
        <v>1.8000000000000002E-3</v>
      </c>
      <c r="M53" s="545" t="str">
        <f t="shared" si="1"/>
        <v>0.01</v>
      </c>
      <c r="AA53" s="488"/>
      <c r="AB53" s="488"/>
      <c r="AC53" s="488"/>
      <c r="AD53" s="488"/>
      <c r="AE53" s="488"/>
      <c r="AF53" s="488"/>
      <c r="AG53" s="488"/>
      <c r="AH53" s="489"/>
    </row>
    <row r="54" spans="1:34" ht="30.6">
      <c r="A54" s="533"/>
      <c r="B54" s="487"/>
      <c r="C54" s="573" t="s">
        <v>635</v>
      </c>
      <c r="D54" s="573"/>
      <c r="E54" s="536"/>
      <c r="F54" s="552"/>
      <c r="G54" s="536"/>
      <c r="H54" s="536"/>
      <c r="I54" s="536"/>
      <c r="J54" s="536"/>
      <c r="K54" s="536"/>
      <c r="L54" s="536"/>
      <c r="M54" s="536"/>
      <c r="AA54" s="488"/>
      <c r="AB54" s="488"/>
      <c r="AC54" s="488"/>
      <c r="AD54" s="488"/>
      <c r="AE54" s="488"/>
      <c r="AF54" s="488"/>
      <c r="AG54" s="488"/>
      <c r="AH54" s="489"/>
    </row>
    <row r="55" spans="1:34" ht="63">
      <c r="A55" s="533">
        <v>14</v>
      </c>
      <c r="B55" s="487"/>
      <c r="C55" s="533">
        <v>13.52</v>
      </c>
      <c r="D55" s="572" t="s">
        <v>636</v>
      </c>
      <c r="E55" s="523" t="s">
        <v>637</v>
      </c>
      <c r="F55" s="551">
        <v>40.5</v>
      </c>
      <c r="G55" s="523">
        <v>995473</v>
      </c>
      <c r="H55" s="541" t="s">
        <v>138</v>
      </c>
      <c r="I55" s="537">
        <v>18</v>
      </c>
      <c r="J55" s="542" t="s">
        <v>138</v>
      </c>
      <c r="K55" s="543"/>
      <c r="L55" s="544">
        <f t="shared" si="0"/>
        <v>1.8000000000000002E-3</v>
      </c>
      <c r="M55" s="545" t="str">
        <f t="shared" si="1"/>
        <v>0.01</v>
      </c>
      <c r="AA55" s="488"/>
      <c r="AB55" s="488"/>
      <c r="AC55" s="488"/>
      <c r="AD55" s="488"/>
      <c r="AE55" s="488"/>
      <c r="AF55" s="488"/>
      <c r="AG55" s="488"/>
      <c r="AH55" s="489"/>
    </row>
    <row r="56" spans="1:34" ht="40.5" customHeight="1">
      <c r="A56" s="534"/>
      <c r="B56" s="490"/>
      <c r="C56" s="524"/>
      <c r="D56" s="726" t="s">
        <v>500</v>
      </c>
      <c r="E56" s="727"/>
      <c r="F56" s="727"/>
      <c r="G56" s="727"/>
      <c r="H56" s="727"/>
      <c r="I56" s="727"/>
      <c r="J56" s="727"/>
      <c r="K56" s="728"/>
      <c r="L56" s="539">
        <f>SUM(L19:L55)</f>
        <v>3.2399999999999998E-2</v>
      </c>
      <c r="M56" s="540">
        <f>SUM(M19:M55)</f>
        <v>0</v>
      </c>
      <c r="AD56" s="491"/>
      <c r="AE56" s="350" t="e">
        <f>ROUND(SUM(#REF!),0)</f>
        <v>#REF!</v>
      </c>
    </row>
    <row r="57" spans="1:34">
      <c r="A57" s="535"/>
      <c r="B57" s="344"/>
      <c r="C57" s="525"/>
      <c r="D57" s="345"/>
      <c r="E57" s="345"/>
      <c r="F57" s="345"/>
      <c r="G57" s="344"/>
      <c r="H57" s="344"/>
      <c r="I57" s="344"/>
      <c r="J57" s="344"/>
      <c r="K57" s="344"/>
      <c r="L57" s="492"/>
      <c r="M57" s="348"/>
      <c r="AD57" s="491"/>
      <c r="AE57" s="350"/>
    </row>
    <row r="58" spans="1:34" ht="45" customHeight="1">
      <c r="A58" s="729" t="s">
        <v>592</v>
      </c>
      <c r="B58" s="730"/>
      <c r="C58" s="730"/>
      <c r="D58" s="730"/>
      <c r="E58" s="730"/>
      <c r="F58" s="730"/>
      <c r="G58" s="730"/>
      <c r="H58" s="730"/>
      <c r="I58" s="730"/>
      <c r="J58" s="730"/>
      <c r="K58" s="730"/>
      <c r="L58" s="731"/>
      <c r="M58" s="348"/>
      <c r="AD58" s="491"/>
      <c r="AE58" s="350"/>
    </row>
    <row r="59" spans="1:34">
      <c r="A59" s="535"/>
      <c r="B59" s="344"/>
      <c r="C59" s="525"/>
      <c r="D59" s="345"/>
      <c r="E59" s="345"/>
      <c r="F59" s="345"/>
      <c r="G59" s="346"/>
      <c r="H59" s="346"/>
      <c r="I59" s="346"/>
      <c r="J59" s="346"/>
      <c r="K59" s="346"/>
      <c r="L59" s="492"/>
      <c r="M59" s="348"/>
      <c r="AD59" s="491"/>
      <c r="AE59" s="350"/>
    </row>
    <row r="60" spans="1:34">
      <c r="A60" s="535"/>
      <c r="B60" s="344"/>
      <c r="C60" s="525"/>
      <c r="D60" s="345"/>
      <c r="E60" s="345"/>
      <c r="F60" s="345"/>
      <c r="G60" s="346"/>
      <c r="H60" s="346"/>
      <c r="I60" s="346"/>
      <c r="J60" s="346"/>
      <c r="K60" s="346"/>
      <c r="L60" s="492"/>
      <c r="M60" s="348"/>
      <c r="AD60" s="491"/>
      <c r="AE60" s="350"/>
    </row>
    <row r="61" spans="1:34" ht="33.6" customHeight="1">
      <c r="A61" s="549" t="s">
        <v>110</v>
      </c>
      <c r="B61" s="550"/>
      <c r="C61" s="549"/>
      <c r="D61" s="347" t="str">
        <f>IF('[2]Names of Bidder'!D21=0,"",'[2]Names of Bidder'!D21)</f>
        <v/>
      </c>
      <c r="E61" s="493"/>
      <c r="F61" s="493"/>
      <c r="G61" s="347"/>
      <c r="H61" s="347"/>
      <c r="I61" s="347"/>
      <c r="J61" s="347"/>
      <c r="L61" s="349" t="s">
        <v>113</v>
      </c>
      <c r="M61" s="494" t="str">
        <f>IF('[2]Names of Bidder'!D18=0,"",'[2]Names of Bidder'!D18)</f>
        <v/>
      </c>
    </row>
    <row r="62" spans="1:34" ht="33.6" customHeight="1">
      <c r="A62" s="549" t="s">
        <v>112</v>
      </c>
      <c r="B62" s="550"/>
      <c r="C62" s="549"/>
      <c r="D62" s="347" t="str">
        <f>IF('[2]Names of Bidder'!D22=0,"",'[2]Names of Bidder'!D22)</f>
        <v/>
      </c>
      <c r="E62" s="493"/>
      <c r="F62" s="493"/>
      <c r="G62" s="347"/>
      <c r="H62" s="347"/>
      <c r="I62" s="347"/>
      <c r="J62" s="347"/>
      <c r="L62" s="349" t="s">
        <v>114</v>
      </c>
      <c r="M62" s="494" t="str">
        <f>IF('[2]Names of Bidder'!D19=0,"",'[2]Names of Bidder'!D19)</f>
        <v/>
      </c>
    </row>
    <row r="63" spans="1:34" ht="33.6" customHeight="1">
      <c r="A63" s="496"/>
      <c r="B63" s="128"/>
      <c r="C63" s="496"/>
      <c r="D63" s="495"/>
      <c r="E63" s="495"/>
      <c r="F63" s="495"/>
      <c r="G63" s="108"/>
      <c r="H63" s="108"/>
      <c r="I63" s="108"/>
      <c r="J63" s="108"/>
    </row>
  </sheetData>
  <sheetProtection algorithmName="SHA-512" hashValue="ylEZWKENLDtxXKpHlRAnmERhUH8j+fw62Xcz3+UzWP4pgznaY0Pvhh+FH9WP81pDEHU6nNsGr+dz/MuE2dPRcQ==" saltValue="GogSL7zTAyGztbGH78f8rg==" spinCount="100000" sheet="1" formatColumns="0" formatRows="0" selectLockedCells="1"/>
  <autoFilter ref="A15:M56" xr:uid="{00000000-0001-0000-0600-000000000000}"/>
  <mergeCells count="10">
    <mergeCell ref="C17:J17"/>
    <mergeCell ref="C23:D23"/>
    <mergeCell ref="D56:K56"/>
    <mergeCell ref="A58:L58"/>
    <mergeCell ref="A1:I1"/>
    <mergeCell ref="J1:M1"/>
    <mergeCell ref="A3:M3"/>
    <mergeCell ref="A4:M4"/>
    <mergeCell ref="A14:F14"/>
    <mergeCell ref="I14:M14"/>
  </mergeCells>
  <dataValidations count="2">
    <dataValidation operator="greaterThan" allowBlank="1" showInputMessage="1" showErrorMessage="1" sqref="L19 L22 L24 L26 L28 L30 L33:L34 L36 L40:L41 L43 L45 L47 L49 L51 L53 L55" xr:uid="{4860F13B-C228-40BE-A7AC-F0B7967C48CD}"/>
    <dataValidation type="list" allowBlank="1" showInputMessage="1" showErrorMessage="1" sqref="J19 J22 J24 J26 J28 J30 J33:J34 J36 J40:J41 J43 J45 J47 J49 J51 J53 J55" xr:uid="{E848DFF5-CF9E-41D6-A244-E577DD18152E}">
      <formula1>"Confirmed, 0,5,12,18,28"</formula1>
    </dataValidation>
  </dataValidations>
  <printOptions horizontalCentered="1"/>
  <pageMargins left="0.51181102362204722" right="0.27559055118110237" top="0.39370078740157483" bottom="0.39370078740157483" header="0.27559055118110237" footer="0.23622047244094491"/>
  <pageSetup paperSize="9" scale="22" orientation="landscape" horizontalDpi="300" verticalDpi="300" r:id="rId1"/>
  <headerFooter alignWithMargins="0">
    <oddFooter>&amp;R&amp;"Book Antiqua,Bold"&amp;10Schedule-3/ 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A19D3-3A3E-42DA-8A72-3281F44A44B0}">
  <sheetPr>
    <tabColor indexed="10"/>
  </sheetPr>
  <dimension ref="A1:AL176"/>
  <sheetViews>
    <sheetView view="pageBreakPreview" topLeftCell="A157" zoomScale="50" zoomScaleNormal="85" zoomScaleSheetLayoutView="50" workbookViewId="0">
      <selection activeCell="L164" sqref="L164"/>
    </sheetView>
  </sheetViews>
  <sheetFormatPr defaultColWidth="9" defaultRowHeight="21"/>
  <cols>
    <col min="1" max="1" width="10" style="527" customWidth="1"/>
    <col min="2" max="2" width="72.77734375" style="320" hidden="1" customWidth="1"/>
    <col min="3" max="3" width="19" style="516" customWidth="1"/>
    <col min="4" max="4" width="121.33203125" style="321" customWidth="1"/>
    <col min="5" max="5" width="47.33203125" style="321" customWidth="1"/>
    <col min="6" max="6" width="17.44140625" style="321" customWidth="1"/>
    <col min="7" max="7" width="23.33203125" style="321" customWidth="1"/>
    <col min="8" max="9" width="22.88671875" style="322" customWidth="1"/>
    <col min="10" max="10" width="21.77734375" style="322" customWidth="1"/>
    <col min="11" max="11" width="22.77734375" style="322" customWidth="1"/>
    <col min="12" max="12" width="22.44140625" style="320" customWidth="1"/>
    <col min="13" max="13" width="22.6640625" style="323" customWidth="1"/>
    <col min="14" max="14" width="24.21875" style="324" customWidth="1"/>
    <col min="15" max="15" width="16.77734375" style="105" customWidth="1"/>
    <col min="16" max="26" width="9" style="105"/>
    <col min="27" max="27" width="9" style="107"/>
    <col min="28" max="29" width="9" style="318" hidden="1" customWidth="1"/>
    <col min="30" max="30" width="9" style="325" hidden="1" customWidth="1"/>
    <col min="31" max="32" width="17.6640625" style="325" hidden="1" customWidth="1"/>
    <col min="33" max="34" width="9" style="325" hidden="1" customWidth="1"/>
    <col min="35" max="35" width="9" style="325"/>
    <col min="36" max="16384" width="9" style="107"/>
  </cols>
  <sheetData>
    <row r="1" spans="1:35" s="501" customFormat="1" ht="75" customHeight="1">
      <c r="A1" s="735" t="str">
        <f>Cover!B3</f>
        <v>Specification No.: ODP/BB/C&amp;M-3430/OT-14/RFx No. 5002002968/23-24</v>
      </c>
      <c r="B1" s="735"/>
      <c r="C1" s="735"/>
      <c r="D1" s="735"/>
      <c r="E1" s="735"/>
      <c r="F1" s="735"/>
      <c r="G1" s="735"/>
      <c r="H1" s="735"/>
      <c r="I1" s="735"/>
      <c r="J1" s="735"/>
      <c r="K1" s="725" t="s">
        <v>583</v>
      </c>
      <c r="L1" s="725"/>
      <c r="M1" s="725"/>
      <c r="N1" s="725"/>
      <c r="O1" s="500"/>
      <c r="P1" s="500"/>
      <c r="Q1" s="500"/>
      <c r="R1" s="500"/>
      <c r="S1" s="500"/>
      <c r="T1" s="500"/>
      <c r="U1" s="500"/>
      <c r="V1" s="500"/>
      <c r="W1" s="500"/>
      <c r="X1" s="500"/>
      <c r="Y1" s="500"/>
      <c r="Z1" s="500"/>
      <c r="AB1" s="502"/>
      <c r="AC1" s="502"/>
      <c r="AD1" s="503"/>
      <c r="AE1" s="503"/>
      <c r="AF1" s="503"/>
      <c r="AG1" s="503"/>
      <c r="AH1" s="503"/>
      <c r="AI1" s="503"/>
    </row>
    <row r="2" spans="1:35" ht="18" customHeight="1">
      <c r="A2" s="496"/>
      <c r="B2" s="154"/>
      <c r="C2" s="515"/>
      <c r="D2" s="326"/>
      <c r="E2" s="326"/>
      <c r="F2" s="326"/>
      <c r="G2" s="326"/>
      <c r="H2" s="108"/>
      <c r="I2" s="108"/>
      <c r="J2" s="108"/>
      <c r="K2" s="108"/>
      <c r="L2" s="105"/>
      <c r="M2" s="335"/>
      <c r="N2" s="336"/>
    </row>
    <row r="3" spans="1:35" ht="54" customHeight="1">
      <c r="A3" s="734" t="str">
        <f>Cover!$B$2</f>
        <v xml:space="preserve">Balance works for Construction of Vishram Sadan at MKCG Medical College, Berhampur under CSR Scheme of POWERGRID </v>
      </c>
      <c r="B3" s="734"/>
      <c r="C3" s="734"/>
      <c r="D3" s="734"/>
      <c r="E3" s="734"/>
      <c r="F3" s="734"/>
      <c r="G3" s="734"/>
      <c r="H3" s="734"/>
      <c r="I3" s="734"/>
      <c r="J3" s="734"/>
      <c r="K3" s="734"/>
      <c r="L3" s="734"/>
      <c r="M3" s="734"/>
      <c r="N3" s="734"/>
      <c r="AD3" s="342" t="s">
        <v>120</v>
      </c>
      <c r="AF3" s="343"/>
    </row>
    <row r="4" spans="1:35" ht="22.2" customHeight="1">
      <c r="A4" s="689" t="s">
        <v>121</v>
      </c>
      <c r="B4" s="689"/>
      <c r="C4" s="689"/>
      <c r="D4" s="689"/>
      <c r="E4" s="689"/>
      <c r="F4" s="689"/>
      <c r="G4" s="689"/>
      <c r="H4" s="689"/>
      <c r="I4" s="689"/>
      <c r="J4" s="689"/>
      <c r="K4" s="689"/>
      <c r="L4" s="689"/>
      <c r="M4" s="689"/>
      <c r="N4" s="689"/>
      <c r="AD4" s="342" t="s">
        <v>122</v>
      </c>
      <c r="AF4" s="343"/>
    </row>
    <row r="5" spans="1:35" ht="18" customHeight="1">
      <c r="AD5" s="342" t="s">
        <v>123</v>
      </c>
      <c r="AF5" s="343"/>
    </row>
    <row r="6" spans="1:35" ht="18" customHeight="1">
      <c r="A6" s="528" t="s">
        <v>83</v>
      </c>
      <c r="B6" s="212"/>
      <c r="C6" s="517"/>
      <c r="D6" s="328"/>
      <c r="E6" s="328"/>
      <c r="F6" s="328"/>
      <c r="G6" s="328"/>
      <c r="H6" s="208"/>
      <c r="I6" s="208"/>
      <c r="J6" s="208"/>
      <c r="K6" s="208"/>
      <c r="L6" s="105" t="s">
        <v>84</v>
      </c>
      <c r="M6" s="335"/>
      <c r="N6" s="336"/>
      <c r="AD6" s="342" t="s">
        <v>124</v>
      </c>
      <c r="AF6" s="343"/>
    </row>
    <row r="7" spans="1:35" ht="18" customHeight="1">
      <c r="A7" s="528" t="e">
        <f>"Bidder as "&amp;'[1]Names of Bidder'!D6</f>
        <v>#REF!</v>
      </c>
      <c r="B7" s="214"/>
      <c r="C7" s="518"/>
      <c r="D7" s="329"/>
      <c r="E7" s="329"/>
      <c r="F7" s="329"/>
      <c r="G7" s="329"/>
      <c r="L7" s="156" t="s">
        <v>528</v>
      </c>
      <c r="M7" s="337"/>
      <c r="N7" s="338"/>
      <c r="O7" s="158"/>
      <c r="P7" s="158"/>
      <c r="Q7" s="158"/>
      <c r="R7" s="158"/>
      <c r="S7" s="158"/>
      <c r="T7" s="158"/>
      <c r="U7" s="158"/>
      <c r="V7" s="158"/>
      <c r="W7" s="158"/>
      <c r="X7" s="158"/>
      <c r="Y7" s="158"/>
      <c r="Z7" s="158"/>
      <c r="AD7" s="342" t="s">
        <v>125</v>
      </c>
      <c r="AF7" s="343"/>
    </row>
    <row r="8" spans="1:35">
      <c r="A8" s="529" t="s">
        <v>126</v>
      </c>
      <c r="B8" s="212"/>
      <c r="C8" s="519" t="str">
        <f>IF('Names of Bidder'!D8=0,"",'Names of Bidder'!D8)</f>
        <v/>
      </c>
      <c r="D8" s="330" t="str">
        <f>IF('Names of Bidder'!D8=0,"",'Names of Bidder'!D8)</f>
        <v/>
      </c>
      <c r="E8" s="330"/>
      <c r="F8" s="328"/>
      <c r="G8" s="328"/>
      <c r="H8" s="330"/>
      <c r="I8" s="330"/>
      <c r="J8" s="330"/>
      <c r="K8" s="330"/>
      <c r="L8" s="156" t="s">
        <v>127</v>
      </c>
      <c r="M8" s="337"/>
      <c r="N8" s="338"/>
      <c r="O8" s="158"/>
      <c r="P8" s="158"/>
      <c r="Q8" s="158"/>
      <c r="R8" s="158"/>
      <c r="S8" s="158"/>
      <c r="T8" s="158"/>
      <c r="U8" s="158"/>
      <c r="V8" s="158"/>
      <c r="W8" s="158"/>
      <c r="X8" s="158"/>
      <c r="Y8" s="158"/>
      <c r="Z8" s="158"/>
      <c r="AD8" s="342" t="s">
        <v>128</v>
      </c>
      <c r="AF8" s="343"/>
    </row>
    <row r="9" spans="1:35">
      <c r="A9" s="529" t="s">
        <v>129</v>
      </c>
      <c r="B9" s="212"/>
      <c r="C9" s="519" t="str">
        <f>IF('Names of Bidder'!D9=0,"",'Names of Bidder'!D9)</f>
        <v/>
      </c>
      <c r="D9" s="330" t="str">
        <f>IF('Names of Bidder'!D9=0,"",'Names of Bidder'!D9)</f>
        <v/>
      </c>
      <c r="E9" s="330"/>
      <c r="F9" s="328"/>
      <c r="G9" s="328"/>
      <c r="H9" s="330"/>
      <c r="I9" s="330"/>
      <c r="J9" s="330"/>
      <c r="K9" s="330"/>
      <c r="L9" s="156" t="s">
        <v>130</v>
      </c>
      <c r="M9" s="337"/>
      <c r="N9" s="338"/>
      <c r="O9" s="158"/>
      <c r="P9" s="158"/>
      <c r="Q9" s="158"/>
      <c r="R9" s="158"/>
      <c r="S9" s="158"/>
      <c r="T9" s="158"/>
      <c r="U9" s="158"/>
      <c r="V9" s="158"/>
      <c r="W9" s="158"/>
      <c r="X9" s="158"/>
      <c r="Y9" s="158"/>
      <c r="Z9" s="158"/>
      <c r="AD9" s="342" t="s">
        <v>131</v>
      </c>
      <c r="AF9" s="343"/>
    </row>
    <row r="10" spans="1:35">
      <c r="A10" s="530"/>
      <c r="B10" s="208"/>
      <c r="C10" s="519" t="str">
        <f>IF('Names of Bidder'!D10=0,"",'Names of Bidder'!D10)</f>
        <v/>
      </c>
      <c r="D10" s="330" t="str">
        <f>IF('Names of Bidder'!D10=0,"",'Names of Bidder'!D10)</f>
        <v/>
      </c>
      <c r="E10" s="330"/>
      <c r="F10" s="331"/>
      <c r="G10" s="331"/>
      <c r="H10" s="330"/>
      <c r="I10" s="330"/>
      <c r="J10" s="330"/>
      <c r="K10" s="330"/>
      <c r="L10" s="156" t="s">
        <v>132</v>
      </c>
      <c r="M10" s="337"/>
      <c r="N10" s="338"/>
      <c r="O10" s="158"/>
      <c r="P10" s="158"/>
      <c r="Q10" s="158"/>
      <c r="R10" s="158"/>
      <c r="S10" s="158"/>
      <c r="T10" s="158"/>
      <c r="U10" s="158"/>
      <c r="V10" s="158"/>
      <c r="W10" s="158"/>
      <c r="X10" s="158"/>
      <c r="Y10" s="158"/>
      <c r="Z10" s="158"/>
    </row>
    <row r="11" spans="1:35">
      <c r="A11" s="530"/>
      <c r="B11" s="208"/>
      <c r="C11" s="519" t="str">
        <f>IF('Names of Bidder'!D11=0,"",'Names of Bidder'!D11)</f>
        <v/>
      </c>
      <c r="D11" s="330" t="str">
        <f>IF('Names of Bidder'!D11=0,"",'Names of Bidder'!D11)</f>
        <v/>
      </c>
      <c r="E11" s="330"/>
      <c r="F11" s="331"/>
      <c r="G11" s="331"/>
      <c r="H11" s="330"/>
      <c r="I11" s="330"/>
      <c r="J11" s="330"/>
      <c r="K11" s="330"/>
      <c r="L11" s="156" t="s">
        <v>133</v>
      </c>
      <c r="M11" s="337"/>
      <c r="N11" s="338"/>
      <c r="O11" s="158"/>
      <c r="P11" s="158"/>
      <c r="Q11" s="158"/>
      <c r="R11" s="158"/>
      <c r="S11" s="158"/>
      <c r="T11" s="158"/>
      <c r="U11" s="158"/>
      <c r="V11" s="158"/>
      <c r="W11" s="158"/>
      <c r="X11" s="158"/>
      <c r="Y11" s="158"/>
      <c r="Z11" s="158"/>
    </row>
    <row r="12" spans="1:35" ht="18" customHeight="1">
      <c r="A12" s="530"/>
      <c r="B12" s="208"/>
      <c r="C12" s="520"/>
      <c r="D12" s="331"/>
      <c r="E12" s="331"/>
      <c r="F12" s="331"/>
      <c r="G12" s="331"/>
      <c r="H12" s="328"/>
      <c r="I12" s="328"/>
      <c r="J12" s="328"/>
      <c r="K12" s="328"/>
      <c r="L12" s="208"/>
      <c r="M12" s="339"/>
      <c r="N12" s="336"/>
    </row>
    <row r="13" spans="1:35" ht="18" customHeight="1">
      <c r="A13" s="531"/>
      <c r="B13" s="332"/>
      <c r="C13" s="521"/>
      <c r="D13" s="333"/>
      <c r="E13" s="333"/>
      <c r="F13" s="333"/>
      <c r="G13" s="333"/>
      <c r="H13" s="332"/>
      <c r="I13" s="332"/>
      <c r="J13" s="332"/>
      <c r="K13" s="332"/>
      <c r="L13" s="332"/>
      <c r="M13" s="340"/>
      <c r="N13" s="341"/>
    </row>
    <row r="14" spans="1:35" ht="41.4" customHeight="1">
      <c r="A14" s="732" t="s">
        <v>565</v>
      </c>
      <c r="B14" s="732"/>
      <c r="C14" s="732"/>
      <c r="D14" s="732"/>
      <c r="E14" s="732"/>
      <c r="F14" s="732"/>
      <c r="G14" s="732"/>
      <c r="H14" s="212"/>
      <c r="I14" s="212"/>
      <c r="J14" s="733" t="s">
        <v>134</v>
      </c>
      <c r="K14" s="733"/>
      <c r="L14" s="733"/>
      <c r="M14" s="733"/>
      <c r="N14" s="733"/>
    </row>
    <row r="15" spans="1:35" s="128" customFormat="1" ht="129" customHeight="1">
      <c r="A15" s="522" t="s">
        <v>94</v>
      </c>
      <c r="B15" s="522" t="s">
        <v>490</v>
      </c>
      <c r="C15" s="522" t="s">
        <v>595</v>
      </c>
      <c r="D15" s="558" t="s">
        <v>95</v>
      </c>
      <c r="E15" s="558" t="s">
        <v>808</v>
      </c>
      <c r="F15" s="557" t="s">
        <v>97</v>
      </c>
      <c r="G15" s="557" t="s">
        <v>98</v>
      </c>
      <c r="H15" s="504" t="s">
        <v>590</v>
      </c>
      <c r="I15" s="504" t="s">
        <v>591</v>
      </c>
      <c r="J15" s="522" t="s">
        <v>135</v>
      </c>
      <c r="K15" s="522" t="s">
        <v>491</v>
      </c>
      <c r="L15" s="559" t="s">
        <v>527</v>
      </c>
      <c r="M15" s="560" t="s">
        <v>136</v>
      </c>
      <c r="N15" s="561" t="s">
        <v>526</v>
      </c>
      <c r="AD15" s="508"/>
      <c r="AE15" s="368" t="s">
        <v>492</v>
      </c>
      <c r="AF15" s="368" t="s">
        <v>493</v>
      </c>
      <c r="AG15" s="508"/>
      <c r="AH15" s="508"/>
      <c r="AI15" s="508"/>
    </row>
    <row r="16" spans="1:35">
      <c r="A16" s="557">
        <v>1</v>
      </c>
      <c r="B16" s="562"/>
      <c r="C16" s="557">
        <v>2</v>
      </c>
      <c r="D16" s="563">
        <v>3</v>
      </c>
      <c r="E16" s="563">
        <v>4</v>
      </c>
      <c r="F16" s="562">
        <v>5</v>
      </c>
      <c r="G16" s="562">
        <v>6</v>
      </c>
      <c r="H16" s="562">
        <v>7</v>
      </c>
      <c r="I16" s="562">
        <v>8</v>
      </c>
      <c r="J16" s="562">
        <v>9</v>
      </c>
      <c r="K16" s="562">
        <v>10</v>
      </c>
      <c r="L16" s="562">
        <v>11</v>
      </c>
      <c r="M16" s="583">
        <v>12</v>
      </c>
      <c r="N16" s="583">
        <v>13</v>
      </c>
      <c r="AE16" s="485">
        <v>5</v>
      </c>
      <c r="AF16" s="485" t="s">
        <v>137</v>
      </c>
    </row>
    <row r="17" spans="1:35" s="554" customFormat="1" ht="30.6">
      <c r="A17" s="533"/>
      <c r="B17" s="553"/>
      <c r="C17" s="584" t="s">
        <v>809</v>
      </c>
      <c r="D17" s="584"/>
      <c r="E17" s="564"/>
      <c r="F17" s="536"/>
      <c r="G17" s="552"/>
      <c r="H17" s="536"/>
      <c r="I17" s="536"/>
      <c r="J17" s="536"/>
      <c r="K17" s="536"/>
      <c r="L17" s="536"/>
      <c r="M17" s="536"/>
      <c r="N17" s="536"/>
      <c r="O17" s="538"/>
      <c r="P17" s="538"/>
      <c r="Q17" s="538"/>
      <c r="R17" s="538"/>
      <c r="S17" s="538"/>
      <c r="T17" s="538"/>
      <c r="U17" s="538"/>
      <c r="V17" s="538"/>
      <c r="W17" s="538"/>
      <c r="X17" s="538"/>
      <c r="Y17" s="538"/>
      <c r="Z17" s="538"/>
      <c r="AB17" s="555"/>
      <c r="AC17" s="555"/>
      <c r="AD17" s="555"/>
      <c r="AE17" s="555"/>
      <c r="AF17" s="555"/>
      <c r="AG17" s="555"/>
      <c r="AH17" s="555"/>
      <c r="AI17" s="556"/>
    </row>
    <row r="18" spans="1:35" s="554" customFormat="1" ht="126">
      <c r="A18" s="533">
        <v>1</v>
      </c>
      <c r="B18" s="553"/>
      <c r="C18" s="523">
        <v>17.2</v>
      </c>
      <c r="D18" s="585" t="s">
        <v>810</v>
      </c>
      <c r="E18" s="564"/>
      <c r="F18" s="536"/>
      <c r="G18" s="552"/>
      <c r="H18" s="536"/>
      <c r="I18" s="536"/>
      <c r="J18" s="536"/>
      <c r="K18" s="536"/>
      <c r="L18" s="536"/>
      <c r="M18" s="536"/>
      <c r="N18" s="536"/>
      <c r="O18" s="538"/>
      <c r="P18" s="538"/>
      <c r="Q18" s="538"/>
      <c r="R18" s="538"/>
      <c r="S18" s="538"/>
      <c r="T18" s="538"/>
      <c r="U18" s="538"/>
      <c r="V18" s="538"/>
      <c r="W18" s="538"/>
      <c r="X18" s="538"/>
      <c r="Y18" s="538"/>
      <c r="Z18" s="538"/>
      <c r="AB18" s="555"/>
      <c r="AC18" s="555"/>
      <c r="AD18" s="555"/>
      <c r="AE18" s="555"/>
      <c r="AF18" s="555"/>
      <c r="AG18" s="555"/>
      <c r="AH18" s="555"/>
      <c r="AI18" s="556"/>
    </row>
    <row r="19" spans="1:35" s="554" customFormat="1">
      <c r="A19" s="533" t="s">
        <v>11</v>
      </c>
      <c r="B19" s="553"/>
      <c r="C19" s="526" t="s">
        <v>569</v>
      </c>
      <c r="D19" s="585" t="s">
        <v>811</v>
      </c>
      <c r="E19" s="543"/>
      <c r="F19" s="536" t="s">
        <v>574</v>
      </c>
      <c r="G19" s="552">
        <v>68</v>
      </c>
      <c r="H19" s="536">
        <v>995462</v>
      </c>
      <c r="I19" s="542" t="s">
        <v>138</v>
      </c>
      <c r="J19" s="537">
        <v>18</v>
      </c>
      <c r="K19" s="542" t="s">
        <v>138</v>
      </c>
      <c r="L19" s="543"/>
      <c r="M19" s="544">
        <f t="shared" ref="M19:M82" si="0">IF(OR(K19="",K19="Confirmed"),J19*N19%,K19*N19%)</f>
        <v>1.8000000000000002E-3</v>
      </c>
      <c r="N19" s="545" t="str">
        <f t="shared" ref="N19:N82" si="1">IF(L19=0,"0.01",L19*G19)</f>
        <v>0.01</v>
      </c>
      <c r="O19" s="538"/>
      <c r="P19" s="538"/>
      <c r="Q19" s="538"/>
      <c r="R19" s="538"/>
      <c r="S19" s="538"/>
      <c r="T19" s="538"/>
      <c r="U19" s="538"/>
      <c r="V19" s="538"/>
      <c r="W19" s="538"/>
      <c r="X19" s="538"/>
      <c r="Y19" s="538"/>
      <c r="Z19" s="538"/>
      <c r="AB19" s="555"/>
      <c r="AC19" s="555"/>
      <c r="AD19" s="555"/>
      <c r="AE19" s="555"/>
      <c r="AF19" s="555"/>
      <c r="AG19" s="555"/>
      <c r="AH19" s="555"/>
      <c r="AI19" s="556"/>
    </row>
    <row r="20" spans="1:35" s="554" customFormat="1" ht="63">
      <c r="A20" s="533">
        <v>2</v>
      </c>
      <c r="B20" s="553"/>
      <c r="C20" s="526" t="s">
        <v>703</v>
      </c>
      <c r="D20" s="585" t="s">
        <v>812</v>
      </c>
      <c r="E20" s="543"/>
      <c r="F20" s="536" t="s">
        <v>574</v>
      </c>
      <c r="G20" s="552">
        <v>68</v>
      </c>
      <c r="H20" s="536">
        <v>995462</v>
      </c>
      <c r="I20" s="542" t="s">
        <v>138</v>
      </c>
      <c r="J20" s="537">
        <v>18</v>
      </c>
      <c r="K20" s="542" t="s">
        <v>138</v>
      </c>
      <c r="L20" s="543"/>
      <c r="M20" s="544">
        <f t="shared" si="0"/>
        <v>1.8000000000000002E-3</v>
      </c>
      <c r="N20" s="545" t="str">
        <f t="shared" si="1"/>
        <v>0.01</v>
      </c>
      <c r="O20" s="538"/>
      <c r="P20" s="538"/>
      <c r="Q20" s="538"/>
      <c r="R20" s="538"/>
      <c r="S20" s="538"/>
      <c r="T20" s="538"/>
      <c r="U20" s="538"/>
      <c r="V20" s="538"/>
      <c r="W20" s="538"/>
      <c r="X20" s="538"/>
      <c r="Y20" s="538"/>
      <c r="Z20" s="538"/>
      <c r="AB20" s="555"/>
      <c r="AC20" s="555"/>
      <c r="AD20" s="555"/>
      <c r="AE20" s="555"/>
      <c r="AF20" s="555"/>
      <c r="AG20" s="555"/>
      <c r="AH20" s="555"/>
      <c r="AI20" s="556"/>
    </row>
    <row r="21" spans="1:35" s="554" customFormat="1">
      <c r="A21" s="533">
        <v>3</v>
      </c>
      <c r="B21" s="553"/>
      <c r="C21" s="523">
        <v>17.34</v>
      </c>
      <c r="D21" s="585" t="s">
        <v>813</v>
      </c>
      <c r="E21" s="564"/>
      <c r="F21" s="536"/>
      <c r="G21" s="552"/>
      <c r="H21" s="536"/>
      <c r="I21" s="536"/>
      <c r="J21" s="536"/>
      <c r="K21" s="536"/>
      <c r="L21" s="536"/>
      <c r="M21" s="536"/>
      <c r="N21" s="536"/>
      <c r="O21" s="538"/>
      <c r="P21" s="538"/>
      <c r="Q21" s="538"/>
      <c r="R21" s="538"/>
      <c r="S21" s="538"/>
      <c r="T21" s="538"/>
      <c r="U21" s="538"/>
      <c r="V21" s="538"/>
      <c r="W21" s="538"/>
      <c r="X21" s="538"/>
      <c r="Y21" s="538"/>
      <c r="Z21" s="538"/>
      <c r="AB21" s="555"/>
      <c r="AC21" s="555"/>
      <c r="AD21" s="555"/>
      <c r="AE21" s="555"/>
      <c r="AF21" s="555"/>
      <c r="AG21" s="555"/>
      <c r="AH21" s="555"/>
      <c r="AI21" s="556"/>
    </row>
    <row r="22" spans="1:35" s="554" customFormat="1">
      <c r="A22" s="533" t="s">
        <v>11</v>
      </c>
      <c r="B22" s="553"/>
      <c r="C22" s="523" t="s">
        <v>814</v>
      </c>
      <c r="D22" s="585" t="s">
        <v>566</v>
      </c>
      <c r="E22" s="543"/>
      <c r="F22" s="536" t="s">
        <v>574</v>
      </c>
      <c r="G22" s="552">
        <v>68</v>
      </c>
      <c r="H22" s="536">
        <v>995462</v>
      </c>
      <c r="I22" s="542" t="s">
        <v>138</v>
      </c>
      <c r="J22" s="537">
        <v>18</v>
      </c>
      <c r="K22" s="542" t="s">
        <v>138</v>
      </c>
      <c r="L22" s="543"/>
      <c r="M22" s="544">
        <f t="shared" si="0"/>
        <v>1.8000000000000002E-3</v>
      </c>
      <c r="N22" s="545" t="str">
        <f t="shared" si="1"/>
        <v>0.01</v>
      </c>
      <c r="O22" s="538"/>
      <c r="P22" s="538"/>
      <c r="Q22" s="538"/>
      <c r="R22" s="538"/>
      <c r="S22" s="538"/>
      <c r="T22" s="538"/>
      <c r="U22" s="538"/>
      <c r="V22" s="538"/>
      <c r="W22" s="538"/>
      <c r="X22" s="538"/>
      <c r="Y22" s="538"/>
      <c r="Z22" s="538"/>
      <c r="AB22" s="555"/>
      <c r="AC22" s="555"/>
      <c r="AD22" s="555"/>
      <c r="AE22" s="555"/>
      <c r="AF22" s="555"/>
      <c r="AG22" s="555"/>
      <c r="AH22" s="555"/>
      <c r="AI22" s="556"/>
    </row>
    <row r="23" spans="1:35" s="554" customFormat="1" ht="63">
      <c r="A23" s="533">
        <v>4</v>
      </c>
      <c r="B23" s="553"/>
      <c r="C23" s="523" t="s">
        <v>703</v>
      </c>
      <c r="D23" s="586" t="s">
        <v>815</v>
      </c>
      <c r="E23" s="564"/>
      <c r="F23" s="536"/>
      <c r="G23" s="552"/>
      <c r="H23" s="536"/>
      <c r="I23" s="536"/>
      <c r="J23" s="536"/>
      <c r="K23" s="536"/>
      <c r="L23" s="536"/>
      <c r="M23" s="536"/>
      <c r="N23" s="536"/>
      <c r="O23" s="538"/>
      <c r="P23" s="538"/>
      <c r="Q23" s="538"/>
      <c r="R23" s="538"/>
      <c r="S23" s="538"/>
      <c r="T23" s="538"/>
      <c r="U23" s="538"/>
      <c r="V23" s="538"/>
      <c r="W23" s="538"/>
      <c r="X23" s="538"/>
      <c r="Y23" s="538"/>
      <c r="Z23" s="538"/>
      <c r="AB23" s="555"/>
      <c r="AC23" s="555"/>
      <c r="AD23" s="555"/>
      <c r="AE23" s="555"/>
      <c r="AF23" s="555"/>
      <c r="AG23" s="555"/>
      <c r="AH23" s="555"/>
      <c r="AI23" s="556"/>
    </row>
    <row r="24" spans="1:35" s="554" customFormat="1" ht="105">
      <c r="A24" s="533" t="s">
        <v>11</v>
      </c>
      <c r="B24" s="553"/>
      <c r="C24" s="523"/>
      <c r="D24" s="585" t="s">
        <v>816</v>
      </c>
      <c r="E24" s="543"/>
      <c r="F24" s="536" t="s">
        <v>574</v>
      </c>
      <c r="G24" s="552">
        <v>72</v>
      </c>
      <c r="H24" s="536">
        <v>995462</v>
      </c>
      <c r="I24" s="542" t="s">
        <v>138</v>
      </c>
      <c r="J24" s="537">
        <v>18</v>
      </c>
      <c r="K24" s="542" t="s">
        <v>138</v>
      </c>
      <c r="L24" s="543"/>
      <c r="M24" s="544">
        <f t="shared" si="0"/>
        <v>1.8000000000000002E-3</v>
      </c>
      <c r="N24" s="545" t="str">
        <f t="shared" si="1"/>
        <v>0.01</v>
      </c>
      <c r="O24" s="538"/>
      <c r="P24" s="538"/>
      <c r="Q24" s="538"/>
      <c r="R24" s="538"/>
      <c r="S24" s="538"/>
      <c r="T24" s="538"/>
      <c r="U24" s="538"/>
      <c r="V24" s="538"/>
      <c r="W24" s="538"/>
      <c r="X24" s="538"/>
      <c r="Y24" s="538"/>
      <c r="Z24" s="538"/>
      <c r="AB24" s="555"/>
      <c r="AC24" s="555"/>
      <c r="AD24" s="555"/>
      <c r="AE24" s="555"/>
      <c r="AF24" s="555"/>
      <c r="AG24" s="555"/>
      <c r="AH24" s="555"/>
      <c r="AI24" s="556"/>
    </row>
    <row r="25" spans="1:35" s="554" customFormat="1" ht="42">
      <c r="A25" s="533">
        <v>5</v>
      </c>
      <c r="B25" s="553"/>
      <c r="C25" s="523" t="s">
        <v>817</v>
      </c>
      <c r="D25" s="587" t="s">
        <v>818</v>
      </c>
      <c r="E25" s="543"/>
      <c r="F25" s="536" t="s">
        <v>574</v>
      </c>
      <c r="G25" s="552">
        <v>73</v>
      </c>
      <c r="H25" s="536">
        <v>995462</v>
      </c>
      <c r="I25" s="542" t="s">
        <v>138</v>
      </c>
      <c r="J25" s="537">
        <v>18</v>
      </c>
      <c r="K25" s="542" t="s">
        <v>138</v>
      </c>
      <c r="L25" s="543"/>
      <c r="M25" s="544">
        <f t="shared" si="0"/>
        <v>1.8000000000000002E-3</v>
      </c>
      <c r="N25" s="545" t="str">
        <f t="shared" si="1"/>
        <v>0.01</v>
      </c>
      <c r="O25" s="538"/>
      <c r="P25" s="538"/>
      <c r="Q25" s="538"/>
      <c r="R25" s="538"/>
      <c r="S25" s="538"/>
      <c r="T25" s="538"/>
      <c r="U25" s="538"/>
      <c r="V25" s="538"/>
      <c r="W25" s="538"/>
      <c r="X25" s="538"/>
      <c r="Y25" s="538"/>
      <c r="Z25" s="538"/>
      <c r="AB25" s="555"/>
      <c r="AC25" s="555"/>
      <c r="AD25" s="555"/>
      <c r="AE25" s="555"/>
      <c r="AF25" s="555"/>
      <c r="AG25" s="555"/>
      <c r="AH25" s="555"/>
      <c r="AI25" s="556"/>
    </row>
    <row r="26" spans="1:35" s="554" customFormat="1" ht="63">
      <c r="A26" s="533">
        <v>6</v>
      </c>
      <c r="B26" s="553"/>
      <c r="C26" s="523">
        <v>17.32</v>
      </c>
      <c r="D26" s="587" t="s">
        <v>819</v>
      </c>
      <c r="E26" s="564"/>
      <c r="F26" s="536"/>
      <c r="G26" s="552"/>
      <c r="H26" s="536"/>
      <c r="I26" s="536"/>
      <c r="J26" s="536"/>
      <c r="K26" s="536"/>
      <c r="L26" s="536"/>
      <c r="M26" s="536"/>
      <c r="N26" s="536"/>
      <c r="O26" s="538"/>
      <c r="P26" s="538"/>
      <c r="Q26" s="538"/>
      <c r="R26" s="538"/>
      <c r="S26" s="538"/>
      <c r="T26" s="538"/>
      <c r="U26" s="538"/>
      <c r="V26" s="538"/>
      <c r="W26" s="538"/>
      <c r="X26" s="538"/>
      <c r="Y26" s="538"/>
      <c r="Z26" s="538"/>
      <c r="AB26" s="555"/>
      <c r="AC26" s="555"/>
      <c r="AD26" s="555"/>
      <c r="AE26" s="555"/>
      <c r="AF26" s="555"/>
      <c r="AG26" s="555"/>
      <c r="AH26" s="555"/>
      <c r="AI26" s="556"/>
    </row>
    <row r="27" spans="1:35" s="554" customFormat="1">
      <c r="A27" s="533" t="s">
        <v>11</v>
      </c>
      <c r="B27" s="553"/>
      <c r="C27" s="523" t="s">
        <v>820</v>
      </c>
      <c r="D27" s="588" t="s">
        <v>821</v>
      </c>
      <c r="E27" s="543"/>
      <c r="F27" s="536" t="s">
        <v>574</v>
      </c>
      <c r="G27" s="552">
        <v>72</v>
      </c>
      <c r="H27" s="536">
        <v>995462</v>
      </c>
      <c r="I27" s="542" t="s">
        <v>138</v>
      </c>
      <c r="J27" s="537">
        <v>18</v>
      </c>
      <c r="K27" s="542" t="s">
        <v>138</v>
      </c>
      <c r="L27" s="543"/>
      <c r="M27" s="544">
        <f t="shared" si="0"/>
        <v>1.8000000000000002E-3</v>
      </c>
      <c r="N27" s="545" t="str">
        <f t="shared" si="1"/>
        <v>0.01</v>
      </c>
      <c r="O27" s="538"/>
      <c r="P27" s="538"/>
      <c r="Q27" s="538"/>
      <c r="R27" s="538"/>
      <c r="S27" s="538"/>
      <c r="T27" s="538"/>
      <c r="U27" s="538"/>
      <c r="V27" s="538"/>
      <c r="W27" s="538"/>
      <c r="X27" s="538"/>
      <c r="Y27" s="538"/>
      <c r="Z27" s="538"/>
      <c r="AB27" s="555"/>
      <c r="AC27" s="555"/>
      <c r="AD27" s="555"/>
      <c r="AE27" s="555"/>
      <c r="AF27" s="555"/>
      <c r="AG27" s="555"/>
      <c r="AH27" s="555"/>
      <c r="AI27" s="556"/>
    </row>
    <row r="28" spans="1:35" s="554" customFormat="1" ht="63">
      <c r="A28" s="533">
        <v>7</v>
      </c>
      <c r="B28" s="553"/>
      <c r="C28" s="523">
        <v>17.72</v>
      </c>
      <c r="D28" s="587" t="s">
        <v>822</v>
      </c>
      <c r="E28" s="543"/>
      <c r="F28" s="536" t="s">
        <v>574</v>
      </c>
      <c r="G28" s="552">
        <v>14</v>
      </c>
      <c r="H28" s="536">
        <v>995462</v>
      </c>
      <c r="I28" s="542" t="s">
        <v>138</v>
      </c>
      <c r="J28" s="537">
        <v>18</v>
      </c>
      <c r="K28" s="542" t="s">
        <v>138</v>
      </c>
      <c r="L28" s="543"/>
      <c r="M28" s="544">
        <f t="shared" si="0"/>
        <v>1.8000000000000002E-3</v>
      </c>
      <c r="N28" s="545" t="str">
        <f t="shared" si="1"/>
        <v>0.01</v>
      </c>
      <c r="O28" s="538"/>
      <c r="P28" s="538"/>
      <c r="Q28" s="538"/>
      <c r="R28" s="538"/>
      <c r="S28" s="538"/>
      <c r="T28" s="538"/>
      <c r="U28" s="538"/>
      <c r="V28" s="538"/>
      <c r="W28" s="538"/>
      <c r="X28" s="538"/>
      <c r="Y28" s="538"/>
      <c r="Z28" s="538"/>
      <c r="AB28" s="555"/>
      <c r="AC28" s="555"/>
      <c r="AD28" s="555"/>
      <c r="AE28" s="555"/>
      <c r="AF28" s="555"/>
      <c r="AG28" s="555"/>
      <c r="AH28" s="555"/>
      <c r="AI28" s="556"/>
    </row>
    <row r="29" spans="1:35" s="554" customFormat="1" ht="105">
      <c r="A29" s="533">
        <v>8</v>
      </c>
      <c r="B29" s="553"/>
      <c r="C29" s="523" t="s">
        <v>703</v>
      </c>
      <c r="D29" s="585" t="s">
        <v>823</v>
      </c>
      <c r="E29" s="543"/>
      <c r="F29" s="536" t="s">
        <v>574</v>
      </c>
      <c r="G29" s="552">
        <v>12</v>
      </c>
      <c r="H29" s="536">
        <v>995462</v>
      </c>
      <c r="I29" s="542" t="s">
        <v>138</v>
      </c>
      <c r="J29" s="537">
        <v>18</v>
      </c>
      <c r="K29" s="542" t="s">
        <v>138</v>
      </c>
      <c r="L29" s="543"/>
      <c r="M29" s="544">
        <f t="shared" si="0"/>
        <v>1.8000000000000002E-3</v>
      </c>
      <c r="N29" s="545" t="str">
        <f t="shared" si="1"/>
        <v>0.01</v>
      </c>
      <c r="O29" s="538"/>
      <c r="P29" s="538"/>
      <c r="Q29" s="538"/>
      <c r="R29" s="538"/>
      <c r="S29" s="538"/>
      <c r="T29" s="538"/>
      <c r="U29" s="538"/>
      <c r="V29" s="538"/>
      <c r="W29" s="538"/>
      <c r="X29" s="538"/>
      <c r="Y29" s="538"/>
      <c r="Z29" s="538"/>
      <c r="AB29" s="555"/>
      <c r="AC29" s="555"/>
      <c r="AD29" s="555"/>
      <c r="AE29" s="555"/>
      <c r="AF29" s="555"/>
      <c r="AG29" s="555"/>
      <c r="AH29" s="555"/>
      <c r="AI29" s="556"/>
    </row>
    <row r="30" spans="1:35" s="554" customFormat="1" ht="105">
      <c r="A30" s="533">
        <v>9</v>
      </c>
      <c r="B30" s="553"/>
      <c r="C30" s="523" t="s">
        <v>703</v>
      </c>
      <c r="D30" s="585" t="s">
        <v>824</v>
      </c>
      <c r="E30" s="543"/>
      <c r="F30" s="536" t="s">
        <v>574</v>
      </c>
      <c r="G30" s="552">
        <v>68</v>
      </c>
      <c r="H30" s="536">
        <v>995462</v>
      </c>
      <c r="I30" s="542" t="s">
        <v>138</v>
      </c>
      <c r="J30" s="537">
        <v>18</v>
      </c>
      <c r="K30" s="542" t="s">
        <v>138</v>
      </c>
      <c r="L30" s="543"/>
      <c r="M30" s="544">
        <f t="shared" si="0"/>
        <v>1.8000000000000002E-3</v>
      </c>
      <c r="N30" s="545" t="str">
        <f t="shared" si="1"/>
        <v>0.01</v>
      </c>
      <c r="O30" s="538"/>
      <c r="P30" s="538"/>
      <c r="Q30" s="538"/>
      <c r="R30" s="538"/>
      <c r="S30" s="538"/>
      <c r="T30" s="538"/>
      <c r="U30" s="538"/>
      <c r="V30" s="538"/>
      <c r="W30" s="538"/>
      <c r="X30" s="538"/>
      <c r="Y30" s="538"/>
      <c r="Z30" s="538"/>
      <c r="AB30" s="555"/>
      <c r="AC30" s="555"/>
      <c r="AD30" s="555"/>
      <c r="AE30" s="555"/>
      <c r="AF30" s="555"/>
      <c r="AG30" s="555"/>
      <c r="AH30" s="555"/>
      <c r="AI30" s="556"/>
    </row>
    <row r="31" spans="1:35" s="554" customFormat="1" ht="105">
      <c r="A31" s="533">
        <v>10</v>
      </c>
      <c r="B31" s="553"/>
      <c r="C31" s="523" t="s">
        <v>703</v>
      </c>
      <c r="D31" s="585" t="s">
        <v>825</v>
      </c>
      <c r="E31" s="543"/>
      <c r="F31" s="536" t="s">
        <v>574</v>
      </c>
      <c r="G31" s="552">
        <v>68</v>
      </c>
      <c r="H31" s="536">
        <v>995462</v>
      </c>
      <c r="I31" s="542" t="s">
        <v>138</v>
      </c>
      <c r="J31" s="537">
        <v>18</v>
      </c>
      <c r="K31" s="542" t="s">
        <v>138</v>
      </c>
      <c r="L31" s="543"/>
      <c r="M31" s="544">
        <f t="shared" si="0"/>
        <v>1.8000000000000002E-3</v>
      </c>
      <c r="N31" s="545" t="str">
        <f t="shared" si="1"/>
        <v>0.01</v>
      </c>
      <c r="O31" s="538"/>
      <c r="P31" s="538"/>
      <c r="Q31" s="538"/>
      <c r="R31" s="538"/>
      <c r="S31" s="538"/>
      <c r="T31" s="538"/>
      <c r="U31" s="538"/>
      <c r="V31" s="538"/>
      <c r="W31" s="538"/>
      <c r="X31" s="538"/>
      <c r="Y31" s="538"/>
      <c r="Z31" s="538"/>
      <c r="AB31" s="555"/>
      <c r="AC31" s="555"/>
      <c r="AD31" s="555"/>
      <c r="AE31" s="555"/>
      <c r="AF31" s="555"/>
      <c r="AG31" s="555"/>
      <c r="AH31" s="555"/>
      <c r="AI31" s="556"/>
    </row>
    <row r="32" spans="1:35" s="554" customFormat="1" ht="42">
      <c r="A32" s="533">
        <v>11</v>
      </c>
      <c r="B32" s="553"/>
      <c r="C32" s="523">
        <v>18.53</v>
      </c>
      <c r="D32" s="587" t="s">
        <v>826</v>
      </c>
      <c r="E32" s="564"/>
      <c r="F32" s="536"/>
      <c r="G32" s="552"/>
      <c r="H32" s="536"/>
      <c r="I32" s="536"/>
      <c r="J32" s="536"/>
      <c r="K32" s="536"/>
      <c r="L32" s="536"/>
      <c r="M32" s="536"/>
      <c r="N32" s="536"/>
      <c r="O32" s="538"/>
      <c r="P32" s="538"/>
      <c r="Q32" s="538"/>
      <c r="R32" s="538"/>
      <c r="S32" s="538"/>
      <c r="T32" s="538"/>
      <c r="U32" s="538"/>
      <c r="V32" s="538"/>
      <c r="W32" s="538"/>
      <c r="X32" s="538"/>
      <c r="Y32" s="538"/>
      <c r="Z32" s="538"/>
      <c r="AB32" s="555"/>
      <c r="AC32" s="555"/>
      <c r="AD32" s="555"/>
      <c r="AE32" s="555"/>
      <c r="AF32" s="555"/>
      <c r="AG32" s="555"/>
      <c r="AH32" s="555"/>
      <c r="AI32" s="556"/>
    </row>
    <row r="33" spans="1:35" s="554" customFormat="1">
      <c r="A33" s="533"/>
      <c r="B33" s="553"/>
      <c r="C33" s="523" t="s">
        <v>827</v>
      </c>
      <c r="D33" s="588" t="s">
        <v>828</v>
      </c>
      <c r="E33" s="543"/>
      <c r="F33" s="536" t="s">
        <v>975</v>
      </c>
      <c r="G33" s="552">
        <v>221</v>
      </c>
      <c r="H33" s="536">
        <v>995462</v>
      </c>
      <c r="I33" s="542" t="s">
        <v>138</v>
      </c>
      <c r="J33" s="537">
        <v>18</v>
      </c>
      <c r="K33" s="542" t="s">
        <v>138</v>
      </c>
      <c r="L33" s="543"/>
      <c r="M33" s="544">
        <f t="shared" si="0"/>
        <v>1.8000000000000002E-3</v>
      </c>
      <c r="N33" s="545" t="str">
        <f t="shared" si="1"/>
        <v>0.01</v>
      </c>
      <c r="O33" s="538"/>
      <c r="P33" s="538"/>
      <c r="Q33" s="538"/>
      <c r="R33" s="538"/>
      <c r="S33" s="538"/>
      <c r="T33" s="538"/>
      <c r="U33" s="538"/>
      <c r="V33" s="538"/>
      <c r="W33" s="538"/>
      <c r="X33" s="538"/>
      <c r="Y33" s="538"/>
      <c r="Z33" s="538"/>
      <c r="AB33" s="555"/>
      <c r="AC33" s="555"/>
      <c r="AD33" s="555"/>
      <c r="AE33" s="555"/>
      <c r="AF33" s="555"/>
      <c r="AG33" s="555"/>
      <c r="AH33" s="555"/>
      <c r="AI33" s="556"/>
    </row>
    <row r="34" spans="1:35" s="554" customFormat="1" ht="252">
      <c r="A34" s="533">
        <v>12</v>
      </c>
      <c r="B34" s="553"/>
      <c r="C34" s="523" t="s">
        <v>703</v>
      </c>
      <c r="D34" s="587" t="s">
        <v>829</v>
      </c>
      <c r="E34" s="564"/>
      <c r="F34" s="536"/>
      <c r="G34" s="552"/>
      <c r="H34" s="536"/>
      <c r="I34" s="536"/>
      <c r="J34" s="536"/>
      <c r="K34" s="536"/>
      <c r="L34" s="536"/>
      <c r="M34" s="536"/>
      <c r="N34" s="536"/>
      <c r="O34" s="538"/>
      <c r="P34" s="538"/>
      <c r="Q34" s="538"/>
      <c r="R34" s="538"/>
      <c r="S34" s="538"/>
      <c r="T34" s="538"/>
      <c r="U34" s="538"/>
      <c r="V34" s="538"/>
      <c r="W34" s="538"/>
      <c r="X34" s="538"/>
      <c r="Y34" s="538"/>
      <c r="Z34" s="538"/>
      <c r="AB34" s="555"/>
      <c r="AC34" s="555"/>
      <c r="AD34" s="555"/>
      <c r="AE34" s="555"/>
      <c r="AF34" s="555"/>
      <c r="AG34" s="555"/>
      <c r="AH34" s="555"/>
      <c r="AI34" s="556"/>
    </row>
    <row r="35" spans="1:35" s="554" customFormat="1">
      <c r="A35" s="533" t="s">
        <v>11</v>
      </c>
      <c r="B35" s="553"/>
      <c r="C35" s="523"/>
      <c r="D35" s="588" t="s">
        <v>830</v>
      </c>
      <c r="E35" s="543"/>
      <c r="F35" s="536" t="s">
        <v>574</v>
      </c>
      <c r="G35" s="552">
        <v>7</v>
      </c>
      <c r="H35" s="536">
        <v>995462</v>
      </c>
      <c r="I35" s="542" t="s">
        <v>138</v>
      </c>
      <c r="J35" s="537">
        <v>18</v>
      </c>
      <c r="K35" s="542" t="s">
        <v>138</v>
      </c>
      <c r="L35" s="543"/>
      <c r="M35" s="544">
        <f t="shared" si="0"/>
        <v>1.8000000000000002E-3</v>
      </c>
      <c r="N35" s="545" t="str">
        <f t="shared" si="1"/>
        <v>0.01</v>
      </c>
      <c r="O35" s="538"/>
      <c r="P35" s="538"/>
      <c r="Q35" s="538"/>
      <c r="R35" s="538"/>
      <c r="S35" s="538"/>
      <c r="T35" s="538"/>
      <c r="U35" s="538"/>
      <c r="V35" s="538"/>
      <c r="W35" s="538"/>
      <c r="X35" s="538"/>
      <c r="Y35" s="538"/>
      <c r="Z35" s="538"/>
      <c r="AB35" s="555"/>
      <c r="AC35" s="555"/>
      <c r="AD35" s="555"/>
      <c r="AE35" s="555"/>
      <c r="AF35" s="555"/>
      <c r="AG35" s="555"/>
      <c r="AH35" s="555"/>
      <c r="AI35" s="556"/>
    </row>
    <row r="36" spans="1:35" s="554" customFormat="1" ht="63">
      <c r="A36" s="533" t="s">
        <v>13</v>
      </c>
      <c r="B36" s="553"/>
      <c r="C36" s="523"/>
      <c r="D36" s="588" t="s">
        <v>831</v>
      </c>
      <c r="E36" s="543"/>
      <c r="F36" s="536" t="s">
        <v>574</v>
      </c>
      <c r="G36" s="552">
        <v>7</v>
      </c>
      <c r="H36" s="536">
        <v>995462</v>
      </c>
      <c r="I36" s="542" t="s">
        <v>138</v>
      </c>
      <c r="J36" s="537">
        <v>18</v>
      </c>
      <c r="K36" s="542" t="s">
        <v>138</v>
      </c>
      <c r="L36" s="543"/>
      <c r="M36" s="544">
        <f t="shared" si="0"/>
        <v>1.8000000000000002E-3</v>
      </c>
      <c r="N36" s="545" t="str">
        <f t="shared" si="1"/>
        <v>0.01</v>
      </c>
      <c r="O36" s="538"/>
      <c r="P36" s="538"/>
      <c r="Q36" s="538"/>
      <c r="R36" s="538"/>
      <c r="S36" s="538"/>
      <c r="T36" s="538"/>
      <c r="U36" s="538"/>
      <c r="V36" s="538"/>
      <c r="W36" s="538"/>
      <c r="X36" s="538"/>
      <c r="Y36" s="538"/>
      <c r="Z36" s="538"/>
      <c r="AB36" s="555"/>
      <c r="AC36" s="555"/>
      <c r="AD36" s="555"/>
      <c r="AE36" s="555"/>
      <c r="AF36" s="555"/>
      <c r="AG36" s="555"/>
      <c r="AH36" s="555"/>
      <c r="AI36" s="556"/>
    </row>
    <row r="37" spans="1:35" s="554" customFormat="1" ht="63">
      <c r="A37" s="533">
        <v>13</v>
      </c>
      <c r="B37" s="553"/>
      <c r="C37" s="523">
        <v>17.100000000000001</v>
      </c>
      <c r="D37" s="586" t="s">
        <v>504</v>
      </c>
      <c r="E37" s="564"/>
      <c r="F37" s="536"/>
      <c r="G37" s="552"/>
      <c r="H37" s="536"/>
      <c r="I37" s="536"/>
      <c r="J37" s="536"/>
      <c r="K37" s="536"/>
      <c r="L37" s="536"/>
      <c r="M37" s="536"/>
      <c r="N37" s="536"/>
      <c r="O37" s="538"/>
      <c r="P37" s="538"/>
      <c r="Q37" s="538"/>
      <c r="R37" s="538"/>
      <c r="S37" s="538"/>
      <c r="T37" s="538"/>
      <c r="U37" s="538"/>
      <c r="V37" s="538"/>
      <c r="W37" s="538"/>
      <c r="X37" s="538"/>
      <c r="Y37" s="538"/>
      <c r="Z37" s="538"/>
      <c r="AB37" s="555"/>
      <c r="AC37" s="555"/>
      <c r="AD37" s="555"/>
      <c r="AE37" s="555"/>
      <c r="AF37" s="555"/>
      <c r="AG37" s="555"/>
      <c r="AH37" s="555"/>
      <c r="AI37" s="556"/>
    </row>
    <row r="38" spans="1:35" s="554" customFormat="1" ht="42">
      <c r="A38" s="533" t="s">
        <v>11</v>
      </c>
      <c r="B38" s="553"/>
      <c r="C38" s="523" t="s">
        <v>832</v>
      </c>
      <c r="D38" s="572" t="s">
        <v>833</v>
      </c>
      <c r="E38" s="543"/>
      <c r="F38" s="536" t="s">
        <v>574</v>
      </c>
      <c r="G38" s="552">
        <v>1</v>
      </c>
      <c r="H38" s="536">
        <v>995462</v>
      </c>
      <c r="I38" s="542" t="s">
        <v>138</v>
      </c>
      <c r="J38" s="537">
        <v>18</v>
      </c>
      <c r="K38" s="542" t="s">
        <v>138</v>
      </c>
      <c r="L38" s="543"/>
      <c r="M38" s="544">
        <f t="shared" si="0"/>
        <v>1.8000000000000002E-3</v>
      </c>
      <c r="N38" s="545" t="str">
        <f t="shared" si="1"/>
        <v>0.01</v>
      </c>
      <c r="O38" s="538"/>
      <c r="P38" s="538"/>
      <c r="Q38" s="538"/>
      <c r="R38" s="538"/>
      <c r="S38" s="538"/>
      <c r="T38" s="538"/>
      <c r="U38" s="538"/>
      <c r="V38" s="538"/>
      <c r="W38" s="538"/>
      <c r="X38" s="538"/>
      <c r="Y38" s="538"/>
      <c r="Z38" s="538"/>
      <c r="AB38" s="555"/>
      <c r="AC38" s="555"/>
      <c r="AD38" s="555"/>
      <c r="AE38" s="555"/>
      <c r="AF38" s="555"/>
      <c r="AG38" s="555"/>
      <c r="AH38" s="555"/>
      <c r="AI38" s="556"/>
    </row>
    <row r="39" spans="1:35" s="554" customFormat="1" ht="42">
      <c r="A39" s="533" t="s">
        <v>13</v>
      </c>
      <c r="B39" s="553"/>
      <c r="C39" s="523" t="s">
        <v>834</v>
      </c>
      <c r="D39" s="572" t="s">
        <v>835</v>
      </c>
      <c r="E39" s="543"/>
      <c r="F39" s="536" t="s">
        <v>574</v>
      </c>
      <c r="G39" s="552">
        <v>2</v>
      </c>
      <c r="H39" s="536">
        <v>995462</v>
      </c>
      <c r="I39" s="542" t="s">
        <v>138</v>
      </c>
      <c r="J39" s="537">
        <v>18</v>
      </c>
      <c r="K39" s="542" t="s">
        <v>138</v>
      </c>
      <c r="L39" s="543"/>
      <c r="M39" s="544">
        <f t="shared" si="0"/>
        <v>1.8000000000000002E-3</v>
      </c>
      <c r="N39" s="545" t="str">
        <f t="shared" si="1"/>
        <v>0.01</v>
      </c>
      <c r="O39" s="538"/>
      <c r="P39" s="538"/>
      <c r="Q39" s="538"/>
      <c r="R39" s="538"/>
      <c r="S39" s="538"/>
      <c r="T39" s="538"/>
      <c r="U39" s="538"/>
      <c r="V39" s="538"/>
      <c r="W39" s="538"/>
      <c r="X39" s="538"/>
      <c r="Y39" s="538"/>
      <c r="Z39" s="538"/>
      <c r="AB39" s="555"/>
      <c r="AC39" s="555"/>
      <c r="AD39" s="555"/>
      <c r="AE39" s="555"/>
      <c r="AF39" s="555"/>
      <c r="AG39" s="555"/>
      <c r="AH39" s="555"/>
      <c r="AI39" s="556"/>
    </row>
    <row r="40" spans="1:35" s="554" customFormat="1" ht="42">
      <c r="A40" s="533">
        <v>14</v>
      </c>
      <c r="B40" s="553"/>
      <c r="C40" s="523">
        <v>17.28</v>
      </c>
      <c r="D40" s="586" t="s">
        <v>836</v>
      </c>
      <c r="E40" s="564"/>
      <c r="F40" s="536"/>
      <c r="G40" s="552"/>
      <c r="H40" s="536"/>
      <c r="I40" s="536"/>
      <c r="J40" s="536"/>
      <c r="K40" s="536"/>
      <c r="L40" s="536"/>
      <c r="M40" s="536"/>
      <c r="N40" s="536"/>
      <c r="O40" s="538"/>
      <c r="P40" s="538"/>
      <c r="Q40" s="538"/>
      <c r="R40" s="538"/>
      <c r="S40" s="538"/>
      <c r="T40" s="538"/>
      <c r="U40" s="538"/>
      <c r="V40" s="538"/>
      <c r="W40" s="538"/>
      <c r="X40" s="538"/>
      <c r="Y40" s="538"/>
      <c r="Z40" s="538"/>
      <c r="AB40" s="555"/>
      <c r="AC40" s="555"/>
      <c r="AD40" s="555"/>
      <c r="AE40" s="555"/>
      <c r="AF40" s="555"/>
      <c r="AG40" s="555"/>
      <c r="AH40" s="555"/>
      <c r="AI40" s="556"/>
    </row>
    <row r="41" spans="1:35" s="554" customFormat="1">
      <c r="A41" s="533"/>
      <c r="B41" s="553"/>
      <c r="C41" s="523" t="s">
        <v>837</v>
      </c>
      <c r="D41" s="589" t="s">
        <v>838</v>
      </c>
      <c r="E41" s="564"/>
      <c r="F41" s="536"/>
      <c r="G41" s="552"/>
      <c r="H41" s="536"/>
      <c r="I41" s="536"/>
      <c r="J41" s="536"/>
      <c r="K41" s="536"/>
      <c r="L41" s="536"/>
      <c r="M41" s="536"/>
      <c r="N41" s="536"/>
      <c r="O41" s="538"/>
      <c r="P41" s="538"/>
      <c r="Q41" s="538"/>
      <c r="R41" s="538"/>
      <c r="S41" s="538"/>
      <c r="T41" s="538"/>
      <c r="U41" s="538"/>
      <c r="V41" s="538"/>
      <c r="W41" s="538"/>
      <c r="X41" s="538"/>
      <c r="Y41" s="538"/>
      <c r="Z41" s="538"/>
      <c r="AB41" s="555"/>
      <c r="AC41" s="555"/>
      <c r="AD41" s="555"/>
      <c r="AE41" s="555"/>
      <c r="AF41" s="555"/>
      <c r="AG41" s="555"/>
      <c r="AH41" s="555"/>
      <c r="AI41" s="556"/>
    </row>
    <row r="42" spans="1:35" s="554" customFormat="1">
      <c r="A42" s="533" t="s">
        <v>11</v>
      </c>
      <c r="B42" s="553"/>
      <c r="C42" s="523" t="s">
        <v>837</v>
      </c>
      <c r="D42" s="589" t="s">
        <v>575</v>
      </c>
      <c r="E42" s="543"/>
      <c r="F42" s="536" t="s">
        <v>574</v>
      </c>
      <c r="G42" s="552">
        <v>72</v>
      </c>
      <c r="H42" s="536">
        <v>995462</v>
      </c>
      <c r="I42" s="542" t="s">
        <v>138</v>
      </c>
      <c r="J42" s="537">
        <v>18</v>
      </c>
      <c r="K42" s="542" t="s">
        <v>138</v>
      </c>
      <c r="L42" s="543"/>
      <c r="M42" s="544">
        <f t="shared" si="0"/>
        <v>1.8000000000000002E-3</v>
      </c>
      <c r="N42" s="545" t="str">
        <f t="shared" si="1"/>
        <v>0.01</v>
      </c>
      <c r="O42" s="538"/>
      <c r="P42" s="538"/>
      <c r="Q42" s="538"/>
      <c r="R42" s="538"/>
      <c r="S42" s="538"/>
      <c r="T42" s="538"/>
      <c r="U42" s="538"/>
      <c r="V42" s="538"/>
      <c r="W42" s="538"/>
      <c r="X42" s="538"/>
      <c r="Y42" s="538"/>
      <c r="Z42" s="538"/>
      <c r="AB42" s="555"/>
      <c r="AC42" s="555"/>
      <c r="AD42" s="555"/>
      <c r="AE42" s="555"/>
      <c r="AF42" s="555"/>
      <c r="AG42" s="555"/>
      <c r="AH42" s="555"/>
      <c r="AI42" s="556"/>
    </row>
    <row r="43" spans="1:35" s="554" customFormat="1">
      <c r="A43" s="533" t="s">
        <v>13</v>
      </c>
      <c r="B43" s="553"/>
      <c r="C43" s="523" t="s">
        <v>839</v>
      </c>
      <c r="D43" s="586" t="s">
        <v>547</v>
      </c>
      <c r="E43" s="543"/>
      <c r="F43" s="536" t="s">
        <v>574</v>
      </c>
      <c r="G43" s="552">
        <v>3</v>
      </c>
      <c r="H43" s="536">
        <v>995462</v>
      </c>
      <c r="I43" s="542" t="s">
        <v>138</v>
      </c>
      <c r="J43" s="537">
        <v>18</v>
      </c>
      <c r="K43" s="542" t="s">
        <v>138</v>
      </c>
      <c r="L43" s="543"/>
      <c r="M43" s="544">
        <f t="shared" si="0"/>
        <v>1.8000000000000002E-3</v>
      </c>
      <c r="N43" s="545" t="str">
        <f t="shared" si="1"/>
        <v>0.01</v>
      </c>
      <c r="O43" s="538"/>
      <c r="P43" s="538"/>
      <c r="Q43" s="538"/>
      <c r="R43" s="538"/>
      <c r="S43" s="538"/>
      <c r="T43" s="538"/>
      <c r="U43" s="538"/>
      <c r="V43" s="538"/>
      <c r="W43" s="538"/>
      <c r="X43" s="538"/>
      <c r="Y43" s="538"/>
      <c r="Z43" s="538"/>
      <c r="AB43" s="555"/>
      <c r="AC43" s="555"/>
      <c r="AD43" s="555"/>
      <c r="AE43" s="555"/>
      <c r="AF43" s="555"/>
      <c r="AG43" s="555"/>
      <c r="AH43" s="555"/>
      <c r="AI43" s="556"/>
    </row>
    <row r="44" spans="1:35" s="554" customFormat="1" ht="84">
      <c r="A44" s="533">
        <v>15</v>
      </c>
      <c r="B44" s="553"/>
      <c r="C44" s="523">
        <v>17.329999999999998</v>
      </c>
      <c r="D44" s="586" t="s">
        <v>840</v>
      </c>
      <c r="E44" s="543"/>
      <c r="F44" s="536" t="s">
        <v>574</v>
      </c>
      <c r="G44" s="552">
        <v>68</v>
      </c>
      <c r="H44" s="536">
        <v>995462</v>
      </c>
      <c r="I44" s="542" t="s">
        <v>138</v>
      </c>
      <c r="J44" s="537">
        <v>18</v>
      </c>
      <c r="K44" s="542" t="s">
        <v>138</v>
      </c>
      <c r="L44" s="543"/>
      <c r="M44" s="544">
        <f t="shared" si="0"/>
        <v>1.8000000000000002E-3</v>
      </c>
      <c r="N44" s="545" t="str">
        <f t="shared" si="1"/>
        <v>0.01</v>
      </c>
      <c r="O44" s="538"/>
      <c r="P44" s="538"/>
      <c r="Q44" s="538"/>
      <c r="R44" s="538"/>
      <c r="S44" s="538"/>
      <c r="T44" s="538"/>
      <c r="U44" s="538"/>
      <c r="V44" s="538"/>
      <c r="W44" s="538"/>
      <c r="X44" s="538"/>
      <c r="Y44" s="538"/>
      <c r="Z44" s="538"/>
      <c r="AB44" s="555"/>
      <c r="AC44" s="555"/>
      <c r="AD44" s="555"/>
      <c r="AE44" s="555"/>
      <c r="AF44" s="555"/>
      <c r="AG44" s="555"/>
      <c r="AH44" s="555"/>
      <c r="AI44" s="556"/>
    </row>
    <row r="45" spans="1:35" s="554" customFormat="1" ht="210">
      <c r="A45" s="533">
        <v>16.100000000000001</v>
      </c>
      <c r="B45" s="553"/>
      <c r="C45" s="523"/>
      <c r="D45" s="590" t="s">
        <v>841</v>
      </c>
      <c r="E45" s="564"/>
      <c r="F45" s="536"/>
      <c r="G45" s="552"/>
      <c r="H45" s="536"/>
      <c r="I45" s="536"/>
      <c r="J45" s="536"/>
      <c r="K45" s="536"/>
      <c r="L45" s="536"/>
      <c r="M45" s="536"/>
      <c r="N45" s="536"/>
      <c r="O45" s="538"/>
      <c r="P45" s="538"/>
      <c r="Q45" s="538"/>
      <c r="R45" s="538"/>
      <c r="S45" s="538"/>
      <c r="T45" s="538"/>
      <c r="U45" s="538"/>
      <c r="V45" s="538"/>
      <c r="W45" s="538"/>
      <c r="X45" s="538"/>
      <c r="Y45" s="538"/>
      <c r="Z45" s="538"/>
      <c r="AB45" s="555"/>
      <c r="AC45" s="555"/>
      <c r="AD45" s="555"/>
      <c r="AE45" s="555"/>
      <c r="AF45" s="555"/>
      <c r="AG45" s="555"/>
      <c r="AH45" s="555"/>
      <c r="AI45" s="556"/>
    </row>
    <row r="46" spans="1:35" s="554" customFormat="1" ht="63">
      <c r="A46" s="533"/>
      <c r="B46" s="553"/>
      <c r="C46" s="523"/>
      <c r="D46" s="590" t="s">
        <v>842</v>
      </c>
      <c r="E46" s="564"/>
      <c r="F46" s="536"/>
      <c r="G46" s="552"/>
      <c r="H46" s="536"/>
      <c r="I46" s="536"/>
      <c r="J46" s="536"/>
      <c r="K46" s="536"/>
      <c r="L46" s="536"/>
      <c r="M46" s="536"/>
      <c r="N46" s="536"/>
      <c r="O46" s="538"/>
      <c r="P46" s="538"/>
      <c r="Q46" s="538"/>
      <c r="R46" s="538"/>
      <c r="S46" s="538"/>
      <c r="T46" s="538"/>
      <c r="U46" s="538"/>
      <c r="V46" s="538"/>
      <c r="W46" s="538"/>
      <c r="X46" s="538"/>
      <c r="Y46" s="538"/>
      <c r="Z46" s="538"/>
      <c r="AB46" s="555"/>
      <c r="AC46" s="555"/>
      <c r="AD46" s="555"/>
      <c r="AE46" s="555"/>
      <c r="AF46" s="555"/>
      <c r="AG46" s="555"/>
      <c r="AH46" s="555"/>
      <c r="AI46" s="556"/>
    </row>
    <row r="47" spans="1:35" s="554" customFormat="1" ht="42">
      <c r="A47" s="533"/>
      <c r="B47" s="553"/>
      <c r="C47" s="523"/>
      <c r="D47" s="590" t="s">
        <v>843</v>
      </c>
      <c r="E47" s="564"/>
      <c r="F47" s="536"/>
      <c r="G47" s="552"/>
      <c r="H47" s="536"/>
      <c r="I47" s="536"/>
      <c r="J47" s="536"/>
      <c r="K47" s="536"/>
      <c r="L47" s="536"/>
      <c r="M47" s="536"/>
      <c r="N47" s="536"/>
      <c r="O47" s="538"/>
      <c r="P47" s="538"/>
      <c r="Q47" s="538"/>
      <c r="R47" s="538"/>
      <c r="S47" s="538"/>
      <c r="T47" s="538"/>
      <c r="U47" s="538"/>
      <c r="V47" s="538"/>
      <c r="W47" s="538"/>
      <c r="X47" s="538"/>
      <c r="Y47" s="538"/>
      <c r="Z47" s="538"/>
      <c r="AB47" s="555"/>
      <c r="AC47" s="555"/>
      <c r="AD47" s="555"/>
      <c r="AE47" s="555"/>
      <c r="AF47" s="555"/>
      <c r="AG47" s="555"/>
      <c r="AH47" s="555"/>
      <c r="AI47" s="556"/>
    </row>
    <row r="48" spans="1:35" s="554" customFormat="1" ht="84">
      <c r="A48" s="533"/>
      <c r="B48" s="553"/>
      <c r="C48" s="523"/>
      <c r="D48" s="590" t="s">
        <v>844</v>
      </c>
      <c r="E48" s="564"/>
      <c r="F48" s="536"/>
      <c r="G48" s="552"/>
      <c r="H48" s="536"/>
      <c r="I48" s="536"/>
      <c r="J48" s="536"/>
      <c r="K48" s="536"/>
      <c r="L48" s="536"/>
      <c r="M48" s="536"/>
      <c r="N48" s="536"/>
      <c r="O48" s="538"/>
      <c r="P48" s="538"/>
      <c r="Q48" s="538"/>
      <c r="R48" s="538"/>
      <c r="S48" s="538"/>
      <c r="T48" s="538"/>
      <c r="U48" s="538"/>
      <c r="V48" s="538"/>
      <c r="W48" s="538"/>
      <c r="X48" s="538"/>
      <c r="Y48" s="538"/>
      <c r="Z48" s="538"/>
      <c r="AB48" s="555"/>
      <c r="AC48" s="555"/>
      <c r="AD48" s="555"/>
      <c r="AE48" s="555"/>
      <c r="AF48" s="555"/>
      <c r="AG48" s="555"/>
      <c r="AH48" s="555"/>
      <c r="AI48" s="556"/>
    </row>
    <row r="49" spans="1:35" s="554" customFormat="1">
      <c r="A49" s="533"/>
      <c r="B49" s="553"/>
      <c r="C49" s="523"/>
      <c r="D49" s="591" t="s">
        <v>845</v>
      </c>
      <c r="E49" s="564"/>
      <c r="F49" s="536"/>
      <c r="G49" s="552"/>
      <c r="H49" s="536"/>
      <c r="I49" s="536"/>
      <c r="J49" s="536"/>
      <c r="K49" s="536"/>
      <c r="L49" s="536"/>
      <c r="M49" s="536"/>
      <c r="N49" s="536"/>
      <c r="O49" s="538"/>
      <c r="P49" s="538"/>
      <c r="Q49" s="538"/>
      <c r="R49" s="538"/>
      <c r="S49" s="538"/>
      <c r="T49" s="538"/>
      <c r="U49" s="538"/>
      <c r="V49" s="538"/>
      <c r="W49" s="538"/>
      <c r="X49" s="538"/>
      <c r="Y49" s="538"/>
      <c r="Z49" s="538"/>
      <c r="AB49" s="555"/>
      <c r="AC49" s="555"/>
      <c r="AD49" s="555"/>
      <c r="AE49" s="555"/>
      <c r="AF49" s="555"/>
      <c r="AG49" s="555"/>
      <c r="AH49" s="555"/>
      <c r="AI49" s="556"/>
    </row>
    <row r="50" spans="1:35" s="554" customFormat="1" ht="63">
      <c r="A50" s="533" t="s">
        <v>11</v>
      </c>
      <c r="B50" s="553"/>
      <c r="C50" s="523"/>
      <c r="D50" s="590" t="s">
        <v>846</v>
      </c>
      <c r="E50" s="543"/>
      <c r="F50" s="536" t="s">
        <v>975</v>
      </c>
      <c r="G50" s="552">
        <v>3</v>
      </c>
      <c r="H50" s="536" t="s">
        <v>978</v>
      </c>
      <c r="I50" s="542" t="s">
        <v>138</v>
      </c>
      <c r="J50" s="537">
        <v>18</v>
      </c>
      <c r="K50" s="542" t="s">
        <v>138</v>
      </c>
      <c r="L50" s="543"/>
      <c r="M50" s="544">
        <f t="shared" si="0"/>
        <v>1.8000000000000002E-3</v>
      </c>
      <c r="N50" s="545" t="str">
        <f t="shared" si="1"/>
        <v>0.01</v>
      </c>
      <c r="O50" s="538"/>
      <c r="P50" s="538"/>
      <c r="Q50" s="538"/>
      <c r="R50" s="538"/>
      <c r="S50" s="538"/>
      <c r="T50" s="538"/>
      <c r="U50" s="538"/>
      <c r="V50" s="538"/>
      <c r="W50" s="538"/>
      <c r="X50" s="538"/>
      <c r="Y50" s="538"/>
      <c r="Z50" s="538"/>
      <c r="AB50" s="555"/>
      <c r="AC50" s="555"/>
      <c r="AD50" s="555"/>
      <c r="AE50" s="555"/>
      <c r="AF50" s="555"/>
      <c r="AG50" s="555"/>
      <c r="AH50" s="555"/>
      <c r="AI50" s="556"/>
    </row>
    <row r="51" spans="1:35" s="554" customFormat="1" ht="30.6">
      <c r="A51" s="533"/>
      <c r="B51" s="553"/>
      <c r="C51" s="592" t="s">
        <v>847</v>
      </c>
      <c r="D51" s="592"/>
      <c r="E51" s="564"/>
      <c r="F51" s="536"/>
      <c r="G51" s="552"/>
      <c r="H51" s="536"/>
      <c r="I51" s="536"/>
      <c r="J51" s="536"/>
      <c r="K51" s="536"/>
      <c r="L51" s="536"/>
      <c r="M51" s="536"/>
      <c r="N51" s="536"/>
      <c r="O51" s="538"/>
      <c r="P51" s="538"/>
      <c r="Q51" s="538"/>
      <c r="R51" s="538"/>
      <c r="S51" s="538"/>
      <c r="T51" s="538"/>
      <c r="U51" s="538"/>
      <c r="V51" s="538"/>
      <c r="W51" s="538"/>
      <c r="X51" s="538"/>
      <c r="Y51" s="538"/>
      <c r="Z51" s="538"/>
      <c r="AB51" s="555"/>
      <c r="AC51" s="555"/>
      <c r="AD51" s="555"/>
      <c r="AE51" s="555"/>
      <c r="AF51" s="555"/>
      <c r="AG51" s="555"/>
      <c r="AH51" s="555"/>
      <c r="AI51" s="556"/>
    </row>
    <row r="52" spans="1:35" s="554" customFormat="1">
      <c r="A52" s="533">
        <v>16.2</v>
      </c>
      <c r="B52" s="553"/>
      <c r="C52" s="533" t="s">
        <v>703</v>
      </c>
      <c r="D52" s="591" t="s">
        <v>848</v>
      </c>
      <c r="E52" s="564"/>
      <c r="F52" s="536"/>
      <c r="G52" s="552"/>
      <c r="H52" s="536"/>
      <c r="I52" s="536"/>
      <c r="J52" s="536"/>
      <c r="K52" s="536"/>
      <c r="L52" s="536"/>
      <c r="M52" s="536"/>
      <c r="N52" s="536"/>
      <c r="O52" s="538"/>
      <c r="P52" s="538"/>
      <c r="Q52" s="538"/>
      <c r="R52" s="538"/>
      <c r="S52" s="538"/>
      <c r="T52" s="538"/>
      <c r="U52" s="538"/>
      <c r="V52" s="538"/>
      <c r="W52" s="538"/>
      <c r="X52" s="538"/>
      <c r="Y52" s="538"/>
      <c r="Z52" s="538"/>
      <c r="AB52" s="555"/>
      <c r="AC52" s="555"/>
      <c r="AD52" s="555"/>
      <c r="AE52" s="555"/>
      <c r="AF52" s="555"/>
      <c r="AG52" s="555"/>
      <c r="AH52" s="555"/>
      <c r="AI52" s="556"/>
    </row>
    <row r="53" spans="1:35" s="554" customFormat="1" ht="126">
      <c r="A53" s="533"/>
      <c r="B53" s="553"/>
      <c r="C53" s="533"/>
      <c r="D53" s="590" t="s">
        <v>849</v>
      </c>
      <c r="E53" s="564"/>
      <c r="F53" s="536"/>
      <c r="G53" s="552"/>
      <c r="H53" s="536"/>
      <c r="I53" s="536"/>
      <c r="J53" s="536"/>
      <c r="K53" s="536"/>
      <c r="L53" s="536"/>
      <c r="M53" s="536"/>
      <c r="N53" s="536"/>
      <c r="O53" s="538"/>
      <c r="P53" s="538"/>
      <c r="Q53" s="538"/>
      <c r="R53" s="538"/>
      <c r="S53" s="538"/>
      <c r="T53" s="538"/>
      <c r="U53" s="538"/>
      <c r="V53" s="538"/>
      <c r="W53" s="538"/>
      <c r="X53" s="538"/>
      <c r="Y53" s="538"/>
      <c r="Z53" s="538"/>
      <c r="AB53" s="555"/>
      <c r="AC53" s="555"/>
      <c r="AD53" s="555"/>
      <c r="AE53" s="555"/>
      <c r="AF53" s="555"/>
      <c r="AG53" s="555"/>
      <c r="AH53" s="555"/>
      <c r="AI53" s="556"/>
    </row>
    <row r="54" spans="1:35" s="554" customFormat="1">
      <c r="A54" s="533"/>
      <c r="B54" s="553"/>
      <c r="C54" s="533"/>
      <c r="D54" s="591" t="s">
        <v>850</v>
      </c>
      <c r="E54" s="564"/>
      <c r="F54" s="536"/>
      <c r="G54" s="552"/>
      <c r="H54" s="536"/>
      <c r="I54" s="536"/>
      <c r="J54" s="536"/>
      <c r="K54" s="536"/>
      <c r="L54" s="536"/>
      <c r="M54" s="536"/>
      <c r="N54" s="536"/>
      <c r="O54" s="538"/>
      <c r="P54" s="538"/>
      <c r="Q54" s="538"/>
      <c r="R54" s="538"/>
      <c r="S54" s="538"/>
      <c r="T54" s="538"/>
      <c r="U54" s="538"/>
      <c r="V54" s="538"/>
      <c r="W54" s="538"/>
      <c r="X54" s="538"/>
      <c r="Y54" s="538"/>
      <c r="Z54" s="538"/>
      <c r="AB54" s="555"/>
      <c r="AC54" s="555"/>
      <c r="AD54" s="555"/>
      <c r="AE54" s="555"/>
      <c r="AF54" s="555"/>
      <c r="AG54" s="555"/>
      <c r="AH54" s="555"/>
      <c r="AI54" s="556"/>
    </row>
    <row r="55" spans="1:35" s="554" customFormat="1" ht="42">
      <c r="A55" s="533"/>
      <c r="B55" s="553"/>
      <c r="C55" s="533"/>
      <c r="D55" s="590" t="s">
        <v>851</v>
      </c>
      <c r="E55" s="564"/>
      <c r="F55" s="536"/>
      <c r="G55" s="552"/>
      <c r="H55" s="536"/>
      <c r="I55" s="536"/>
      <c r="J55" s="536"/>
      <c r="K55" s="536"/>
      <c r="L55" s="536"/>
      <c r="M55" s="536"/>
      <c r="N55" s="536"/>
      <c r="O55" s="538"/>
      <c r="P55" s="538"/>
      <c r="Q55" s="538"/>
      <c r="R55" s="538"/>
      <c r="S55" s="538"/>
      <c r="T55" s="538"/>
      <c r="U55" s="538"/>
      <c r="V55" s="538"/>
      <c r="W55" s="538"/>
      <c r="X55" s="538"/>
      <c r="Y55" s="538"/>
      <c r="Z55" s="538"/>
      <c r="AB55" s="555"/>
      <c r="AC55" s="555"/>
      <c r="AD55" s="555"/>
      <c r="AE55" s="555"/>
      <c r="AF55" s="555"/>
      <c r="AG55" s="555"/>
      <c r="AH55" s="555"/>
      <c r="AI55" s="556"/>
    </row>
    <row r="56" spans="1:35" s="554" customFormat="1">
      <c r="A56" s="533"/>
      <c r="B56" s="553"/>
      <c r="C56" s="533"/>
      <c r="D56" s="591" t="s">
        <v>852</v>
      </c>
      <c r="E56" s="543"/>
      <c r="F56" s="536" t="s">
        <v>975</v>
      </c>
      <c r="G56" s="552">
        <v>2</v>
      </c>
      <c r="H56" s="536" t="s">
        <v>978</v>
      </c>
      <c r="I56" s="542" t="s">
        <v>138</v>
      </c>
      <c r="J56" s="537">
        <v>18</v>
      </c>
      <c r="K56" s="542" t="s">
        <v>138</v>
      </c>
      <c r="L56" s="543"/>
      <c r="M56" s="544">
        <f t="shared" si="0"/>
        <v>1.8000000000000002E-3</v>
      </c>
      <c r="N56" s="545" t="str">
        <f t="shared" si="1"/>
        <v>0.01</v>
      </c>
      <c r="O56" s="538"/>
      <c r="P56" s="538"/>
      <c r="Q56" s="538"/>
      <c r="R56" s="538"/>
      <c r="S56" s="538"/>
      <c r="T56" s="538"/>
      <c r="U56" s="538"/>
      <c r="V56" s="538"/>
      <c r="W56" s="538"/>
      <c r="X56" s="538"/>
      <c r="Y56" s="538"/>
      <c r="Z56" s="538"/>
      <c r="AB56" s="555"/>
      <c r="AC56" s="555"/>
      <c r="AD56" s="555"/>
      <c r="AE56" s="555"/>
      <c r="AF56" s="555"/>
      <c r="AG56" s="555"/>
      <c r="AH56" s="555"/>
      <c r="AI56" s="556"/>
    </row>
    <row r="57" spans="1:35" s="554" customFormat="1">
      <c r="A57" s="533">
        <v>16.3</v>
      </c>
      <c r="B57" s="553"/>
      <c r="C57" s="533" t="s">
        <v>703</v>
      </c>
      <c r="D57" s="591" t="s">
        <v>853</v>
      </c>
      <c r="E57" s="564"/>
      <c r="F57" s="536"/>
      <c r="G57" s="552"/>
      <c r="H57" s="536"/>
      <c r="I57" s="536"/>
      <c r="J57" s="536"/>
      <c r="K57" s="536"/>
      <c r="L57" s="536"/>
      <c r="M57" s="536"/>
      <c r="N57" s="536"/>
      <c r="O57" s="538"/>
      <c r="P57" s="538"/>
      <c r="Q57" s="538"/>
      <c r="R57" s="538"/>
      <c r="S57" s="538"/>
      <c r="T57" s="538"/>
      <c r="U57" s="538"/>
      <c r="V57" s="538"/>
      <c r="W57" s="538"/>
      <c r="X57" s="538"/>
      <c r="Y57" s="538"/>
      <c r="Z57" s="538"/>
      <c r="AB57" s="555"/>
      <c r="AC57" s="555"/>
      <c r="AD57" s="555"/>
      <c r="AE57" s="555"/>
      <c r="AF57" s="555"/>
      <c r="AG57" s="555"/>
      <c r="AH57" s="555"/>
      <c r="AI57" s="556"/>
    </row>
    <row r="58" spans="1:35" s="554" customFormat="1" ht="126">
      <c r="A58" s="533"/>
      <c r="B58" s="553"/>
      <c r="C58" s="533"/>
      <c r="D58" s="590" t="s">
        <v>849</v>
      </c>
      <c r="E58" s="564"/>
      <c r="F58" s="536"/>
      <c r="G58" s="552"/>
      <c r="H58" s="536"/>
      <c r="I58" s="536"/>
      <c r="J58" s="536"/>
      <c r="K58" s="536"/>
      <c r="L58" s="536"/>
      <c r="M58" s="536"/>
      <c r="N58" s="536"/>
      <c r="O58" s="538"/>
      <c r="P58" s="538"/>
      <c r="Q58" s="538"/>
      <c r="R58" s="538"/>
      <c r="S58" s="538"/>
      <c r="T58" s="538"/>
      <c r="U58" s="538"/>
      <c r="V58" s="538"/>
      <c r="W58" s="538"/>
      <c r="X58" s="538"/>
      <c r="Y58" s="538"/>
      <c r="Z58" s="538"/>
      <c r="AB58" s="555"/>
      <c r="AC58" s="555"/>
      <c r="AD58" s="555"/>
      <c r="AE58" s="555"/>
      <c r="AF58" s="555"/>
      <c r="AG58" s="555"/>
      <c r="AH58" s="555"/>
      <c r="AI58" s="556"/>
    </row>
    <row r="59" spans="1:35" s="554" customFormat="1" ht="84">
      <c r="A59" s="533"/>
      <c r="B59" s="553"/>
      <c r="C59" s="533"/>
      <c r="D59" s="590" t="s">
        <v>854</v>
      </c>
      <c r="E59" s="564"/>
      <c r="F59" s="536"/>
      <c r="G59" s="552"/>
      <c r="H59" s="536"/>
      <c r="I59" s="536"/>
      <c r="J59" s="536"/>
      <c r="K59" s="536"/>
      <c r="L59" s="536"/>
      <c r="M59" s="536"/>
      <c r="N59" s="536"/>
      <c r="O59" s="538"/>
      <c r="P59" s="538"/>
      <c r="Q59" s="538"/>
      <c r="R59" s="538"/>
      <c r="S59" s="538"/>
      <c r="T59" s="538"/>
      <c r="U59" s="538"/>
      <c r="V59" s="538"/>
      <c r="W59" s="538"/>
      <c r="X59" s="538"/>
      <c r="Y59" s="538"/>
      <c r="Z59" s="538"/>
      <c r="AB59" s="555"/>
      <c r="AC59" s="555"/>
      <c r="AD59" s="555"/>
      <c r="AE59" s="555"/>
      <c r="AF59" s="555"/>
      <c r="AG59" s="555"/>
      <c r="AH59" s="555"/>
      <c r="AI59" s="556"/>
    </row>
    <row r="60" spans="1:35" s="554" customFormat="1">
      <c r="A60" s="533"/>
      <c r="B60" s="553"/>
      <c r="C60" s="533"/>
      <c r="D60" s="591" t="s">
        <v>855</v>
      </c>
      <c r="E60" s="543"/>
      <c r="F60" s="536" t="s">
        <v>975</v>
      </c>
      <c r="G60" s="552">
        <v>2</v>
      </c>
      <c r="H60" s="536" t="s">
        <v>978</v>
      </c>
      <c r="I60" s="542" t="s">
        <v>138</v>
      </c>
      <c r="J60" s="537">
        <v>18</v>
      </c>
      <c r="K60" s="542" t="s">
        <v>138</v>
      </c>
      <c r="L60" s="543"/>
      <c r="M60" s="544">
        <f t="shared" si="0"/>
        <v>1.8000000000000002E-3</v>
      </c>
      <c r="N60" s="545" t="str">
        <f t="shared" si="1"/>
        <v>0.01</v>
      </c>
      <c r="O60" s="538"/>
      <c r="P60" s="538"/>
      <c r="Q60" s="538"/>
      <c r="R60" s="538"/>
      <c r="S60" s="538"/>
      <c r="T60" s="538"/>
      <c r="U60" s="538"/>
      <c r="V60" s="538"/>
      <c r="W60" s="538"/>
      <c r="X60" s="538"/>
      <c r="Y60" s="538"/>
      <c r="Z60" s="538"/>
      <c r="AB60" s="555"/>
      <c r="AC60" s="555"/>
      <c r="AD60" s="555"/>
      <c r="AE60" s="555"/>
      <c r="AF60" s="555"/>
      <c r="AG60" s="555"/>
      <c r="AH60" s="555"/>
      <c r="AI60" s="556"/>
    </row>
    <row r="61" spans="1:35" s="554" customFormat="1" ht="30.6">
      <c r="A61" s="533"/>
      <c r="B61" s="553"/>
      <c r="C61" s="592" t="s">
        <v>856</v>
      </c>
      <c r="D61" s="592"/>
      <c r="E61" s="564"/>
      <c r="F61" s="536"/>
      <c r="G61" s="552"/>
      <c r="H61" s="536"/>
      <c r="I61" s="536"/>
      <c r="J61" s="536"/>
      <c r="K61" s="536"/>
      <c r="L61" s="536"/>
      <c r="M61" s="536"/>
      <c r="N61" s="536"/>
      <c r="O61" s="538"/>
      <c r="P61" s="538"/>
      <c r="Q61" s="538"/>
      <c r="R61" s="538"/>
      <c r="S61" s="538"/>
      <c r="T61" s="538"/>
      <c r="U61" s="538"/>
      <c r="V61" s="538"/>
      <c r="W61" s="538"/>
      <c r="X61" s="538"/>
      <c r="Y61" s="538"/>
      <c r="Z61" s="538"/>
      <c r="AB61" s="555"/>
      <c r="AC61" s="555"/>
      <c r="AD61" s="555"/>
      <c r="AE61" s="555"/>
      <c r="AF61" s="555"/>
      <c r="AG61" s="555"/>
      <c r="AH61" s="555"/>
      <c r="AI61" s="556"/>
    </row>
    <row r="62" spans="1:35" s="554" customFormat="1" ht="147">
      <c r="A62" s="533">
        <v>16.399999999999999</v>
      </c>
      <c r="B62" s="553"/>
      <c r="C62" s="533" t="s">
        <v>703</v>
      </c>
      <c r="D62" s="590" t="s">
        <v>857</v>
      </c>
      <c r="E62" s="564"/>
      <c r="F62" s="536"/>
      <c r="G62" s="552"/>
      <c r="H62" s="536"/>
      <c r="I62" s="536"/>
      <c r="J62" s="536"/>
      <c r="K62" s="536"/>
      <c r="L62" s="536"/>
      <c r="M62" s="536"/>
      <c r="N62" s="536"/>
      <c r="O62" s="538"/>
      <c r="P62" s="538"/>
      <c r="Q62" s="538"/>
      <c r="R62" s="538"/>
      <c r="S62" s="538"/>
      <c r="T62" s="538"/>
      <c r="U62" s="538"/>
      <c r="V62" s="538"/>
      <c r="W62" s="538"/>
      <c r="X62" s="538"/>
      <c r="Y62" s="538"/>
      <c r="Z62" s="538"/>
      <c r="AB62" s="555"/>
      <c r="AC62" s="555"/>
      <c r="AD62" s="555"/>
      <c r="AE62" s="555"/>
      <c r="AF62" s="555"/>
      <c r="AG62" s="555"/>
      <c r="AH62" s="555"/>
      <c r="AI62" s="556"/>
    </row>
    <row r="63" spans="1:35" s="554" customFormat="1">
      <c r="A63" s="533"/>
      <c r="B63" s="553"/>
      <c r="C63" s="533"/>
      <c r="D63" s="590" t="s">
        <v>858</v>
      </c>
      <c r="E63" s="564"/>
      <c r="F63" s="536"/>
      <c r="G63" s="552"/>
      <c r="H63" s="536"/>
      <c r="I63" s="536"/>
      <c r="J63" s="536"/>
      <c r="K63" s="536"/>
      <c r="L63" s="536"/>
      <c r="M63" s="536"/>
      <c r="N63" s="536"/>
      <c r="O63" s="538"/>
      <c r="P63" s="538"/>
      <c r="Q63" s="538"/>
      <c r="R63" s="538"/>
      <c r="S63" s="538"/>
      <c r="T63" s="538"/>
      <c r="U63" s="538"/>
      <c r="V63" s="538"/>
      <c r="W63" s="538"/>
      <c r="X63" s="538"/>
      <c r="Y63" s="538"/>
      <c r="Z63" s="538"/>
      <c r="AB63" s="555"/>
      <c r="AC63" s="555"/>
      <c r="AD63" s="555"/>
      <c r="AE63" s="555"/>
      <c r="AF63" s="555"/>
      <c r="AG63" s="555"/>
      <c r="AH63" s="555"/>
      <c r="AI63" s="556"/>
    </row>
    <row r="64" spans="1:35" s="554" customFormat="1" ht="63">
      <c r="A64" s="533"/>
      <c r="B64" s="553"/>
      <c r="C64" s="533"/>
      <c r="D64" s="590" t="s">
        <v>859</v>
      </c>
      <c r="E64" s="564"/>
      <c r="F64" s="536"/>
      <c r="G64" s="552"/>
      <c r="H64" s="536"/>
      <c r="I64" s="536"/>
      <c r="J64" s="536"/>
      <c r="K64" s="536"/>
      <c r="L64" s="536"/>
      <c r="M64" s="536"/>
      <c r="N64" s="536"/>
      <c r="O64" s="538"/>
      <c r="P64" s="538"/>
      <c r="Q64" s="538"/>
      <c r="R64" s="538"/>
      <c r="S64" s="538"/>
      <c r="T64" s="538"/>
      <c r="U64" s="538"/>
      <c r="V64" s="538"/>
      <c r="W64" s="538"/>
      <c r="X64" s="538"/>
      <c r="Y64" s="538"/>
      <c r="Z64" s="538"/>
      <c r="AB64" s="555"/>
      <c r="AC64" s="555"/>
      <c r="AD64" s="555"/>
      <c r="AE64" s="555"/>
      <c r="AF64" s="555"/>
      <c r="AG64" s="555"/>
      <c r="AH64" s="555"/>
      <c r="AI64" s="556"/>
    </row>
    <row r="65" spans="1:35" s="554" customFormat="1" ht="126">
      <c r="A65" s="533"/>
      <c r="B65" s="553"/>
      <c r="C65" s="533"/>
      <c r="D65" s="590" t="s">
        <v>860</v>
      </c>
      <c r="E65" s="543"/>
      <c r="F65" s="536" t="s">
        <v>574</v>
      </c>
      <c r="G65" s="552">
        <v>1</v>
      </c>
      <c r="H65" s="536" t="s">
        <v>978</v>
      </c>
      <c r="I65" s="542" t="s">
        <v>138</v>
      </c>
      <c r="J65" s="537">
        <v>18</v>
      </c>
      <c r="K65" s="542" t="s">
        <v>138</v>
      </c>
      <c r="L65" s="543"/>
      <c r="M65" s="544">
        <f t="shared" si="0"/>
        <v>1.8000000000000002E-3</v>
      </c>
      <c r="N65" s="545" t="str">
        <f t="shared" si="1"/>
        <v>0.01</v>
      </c>
      <c r="O65" s="538"/>
      <c r="P65" s="538"/>
      <c r="Q65" s="538"/>
      <c r="R65" s="538"/>
      <c r="S65" s="538"/>
      <c r="T65" s="538"/>
      <c r="U65" s="538"/>
      <c r="V65" s="538"/>
      <c r="W65" s="538"/>
      <c r="X65" s="538"/>
      <c r="Y65" s="538"/>
      <c r="Z65" s="538"/>
      <c r="AB65" s="555"/>
      <c r="AC65" s="555"/>
      <c r="AD65" s="555"/>
      <c r="AE65" s="555"/>
      <c r="AF65" s="555"/>
      <c r="AG65" s="555"/>
      <c r="AH65" s="555"/>
      <c r="AI65" s="556"/>
    </row>
    <row r="66" spans="1:35" s="554" customFormat="1" ht="30.6">
      <c r="A66" s="533"/>
      <c r="B66" s="553"/>
      <c r="C66" s="592" t="s">
        <v>861</v>
      </c>
      <c r="D66" s="592"/>
      <c r="E66" s="564"/>
      <c r="F66" s="536"/>
      <c r="G66" s="552"/>
      <c r="H66" s="536"/>
      <c r="I66" s="536"/>
      <c r="J66" s="536"/>
      <c r="K66" s="536"/>
      <c r="L66" s="536"/>
      <c r="M66" s="536"/>
      <c r="N66" s="536"/>
      <c r="O66" s="538"/>
      <c r="P66" s="538"/>
      <c r="Q66" s="538"/>
      <c r="R66" s="538"/>
      <c r="S66" s="538"/>
      <c r="T66" s="538"/>
      <c r="U66" s="538"/>
      <c r="V66" s="538"/>
      <c r="W66" s="538"/>
      <c r="X66" s="538"/>
      <c r="Y66" s="538"/>
      <c r="Z66" s="538"/>
      <c r="AB66" s="555"/>
      <c r="AC66" s="555"/>
      <c r="AD66" s="555"/>
      <c r="AE66" s="555"/>
      <c r="AF66" s="555"/>
      <c r="AG66" s="555"/>
      <c r="AH66" s="555"/>
      <c r="AI66" s="556"/>
    </row>
    <row r="67" spans="1:35" s="554" customFormat="1">
      <c r="A67" s="533">
        <v>16.5</v>
      </c>
      <c r="B67" s="553"/>
      <c r="C67" s="533"/>
      <c r="D67" s="591" t="s">
        <v>862</v>
      </c>
      <c r="E67" s="564"/>
      <c r="F67" s="536"/>
      <c r="G67" s="552"/>
      <c r="H67" s="536"/>
      <c r="I67" s="536"/>
      <c r="J67" s="536"/>
      <c r="K67" s="536"/>
      <c r="L67" s="536"/>
      <c r="M67" s="536"/>
      <c r="N67" s="536"/>
      <c r="O67" s="538"/>
      <c r="P67" s="538"/>
      <c r="Q67" s="538"/>
      <c r="R67" s="538"/>
      <c r="S67" s="538"/>
      <c r="T67" s="538"/>
      <c r="U67" s="538"/>
      <c r="V67" s="538"/>
      <c r="W67" s="538"/>
      <c r="X67" s="538"/>
      <c r="Y67" s="538"/>
      <c r="Z67" s="538"/>
      <c r="AB67" s="555"/>
      <c r="AC67" s="555"/>
      <c r="AD67" s="555"/>
      <c r="AE67" s="555"/>
      <c r="AF67" s="555"/>
      <c r="AG67" s="555"/>
      <c r="AH67" s="555"/>
      <c r="AI67" s="556"/>
    </row>
    <row r="68" spans="1:35" s="554" customFormat="1" ht="105">
      <c r="A68" s="533"/>
      <c r="B68" s="553"/>
      <c r="C68" s="533"/>
      <c r="D68" s="590" t="s">
        <v>863</v>
      </c>
      <c r="E68" s="564"/>
      <c r="F68" s="536"/>
      <c r="G68" s="552"/>
      <c r="H68" s="536"/>
      <c r="I68" s="536"/>
      <c r="J68" s="536"/>
      <c r="K68" s="536"/>
      <c r="L68" s="536"/>
      <c r="M68" s="536"/>
      <c r="N68" s="536"/>
      <c r="O68" s="538"/>
      <c r="P68" s="538"/>
      <c r="Q68" s="538"/>
      <c r="R68" s="538"/>
      <c r="S68" s="538"/>
      <c r="T68" s="538"/>
      <c r="U68" s="538"/>
      <c r="V68" s="538"/>
      <c r="W68" s="538"/>
      <c r="X68" s="538"/>
      <c r="Y68" s="538"/>
      <c r="Z68" s="538"/>
      <c r="AB68" s="555"/>
      <c r="AC68" s="555"/>
      <c r="AD68" s="555"/>
      <c r="AE68" s="555"/>
      <c r="AF68" s="555"/>
      <c r="AG68" s="555"/>
      <c r="AH68" s="555"/>
      <c r="AI68" s="556"/>
    </row>
    <row r="69" spans="1:35" s="554" customFormat="1" ht="42">
      <c r="A69" s="533"/>
      <c r="B69" s="553"/>
      <c r="C69" s="533"/>
      <c r="D69" s="590" t="s">
        <v>864</v>
      </c>
      <c r="E69" s="564"/>
      <c r="F69" s="536"/>
      <c r="G69" s="552"/>
      <c r="H69" s="536"/>
      <c r="I69" s="536"/>
      <c r="J69" s="536"/>
      <c r="K69" s="536"/>
      <c r="L69" s="536"/>
      <c r="M69" s="536"/>
      <c r="N69" s="536"/>
      <c r="O69" s="538"/>
      <c r="P69" s="538"/>
      <c r="Q69" s="538"/>
      <c r="R69" s="538"/>
      <c r="S69" s="538"/>
      <c r="T69" s="538"/>
      <c r="U69" s="538"/>
      <c r="V69" s="538"/>
      <c r="W69" s="538"/>
      <c r="X69" s="538"/>
      <c r="Y69" s="538"/>
      <c r="Z69" s="538"/>
      <c r="AB69" s="555"/>
      <c r="AC69" s="555"/>
      <c r="AD69" s="555"/>
      <c r="AE69" s="555"/>
      <c r="AF69" s="555"/>
      <c r="AG69" s="555"/>
      <c r="AH69" s="555"/>
      <c r="AI69" s="556"/>
    </row>
    <row r="70" spans="1:35" s="554" customFormat="1">
      <c r="A70" s="533" t="s">
        <v>141</v>
      </c>
      <c r="B70" s="553"/>
      <c r="C70" s="533" t="s">
        <v>703</v>
      </c>
      <c r="D70" s="591" t="s">
        <v>865</v>
      </c>
      <c r="E70" s="543"/>
      <c r="F70" s="536" t="s">
        <v>801</v>
      </c>
      <c r="G70" s="552">
        <v>10</v>
      </c>
      <c r="H70" s="536" t="s">
        <v>979</v>
      </c>
      <c r="I70" s="542" t="s">
        <v>138</v>
      </c>
      <c r="J70" s="537">
        <v>18</v>
      </c>
      <c r="K70" s="542" t="s">
        <v>138</v>
      </c>
      <c r="L70" s="543"/>
      <c r="M70" s="544">
        <f t="shared" si="0"/>
        <v>1.8000000000000002E-3</v>
      </c>
      <c r="N70" s="545" t="str">
        <f t="shared" si="1"/>
        <v>0.01</v>
      </c>
      <c r="O70" s="538"/>
      <c r="P70" s="538"/>
      <c r="Q70" s="538"/>
      <c r="R70" s="538"/>
      <c r="S70" s="538"/>
      <c r="T70" s="538"/>
      <c r="U70" s="538"/>
      <c r="V70" s="538"/>
      <c r="W70" s="538"/>
      <c r="X70" s="538"/>
      <c r="Y70" s="538"/>
      <c r="Z70" s="538"/>
      <c r="AB70" s="555"/>
      <c r="AC70" s="555"/>
      <c r="AD70" s="555"/>
      <c r="AE70" s="555"/>
      <c r="AF70" s="555"/>
      <c r="AG70" s="555"/>
      <c r="AH70" s="555"/>
      <c r="AI70" s="556"/>
    </row>
    <row r="71" spans="1:35" s="554" customFormat="1">
      <c r="A71" s="533" t="s">
        <v>143</v>
      </c>
      <c r="B71" s="553"/>
      <c r="C71" s="533" t="s">
        <v>703</v>
      </c>
      <c r="D71" s="591" t="s">
        <v>866</v>
      </c>
      <c r="E71" s="543"/>
      <c r="F71" s="536" t="s">
        <v>801</v>
      </c>
      <c r="G71" s="552">
        <v>15</v>
      </c>
      <c r="H71" s="536" t="s">
        <v>979</v>
      </c>
      <c r="I71" s="542" t="s">
        <v>138</v>
      </c>
      <c r="J71" s="537">
        <v>18</v>
      </c>
      <c r="K71" s="542" t="s">
        <v>138</v>
      </c>
      <c r="L71" s="543"/>
      <c r="M71" s="544">
        <f t="shared" si="0"/>
        <v>1.8000000000000002E-3</v>
      </c>
      <c r="N71" s="545" t="str">
        <f t="shared" si="1"/>
        <v>0.01</v>
      </c>
      <c r="O71" s="538"/>
      <c r="P71" s="538"/>
      <c r="Q71" s="538"/>
      <c r="R71" s="538"/>
      <c r="S71" s="538"/>
      <c r="T71" s="538"/>
      <c r="U71" s="538"/>
      <c r="V71" s="538"/>
      <c r="W71" s="538"/>
      <c r="X71" s="538"/>
      <c r="Y71" s="538"/>
      <c r="Z71" s="538"/>
      <c r="AB71" s="555"/>
      <c r="AC71" s="555"/>
      <c r="AD71" s="555"/>
      <c r="AE71" s="555"/>
      <c r="AF71" s="555"/>
      <c r="AG71" s="555"/>
      <c r="AH71" s="555"/>
      <c r="AI71" s="556"/>
    </row>
    <row r="72" spans="1:35" s="554" customFormat="1">
      <c r="A72" s="533" t="s">
        <v>144</v>
      </c>
      <c r="B72" s="553"/>
      <c r="C72" s="533" t="s">
        <v>703</v>
      </c>
      <c r="D72" s="591" t="s">
        <v>867</v>
      </c>
      <c r="E72" s="543"/>
      <c r="F72" s="536" t="s">
        <v>801</v>
      </c>
      <c r="G72" s="552">
        <v>20</v>
      </c>
      <c r="H72" s="536" t="s">
        <v>979</v>
      </c>
      <c r="I72" s="542" t="s">
        <v>138</v>
      </c>
      <c r="J72" s="537">
        <v>18</v>
      </c>
      <c r="K72" s="542" t="s">
        <v>138</v>
      </c>
      <c r="L72" s="543"/>
      <c r="M72" s="544">
        <f t="shared" si="0"/>
        <v>1.8000000000000002E-3</v>
      </c>
      <c r="N72" s="545" t="str">
        <f t="shared" si="1"/>
        <v>0.01</v>
      </c>
      <c r="O72" s="538"/>
      <c r="P72" s="538"/>
      <c r="Q72" s="538"/>
      <c r="R72" s="538"/>
      <c r="S72" s="538"/>
      <c r="T72" s="538"/>
      <c r="U72" s="538"/>
      <c r="V72" s="538"/>
      <c r="W72" s="538"/>
      <c r="X72" s="538"/>
      <c r="Y72" s="538"/>
      <c r="Z72" s="538"/>
      <c r="AB72" s="555"/>
      <c r="AC72" s="555"/>
      <c r="AD72" s="555"/>
      <c r="AE72" s="555"/>
      <c r="AF72" s="555"/>
      <c r="AG72" s="555"/>
      <c r="AH72" s="555"/>
      <c r="AI72" s="556"/>
    </row>
    <row r="73" spans="1:35" s="554" customFormat="1">
      <c r="A73" s="533" t="s">
        <v>362</v>
      </c>
      <c r="B73" s="553"/>
      <c r="C73" s="533" t="s">
        <v>703</v>
      </c>
      <c r="D73" s="591" t="s">
        <v>868</v>
      </c>
      <c r="E73" s="543"/>
      <c r="F73" s="536" t="s">
        <v>801</v>
      </c>
      <c r="G73" s="552">
        <v>25</v>
      </c>
      <c r="H73" s="536" t="s">
        <v>979</v>
      </c>
      <c r="I73" s="542" t="s">
        <v>138</v>
      </c>
      <c r="J73" s="537">
        <v>18</v>
      </c>
      <c r="K73" s="542" t="s">
        <v>138</v>
      </c>
      <c r="L73" s="543"/>
      <c r="M73" s="544">
        <f t="shared" si="0"/>
        <v>1.8000000000000002E-3</v>
      </c>
      <c r="N73" s="545" t="str">
        <f t="shared" si="1"/>
        <v>0.01</v>
      </c>
      <c r="O73" s="538"/>
      <c r="P73" s="538"/>
      <c r="Q73" s="538"/>
      <c r="R73" s="538"/>
      <c r="S73" s="538"/>
      <c r="T73" s="538"/>
      <c r="U73" s="538"/>
      <c r="V73" s="538"/>
      <c r="W73" s="538"/>
      <c r="X73" s="538"/>
      <c r="Y73" s="538"/>
      <c r="Z73" s="538"/>
      <c r="AB73" s="555"/>
      <c r="AC73" s="555"/>
      <c r="AD73" s="555"/>
      <c r="AE73" s="555"/>
      <c r="AF73" s="555"/>
      <c r="AG73" s="555"/>
      <c r="AH73" s="555"/>
      <c r="AI73" s="556"/>
    </row>
    <row r="74" spans="1:35" s="554" customFormat="1">
      <c r="A74" s="533" t="s">
        <v>364</v>
      </c>
      <c r="B74" s="553"/>
      <c r="C74" s="533" t="s">
        <v>703</v>
      </c>
      <c r="D74" s="591" t="s">
        <v>869</v>
      </c>
      <c r="E74" s="543"/>
      <c r="F74" s="536" t="s">
        <v>801</v>
      </c>
      <c r="G74" s="552">
        <v>20</v>
      </c>
      <c r="H74" s="536" t="s">
        <v>979</v>
      </c>
      <c r="I74" s="542" t="s">
        <v>138</v>
      </c>
      <c r="J74" s="537">
        <v>18</v>
      </c>
      <c r="K74" s="542" t="s">
        <v>138</v>
      </c>
      <c r="L74" s="543"/>
      <c r="M74" s="544">
        <f t="shared" si="0"/>
        <v>1.8000000000000002E-3</v>
      </c>
      <c r="N74" s="545" t="str">
        <f t="shared" si="1"/>
        <v>0.01</v>
      </c>
      <c r="O74" s="538"/>
      <c r="P74" s="538"/>
      <c r="Q74" s="538"/>
      <c r="R74" s="538"/>
      <c r="S74" s="538"/>
      <c r="T74" s="538"/>
      <c r="U74" s="538"/>
      <c r="V74" s="538"/>
      <c r="W74" s="538"/>
      <c r="X74" s="538"/>
      <c r="Y74" s="538"/>
      <c r="Z74" s="538"/>
      <c r="AB74" s="555"/>
      <c r="AC74" s="555"/>
      <c r="AD74" s="555"/>
      <c r="AE74" s="555"/>
      <c r="AF74" s="555"/>
      <c r="AG74" s="555"/>
      <c r="AH74" s="555"/>
      <c r="AI74" s="556"/>
    </row>
    <row r="75" spans="1:35" s="554" customFormat="1">
      <c r="A75" s="533" t="s">
        <v>366</v>
      </c>
      <c r="B75" s="553"/>
      <c r="C75" s="533" t="s">
        <v>703</v>
      </c>
      <c r="D75" s="591" t="s">
        <v>870</v>
      </c>
      <c r="E75" s="543"/>
      <c r="F75" s="536" t="s">
        <v>801</v>
      </c>
      <c r="G75" s="552">
        <v>15</v>
      </c>
      <c r="H75" s="536" t="s">
        <v>979</v>
      </c>
      <c r="I75" s="542" t="s">
        <v>138</v>
      </c>
      <c r="J75" s="537">
        <v>18</v>
      </c>
      <c r="K75" s="542" t="s">
        <v>138</v>
      </c>
      <c r="L75" s="543"/>
      <c r="M75" s="544">
        <f t="shared" si="0"/>
        <v>1.8000000000000002E-3</v>
      </c>
      <c r="N75" s="545" t="str">
        <f t="shared" si="1"/>
        <v>0.01</v>
      </c>
      <c r="O75" s="538"/>
      <c r="P75" s="538"/>
      <c r="Q75" s="538"/>
      <c r="R75" s="538"/>
      <c r="S75" s="538"/>
      <c r="T75" s="538"/>
      <c r="U75" s="538"/>
      <c r="V75" s="538"/>
      <c r="W75" s="538"/>
      <c r="X75" s="538"/>
      <c r="Y75" s="538"/>
      <c r="Z75" s="538"/>
      <c r="AB75" s="555"/>
      <c r="AC75" s="555"/>
      <c r="AD75" s="555"/>
      <c r="AE75" s="555"/>
      <c r="AF75" s="555"/>
      <c r="AG75" s="555"/>
      <c r="AH75" s="555"/>
      <c r="AI75" s="556"/>
    </row>
    <row r="76" spans="1:35" s="554" customFormat="1" ht="105">
      <c r="A76" s="533">
        <v>17</v>
      </c>
      <c r="B76" s="553"/>
      <c r="C76" s="533" t="s">
        <v>703</v>
      </c>
      <c r="D76" s="593" t="s">
        <v>871</v>
      </c>
      <c r="E76" s="543"/>
      <c r="F76" s="536" t="s">
        <v>975</v>
      </c>
      <c r="G76" s="552">
        <v>68</v>
      </c>
      <c r="H76" s="536" t="s">
        <v>979</v>
      </c>
      <c r="I76" s="542" t="s">
        <v>138</v>
      </c>
      <c r="J76" s="537">
        <v>18</v>
      </c>
      <c r="K76" s="542" t="s">
        <v>138</v>
      </c>
      <c r="L76" s="543"/>
      <c r="M76" s="544">
        <f t="shared" si="0"/>
        <v>1.8000000000000002E-3</v>
      </c>
      <c r="N76" s="545" t="str">
        <f t="shared" si="1"/>
        <v>0.01</v>
      </c>
      <c r="O76" s="538"/>
      <c r="P76" s="538"/>
      <c r="Q76" s="538"/>
      <c r="R76" s="538"/>
      <c r="S76" s="538"/>
      <c r="T76" s="538"/>
      <c r="U76" s="538"/>
      <c r="V76" s="538"/>
      <c r="W76" s="538"/>
      <c r="X76" s="538"/>
      <c r="Y76" s="538"/>
      <c r="Z76" s="538"/>
      <c r="AB76" s="555"/>
      <c r="AC76" s="555"/>
      <c r="AD76" s="555"/>
      <c r="AE76" s="555"/>
      <c r="AF76" s="555"/>
      <c r="AG76" s="555"/>
      <c r="AH76" s="555"/>
      <c r="AI76" s="556"/>
    </row>
    <row r="77" spans="1:35" s="554" customFormat="1" ht="42">
      <c r="A77" s="533">
        <v>18</v>
      </c>
      <c r="B77" s="553"/>
      <c r="C77" s="533" t="s">
        <v>703</v>
      </c>
      <c r="D77" s="586" t="s">
        <v>872</v>
      </c>
      <c r="E77" s="543"/>
      <c r="F77" s="536" t="s">
        <v>975</v>
      </c>
      <c r="G77" s="552">
        <v>1</v>
      </c>
      <c r="H77" s="536" t="s">
        <v>979</v>
      </c>
      <c r="I77" s="542" t="s">
        <v>138</v>
      </c>
      <c r="J77" s="537">
        <v>18</v>
      </c>
      <c r="K77" s="542" t="s">
        <v>138</v>
      </c>
      <c r="L77" s="543"/>
      <c r="M77" s="544">
        <f t="shared" si="0"/>
        <v>1.8000000000000002E-3</v>
      </c>
      <c r="N77" s="545" t="str">
        <f t="shared" si="1"/>
        <v>0.01</v>
      </c>
      <c r="O77" s="538"/>
      <c r="P77" s="538"/>
      <c r="Q77" s="538"/>
      <c r="R77" s="538"/>
      <c r="S77" s="538"/>
      <c r="T77" s="538"/>
      <c r="U77" s="538"/>
      <c r="V77" s="538"/>
      <c r="W77" s="538"/>
      <c r="X77" s="538"/>
      <c r="Y77" s="538"/>
      <c r="Z77" s="538"/>
      <c r="AB77" s="555"/>
      <c r="AC77" s="555"/>
      <c r="AD77" s="555"/>
      <c r="AE77" s="555"/>
      <c r="AF77" s="555"/>
      <c r="AG77" s="555"/>
      <c r="AH77" s="555"/>
      <c r="AI77" s="556"/>
    </row>
    <row r="78" spans="1:35" s="554" customFormat="1" ht="30.6">
      <c r="A78" s="533"/>
      <c r="B78" s="553"/>
      <c r="C78" s="584" t="s">
        <v>873</v>
      </c>
      <c r="D78" s="584"/>
      <c r="E78" s="564"/>
      <c r="F78" s="536"/>
      <c r="G78" s="552"/>
      <c r="H78" s="536"/>
      <c r="I78" s="536"/>
      <c r="J78" s="536"/>
      <c r="K78" s="536"/>
      <c r="L78" s="536"/>
      <c r="M78" s="536"/>
      <c r="N78" s="536"/>
      <c r="O78" s="538"/>
      <c r="P78" s="538"/>
      <c r="Q78" s="538"/>
      <c r="R78" s="538"/>
      <c r="S78" s="538"/>
      <c r="T78" s="538"/>
      <c r="U78" s="538"/>
      <c r="V78" s="538"/>
      <c r="W78" s="538"/>
      <c r="X78" s="538"/>
      <c r="Y78" s="538"/>
      <c r="Z78" s="538"/>
      <c r="AB78" s="555"/>
      <c r="AC78" s="555"/>
      <c r="AD78" s="555"/>
      <c r="AE78" s="555"/>
      <c r="AF78" s="555"/>
      <c r="AG78" s="555"/>
      <c r="AH78" s="555"/>
      <c r="AI78" s="556"/>
    </row>
    <row r="79" spans="1:35" s="554" customFormat="1" ht="147">
      <c r="A79" s="533">
        <v>1</v>
      </c>
      <c r="B79" s="553"/>
      <c r="C79" s="533" t="s">
        <v>703</v>
      </c>
      <c r="D79" s="594" t="s">
        <v>874</v>
      </c>
      <c r="E79" s="564"/>
      <c r="F79" s="536"/>
      <c r="G79" s="552"/>
      <c r="H79" s="536"/>
      <c r="I79" s="536"/>
      <c r="J79" s="536"/>
      <c r="K79" s="536"/>
      <c r="L79" s="536"/>
      <c r="M79" s="536"/>
      <c r="N79" s="536"/>
      <c r="O79" s="538"/>
      <c r="P79" s="538"/>
      <c r="Q79" s="538"/>
      <c r="R79" s="538"/>
      <c r="S79" s="538"/>
      <c r="T79" s="538"/>
      <c r="U79" s="538"/>
      <c r="V79" s="538"/>
      <c r="W79" s="538"/>
      <c r="X79" s="538"/>
      <c r="Y79" s="538"/>
      <c r="Z79" s="538"/>
      <c r="AB79" s="555"/>
      <c r="AC79" s="555"/>
      <c r="AD79" s="555"/>
      <c r="AE79" s="555"/>
      <c r="AF79" s="555"/>
      <c r="AG79" s="555"/>
      <c r="AH79" s="555"/>
      <c r="AI79" s="556"/>
    </row>
    <row r="80" spans="1:35" s="554" customFormat="1">
      <c r="A80" s="533"/>
      <c r="B80" s="553"/>
      <c r="C80" s="533"/>
      <c r="D80" s="595" t="s">
        <v>875</v>
      </c>
      <c r="E80" s="543"/>
      <c r="F80" s="536" t="s">
        <v>574</v>
      </c>
      <c r="G80" s="552">
        <v>7</v>
      </c>
      <c r="H80" s="536" t="s">
        <v>979</v>
      </c>
      <c r="I80" s="542" t="s">
        <v>138</v>
      </c>
      <c r="J80" s="537">
        <v>18</v>
      </c>
      <c r="K80" s="542" t="s">
        <v>138</v>
      </c>
      <c r="L80" s="543"/>
      <c r="M80" s="544">
        <f t="shared" si="0"/>
        <v>1.8000000000000002E-3</v>
      </c>
      <c r="N80" s="545" t="str">
        <f t="shared" si="1"/>
        <v>0.01</v>
      </c>
      <c r="O80" s="538"/>
      <c r="P80" s="538"/>
      <c r="Q80" s="538"/>
      <c r="R80" s="538"/>
      <c r="S80" s="538"/>
      <c r="T80" s="538"/>
      <c r="U80" s="538"/>
      <c r="V80" s="538"/>
      <c r="W80" s="538"/>
      <c r="X80" s="538"/>
      <c r="Y80" s="538"/>
      <c r="Z80" s="538"/>
      <c r="AB80" s="555"/>
      <c r="AC80" s="555"/>
      <c r="AD80" s="555"/>
      <c r="AE80" s="555"/>
      <c r="AF80" s="555"/>
      <c r="AG80" s="555"/>
      <c r="AH80" s="555"/>
      <c r="AI80" s="556"/>
    </row>
    <row r="81" spans="1:35" s="554" customFormat="1" ht="147">
      <c r="A81" s="533">
        <v>2</v>
      </c>
      <c r="B81" s="553"/>
      <c r="C81" s="533" t="s">
        <v>703</v>
      </c>
      <c r="D81" s="593" t="s">
        <v>876</v>
      </c>
      <c r="E81" s="564"/>
      <c r="F81" s="536"/>
      <c r="G81" s="552"/>
      <c r="H81" s="536"/>
      <c r="I81" s="536"/>
      <c r="J81" s="536"/>
      <c r="K81" s="536"/>
      <c r="L81" s="536"/>
      <c r="M81" s="536"/>
      <c r="N81" s="536"/>
      <c r="O81" s="538"/>
      <c r="P81" s="538"/>
      <c r="Q81" s="538"/>
      <c r="R81" s="538"/>
      <c r="S81" s="538"/>
      <c r="T81" s="538"/>
      <c r="U81" s="538"/>
      <c r="V81" s="538"/>
      <c r="W81" s="538"/>
      <c r="X81" s="538"/>
      <c r="Y81" s="538"/>
      <c r="Z81" s="538"/>
      <c r="AB81" s="555"/>
      <c r="AC81" s="555"/>
      <c r="AD81" s="555"/>
      <c r="AE81" s="555"/>
      <c r="AF81" s="555"/>
      <c r="AG81" s="555"/>
      <c r="AH81" s="555"/>
      <c r="AI81" s="556"/>
    </row>
    <row r="82" spans="1:35" s="554" customFormat="1">
      <c r="A82" s="533"/>
      <c r="B82" s="553"/>
      <c r="C82" s="533"/>
      <c r="D82" s="593" t="s">
        <v>877</v>
      </c>
      <c r="E82" s="543"/>
      <c r="F82" s="536" t="s">
        <v>574</v>
      </c>
      <c r="G82" s="552">
        <v>14</v>
      </c>
      <c r="H82" s="536" t="s">
        <v>979</v>
      </c>
      <c r="I82" s="542" t="s">
        <v>138</v>
      </c>
      <c r="J82" s="537">
        <v>18</v>
      </c>
      <c r="K82" s="542" t="s">
        <v>138</v>
      </c>
      <c r="L82" s="543"/>
      <c r="M82" s="544">
        <f t="shared" si="0"/>
        <v>1.8000000000000002E-3</v>
      </c>
      <c r="N82" s="545" t="str">
        <f t="shared" si="1"/>
        <v>0.01</v>
      </c>
      <c r="O82" s="538"/>
      <c r="P82" s="538"/>
      <c r="Q82" s="538"/>
      <c r="R82" s="538"/>
      <c r="S82" s="538"/>
      <c r="T82" s="538"/>
      <c r="U82" s="538"/>
      <c r="V82" s="538"/>
      <c r="W82" s="538"/>
      <c r="X82" s="538"/>
      <c r="Y82" s="538"/>
      <c r="Z82" s="538"/>
      <c r="AB82" s="555"/>
      <c r="AC82" s="555"/>
      <c r="AD82" s="555"/>
      <c r="AE82" s="555"/>
      <c r="AF82" s="555"/>
      <c r="AG82" s="555"/>
      <c r="AH82" s="555"/>
      <c r="AI82" s="556"/>
    </row>
    <row r="83" spans="1:35" s="554" customFormat="1" ht="168">
      <c r="A83" s="533">
        <v>3</v>
      </c>
      <c r="B83" s="553"/>
      <c r="C83" s="533" t="s">
        <v>703</v>
      </c>
      <c r="D83" s="593" t="s">
        <v>878</v>
      </c>
      <c r="E83" s="564"/>
      <c r="F83" s="536"/>
      <c r="G83" s="552"/>
      <c r="H83" s="536"/>
      <c r="I83" s="536"/>
      <c r="J83" s="536"/>
      <c r="K83" s="536"/>
      <c r="L83" s="536"/>
      <c r="M83" s="536"/>
      <c r="N83" s="536"/>
      <c r="O83" s="538"/>
      <c r="P83" s="538"/>
      <c r="Q83" s="538"/>
      <c r="R83" s="538"/>
      <c r="S83" s="538"/>
      <c r="T83" s="538"/>
      <c r="U83" s="538"/>
      <c r="V83" s="538"/>
      <c r="W83" s="538"/>
      <c r="X83" s="538"/>
      <c r="Y83" s="538"/>
      <c r="Z83" s="538"/>
      <c r="AB83" s="555"/>
      <c r="AC83" s="555"/>
      <c r="AD83" s="555"/>
      <c r="AE83" s="555"/>
      <c r="AF83" s="555"/>
      <c r="AG83" s="555"/>
      <c r="AH83" s="555"/>
      <c r="AI83" s="556"/>
    </row>
    <row r="84" spans="1:35" s="554" customFormat="1">
      <c r="A84" s="533" t="s">
        <v>11</v>
      </c>
      <c r="B84" s="553"/>
      <c r="C84" s="533"/>
      <c r="D84" s="585" t="s">
        <v>879</v>
      </c>
      <c r="E84" s="543"/>
      <c r="F84" s="536" t="s">
        <v>801</v>
      </c>
      <c r="G84" s="552">
        <v>130</v>
      </c>
      <c r="H84" s="536" t="s">
        <v>979</v>
      </c>
      <c r="I84" s="542" t="s">
        <v>138</v>
      </c>
      <c r="J84" s="537">
        <v>18</v>
      </c>
      <c r="K84" s="542" t="s">
        <v>138</v>
      </c>
      <c r="L84" s="543"/>
      <c r="M84" s="544">
        <f t="shared" ref="M84:M146" si="2">IF(OR(K84="",K84="Confirmed"),J84*N84%,K84*N84%)</f>
        <v>1.8000000000000002E-3</v>
      </c>
      <c r="N84" s="545" t="str">
        <f t="shared" ref="N84:N146" si="3">IF(L84=0,"0.01",L84*G84)</f>
        <v>0.01</v>
      </c>
      <c r="O84" s="538"/>
      <c r="P84" s="538"/>
      <c r="Q84" s="538"/>
      <c r="R84" s="538"/>
      <c r="S84" s="538"/>
      <c r="T84" s="538"/>
      <c r="U84" s="538"/>
      <c r="V84" s="538"/>
      <c r="W84" s="538"/>
      <c r="X84" s="538"/>
      <c r="Y84" s="538"/>
      <c r="Z84" s="538"/>
      <c r="AB84" s="555"/>
      <c r="AC84" s="555"/>
      <c r="AD84" s="555"/>
      <c r="AE84" s="555"/>
      <c r="AF84" s="555"/>
      <c r="AG84" s="555"/>
      <c r="AH84" s="555"/>
      <c r="AI84" s="556"/>
    </row>
    <row r="85" spans="1:35" s="554" customFormat="1">
      <c r="A85" s="533" t="s">
        <v>13</v>
      </c>
      <c r="B85" s="553"/>
      <c r="C85" s="533"/>
      <c r="D85" s="585" t="s">
        <v>880</v>
      </c>
      <c r="E85" s="543"/>
      <c r="F85" s="536" t="s">
        <v>801</v>
      </c>
      <c r="G85" s="552">
        <v>705</v>
      </c>
      <c r="H85" s="536" t="s">
        <v>979</v>
      </c>
      <c r="I85" s="542" t="s">
        <v>138</v>
      </c>
      <c r="J85" s="537">
        <v>18</v>
      </c>
      <c r="K85" s="542" t="s">
        <v>138</v>
      </c>
      <c r="L85" s="543"/>
      <c r="M85" s="544">
        <f t="shared" si="2"/>
        <v>1.8000000000000002E-3</v>
      </c>
      <c r="N85" s="545" t="str">
        <f t="shared" si="3"/>
        <v>0.01</v>
      </c>
      <c r="O85" s="538"/>
      <c r="P85" s="538"/>
      <c r="Q85" s="538"/>
      <c r="R85" s="538"/>
      <c r="S85" s="538"/>
      <c r="T85" s="538"/>
      <c r="U85" s="538"/>
      <c r="V85" s="538"/>
      <c r="W85" s="538"/>
      <c r="X85" s="538"/>
      <c r="Y85" s="538"/>
      <c r="Z85" s="538"/>
      <c r="AB85" s="555"/>
      <c r="AC85" s="555"/>
      <c r="AD85" s="555"/>
      <c r="AE85" s="555"/>
      <c r="AF85" s="555"/>
      <c r="AG85" s="555"/>
      <c r="AH85" s="555"/>
      <c r="AI85" s="556"/>
    </row>
    <row r="86" spans="1:35" s="554" customFormat="1" ht="168">
      <c r="A86" s="533">
        <v>4</v>
      </c>
      <c r="B86" s="553"/>
      <c r="C86" s="578" t="s">
        <v>703</v>
      </c>
      <c r="D86" s="593" t="s">
        <v>881</v>
      </c>
      <c r="E86" s="564"/>
      <c r="F86" s="536"/>
      <c r="G86" s="552"/>
      <c r="H86" s="536"/>
      <c r="I86" s="536"/>
      <c r="J86" s="536"/>
      <c r="K86" s="536"/>
      <c r="L86" s="536"/>
      <c r="M86" s="536"/>
      <c r="N86" s="536"/>
      <c r="O86" s="538"/>
      <c r="P86" s="538"/>
      <c r="Q86" s="538"/>
      <c r="R86" s="538"/>
      <c r="S86" s="538"/>
      <c r="T86" s="538"/>
      <c r="U86" s="538"/>
      <c r="V86" s="538"/>
      <c r="W86" s="538"/>
      <c r="X86" s="538"/>
      <c r="Y86" s="538"/>
      <c r="Z86" s="538"/>
      <c r="AB86" s="555"/>
      <c r="AC86" s="555"/>
      <c r="AD86" s="555"/>
      <c r="AE86" s="555"/>
      <c r="AF86" s="555"/>
      <c r="AG86" s="555"/>
      <c r="AH86" s="555"/>
      <c r="AI86" s="556"/>
    </row>
    <row r="87" spans="1:35" s="554" customFormat="1">
      <c r="A87" s="533" t="s">
        <v>11</v>
      </c>
      <c r="B87" s="553"/>
      <c r="C87" s="533"/>
      <c r="D87" s="585" t="s">
        <v>882</v>
      </c>
      <c r="E87" s="543"/>
      <c r="F87" s="536" t="s">
        <v>801</v>
      </c>
      <c r="G87" s="552">
        <v>210</v>
      </c>
      <c r="H87" s="536" t="s">
        <v>979</v>
      </c>
      <c r="I87" s="542" t="s">
        <v>138</v>
      </c>
      <c r="J87" s="537">
        <v>18</v>
      </c>
      <c r="K87" s="542" t="s">
        <v>138</v>
      </c>
      <c r="L87" s="543"/>
      <c r="M87" s="544">
        <f t="shared" si="2"/>
        <v>1.8000000000000002E-3</v>
      </c>
      <c r="N87" s="545" t="str">
        <f t="shared" si="3"/>
        <v>0.01</v>
      </c>
      <c r="O87" s="538"/>
      <c r="P87" s="538"/>
      <c r="Q87" s="538"/>
      <c r="R87" s="538"/>
      <c r="S87" s="538"/>
      <c r="T87" s="538"/>
      <c r="U87" s="538"/>
      <c r="V87" s="538"/>
      <c r="W87" s="538"/>
      <c r="X87" s="538"/>
      <c r="Y87" s="538"/>
      <c r="Z87" s="538"/>
      <c r="AB87" s="555"/>
      <c r="AC87" s="555"/>
      <c r="AD87" s="555"/>
      <c r="AE87" s="555"/>
      <c r="AF87" s="555"/>
      <c r="AG87" s="555"/>
      <c r="AH87" s="555"/>
      <c r="AI87" s="556"/>
    </row>
    <row r="88" spans="1:35" s="554" customFormat="1" ht="42">
      <c r="A88" s="533">
        <v>5</v>
      </c>
      <c r="B88" s="553"/>
      <c r="C88" s="578" t="s">
        <v>703</v>
      </c>
      <c r="D88" s="593" t="s">
        <v>883</v>
      </c>
      <c r="E88" s="564"/>
      <c r="F88" s="536"/>
      <c r="G88" s="552"/>
      <c r="H88" s="536"/>
      <c r="I88" s="536"/>
      <c r="J88" s="536"/>
      <c r="K88" s="536"/>
      <c r="L88" s="536"/>
      <c r="M88" s="536"/>
      <c r="N88" s="536"/>
      <c r="O88" s="538"/>
      <c r="P88" s="538"/>
      <c r="Q88" s="538"/>
      <c r="R88" s="538"/>
      <c r="S88" s="538"/>
      <c r="T88" s="538"/>
      <c r="U88" s="538"/>
      <c r="V88" s="538"/>
      <c r="W88" s="538"/>
      <c r="X88" s="538"/>
      <c r="Y88" s="538"/>
      <c r="Z88" s="538"/>
      <c r="AB88" s="555"/>
      <c r="AC88" s="555"/>
      <c r="AD88" s="555"/>
      <c r="AE88" s="555"/>
      <c r="AF88" s="555"/>
      <c r="AG88" s="555"/>
      <c r="AH88" s="555"/>
      <c r="AI88" s="556"/>
    </row>
    <row r="89" spans="1:35" s="554" customFormat="1">
      <c r="A89" s="533" t="s">
        <v>11</v>
      </c>
      <c r="B89" s="553"/>
      <c r="C89" s="533"/>
      <c r="D89" s="595" t="s">
        <v>884</v>
      </c>
      <c r="E89" s="543"/>
      <c r="F89" s="536" t="s">
        <v>975</v>
      </c>
      <c r="G89" s="552">
        <v>105</v>
      </c>
      <c r="H89" s="536" t="s">
        <v>979</v>
      </c>
      <c r="I89" s="542" t="s">
        <v>138</v>
      </c>
      <c r="J89" s="537">
        <v>18</v>
      </c>
      <c r="K89" s="542" t="s">
        <v>138</v>
      </c>
      <c r="L89" s="543"/>
      <c r="M89" s="544">
        <f t="shared" si="2"/>
        <v>1.8000000000000002E-3</v>
      </c>
      <c r="N89" s="545" t="str">
        <f t="shared" si="3"/>
        <v>0.01</v>
      </c>
      <c r="O89" s="538"/>
      <c r="P89" s="538"/>
      <c r="Q89" s="538"/>
      <c r="R89" s="538"/>
      <c r="S89" s="538"/>
      <c r="T89" s="538"/>
      <c r="U89" s="538"/>
      <c r="V89" s="538"/>
      <c r="W89" s="538"/>
      <c r="X89" s="538"/>
      <c r="Y89" s="538"/>
      <c r="Z89" s="538"/>
      <c r="AB89" s="555"/>
      <c r="AC89" s="555"/>
      <c r="AD89" s="555"/>
      <c r="AE89" s="555"/>
      <c r="AF89" s="555"/>
      <c r="AG89" s="555"/>
      <c r="AH89" s="555"/>
      <c r="AI89" s="556"/>
    </row>
    <row r="90" spans="1:35" s="554" customFormat="1" ht="42">
      <c r="A90" s="533">
        <v>6</v>
      </c>
      <c r="B90" s="553"/>
      <c r="C90" s="578" t="s">
        <v>703</v>
      </c>
      <c r="D90" s="593" t="s">
        <v>885</v>
      </c>
      <c r="E90" s="564"/>
      <c r="F90" s="536"/>
      <c r="G90" s="552"/>
      <c r="H90" s="536"/>
      <c r="I90" s="536"/>
      <c r="J90" s="536"/>
      <c r="K90" s="536"/>
      <c r="L90" s="536"/>
      <c r="M90" s="536"/>
      <c r="N90" s="536"/>
      <c r="O90" s="538"/>
      <c r="P90" s="538"/>
      <c r="Q90" s="538"/>
      <c r="R90" s="538"/>
      <c r="S90" s="538"/>
      <c r="T90" s="538"/>
      <c r="U90" s="538"/>
      <c r="V90" s="538"/>
      <c r="W90" s="538"/>
      <c r="X90" s="538"/>
      <c r="Y90" s="538"/>
      <c r="Z90" s="538"/>
      <c r="AB90" s="555"/>
      <c r="AC90" s="555"/>
      <c r="AD90" s="555"/>
      <c r="AE90" s="555"/>
      <c r="AF90" s="555"/>
      <c r="AG90" s="555"/>
      <c r="AH90" s="555"/>
      <c r="AI90" s="556"/>
    </row>
    <row r="91" spans="1:35" s="554" customFormat="1">
      <c r="A91" s="533" t="s">
        <v>11</v>
      </c>
      <c r="B91" s="553"/>
      <c r="C91" s="578" t="s">
        <v>703</v>
      </c>
      <c r="D91" s="595" t="s">
        <v>886</v>
      </c>
      <c r="E91" s="543"/>
      <c r="F91" s="536" t="s">
        <v>975</v>
      </c>
      <c r="G91" s="552">
        <v>12</v>
      </c>
      <c r="H91" s="536" t="s">
        <v>979</v>
      </c>
      <c r="I91" s="542" t="s">
        <v>138</v>
      </c>
      <c r="J91" s="537">
        <v>18</v>
      </c>
      <c r="K91" s="542" t="s">
        <v>138</v>
      </c>
      <c r="L91" s="543"/>
      <c r="M91" s="544">
        <f t="shared" si="2"/>
        <v>1.8000000000000002E-3</v>
      </c>
      <c r="N91" s="545" t="str">
        <f t="shared" si="3"/>
        <v>0.01</v>
      </c>
      <c r="O91" s="538"/>
      <c r="P91" s="538"/>
      <c r="Q91" s="538"/>
      <c r="R91" s="538"/>
      <c r="S91" s="538"/>
      <c r="T91" s="538"/>
      <c r="U91" s="538"/>
      <c r="V91" s="538"/>
      <c r="W91" s="538"/>
      <c r="X91" s="538"/>
      <c r="Y91" s="538"/>
      <c r="Z91" s="538"/>
      <c r="AB91" s="555"/>
      <c r="AC91" s="555"/>
      <c r="AD91" s="555"/>
      <c r="AE91" s="555"/>
      <c r="AF91" s="555"/>
      <c r="AG91" s="555"/>
      <c r="AH91" s="555"/>
      <c r="AI91" s="556"/>
    </row>
    <row r="92" spans="1:35" s="554" customFormat="1">
      <c r="A92" s="533" t="s">
        <v>13</v>
      </c>
      <c r="B92" s="553"/>
      <c r="C92" s="578" t="s">
        <v>703</v>
      </c>
      <c r="D92" s="595" t="s">
        <v>884</v>
      </c>
      <c r="E92" s="543"/>
      <c r="F92" s="536" t="s">
        <v>975</v>
      </c>
      <c r="G92" s="552">
        <v>12</v>
      </c>
      <c r="H92" s="536" t="s">
        <v>979</v>
      </c>
      <c r="I92" s="542" t="s">
        <v>138</v>
      </c>
      <c r="J92" s="537">
        <v>18</v>
      </c>
      <c r="K92" s="542" t="s">
        <v>138</v>
      </c>
      <c r="L92" s="543"/>
      <c r="M92" s="544">
        <f t="shared" si="2"/>
        <v>1.8000000000000002E-3</v>
      </c>
      <c r="N92" s="545" t="str">
        <f t="shared" si="3"/>
        <v>0.01</v>
      </c>
      <c r="O92" s="538"/>
      <c r="P92" s="538"/>
      <c r="Q92" s="538"/>
      <c r="R92" s="538"/>
      <c r="S92" s="538"/>
      <c r="T92" s="538"/>
      <c r="U92" s="538"/>
      <c r="V92" s="538"/>
      <c r="W92" s="538"/>
      <c r="X92" s="538"/>
      <c r="Y92" s="538"/>
      <c r="Z92" s="538"/>
      <c r="AB92" s="555"/>
      <c r="AC92" s="555"/>
      <c r="AD92" s="555"/>
      <c r="AE92" s="555"/>
      <c r="AF92" s="555"/>
      <c r="AG92" s="555"/>
      <c r="AH92" s="555"/>
      <c r="AI92" s="556"/>
    </row>
    <row r="93" spans="1:35" s="554" customFormat="1" ht="126">
      <c r="A93" s="533">
        <v>7</v>
      </c>
      <c r="B93" s="553"/>
      <c r="C93" s="578">
        <v>2.1</v>
      </c>
      <c r="D93" s="596" t="s">
        <v>887</v>
      </c>
      <c r="E93" s="564"/>
      <c r="F93" s="536"/>
      <c r="G93" s="552"/>
      <c r="H93" s="536"/>
      <c r="I93" s="536"/>
      <c r="J93" s="536"/>
      <c r="K93" s="536"/>
      <c r="L93" s="536"/>
      <c r="M93" s="536"/>
      <c r="N93" s="536"/>
      <c r="O93" s="538"/>
      <c r="P93" s="538"/>
      <c r="Q93" s="538"/>
      <c r="R93" s="538"/>
      <c r="S93" s="538"/>
      <c r="T93" s="538"/>
      <c r="U93" s="538"/>
      <c r="V93" s="538"/>
      <c r="W93" s="538"/>
      <c r="X93" s="538"/>
      <c r="Y93" s="538"/>
      <c r="Z93" s="538"/>
      <c r="AB93" s="555"/>
      <c r="AC93" s="555"/>
      <c r="AD93" s="555"/>
      <c r="AE93" s="555"/>
      <c r="AF93" s="555"/>
      <c r="AG93" s="555"/>
      <c r="AH93" s="555"/>
      <c r="AI93" s="556"/>
    </row>
    <row r="94" spans="1:35" s="554" customFormat="1" ht="42">
      <c r="A94" s="533"/>
      <c r="B94" s="553"/>
      <c r="C94" s="523" t="s">
        <v>888</v>
      </c>
      <c r="D94" s="596" t="s">
        <v>889</v>
      </c>
      <c r="E94" s="543"/>
      <c r="F94" s="536" t="s">
        <v>801</v>
      </c>
      <c r="G94" s="552">
        <v>120</v>
      </c>
      <c r="H94" s="536">
        <v>995433</v>
      </c>
      <c r="I94" s="542" t="s">
        <v>138</v>
      </c>
      <c r="J94" s="537">
        <v>18</v>
      </c>
      <c r="K94" s="542" t="s">
        <v>138</v>
      </c>
      <c r="L94" s="543"/>
      <c r="M94" s="544">
        <f t="shared" si="2"/>
        <v>1.8000000000000002E-3</v>
      </c>
      <c r="N94" s="545" t="str">
        <f t="shared" si="3"/>
        <v>0.01</v>
      </c>
      <c r="O94" s="538"/>
      <c r="P94" s="538"/>
      <c r="Q94" s="538"/>
      <c r="R94" s="538"/>
      <c r="S94" s="538"/>
      <c r="T94" s="538"/>
      <c r="U94" s="538"/>
      <c r="V94" s="538"/>
      <c r="W94" s="538"/>
      <c r="X94" s="538"/>
      <c r="Y94" s="538"/>
      <c r="Z94" s="538"/>
      <c r="AB94" s="555"/>
      <c r="AC94" s="555"/>
      <c r="AD94" s="555"/>
      <c r="AE94" s="555"/>
      <c r="AF94" s="555"/>
      <c r="AG94" s="555"/>
      <c r="AH94" s="555"/>
      <c r="AI94" s="556"/>
    </row>
    <row r="95" spans="1:35" s="554" customFormat="1" ht="30.6">
      <c r="A95" s="533"/>
      <c r="B95" s="553"/>
      <c r="C95" s="584" t="s">
        <v>890</v>
      </c>
      <c r="D95" s="584"/>
      <c r="E95" s="564"/>
      <c r="F95" s="536"/>
      <c r="G95" s="552"/>
      <c r="H95" s="536"/>
      <c r="I95" s="536"/>
      <c r="J95" s="536"/>
      <c r="K95" s="536"/>
      <c r="L95" s="536"/>
      <c r="M95" s="536"/>
      <c r="N95" s="536"/>
      <c r="O95" s="538"/>
      <c r="P95" s="538"/>
      <c r="Q95" s="538"/>
      <c r="R95" s="538"/>
      <c r="S95" s="538"/>
      <c r="T95" s="538"/>
      <c r="U95" s="538"/>
      <c r="V95" s="538"/>
      <c r="W95" s="538"/>
      <c r="X95" s="538"/>
      <c r="Y95" s="538"/>
      <c r="Z95" s="538"/>
      <c r="AB95" s="555"/>
      <c r="AC95" s="555"/>
      <c r="AD95" s="555"/>
      <c r="AE95" s="555"/>
      <c r="AF95" s="555"/>
      <c r="AG95" s="555"/>
      <c r="AH95" s="555"/>
      <c r="AI95" s="556"/>
    </row>
    <row r="96" spans="1:35" s="554" customFormat="1" ht="105">
      <c r="A96" s="533">
        <v>1</v>
      </c>
      <c r="B96" s="553"/>
      <c r="C96" s="523">
        <v>18.7</v>
      </c>
      <c r="D96" s="587" t="s">
        <v>891</v>
      </c>
      <c r="E96" s="564"/>
      <c r="F96" s="536"/>
      <c r="G96" s="552"/>
      <c r="H96" s="536"/>
      <c r="I96" s="536"/>
      <c r="J96" s="536"/>
      <c r="K96" s="536"/>
      <c r="L96" s="536"/>
      <c r="M96" s="536"/>
      <c r="N96" s="536"/>
      <c r="O96" s="538"/>
      <c r="P96" s="538"/>
      <c r="Q96" s="538"/>
      <c r="R96" s="538"/>
      <c r="S96" s="538"/>
      <c r="T96" s="538"/>
      <c r="U96" s="538"/>
      <c r="V96" s="538"/>
      <c r="W96" s="538"/>
      <c r="X96" s="538"/>
      <c r="Y96" s="538"/>
      <c r="Z96" s="538"/>
      <c r="AB96" s="555"/>
      <c r="AC96" s="555"/>
      <c r="AD96" s="555"/>
      <c r="AE96" s="555"/>
      <c r="AF96" s="555"/>
      <c r="AG96" s="555"/>
      <c r="AH96" s="555"/>
      <c r="AI96" s="556"/>
    </row>
    <row r="97" spans="1:35" s="554" customFormat="1">
      <c r="A97" s="533" t="s">
        <v>11</v>
      </c>
      <c r="B97" s="553"/>
      <c r="C97" s="523" t="s">
        <v>571</v>
      </c>
      <c r="D97" s="585" t="s">
        <v>892</v>
      </c>
      <c r="E97" s="543"/>
      <c r="F97" s="536" t="s">
        <v>801</v>
      </c>
      <c r="G97" s="552">
        <v>162</v>
      </c>
      <c r="H97" s="536" t="s">
        <v>980</v>
      </c>
      <c r="I97" s="542" t="s">
        <v>138</v>
      </c>
      <c r="J97" s="537">
        <v>18</v>
      </c>
      <c r="K97" s="542" t="s">
        <v>138</v>
      </c>
      <c r="L97" s="543"/>
      <c r="M97" s="544">
        <f t="shared" si="2"/>
        <v>1.8000000000000002E-3</v>
      </c>
      <c r="N97" s="545" t="str">
        <f t="shared" si="3"/>
        <v>0.01</v>
      </c>
      <c r="O97" s="538"/>
      <c r="P97" s="538"/>
      <c r="Q97" s="538"/>
      <c r="R97" s="538"/>
      <c r="S97" s="538"/>
      <c r="T97" s="538"/>
      <c r="U97" s="538"/>
      <c r="V97" s="538"/>
      <c r="W97" s="538"/>
      <c r="X97" s="538"/>
      <c r="Y97" s="538"/>
      <c r="Z97" s="538"/>
      <c r="AB97" s="555"/>
      <c r="AC97" s="555"/>
      <c r="AD97" s="555"/>
      <c r="AE97" s="555"/>
      <c r="AF97" s="555"/>
      <c r="AG97" s="555"/>
      <c r="AH97" s="555"/>
      <c r="AI97" s="556"/>
    </row>
    <row r="98" spans="1:35" s="554" customFormat="1">
      <c r="A98" s="533" t="s">
        <v>13</v>
      </c>
      <c r="B98" s="553"/>
      <c r="C98" s="523" t="s">
        <v>572</v>
      </c>
      <c r="D98" s="585" t="s">
        <v>893</v>
      </c>
      <c r="E98" s="543"/>
      <c r="F98" s="536" t="s">
        <v>801</v>
      </c>
      <c r="G98" s="552">
        <v>125</v>
      </c>
      <c r="H98" s="536" t="s">
        <v>980</v>
      </c>
      <c r="I98" s="542" t="s">
        <v>138</v>
      </c>
      <c r="J98" s="537">
        <v>18</v>
      </c>
      <c r="K98" s="542" t="s">
        <v>138</v>
      </c>
      <c r="L98" s="543"/>
      <c r="M98" s="544">
        <f t="shared" si="2"/>
        <v>1.8000000000000002E-3</v>
      </c>
      <c r="N98" s="545" t="str">
        <f t="shared" si="3"/>
        <v>0.01</v>
      </c>
      <c r="O98" s="538"/>
      <c r="P98" s="538"/>
      <c r="Q98" s="538"/>
      <c r="R98" s="538"/>
      <c r="S98" s="538"/>
      <c r="T98" s="538"/>
      <c r="U98" s="538"/>
      <c r="V98" s="538"/>
      <c r="W98" s="538"/>
      <c r="X98" s="538"/>
      <c r="Y98" s="538"/>
      <c r="Z98" s="538"/>
      <c r="AB98" s="555"/>
      <c r="AC98" s="555"/>
      <c r="AD98" s="555"/>
      <c r="AE98" s="555"/>
      <c r="AF98" s="555"/>
      <c r="AG98" s="555"/>
      <c r="AH98" s="555"/>
      <c r="AI98" s="556"/>
    </row>
    <row r="99" spans="1:35" s="554" customFormat="1">
      <c r="A99" s="533" t="s">
        <v>15</v>
      </c>
      <c r="B99" s="553"/>
      <c r="C99" s="523" t="s">
        <v>894</v>
      </c>
      <c r="D99" s="585" t="s">
        <v>895</v>
      </c>
      <c r="E99" s="543"/>
      <c r="F99" s="536" t="s">
        <v>801</v>
      </c>
      <c r="G99" s="552">
        <v>90</v>
      </c>
      <c r="H99" s="536" t="s">
        <v>980</v>
      </c>
      <c r="I99" s="542" t="s">
        <v>138</v>
      </c>
      <c r="J99" s="537">
        <v>18</v>
      </c>
      <c r="K99" s="542" t="s">
        <v>138</v>
      </c>
      <c r="L99" s="543"/>
      <c r="M99" s="544">
        <f t="shared" si="2"/>
        <v>1.8000000000000002E-3</v>
      </c>
      <c r="N99" s="545" t="str">
        <f t="shared" si="3"/>
        <v>0.01</v>
      </c>
      <c r="O99" s="538"/>
      <c r="P99" s="538"/>
      <c r="Q99" s="538"/>
      <c r="R99" s="538"/>
      <c r="S99" s="538"/>
      <c r="T99" s="538"/>
      <c r="U99" s="538"/>
      <c r="V99" s="538"/>
      <c r="W99" s="538"/>
      <c r="X99" s="538"/>
      <c r="Y99" s="538"/>
      <c r="Z99" s="538"/>
      <c r="AB99" s="555"/>
      <c r="AC99" s="555"/>
      <c r="AD99" s="555"/>
      <c r="AE99" s="555"/>
      <c r="AF99" s="555"/>
      <c r="AG99" s="555"/>
      <c r="AH99" s="555"/>
      <c r="AI99" s="556"/>
    </row>
    <row r="100" spans="1:35" s="554" customFormat="1" ht="147">
      <c r="A100" s="533">
        <v>2</v>
      </c>
      <c r="B100" s="553"/>
      <c r="C100" s="523">
        <v>18.8</v>
      </c>
      <c r="D100" s="587" t="s">
        <v>896</v>
      </c>
      <c r="E100" s="564"/>
      <c r="F100" s="536"/>
      <c r="G100" s="552"/>
      <c r="H100" s="536"/>
      <c r="I100" s="536"/>
      <c r="J100" s="536"/>
      <c r="K100" s="536"/>
      <c r="L100" s="536"/>
      <c r="M100" s="536"/>
      <c r="N100" s="536"/>
      <c r="O100" s="538"/>
      <c r="P100" s="538"/>
      <c r="Q100" s="538"/>
      <c r="R100" s="538"/>
      <c r="S100" s="538"/>
      <c r="T100" s="538"/>
      <c r="U100" s="538"/>
      <c r="V100" s="538"/>
      <c r="W100" s="538"/>
      <c r="X100" s="538"/>
      <c r="Y100" s="538"/>
      <c r="Z100" s="538"/>
      <c r="AB100" s="555"/>
      <c r="AC100" s="555"/>
      <c r="AD100" s="555"/>
      <c r="AE100" s="555"/>
      <c r="AF100" s="555"/>
      <c r="AG100" s="555"/>
      <c r="AH100" s="555"/>
      <c r="AI100" s="556"/>
    </row>
    <row r="101" spans="1:35" s="554" customFormat="1">
      <c r="A101" s="533" t="s">
        <v>11</v>
      </c>
      <c r="B101" s="553"/>
      <c r="C101" s="578" t="s">
        <v>897</v>
      </c>
      <c r="D101" s="585" t="s">
        <v>898</v>
      </c>
      <c r="E101" s="543"/>
      <c r="F101" s="536" t="s">
        <v>801</v>
      </c>
      <c r="G101" s="552">
        <v>50</v>
      </c>
      <c r="H101" s="536" t="s">
        <v>980</v>
      </c>
      <c r="I101" s="542" t="s">
        <v>138</v>
      </c>
      <c r="J101" s="537">
        <v>18</v>
      </c>
      <c r="K101" s="542" t="s">
        <v>138</v>
      </c>
      <c r="L101" s="543"/>
      <c r="M101" s="544">
        <f t="shared" si="2"/>
        <v>1.8000000000000002E-3</v>
      </c>
      <c r="N101" s="545" t="str">
        <f t="shared" si="3"/>
        <v>0.01</v>
      </c>
      <c r="O101" s="538"/>
      <c r="P101" s="538"/>
      <c r="Q101" s="538"/>
      <c r="R101" s="538"/>
      <c r="S101" s="538"/>
      <c r="T101" s="538"/>
      <c r="U101" s="538"/>
      <c r="V101" s="538"/>
      <c r="W101" s="538"/>
      <c r="X101" s="538"/>
      <c r="Y101" s="538"/>
      <c r="Z101" s="538"/>
      <c r="AB101" s="555"/>
      <c r="AC101" s="555"/>
      <c r="AD101" s="555"/>
      <c r="AE101" s="555"/>
      <c r="AF101" s="555"/>
      <c r="AG101" s="555"/>
      <c r="AH101" s="555"/>
      <c r="AI101" s="556"/>
    </row>
    <row r="102" spans="1:35" s="554" customFormat="1">
      <c r="A102" s="533" t="s">
        <v>13</v>
      </c>
      <c r="B102" s="553"/>
      <c r="C102" s="578" t="s">
        <v>505</v>
      </c>
      <c r="D102" s="585" t="s">
        <v>899</v>
      </c>
      <c r="E102" s="543"/>
      <c r="F102" s="536" t="s">
        <v>801</v>
      </c>
      <c r="G102" s="552">
        <v>1380</v>
      </c>
      <c r="H102" s="536" t="s">
        <v>980</v>
      </c>
      <c r="I102" s="542" t="s">
        <v>138</v>
      </c>
      <c r="J102" s="537">
        <v>18</v>
      </c>
      <c r="K102" s="542" t="s">
        <v>138</v>
      </c>
      <c r="L102" s="543"/>
      <c r="M102" s="544">
        <f t="shared" si="2"/>
        <v>1.8000000000000002E-3</v>
      </c>
      <c r="N102" s="545" t="str">
        <f t="shared" si="3"/>
        <v>0.01</v>
      </c>
      <c r="O102" s="538"/>
      <c r="P102" s="538"/>
      <c r="Q102" s="538"/>
      <c r="R102" s="538"/>
      <c r="S102" s="538"/>
      <c r="T102" s="538"/>
      <c r="U102" s="538"/>
      <c r="V102" s="538"/>
      <c r="W102" s="538"/>
      <c r="X102" s="538"/>
      <c r="Y102" s="538"/>
      <c r="Z102" s="538"/>
      <c r="AB102" s="555"/>
      <c r="AC102" s="555"/>
      <c r="AD102" s="555"/>
      <c r="AE102" s="555"/>
      <c r="AF102" s="555"/>
      <c r="AG102" s="555"/>
      <c r="AH102" s="555"/>
      <c r="AI102" s="556"/>
    </row>
    <row r="103" spans="1:35" s="554" customFormat="1">
      <c r="A103" s="533" t="s">
        <v>15</v>
      </c>
      <c r="B103" s="553"/>
      <c r="C103" s="578" t="s">
        <v>506</v>
      </c>
      <c r="D103" s="585" t="s">
        <v>900</v>
      </c>
      <c r="E103" s="543"/>
      <c r="F103" s="536" t="s">
        <v>801</v>
      </c>
      <c r="G103" s="552">
        <v>180</v>
      </c>
      <c r="H103" s="536" t="s">
        <v>980</v>
      </c>
      <c r="I103" s="542" t="s">
        <v>138</v>
      </c>
      <c r="J103" s="537">
        <v>18</v>
      </c>
      <c r="K103" s="542" t="s">
        <v>138</v>
      </c>
      <c r="L103" s="543"/>
      <c r="M103" s="544">
        <f t="shared" si="2"/>
        <v>1.8000000000000002E-3</v>
      </c>
      <c r="N103" s="545" t="str">
        <f t="shared" si="3"/>
        <v>0.01</v>
      </c>
      <c r="O103" s="538"/>
      <c r="P103" s="538"/>
      <c r="Q103" s="538"/>
      <c r="R103" s="538"/>
      <c r="S103" s="538"/>
      <c r="T103" s="538"/>
      <c r="U103" s="538"/>
      <c r="V103" s="538"/>
      <c r="W103" s="538"/>
      <c r="X103" s="538"/>
      <c r="Y103" s="538"/>
      <c r="Z103" s="538"/>
      <c r="AB103" s="555"/>
      <c r="AC103" s="555"/>
      <c r="AD103" s="555"/>
      <c r="AE103" s="555"/>
      <c r="AF103" s="555"/>
      <c r="AG103" s="555"/>
      <c r="AH103" s="555"/>
      <c r="AI103" s="556"/>
    </row>
    <row r="104" spans="1:35" s="554" customFormat="1">
      <c r="A104" s="533" t="s">
        <v>17</v>
      </c>
      <c r="B104" s="553"/>
      <c r="C104" s="578" t="s">
        <v>901</v>
      </c>
      <c r="D104" s="585" t="s">
        <v>902</v>
      </c>
      <c r="E104" s="543"/>
      <c r="F104" s="536" t="s">
        <v>801</v>
      </c>
      <c r="G104" s="552">
        <v>120</v>
      </c>
      <c r="H104" s="536" t="s">
        <v>980</v>
      </c>
      <c r="I104" s="542" t="s">
        <v>138</v>
      </c>
      <c r="J104" s="537">
        <v>18</v>
      </c>
      <c r="K104" s="542" t="s">
        <v>138</v>
      </c>
      <c r="L104" s="543"/>
      <c r="M104" s="544">
        <f t="shared" si="2"/>
        <v>1.8000000000000002E-3</v>
      </c>
      <c r="N104" s="545" t="str">
        <f t="shared" si="3"/>
        <v>0.01</v>
      </c>
      <c r="O104" s="538"/>
      <c r="P104" s="538"/>
      <c r="Q104" s="538"/>
      <c r="R104" s="538"/>
      <c r="S104" s="538"/>
      <c r="T104" s="538"/>
      <c r="U104" s="538"/>
      <c r="V104" s="538"/>
      <c r="W104" s="538"/>
      <c r="X104" s="538"/>
      <c r="Y104" s="538"/>
      <c r="Z104" s="538"/>
      <c r="AB104" s="555"/>
      <c r="AC104" s="555"/>
      <c r="AD104" s="555"/>
      <c r="AE104" s="555"/>
      <c r="AF104" s="555"/>
      <c r="AG104" s="555"/>
      <c r="AH104" s="555"/>
      <c r="AI104" s="556"/>
    </row>
    <row r="105" spans="1:35" s="554" customFormat="1" ht="63">
      <c r="A105" s="533">
        <v>3</v>
      </c>
      <c r="B105" s="553"/>
      <c r="C105" s="578" t="s">
        <v>703</v>
      </c>
      <c r="D105" s="593" t="s">
        <v>903</v>
      </c>
      <c r="E105" s="543"/>
      <c r="F105" s="536" t="s">
        <v>574</v>
      </c>
      <c r="G105" s="552">
        <v>136</v>
      </c>
      <c r="H105" s="536" t="s">
        <v>979</v>
      </c>
      <c r="I105" s="542" t="s">
        <v>138</v>
      </c>
      <c r="J105" s="537">
        <v>18</v>
      </c>
      <c r="K105" s="542" t="s">
        <v>138</v>
      </c>
      <c r="L105" s="543"/>
      <c r="M105" s="544">
        <f t="shared" si="2"/>
        <v>1.8000000000000002E-3</v>
      </c>
      <c r="N105" s="545" t="str">
        <f t="shared" si="3"/>
        <v>0.01</v>
      </c>
      <c r="O105" s="538"/>
      <c r="P105" s="538"/>
      <c r="Q105" s="538"/>
      <c r="R105" s="538"/>
      <c r="S105" s="538"/>
      <c r="T105" s="538"/>
      <c r="U105" s="538"/>
      <c r="V105" s="538"/>
      <c r="W105" s="538"/>
      <c r="X105" s="538"/>
      <c r="Y105" s="538"/>
      <c r="Z105" s="538"/>
      <c r="AB105" s="555"/>
      <c r="AC105" s="555"/>
      <c r="AD105" s="555"/>
      <c r="AE105" s="555"/>
      <c r="AF105" s="555"/>
      <c r="AG105" s="555"/>
      <c r="AH105" s="555"/>
      <c r="AI105" s="556"/>
    </row>
    <row r="106" spans="1:35" s="554" customFormat="1" ht="63">
      <c r="A106" s="533">
        <v>4</v>
      </c>
      <c r="B106" s="553"/>
      <c r="C106" s="578" t="s">
        <v>703</v>
      </c>
      <c r="D106" s="593" t="s">
        <v>904</v>
      </c>
      <c r="E106" s="543"/>
      <c r="F106" s="536" t="s">
        <v>574</v>
      </c>
      <c r="G106" s="552">
        <v>55</v>
      </c>
      <c r="H106" s="536" t="s">
        <v>979</v>
      </c>
      <c r="I106" s="542" t="s">
        <v>138</v>
      </c>
      <c r="J106" s="537">
        <v>18</v>
      </c>
      <c r="K106" s="542" t="s">
        <v>138</v>
      </c>
      <c r="L106" s="543"/>
      <c r="M106" s="544">
        <f t="shared" si="2"/>
        <v>1.8000000000000002E-3</v>
      </c>
      <c r="N106" s="545" t="str">
        <f t="shared" si="3"/>
        <v>0.01</v>
      </c>
      <c r="O106" s="538"/>
      <c r="P106" s="538"/>
      <c r="Q106" s="538"/>
      <c r="R106" s="538"/>
      <c r="S106" s="538"/>
      <c r="T106" s="538"/>
      <c r="U106" s="538"/>
      <c r="V106" s="538"/>
      <c r="W106" s="538"/>
      <c r="X106" s="538"/>
      <c r="Y106" s="538"/>
      <c r="Z106" s="538"/>
      <c r="AB106" s="555"/>
      <c r="AC106" s="555"/>
      <c r="AD106" s="555"/>
      <c r="AE106" s="555"/>
      <c r="AF106" s="555"/>
      <c r="AG106" s="555"/>
      <c r="AH106" s="555"/>
      <c r="AI106" s="556"/>
    </row>
    <row r="107" spans="1:35" s="554" customFormat="1" ht="63">
      <c r="A107" s="533">
        <v>5</v>
      </c>
      <c r="B107" s="553"/>
      <c r="C107" s="578" t="s">
        <v>703</v>
      </c>
      <c r="D107" s="593" t="s">
        <v>905</v>
      </c>
      <c r="E107" s="543"/>
      <c r="F107" s="536" t="s">
        <v>574</v>
      </c>
      <c r="G107" s="552">
        <v>8</v>
      </c>
      <c r="H107" s="536" t="s">
        <v>979</v>
      </c>
      <c r="I107" s="542" t="s">
        <v>138</v>
      </c>
      <c r="J107" s="537">
        <v>18</v>
      </c>
      <c r="K107" s="542" t="s">
        <v>138</v>
      </c>
      <c r="L107" s="543"/>
      <c r="M107" s="544">
        <f t="shared" si="2"/>
        <v>1.8000000000000002E-3</v>
      </c>
      <c r="N107" s="545" t="str">
        <f t="shared" si="3"/>
        <v>0.01</v>
      </c>
      <c r="O107" s="538"/>
      <c r="P107" s="538"/>
      <c r="Q107" s="538"/>
      <c r="R107" s="538"/>
      <c r="S107" s="538"/>
      <c r="T107" s="538"/>
      <c r="U107" s="538"/>
      <c r="V107" s="538"/>
      <c r="W107" s="538"/>
      <c r="X107" s="538"/>
      <c r="Y107" s="538"/>
      <c r="Z107" s="538"/>
      <c r="AB107" s="555"/>
      <c r="AC107" s="555"/>
      <c r="AD107" s="555"/>
      <c r="AE107" s="555"/>
      <c r="AF107" s="555"/>
      <c r="AG107" s="555"/>
      <c r="AH107" s="555"/>
      <c r="AI107" s="556"/>
    </row>
    <row r="108" spans="1:35" s="554" customFormat="1" ht="63">
      <c r="A108" s="533">
        <v>6</v>
      </c>
      <c r="B108" s="553"/>
      <c r="C108" s="578" t="s">
        <v>703</v>
      </c>
      <c r="D108" s="593" t="s">
        <v>906</v>
      </c>
      <c r="E108" s="543"/>
      <c r="F108" s="536" t="s">
        <v>574</v>
      </c>
      <c r="G108" s="552">
        <v>12</v>
      </c>
      <c r="H108" s="536" t="s">
        <v>979</v>
      </c>
      <c r="I108" s="542" t="s">
        <v>138</v>
      </c>
      <c r="J108" s="537">
        <v>18</v>
      </c>
      <c r="K108" s="542" t="s">
        <v>138</v>
      </c>
      <c r="L108" s="543"/>
      <c r="M108" s="544">
        <f t="shared" si="2"/>
        <v>1.8000000000000002E-3</v>
      </c>
      <c r="N108" s="545" t="str">
        <f t="shared" si="3"/>
        <v>0.01</v>
      </c>
      <c r="O108" s="538"/>
      <c r="P108" s="538"/>
      <c r="Q108" s="538"/>
      <c r="R108" s="538"/>
      <c r="S108" s="538"/>
      <c r="T108" s="538"/>
      <c r="U108" s="538"/>
      <c r="V108" s="538"/>
      <c r="W108" s="538"/>
      <c r="X108" s="538"/>
      <c r="Y108" s="538"/>
      <c r="Z108" s="538"/>
      <c r="AB108" s="555"/>
      <c r="AC108" s="555"/>
      <c r="AD108" s="555"/>
      <c r="AE108" s="555"/>
      <c r="AF108" s="555"/>
      <c r="AG108" s="555"/>
      <c r="AH108" s="555"/>
      <c r="AI108" s="556"/>
    </row>
    <row r="109" spans="1:35" s="554" customFormat="1" ht="63">
      <c r="A109" s="533">
        <v>7</v>
      </c>
      <c r="B109" s="553"/>
      <c r="C109" s="578" t="s">
        <v>703</v>
      </c>
      <c r="D109" s="593" t="s">
        <v>907</v>
      </c>
      <c r="E109" s="543"/>
      <c r="F109" s="536" t="s">
        <v>574</v>
      </c>
      <c r="G109" s="552">
        <v>3</v>
      </c>
      <c r="H109" s="536" t="s">
        <v>979</v>
      </c>
      <c r="I109" s="542" t="s">
        <v>138</v>
      </c>
      <c r="J109" s="537">
        <v>18</v>
      </c>
      <c r="K109" s="542" t="s">
        <v>138</v>
      </c>
      <c r="L109" s="543"/>
      <c r="M109" s="544">
        <f t="shared" si="2"/>
        <v>1.8000000000000002E-3</v>
      </c>
      <c r="N109" s="545" t="str">
        <f t="shared" si="3"/>
        <v>0.01</v>
      </c>
      <c r="O109" s="538"/>
      <c r="P109" s="538"/>
      <c r="Q109" s="538"/>
      <c r="R109" s="538"/>
      <c r="S109" s="538"/>
      <c r="T109" s="538"/>
      <c r="U109" s="538"/>
      <c r="V109" s="538"/>
      <c r="W109" s="538"/>
      <c r="X109" s="538"/>
      <c r="Y109" s="538"/>
      <c r="Z109" s="538"/>
      <c r="AB109" s="555"/>
      <c r="AC109" s="555"/>
      <c r="AD109" s="555"/>
      <c r="AE109" s="555"/>
      <c r="AF109" s="555"/>
      <c r="AG109" s="555"/>
      <c r="AH109" s="555"/>
      <c r="AI109" s="556"/>
    </row>
    <row r="110" spans="1:35" s="554" customFormat="1" ht="30.6">
      <c r="A110" s="533"/>
      <c r="B110" s="553"/>
      <c r="C110" s="584" t="s">
        <v>908</v>
      </c>
      <c r="D110" s="584"/>
      <c r="E110" s="564"/>
      <c r="F110" s="536"/>
      <c r="G110" s="552"/>
      <c r="H110" s="536"/>
      <c r="I110" s="536"/>
      <c r="J110" s="536"/>
      <c r="K110" s="536"/>
      <c r="L110" s="536"/>
      <c r="M110" s="536"/>
      <c r="N110" s="536"/>
      <c r="O110" s="538"/>
      <c r="P110" s="538"/>
      <c r="Q110" s="538"/>
      <c r="R110" s="538"/>
      <c r="S110" s="538"/>
      <c r="T110" s="538"/>
      <c r="U110" s="538"/>
      <c r="V110" s="538"/>
      <c r="W110" s="538"/>
      <c r="X110" s="538"/>
      <c r="Y110" s="538"/>
      <c r="Z110" s="538"/>
      <c r="AB110" s="555"/>
      <c r="AC110" s="555"/>
      <c r="AD110" s="555"/>
      <c r="AE110" s="555"/>
      <c r="AF110" s="555"/>
      <c r="AG110" s="555"/>
      <c r="AH110" s="555"/>
      <c r="AI110" s="556"/>
    </row>
    <row r="111" spans="1:35" s="554" customFormat="1" ht="105">
      <c r="A111" s="533">
        <v>1</v>
      </c>
      <c r="B111" s="553"/>
      <c r="C111" s="523">
        <v>2.8</v>
      </c>
      <c r="D111" s="587" t="s">
        <v>909</v>
      </c>
      <c r="E111" s="564"/>
      <c r="F111" s="536"/>
      <c r="G111" s="552"/>
      <c r="H111" s="536"/>
      <c r="I111" s="536"/>
      <c r="J111" s="536"/>
      <c r="K111" s="536"/>
      <c r="L111" s="536"/>
      <c r="M111" s="536"/>
      <c r="N111" s="536"/>
      <c r="O111" s="538"/>
      <c r="P111" s="538"/>
      <c r="Q111" s="538"/>
      <c r="R111" s="538"/>
      <c r="S111" s="538"/>
      <c r="T111" s="538"/>
      <c r="U111" s="538"/>
      <c r="V111" s="538"/>
      <c r="W111" s="538"/>
      <c r="X111" s="538"/>
      <c r="Y111" s="538"/>
      <c r="Z111" s="538"/>
      <c r="AB111" s="555"/>
      <c r="AC111" s="555"/>
      <c r="AD111" s="555"/>
      <c r="AE111" s="555"/>
      <c r="AF111" s="555"/>
      <c r="AG111" s="555"/>
      <c r="AH111" s="555"/>
      <c r="AI111" s="556"/>
    </row>
    <row r="112" spans="1:35" s="554" customFormat="1">
      <c r="A112" s="533" t="s">
        <v>11</v>
      </c>
      <c r="B112" s="553"/>
      <c r="C112" s="578" t="s">
        <v>534</v>
      </c>
      <c r="D112" s="597" t="s">
        <v>910</v>
      </c>
      <c r="E112" s="543"/>
      <c r="F112" s="536" t="s">
        <v>638</v>
      </c>
      <c r="G112" s="552">
        <v>120</v>
      </c>
      <c r="H112" s="536">
        <v>995421</v>
      </c>
      <c r="I112" s="542" t="s">
        <v>138</v>
      </c>
      <c r="J112" s="537">
        <v>18</v>
      </c>
      <c r="K112" s="542" t="s">
        <v>138</v>
      </c>
      <c r="L112" s="543"/>
      <c r="M112" s="544">
        <f t="shared" si="2"/>
        <v>1.8000000000000002E-3</v>
      </c>
      <c r="N112" s="545" t="str">
        <f t="shared" si="3"/>
        <v>0.01</v>
      </c>
      <c r="O112" s="538"/>
      <c r="P112" s="538"/>
      <c r="Q112" s="538"/>
      <c r="R112" s="538"/>
      <c r="S112" s="538"/>
      <c r="T112" s="538"/>
      <c r="U112" s="538"/>
      <c r="V112" s="538"/>
      <c r="W112" s="538"/>
      <c r="X112" s="538"/>
      <c r="Y112" s="538"/>
      <c r="Z112" s="538"/>
      <c r="AB112" s="555"/>
      <c r="AC112" s="555"/>
      <c r="AD112" s="555"/>
      <c r="AE112" s="555"/>
      <c r="AF112" s="555"/>
      <c r="AG112" s="555"/>
      <c r="AH112" s="555"/>
      <c r="AI112" s="556"/>
    </row>
    <row r="113" spans="1:35" s="554" customFormat="1" ht="105">
      <c r="A113" s="533">
        <v>2</v>
      </c>
      <c r="B113" s="553"/>
      <c r="C113" s="578">
        <v>2.9</v>
      </c>
      <c r="D113" s="587" t="s">
        <v>911</v>
      </c>
      <c r="E113" s="564"/>
      <c r="F113" s="536"/>
      <c r="G113" s="552"/>
      <c r="H113" s="536"/>
      <c r="I113" s="536"/>
      <c r="J113" s="536"/>
      <c r="K113" s="536"/>
      <c r="L113" s="536"/>
      <c r="M113" s="536"/>
      <c r="N113" s="536"/>
      <c r="O113" s="538"/>
      <c r="P113" s="538"/>
      <c r="Q113" s="538"/>
      <c r="R113" s="538"/>
      <c r="S113" s="538"/>
      <c r="T113" s="538"/>
      <c r="U113" s="538"/>
      <c r="V113" s="538"/>
      <c r="W113" s="538"/>
      <c r="X113" s="538"/>
      <c r="Y113" s="538"/>
      <c r="Z113" s="538"/>
      <c r="AB113" s="555"/>
      <c r="AC113" s="555"/>
      <c r="AD113" s="555"/>
      <c r="AE113" s="555"/>
      <c r="AF113" s="555"/>
      <c r="AG113" s="555"/>
      <c r="AH113" s="555"/>
      <c r="AI113" s="556"/>
    </row>
    <row r="114" spans="1:35" s="554" customFormat="1">
      <c r="A114" s="533" t="s">
        <v>11</v>
      </c>
      <c r="B114" s="553"/>
      <c r="C114" s="578" t="s">
        <v>912</v>
      </c>
      <c r="D114" s="598" t="s">
        <v>913</v>
      </c>
      <c r="E114" s="543"/>
      <c r="F114" s="536" t="s">
        <v>638</v>
      </c>
      <c r="G114" s="552">
        <v>36</v>
      </c>
      <c r="H114" s="536">
        <v>995421</v>
      </c>
      <c r="I114" s="542" t="s">
        <v>138</v>
      </c>
      <c r="J114" s="537">
        <v>18</v>
      </c>
      <c r="K114" s="542" t="s">
        <v>138</v>
      </c>
      <c r="L114" s="543"/>
      <c r="M114" s="544">
        <f t="shared" si="2"/>
        <v>1.8000000000000002E-3</v>
      </c>
      <c r="N114" s="545" t="str">
        <f t="shared" si="3"/>
        <v>0.01</v>
      </c>
      <c r="O114" s="538"/>
      <c r="P114" s="538"/>
      <c r="Q114" s="538"/>
      <c r="R114" s="538"/>
      <c r="S114" s="538"/>
      <c r="T114" s="538"/>
      <c r="U114" s="538"/>
      <c r="V114" s="538"/>
      <c r="W114" s="538"/>
      <c r="X114" s="538"/>
      <c r="Y114" s="538"/>
      <c r="Z114" s="538"/>
      <c r="AB114" s="555"/>
      <c r="AC114" s="555"/>
      <c r="AD114" s="555"/>
      <c r="AE114" s="555"/>
      <c r="AF114" s="555"/>
      <c r="AG114" s="555"/>
      <c r="AH114" s="555"/>
      <c r="AI114" s="556"/>
    </row>
    <row r="115" spans="1:35" s="554" customFormat="1" ht="63">
      <c r="A115" s="533">
        <v>3</v>
      </c>
      <c r="B115" s="553"/>
      <c r="C115" s="578">
        <v>2.25</v>
      </c>
      <c r="D115" s="587" t="s">
        <v>648</v>
      </c>
      <c r="E115" s="543"/>
      <c r="F115" s="536" t="s">
        <v>638</v>
      </c>
      <c r="G115" s="552">
        <v>104.52</v>
      </c>
      <c r="H115" s="536">
        <v>995414</v>
      </c>
      <c r="I115" s="542" t="s">
        <v>138</v>
      </c>
      <c r="J115" s="537">
        <v>18</v>
      </c>
      <c r="K115" s="542" t="s">
        <v>138</v>
      </c>
      <c r="L115" s="543"/>
      <c r="M115" s="544">
        <f t="shared" si="2"/>
        <v>1.8000000000000002E-3</v>
      </c>
      <c r="N115" s="545" t="str">
        <f t="shared" si="3"/>
        <v>0.01</v>
      </c>
      <c r="O115" s="538"/>
      <c r="P115" s="538"/>
      <c r="Q115" s="538"/>
      <c r="R115" s="538"/>
      <c r="S115" s="538"/>
      <c r="T115" s="538"/>
      <c r="U115" s="538"/>
      <c r="V115" s="538"/>
      <c r="W115" s="538"/>
      <c r="X115" s="538"/>
      <c r="Y115" s="538"/>
      <c r="Z115" s="538"/>
      <c r="AB115" s="555"/>
      <c r="AC115" s="555"/>
      <c r="AD115" s="555"/>
      <c r="AE115" s="555"/>
      <c r="AF115" s="555"/>
      <c r="AG115" s="555"/>
      <c r="AH115" s="555"/>
      <c r="AI115" s="556"/>
    </row>
    <row r="116" spans="1:35" s="554" customFormat="1" ht="42">
      <c r="A116" s="533">
        <v>4</v>
      </c>
      <c r="B116" s="553"/>
      <c r="C116" s="578">
        <v>2.2599999999999998</v>
      </c>
      <c r="D116" s="587" t="s">
        <v>914</v>
      </c>
      <c r="E116" s="564"/>
      <c r="F116" s="536"/>
      <c r="G116" s="552"/>
      <c r="H116" s="536"/>
      <c r="I116" s="536"/>
      <c r="J116" s="536"/>
      <c r="K116" s="536"/>
      <c r="L116" s="536"/>
      <c r="M116" s="536"/>
      <c r="N116" s="536"/>
      <c r="O116" s="538"/>
      <c r="P116" s="538"/>
      <c r="Q116" s="538"/>
      <c r="R116" s="538"/>
      <c r="S116" s="538"/>
      <c r="T116" s="538"/>
      <c r="U116" s="538"/>
      <c r="V116" s="538"/>
      <c r="W116" s="538"/>
      <c r="X116" s="538"/>
      <c r="Y116" s="538"/>
      <c r="Z116" s="538"/>
      <c r="AB116" s="555"/>
      <c r="AC116" s="555"/>
      <c r="AD116" s="555"/>
      <c r="AE116" s="555"/>
      <c r="AF116" s="555"/>
      <c r="AG116" s="555"/>
      <c r="AH116" s="555"/>
      <c r="AI116" s="556"/>
    </row>
    <row r="117" spans="1:35" s="554" customFormat="1">
      <c r="A117" s="533" t="s">
        <v>11</v>
      </c>
      <c r="B117" s="553"/>
      <c r="C117" s="578" t="s">
        <v>507</v>
      </c>
      <c r="D117" s="587" t="s">
        <v>915</v>
      </c>
      <c r="E117" s="543"/>
      <c r="F117" s="536" t="s">
        <v>638</v>
      </c>
      <c r="G117" s="552">
        <v>31.36</v>
      </c>
      <c r="H117" s="536">
        <v>995433</v>
      </c>
      <c r="I117" s="542" t="s">
        <v>138</v>
      </c>
      <c r="J117" s="537">
        <v>18</v>
      </c>
      <c r="K117" s="542" t="s">
        <v>138</v>
      </c>
      <c r="L117" s="543"/>
      <c r="M117" s="544">
        <f t="shared" si="2"/>
        <v>1.8000000000000002E-3</v>
      </c>
      <c r="N117" s="545" t="str">
        <f t="shared" si="3"/>
        <v>0.01</v>
      </c>
      <c r="O117" s="538"/>
      <c r="P117" s="538"/>
      <c r="Q117" s="538"/>
      <c r="R117" s="538"/>
      <c r="S117" s="538"/>
      <c r="T117" s="538"/>
      <c r="U117" s="538"/>
      <c r="V117" s="538"/>
      <c r="W117" s="538"/>
      <c r="X117" s="538"/>
      <c r="Y117" s="538"/>
      <c r="Z117" s="538"/>
      <c r="AB117" s="555"/>
      <c r="AC117" s="555"/>
      <c r="AD117" s="555"/>
      <c r="AE117" s="555"/>
      <c r="AF117" s="555"/>
      <c r="AG117" s="555"/>
      <c r="AH117" s="555"/>
      <c r="AI117" s="556"/>
    </row>
    <row r="118" spans="1:35" s="554" customFormat="1" ht="42">
      <c r="A118" s="533">
        <v>5</v>
      </c>
      <c r="B118" s="553"/>
      <c r="C118" s="578">
        <v>2.27</v>
      </c>
      <c r="D118" s="587" t="s">
        <v>916</v>
      </c>
      <c r="E118" s="543"/>
      <c r="F118" s="536" t="s">
        <v>638</v>
      </c>
      <c r="G118" s="552">
        <v>4.8</v>
      </c>
      <c r="H118" s="536">
        <v>995433</v>
      </c>
      <c r="I118" s="542" t="s">
        <v>138</v>
      </c>
      <c r="J118" s="537">
        <v>18</v>
      </c>
      <c r="K118" s="542" t="s">
        <v>138</v>
      </c>
      <c r="L118" s="543"/>
      <c r="M118" s="544">
        <f t="shared" si="2"/>
        <v>1.8000000000000002E-3</v>
      </c>
      <c r="N118" s="545" t="str">
        <f t="shared" si="3"/>
        <v>0.01</v>
      </c>
      <c r="O118" s="538"/>
      <c r="P118" s="538"/>
      <c r="Q118" s="538"/>
      <c r="R118" s="538"/>
      <c r="S118" s="538"/>
      <c r="T118" s="538"/>
      <c r="U118" s="538"/>
      <c r="V118" s="538"/>
      <c r="W118" s="538"/>
      <c r="X118" s="538"/>
      <c r="Y118" s="538"/>
      <c r="Z118" s="538"/>
      <c r="AB118" s="555"/>
      <c r="AC118" s="555"/>
      <c r="AD118" s="555"/>
      <c r="AE118" s="555"/>
      <c r="AF118" s="555"/>
      <c r="AG118" s="555"/>
      <c r="AH118" s="555"/>
      <c r="AI118" s="556"/>
    </row>
    <row r="119" spans="1:35" s="554" customFormat="1" ht="42">
      <c r="A119" s="533">
        <v>6</v>
      </c>
      <c r="B119" s="553"/>
      <c r="C119" s="578">
        <v>4.0999999999999996</v>
      </c>
      <c r="D119" s="587" t="s">
        <v>641</v>
      </c>
      <c r="E119" s="564"/>
      <c r="F119" s="536"/>
      <c r="G119" s="552"/>
      <c r="H119" s="536"/>
      <c r="I119" s="536"/>
      <c r="J119" s="536"/>
      <c r="K119" s="536"/>
      <c r="L119" s="536"/>
      <c r="M119" s="536"/>
      <c r="N119" s="536"/>
      <c r="O119" s="538"/>
      <c r="P119" s="538"/>
      <c r="Q119" s="538"/>
      <c r="R119" s="538"/>
      <c r="S119" s="538"/>
      <c r="T119" s="538"/>
      <c r="U119" s="538"/>
      <c r="V119" s="538"/>
      <c r="W119" s="538"/>
      <c r="X119" s="538"/>
      <c r="Y119" s="538"/>
      <c r="Z119" s="538"/>
      <c r="AB119" s="555"/>
      <c r="AC119" s="555"/>
      <c r="AD119" s="555"/>
      <c r="AE119" s="555"/>
      <c r="AF119" s="555"/>
      <c r="AG119" s="555"/>
      <c r="AH119" s="555"/>
      <c r="AI119" s="556"/>
    </row>
    <row r="120" spans="1:35" s="554" customFormat="1" ht="42">
      <c r="A120" s="533" t="s">
        <v>11</v>
      </c>
      <c r="B120" s="553"/>
      <c r="C120" s="578" t="s">
        <v>642</v>
      </c>
      <c r="D120" s="587" t="s">
        <v>917</v>
      </c>
      <c r="E120" s="543"/>
      <c r="F120" s="536" t="s">
        <v>638</v>
      </c>
      <c r="G120" s="552">
        <v>2.89</v>
      </c>
      <c r="H120" s="536">
        <v>995454</v>
      </c>
      <c r="I120" s="542" t="s">
        <v>138</v>
      </c>
      <c r="J120" s="537">
        <v>18</v>
      </c>
      <c r="K120" s="542" t="s">
        <v>138</v>
      </c>
      <c r="L120" s="543"/>
      <c r="M120" s="544">
        <f t="shared" si="2"/>
        <v>1.8000000000000002E-3</v>
      </c>
      <c r="N120" s="545" t="str">
        <f t="shared" si="3"/>
        <v>0.01</v>
      </c>
      <c r="O120" s="538"/>
      <c r="P120" s="538"/>
      <c r="Q120" s="538"/>
      <c r="R120" s="538"/>
      <c r="S120" s="538"/>
      <c r="T120" s="538"/>
      <c r="U120" s="538"/>
      <c r="V120" s="538"/>
      <c r="W120" s="538"/>
      <c r="X120" s="538"/>
      <c r="Y120" s="538"/>
      <c r="Z120" s="538"/>
      <c r="AB120" s="555"/>
      <c r="AC120" s="555"/>
      <c r="AD120" s="555"/>
      <c r="AE120" s="555"/>
      <c r="AF120" s="555"/>
      <c r="AG120" s="555"/>
      <c r="AH120" s="555"/>
      <c r="AI120" s="556"/>
    </row>
    <row r="121" spans="1:35" s="554" customFormat="1" ht="189">
      <c r="A121" s="533">
        <v>7</v>
      </c>
      <c r="B121" s="553"/>
      <c r="C121" s="578">
        <v>5.33</v>
      </c>
      <c r="D121" s="587" t="s">
        <v>918</v>
      </c>
      <c r="E121" s="564"/>
      <c r="F121" s="536"/>
      <c r="G121" s="552"/>
      <c r="H121" s="536"/>
      <c r="I121" s="536"/>
      <c r="J121" s="536"/>
      <c r="K121" s="536"/>
      <c r="L121" s="536"/>
      <c r="M121" s="536"/>
      <c r="N121" s="536"/>
      <c r="O121" s="538"/>
      <c r="P121" s="538"/>
      <c r="Q121" s="538"/>
      <c r="R121" s="538"/>
      <c r="S121" s="538"/>
      <c r="T121" s="538"/>
      <c r="U121" s="538"/>
      <c r="V121" s="538"/>
      <c r="W121" s="538"/>
      <c r="X121" s="538"/>
      <c r="Y121" s="538"/>
      <c r="Z121" s="538"/>
      <c r="AB121" s="555"/>
      <c r="AC121" s="555"/>
      <c r="AD121" s="555"/>
      <c r="AE121" s="555"/>
      <c r="AF121" s="555"/>
      <c r="AG121" s="555"/>
      <c r="AH121" s="555"/>
      <c r="AI121" s="556"/>
    </row>
    <row r="122" spans="1:35" s="554" customFormat="1">
      <c r="A122" s="533" t="s">
        <v>11</v>
      </c>
      <c r="B122" s="553"/>
      <c r="C122" s="578" t="s">
        <v>919</v>
      </c>
      <c r="D122" s="587" t="s">
        <v>920</v>
      </c>
      <c r="E122" s="564"/>
      <c r="F122" s="536"/>
      <c r="G122" s="552"/>
      <c r="H122" s="536"/>
      <c r="I122" s="536"/>
      <c r="J122" s="536"/>
      <c r="K122" s="536"/>
      <c r="L122" s="536"/>
      <c r="M122" s="536"/>
      <c r="N122" s="536"/>
      <c r="O122" s="538"/>
      <c r="P122" s="538"/>
      <c r="Q122" s="538"/>
      <c r="R122" s="538"/>
      <c r="S122" s="538"/>
      <c r="T122" s="538"/>
      <c r="U122" s="538"/>
      <c r="V122" s="538"/>
      <c r="W122" s="538"/>
      <c r="X122" s="538"/>
      <c r="Y122" s="538"/>
      <c r="Z122" s="538"/>
      <c r="AB122" s="555"/>
      <c r="AC122" s="555"/>
      <c r="AD122" s="555"/>
      <c r="AE122" s="555"/>
      <c r="AF122" s="555"/>
      <c r="AG122" s="555"/>
      <c r="AH122" s="555"/>
      <c r="AI122" s="556"/>
    </row>
    <row r="123" spans="1:35" s="554" customFormat="1">
      <c r="A123" s="533" t="s">
        <v>24</v>
      </c>
      <c r="B123" s="553"/>
      <c r="C123" s="578"/>
      <c r="D123" s="599" t="s">
        <v>921</v>
      </c>
      <c r="E123" s="543"/>
      <c r="F123" s="536" t="s">
        <v>638</v>
      </c>
      <c r="G123" s="552">
        <v>3.85</v>
      </c>
      <c r="H123" s="536">
        <v>995454</v>
      </c>
      <c r="I123" s="542" t="s">
        <v>138</v>
      </c>
      <c r="J123" s="537">
        <v>18</v>
      </c>
      <c r="K123" s="542" t="s">
        <v>138</v>
      </c>
      <c r="L123" s="543"/>
      <c r="M123" s="544">
        <f t="shared" si="2"/>
        <v>1.8000000000000002E-3</v>
      </c>
      <c r="N123" s="545" t="str">
        <f t="shared" si="3"/>
        <v>0.01</v>
      </c>
      <c r="O123" s="538"/>
      <c r="P123" s="538"/>
      <c r="Q123" s="538"/>
      <c r="R123" s="538"/>
      <c r="S123" s="538"/>
      <c r="T123" s="538"/>
      <c r="U123" s="538"/>
      <c r="V123" s="538"/>
      <c r="W123" s="538"/>
      <c r="X123" s="538"/>
      <c r="Y123" s="538"/>
      <c r="Z123" s="538"/>
      <c r="AB123" s="555"/>
      <c r="AC123" s="555"/>
      <c r="AD123" s="555"/>
      <c r="AE123" s="555"/>
      <c r="AF123" s="555"/>
      <c r="AG123" s="555"/>
      <c r="AH123" s="555"/>
      <c r="AI123" s="556"/>
    </row>
    <row r="124" spans="1:35" s="554" customFormat="1">
      <c r="A124" s="533" t="s">
        <v>26</v>
      </c>
      <c r="B124" s="553"/>
      <c r="C124" s="578"/>
      <c r="D124" s="599" t="s">
        <v>922</v>
      </c>
      <c r="E124" s="543"/>
      <c r="F124" s="536" t="s">
        <v>638</v>
      </c>
      <c r="G124" s="552">
        <v>2.6139999999999999</v>
      </c>
      <c r="H124" s="536">
        <v>995454</v>
      </c>
      <c r="I124" s="542" t="s">
        <v>138</v>
      </c>
      <c r="J124" s="537">
        <v>18</v>
      </c>
      <c r="K124" s="542" t="s">
        <v>138</v>
      </c>
      <c r="L124" s="543"/>
      <c r="M124" s="544">
        <f t="shared" si="2"/>
        <v>1.8000000000000002E-3</v>
      </c>
      <c r="N124" s="545" t="str">
        <f t="shared" si="3"/>
        <v>0.01</v>
      </c>
      <c r="O124" s="538"/>
      <c r="P124" s="538"/>
      <c r="Q124" s="538"/>
      <c r="R124" s="538"/>
      <c r="S124" s="538"/>
      <c r="T124" s="538"/>
      <c r="U124" s="538"/>
      <c r="V124" s="538"/>
      <c r="W124" s="538"/>
      <c r="X124" s="538"/>
      <c r="Y124" s="538"/>
      <c r="Z124" s="538"/>
      <c r="AB124" s="555"/>
      <c r="AC124" s="555"/>
      <c r="AD124" s="555"/>
      <c r="AE124" s="555"/>
      <c r="AF124" s="555"/>
      <c r="AG124" s="555"/>
      <c r="AH124" s="555"/>
      <c r="AI124" s="556"/>
    </row>
    <row r="125" spans="1:35" s="554" customFormat="1">
      <c r="A125" s="533" t="s">
        <v>13</v>
      </c>
      <c r="B125" s="553"/>
      <c r="C125" s="578" t="s">
        <v>923</v>
      </c>
      <c r="D125" s="599" t="s">
        <v>924</v>
      </c>
      <c r="E125" s="564"/>
      <c r="F125" s="536"/>
      <c r="G125" s="552"/>
      <c r="H125" s="536"/>
      <c r="I125" s="536"/>
      <c r="J125" s="536"/>
      <c r="K125" s="536"/>
      <c r="L125" s="536"/>
      <c r="M125" s="536"/>
      <c r="N125" s="536"/>
      <c r="O125" s="538"/>
      <c r="P125" s="538"/>
      <c r="Q125" s="538"/>
      <c r="R125" s="538"/>
      <c r="S125" s="538"/>
      <c r="T125" s="538"/>
      <c r="U125" s="538"/>
      <c r="V125" s="538"/>
      <c r="W125" s="538"/>
      <c r="X125" s="538"/>
      <c r="Y125" s="538"/>
      <c r="Z125" s="538"/>
      <c r="AB125" s="555"/>
      <c r="AC125" s="555"/>
      <c r="AD125" s="555"/>
      <c r="AE125" s="555"/>
      <c r="AF125" s="555"/>
      <c r="AG125" s="555"/>
      <c r="AH125" s="555"/>
      <c r="AI125" s="556"/>
    </row>
    <row r="126" spans="1:35" s="554" customFormat="1">
      <c r="A126" s="533" t="s">
        <v>24</v>
      </c>
      <c r="B126" s="553"/>
      <c r="C126" s="578"/>
      <c r="D126" s="599" t="s">
        <v>925</v>
      </c>
      <c r="E126" s="543"/>
      <c r="F126" s="536" t="s">
        <v>638</v>
      </c>
      <c r="G126" s="552">
        <v>20.98</v>
      </c>
      <c r="H126" s="536">
        <v>995454</v>
      </c>
      <c r="I126" s="542" t="s">
        <v>138</v>
      </c>
      <c r="J126" s="537">
        <v>18</v>
      </c>
      <c r="K126" s="542" t="s">
        <v>138</v>
      </c>
      <c r="L126" s="543"/>
      <c r="M126" s="544">
        <f t="shared" si="2"/>
        <v>1.8000000000000002E-3</v>
      </c>
      <c r="N126" s="545" t="str">
        <f t="shared" si="3"/>
        <v>0.01</v>
      </c>
      <c r="O126" s="538"/>
      <c r="P126" s="538"/>
      <c r="Q126" s="538"/>
      <c r="R126" s="538"/>
      <c r="S126" s="538"/>
      <c r="T126" s="538"/>
      <c r="U126" s="538"/>
      <c r="V126" s="538"/>
      <c r="W126" s="538"/>
      <c r="X126" s="538"/>
      <c r="Y126" s="538"/>
      <c r="Z126" s="538"/>
      <c r="AB126" s="555"/>
      <c r="AC126" s="555"/>
      <c r="AD126" s="555"/>
      <c r="AE126" s="555"/>
      <c r="AF126" s="555"/>
      <c r="AG126" s="555"/>
      <c r="AH126" s="555"/>
      <c r="AI126" s="556"/>
    </row>
    <row r="127" spans="1:35" s="554" customFormat="1">
      <c r="A127" s="533" t="s">
        <v>26</v>
      </c>
      <c r="B127" s="553"/>
      <c r="C127" s="578"/>
      <c r="D127" s="599" t="s">
        <v>926</v>
      </c>
      <c r="E127" s="543"/>
      <c r="F127" s="536" t="s">
        <v>638</v>
      </c>
      <c r="G127" s="552">
        <v>6.6</v>
      </c>
      <c r="H127" s="536">
        <v>995454</v>
      </c>
      <c r="I127" s="542" t="s">
        <v>138</v>
      </c>
      <c r="J127" s="537">
        <v>18</v>
      </c>
      <c r="K127" s="542" t="s">
        <v>138</v>
      </c>
      <c r="L127" s="543"/>
      <c r="M127" s="544">
        <f t="shared" si="2"/>
        <v>1.8000000000000002E-3</v>
      </c>
      <c r="N127" s="545" t="str">
        <f t="shared" si="3"/>
        <v>0.01</v>
      </c>
      <c r="O127" s="538"/>
      <c r="P127" s="538"/>
      <c r="Q127" s="538"/>
      <c r="R127" s="538"/>
      <c r="S127" s="538"/>
      <c r="T127" s="538"/>
      <c r="U127" s="538"/>
      <c r="V127" s="538"/>
      <c r="W127" s="538"/>
      <c r="X127" s="538"/>
      <c r="Y127" s="538"/>
      <c r="Z127" s="538"/>
      <c r="AB127" s="555"/>
      <c r="AC127" s="555"/>
      <c r="AD127" s="555"/>
      <c r="AE127" s="555"/>
      <c r="AF127" s="555"/>
      <c r="AG127" s="555"/>
      <c r="AH127" s="555"/>
      <c r="AI127" s="556"/>
    </row>
    <row r="128" spans="1:35" s="554" customFormat="1" ht="42">
      <c r="A128" s="533">
        <v>8</v>
      </c>
      <c r="B128" s="553"/>
      <c r="C128" s="523">
        <v>5.22</v>
      </c>
      <c r="D128" s="587" t="s">
        <v>927</v>
      </c>
      <c r="E128" s="564"/>
      <c r="F128" s="536"/>
      <c r="G128" s="552"/>
      <c r="H128" s="536"/>
      <c r="I128" s="536"/>
      <c r="J128" s="536"/>
      <c r="K128" s="536"/>
      <c r="L128" s="536"/>
      <c r="M128" s="536"/>
      <c r="N128" s="536"/>
      <c r="O128" s="538"/>
      <c r="P128" s="538"/>
      <c r="Q128" s="538"/>
      <c r="R128" s="538"/>
      <c r="S128" s="538"/>
      <c r="T128" s="538"/>
      <c r="U128" s="538"/>
      <c r="V128" s="538"/>
      <c r="W128" s="538"/>
      <c r="X128" s="538"/>
      <c r="Y128" s="538"/>
      <c r="Z128" s="538"/>
      <c r="AB128" s="555"/>
      <c r="AC128" s="555"/>
      <c r="AD128" s="555"/>
      <c r="AE128" s="555"/>
      <c r="AF128" s="555"/>
      <c r="AG128" s="555"/>
      <c r="AH128" s="555"/>
      <c r="AI128" s="556"/>
    </row>
    <row r="129" spans="1:35" s="554" customFormat="1">
      <c r="A129" s="533" t="s">
        <v>11</v>
      </c>
      <c r="B129" s="553"/>
      <c r="C129" s="523" t="s">
        <v>660</v>
      </c>
      <c r="D129" s="588" t="s">
        <v>928</v>
      </c>
      <c r="E129" s="543"/>
      <c r="F129" s="536" t="s">
        <v>498</v>
      </c>
      <c r="G129" s="552">
        <v>17.170000000000002</v>
      </c>
      <c r="H129" s="536">
        <v>995454</v>
      </c>
      <c r="I129" s="542" t="s">
        <v>138</v>
      </c>
      <c r="J129" s="537">
        <v>18</v>
      </c>
      <c r="K129" s="542" t="s">
        <v>138</v>
      </c>
      <c r="L129" s="543"/>
      <c r="M129" s="544">
        <f t="shared" si="2"/>
        <v>1.8000000000000002E-3</v>
      </c>
      <c r="N129" s="545" t="str">
        <f t="shared" si="3"/>
        <v>0.01</v>
      </c>
      <c r="O129" s="538"/>
      <c r="P129" s="538"/>
      <c r="Q129" s="538"/>
      <c r="R129" s="538"/>
      <c r="S129" s="538"/>
      <c r="T129" s="538"/>
      <c r="U129" s="538"/>
      <c r="V129" s="538"/>
      <c r="W129" s="538"/>
      <c r="X129" s="538"/>
      <c r="Y129" s="538"/>
      <c r="Z129" s="538"/>
      <c r="AB129" s="555"/>
      <c r="AC129" s="555"/>
      <c r="AD129" s="555"/>
      <c r="AE129" s="555"/>
      <c r="AF129" s="555"/>
      <c r="AG129" s="555"/>
      <c r="AH129" s="555"/>
      <c r="AI129" s="556"/>
    </row>
    <row r="130" spans="1:35" s="554" customFormat="1" ht="42">
      <c r="A130" s="533">
        <v>9</v>
      </c>
      <c r="B130" s="553"/>
      <c r="C130" s="523" t="s">
        <v>929</v>
      </c>
      <c r="D130" s="587" t="s">
        <v>930</v>
      </c>
      <c r="E130" s="564"/>
      <c r="F130" s="536"/>
      <c r="G130" s="552"/>
      <c r="H130" s="536"/>
      <c r="I130" s="536"/>
      <c r="J130" s="536"/>
      <c r="K130" s="536"/>
      <c r="L130" s="536"/>
      <c r="M130" s="536"/>
      <c r="N130" s="536"/>
      <c r="O130" s="538"/>
      <c r="P130" s="538"/>
      <c r="Q130" s="538"/>
      <c r="R130" s="538"/>
      <c r="S130" s="538"/>
      <c r="T130" s="538"/>
      <c r="U130" s="538"/>
      <c r="V130" s="538"/>
      <c r="W130" s="538"/>
      <c r="X130" s="538"/>
      <c r="Y130" s="538"/>
      <c r="Z130" s="538"/>
      <c r="AB130" s="555"/>
      <c r="AC130" s="555"/>
      <c r="AD130" s="555"/>
      <c r="AE130" s="555"/>
      <c r="AF130" s="555"/>
      <c r="AG130" s="555"/>
      <c r="AH130" s="555"/>
      <c r="AI130" s="556"/>
    </row>
    <row r="131" spans="1:35" s="554" customFormat="1">
      <c r="A131" s="533" t="s">
        <v>11</v>
      </c>
      <c r="B131" s="553"/>
      <c r="C131" s="523" t="s">
        <v>661</v>
      </c>
      <c r="D131" s="588" t="s">
        <v>928</v>
      </c>
      <c r="E131" s="543"/>
      <c r="F131" s="536" t="s">
        <v>498</v>
      </c>
      <c r="G131" s="552">
        <v>6798.15</v>
      </c>
      <c r="H131" s="536">
        <v>995454</v>
      </c>
      <c r="I131" s="542" t="s">
        <v>138</v>
      </c>
      <c r="J131" s="537">
        <v>18</v>
      </c>
      <c r="K131" s="542" t="s">
        <v>138</v>
      </c>
      <c r="L131" s="543"/>
      <c r="M131" s="544">
        <f t="shared" si="2"/>
        <v>1.8000000000000002E-3</v>
      </c>
      <c r="N131" s="545" t="str">
        <f t="shared" si="3"/>
        <v>0.01</v>
      </c>
      <c r="O131" s="538"/>
      <c r="P131" s="538"/>
      <c r="Q131" s="538"/>
      <c r="R131" s="538"/>
      <c r="S131" s="538"/>
      <c r="T131" s="538"/>
      <c r="U131" s="538"/>
      <c r="V131" s="538"/>
      <c r="W131" s="538"/>
      <c r="X131" s="538"/>
      <c r="Y131" s="538"/>
      <c r="Z131" s="538"/>
      <c r="AB131" s="555"/>
      <c r="AC131" s="555"/>
      <c r="AD131" s="555"/>
      <c r="AE131" s="555"/>
      <c r="AF131" s="555"/>
      <c r="AG131" s="555"/>
      <c r="AH131" s="555"/>
      <c r="AI131" s="556"/>
    </row>
    <row r="132" spans="1:35" s="554" customFormat="1">
      <c r="A132" s="533">
        <v>10</v>
      </c>
      <c r="B132" s="553"/>
      <c r="C132" s="580">
        <v>13.1</v>
      </c>
      <c r="D132" s="588" t="s">
        <v>931</v>
      </c>
      <c r="E132" s="564"/>
      <c r="F132" s="536"/>
      <c r="G132" s="552"/>
      <c r="H132" s="536"/>
      <c r="I132" s="536"/>
      <c r="J132" s="536"/>
      <c r="K132" s="536"/>
      <c r="L132" s="536"/>
      <c r="M132" s="536"/>
      <c r="N132" s="536"/>
      <c r="O132" s="538"/>
      <c r="P132" s="538"/>
      <c r="Q132" s="538"/>
      <c r="R132" s="538"/>
      <c r="S132" s="538"/>
      <c r="T132" s="538"/>
      <c r="U132" s="538"/>
      <c r="V132" s="538"/>
      <c r="W132" s="538"/>
      <c r="X132" s="538"/>
      <c r="Y132" s="538"/>
      <c r="Z132" s="538"/>
      <c r="AB132" s="555"/>
      <c r="AC132" s="555"/>
      <c r="AD132" s="555"/>
      <c r="AE132" s="555"/>
      <c r="AF132" s="555"/>
      <c r="AG132" s="555"/>
      <c r="AH132" s="555"/>
      <c r="AI132" s="556"/>
    </row>
    <row r="133" spans="1:35" s="554" customFormat="1">
      <c r="A133" s="533" t="s">
        <v>11</v>
      </c>
      <c r="B133" s="553"/>
      <c r="C133" s="533" t="s">
        <v>932</v>
      </c>
      <c r="D133" s="588" t="s">
        <v>933</v>
      </c>
      <c r="E133" s="543"/>
      <c r="F133" s="536" t="s">
        <v>637</v>
      </c>
      <c r="G133" s="552">
        <v>166.25</v>
      </c>
      <c r="H133" s="536">
        <v>995472</v>
      </c>
      <c r="I133" s="542" t="s">
        <v>138</v>
      </c>
      <c r="J133" s="537">
        <v>18</v>
      </c>
      <c r="K133" s="542" t="s">
        <v>138</v>
      </c>
      <c r="L133" s="543"/>
      <c r="M133" s="544">
        <f t="shared" si="2"/>
        <v>1.8000000000000002E-3</v>
      </c>
      <c r="N133" s="545" t="str">
        <f t="shared" si="3"/>
        <v>0.01</v>
      </c>
      <c r="O133" s="538"/>
      <c r="P133" s="538"/>
      <c r="Q133" s="538"/>
      <c r="R133" s="538"/>
      <c r="S133" s="538"/>
      <c r="T133" s="538"/>
      <c r="U133" s="538"/>
      <c r="V133" s="538"/>
      <c r="W133" s="538"/>
      <c r="X133" s="538"/>
      <c r="Y133" s="538"/>
      <c r="Z133" s="538"/>
      <c r="AB133" s="555"/>
      <c r="AC133" s="555"/>
      <c r="AD133" s="555"/>
      <c r="AE133" s="555"/>
      <c r="AF133" s="555"/>
      <c r="AG133" s="555"/>
      <c r="AH133" s="555"/>
      <c r="AI133" s="556"/>
    </row>
    <row r="134" spans="1:35" s="554" customFormat="1" ht="30.6">
      <c r="A134" s="533"/>
      <c r="B134" s="553"/>
      <c r="C134" s="584" t="s">
        <v>934</v>
      </c>
      <c r="D134" s="584"/>
      <c r="E134" s="564"/>
      <c r="F134" s="536"/>
      <c r="G134" s="552"/>
      <c r="H134" s="536"/>
      <c r="I134" s="536"/>
      <c r="J134" s="536"/>
      <c r="K134" s="536"/>
      <c r="L134" s="536"/>
      <c r="M134" s="536"/>
      <c r="N134" s="536"/>
      <c r="O134" s="538"/>
      <c r="P134" s="538"/>
      <c r="Q134" s="538"/>
      <c r="R134" s="538"/>
      <c r="S134" s="538"/>
      <c r="T134" s="538"/>
      <c r="U134" s="538"/>
      <c r="V134" s="538"/>
      <c r="W134" s="538"/>
      <c r="X134" s="538"/>
      <c r="Y134" s="538"/>
      <c r="Z134" s="538"/>
      <c r="AB134" s="555"/>
      <c r="AC134" s="555"/>
      <c r="AD134" s="555"/>
      <c r="AE134" s="555"/>
      <c r="AF134" s="555"/>
      <c r="AG134" s="555"/>
      <c r="AH134" s="555"/>
      <c r="AI134" s="556"/>
    </row>
    <row r="135" spans="1:35" s="554" customFormat="1" ht="63">
      <c r="A135" s="533">
        <v>1</v>
      </c>
      <c r="B135" s="553"/>
      <c r="C135" s="526">
        <v>4.0999999999999996</v>
      </c>
      <c r="D135" s="586" t="s">
        <v>935</v>
      </c>
      <c r="E135" s="564"/>
      <c r="F135" s="536"/>
      <c r="G135" s="552"/>
      <c r="H135" s="536"/>
      <c r="I135" s="536"/>
      <c r="J135" s="536"/>
      <c r="K135" s="536"/>
      <c r="L135" s="536"/>
      <c r="M135" s="536"/>
      <c r="N135" s="536"/>
      <c r="O135" s="538"/>
      <c r="P135" s="538"/>
      <c r="Q135" s="538"/>
      <c r="R135" s="538"/>
      <c r="S135" s="538"/>
      <c r="T135" s="538"/>
      <c r="U135" s="538"/>
      <c r="V135" s="538"/>
      <c r="W135" s="538"/>
      <c r="X135" s="538"/>
      <c r="Y135" s="538"/>
      <c r="Z135" s="538"/>
      <c r="AB135" s="555"/>
      <c r="AC135" s="555"/>
      <c r="AD135" s="555"/>
      <c r="AE135" s="555"/>
      <c r="AF135" s="555"/>
      <c r="AG135" s="555"/>
      <c r="AH135" s="555"/>
      <c r="AI135" s="556"/>
    </row>
    <row r="136" spans="1:35" s="554" customFormat="1">
      <c r="A136" s="533" t="s">
        <v>11</v>
      </c>
      <c r="B136" s="553"/>
      <c r="C136" s="526" t="s">
        <v>936</v>
      </c>
      <c r="D136" s="589" t="s">
        <v>937</v>
      </c>
      <c r="E136" s="543"/>
      <c r="F136" s="536" t="s">
        <v>638</v>
      </c>
      <c r="G136" s="552">
        <v>2</v>
      </c>
      <c r="H136" s="536">
        <v>995454</v>
      </c>
      <c r="I136" s="542" t="s">
        <v>138</v>
      </c>
      <c r="J136" s="537">
        <v>18</v>
      </c>
      <c r="K136" s="542" t="s">
        <v>138</v>
      </c>
      <c r="L136" s="543"/>
      <c r="M136" s="544">
        <f t="shared" si="2"/>
        <v>1.8000000000000002E-3</v>
      </c>
      <c r="N136" s="545" t="str">
        <f t="shared" si="3"/>
        <v>0.01</v>
      </c>
      <c r="O136" s="538"/>
      <c r="P136" s="538"/>
      <c r="Q136" s="538"/>
      <c r="R136" s="538"/>
      <c r="S136" s="538"/>
      <c r="T136" s="538"/>
      <c r="U136" s="538"/>
      <c r="V136" s="538"/>
      <c r="W136" s="538"/>
      <c r="X136" s="538"/>
      <c r="Y136" s="538"/>
      <c r="Z136" s="538"/>
      <c r="AB136" s="555"/>
      <c r="AC136" s="555"/>
      <c r="AD136" s="555"/>
      <c r="AE136" s="555"/>
      <c r="AF136" s="555"/>
      <c r="AG136" s="555"/>
      <c r="AH136" s="555"/>
      <c r="AI136" s="556"/>
    </row>
    <row r="137" spans="1:35" s="554" customFormat="1" ht="42">
      <c r="A137" s="533">
        <v>2</v>
      </c>
      <c r="B137" s="553"/>
      <c r="C137" s="526">
        <v>18.12</v>
      </c>
      <c r="D137" s="586" t="s">
        <v>938</v>
      </c>
      <c r="E137" s="564"/>
      <c r="F137" s="536"/>
      <c r="G137" s="552"/>
      <c r="H137" s="536"/>
      <c r="I137" s="536"/>
      <c r="J137" s="536"/>
      <c r="K137" s="536"/>
      <c r="L137" s="536"/>
      <c r="M137" s="536"/>
      <c r="N137" s="536"/>
      <c r="O137" s="538"/>
      <c r="P137" s="538"/>
      <c r="Q137" s="538"/>
      <c r="R137" s="538"/>
      <c r="S137" s="538"/>
      <c r="T137" s="538"/>
      <c r="U137" s="538"/>
      <c r="V137" s="538"/>
      <c r="W137" s="538"/>
      <c r="X137" s="538"/>
      <c r="Y137" s="538"/>
      <c r="Z137" s="538"/>
      <c r="AB137" s="555"/>
      <c r="AC137" s="555"/>
      <c r="AD137" s="555"/>
      <c r="AE137" s="555"/>
      <c r="AF137" s="555"/>
      <c r="AG137" s="555"/>
      <c r="AH137" s="555"/>
      <c r="AI137" s="556"/>
    </row>
    <row r="138" spans="1:35" s="554" customFormat="1">
      <c r="A138" s="533" t="s">
        <v>11</v>
      </c>
      <c r="B138" s="553"/>
      <c r="C138" s="526" t="s">
        <v>939</v>
      </c>
      <c r="D138" s="589" t="s">
        <v>940</v>
      </c>
      <c r="E138" s="543"/>
      <c r="F138" s="536" t="s">
        <v>801</v>
      </c>
      <c r="G138" s="552">
        <v>80</v>
      </c>
      <c r="H138" s="536">
        <v>995424</v>
      </c>
      <c r="I138" s="542" t="s">
        <v>138</v>
      </c>
      <c r="J138" s="537">
        <v>18</v>
      </c>
      <c r="K138" s="542" t="s">
        <v>138</v>
      </c>
      <c r="L138" s="543"/>
      <c r="M138" s="544">
        <f t="shared" si="2"/>
        <v>1.8000000000000002E-3</v>
      </c>
      <c r="N138" s="545" t="str">
        <f t="shared" si="3"/>
        <v>0.01</v>
      </c>
      <c r="O138" s="538"/>
      <c r="P138" s="538"/>
      <c r="Q138" s="538"/>
      <c r="R138" s="538"/>
      <c r="S138" s="538"/>
      <c r="T138" s="538"/>
      <c r="U138" s="538"/>
      <c r="V138" s="538"/>
      <c r="W138" s="538"/>
      <c r="X138" s="538"/>
      <c r="Y138" s="538"/>
      <c r="Z138" s="538"/>
      <c r="AB138" s="555"/>
      <c r="AC138" s="555"/>
      <c r="AD138" s="555"/>
      <c r="AE138" s="555"/>
      <c r="AF138" s="555"/>
      <c r="AG138" s="555"/>
      <c r="AH138" s="555"/>
      <c r="AI138" s="556"/>
    </row>
    <row r="139" spans="1:35" s="554" customFormat="1">
      <c r="A139" s="533" t="s">
        <v>13</v>
      </c>
      <c r="B139" s="553"/>
      <c r="C139" s="533" t="s">
        <v>941</v>
      </c>
      <c r="D139" s="589" t="s">
        <v>942</v>
      </c>
      <c r="E139" s="543"/>
      <c r="F139" s="536" t="s">
        <v>801</v>
      </c>
      <c r="G139" s="552">
        <v>60</v>
      </c>
      <c r="H139" s="536">
        <v>995424</v>
      </c>
      <c r="I139" s="542" t="s">
        <v>138</v>
      </c>
      <c r="J139" s="537">
        <v>18</v>
      </c>
      <c r="K139" s="542" t="s">
        <v>138</v>
      </c>
      <c r="L139" s="543"/>
      <c r="M139" s="544">
        <f t="shared" si="2"/>
        <v>1.8000000000000002E-3</v>
      </c>
      <c r="N139" s="545" t="str">
        <f t="shared" si="3"/>
        <v>0.01</v>
      </c>
      <c r="O139" s="538"/>
      <c r="P139" s="538"/>
      <c r="Q139" s="538"/>
      <c r="R139" s="538"/>
      <c r="S139" s="538"/>
      <c r="T139" s="538"/>
      <c r="U139" s="538"/>
      <c r="V139" s="538"/>
      <c r="W139" s="538"/>
      <c r="X139" s="538"/>
      <c r="Y139" s="538"/>
      <c r="Z139" s="538"/>
      <c r="AB139" s="555"/>
      <c r="AC139" s="555"/>
      <c r="AD139" s="555"/>
      <c r="AE139" s="555"/>
      <c r="AF139" s="555"/>
      <c r="AG139" s="555"/>
      <c r="AH139" s="555"/>
      <c r="AI139" s="556"/>
    </row>
    <row r="140" spans="1:35" s="554" customFormat="1" ht="42">
      <c r="A140" s="533">
        <v>3</v>
      </c>
      <c r="B140" s="553"/>
      <c r="C140" s="533">
        <v>18.170000000000002</v>
      </c>
      <c r="D140" s="586" t="s">
        <v>943</v>
      </c>
      <c r="E140" s="564"/>
      <c r="F140" s="536"/>
      <c r="G140" s="552"/>
      <c r="H140" s="536"/>
      <c r="I140" s="536"/>
      <c r="J140" s="536"/>
      <c r="K140" s="536"/>
      <c r="L140" s="536"/>
      <c r="M140" s="536"/>
      <c r="N140" s="536"/>
      <c r="O140" s="538"/>
      <c r="P140" s="538"/>
      <c r="Q140" s="538"/>
      <c r="R140" s="538"/>
      <c r="S140" s="538"/>
      <c r="T140" s="538"/>
      <c r="U140" s="538"/>
      <c r="V140" s="538"/>
      <c r="W140" s="538"/>
      <c r="X140" s="538"/>
      <c r="Y140" s="538"/>
      <c r="Z140" s="538"/>
      <c r="AB140" s="555"/>
      <c r="AC140" s="555"/>
      <c r="AD140" s="555"/>
      <c r="AE140" s="555"/>
      <c r="AF140" s="555"/>
      <c r="AG140" s="555"/>
      <c r="AH140" s="555"/>
      <c r="AI140" s="556"/>
    </row>
    <row r="141" spans="1:35" s="554" customFormat="1">
      <c r="A141" s="533" t="s">
        <v>11</v>
      </c>
      <c r="B141" s="553"/>
      <c r="C141" s="533" t="s">
        <v>944</v>
      </c>
      <c r="D141" s="589" t="s">
        <v>945</v>
      </c>
      <c r="E141" s="543"/>
      <c r="F141" s="536" t="s">
        <v>574</v>
      </c>
      <c r="G141" s="552">
        <v>2</v>
      </c>
      <c r="H141" s="536">
        <v>995424</v>
      </c>
      <c r="I141" s="542" t="s">
        <v>138</v>
      </c>
      <c r="J141" s="537">
        <v>18</v>
      </c>
      <c r="K141" s="542" t="s">
        <v>138</v>
      </c>
      <c r="L141" s="543"/>
      <c r="M141" s="544">
        <f t="shared" si="2"/>
        <v>1.8000000000000002E-3</v>
      </c>
      <c r="N141" s="545" t="str">
        <f t="shared" si="3"/>
        <v>0.01</v>
      </c>
      <c r="O141" s="538"/>
      <c r="P141" s="538"/>
      <c r="Q141" s="538"/>
      <c r="R141" s="538"/>
      <c r="S141" s="538"/>
      <c r="T141" s="538"/>
      <c r="U141" s="538"/>
      <c r="V141" s="538"/>
      <c r="W141" s="538"/>
      <c r="X141" s="538"/>
      <c r="Y141" s="538"/>
      <c r="Z141" s="538"/>
      <c r="AB141" s="555"/>
      <c r="AC141" s="555"/>
      <c r="AD141" s="555"/>
      <c r="AE141" s="555"/>
      <c r="AF141" s="555"/>
      <c r="AG141" s="555"/>
      <c r="AH141" s="555"/>
      <c r="AI141" s="556"/>
    </row>
    <row r="142" spans="1:35" s="554" customFormat="1" ht="42">
      <c r="A142" s="533">
        <v>4</v>
      </c>
      <c r="B142" s="553"/>
      <c r="C142" s="533">
        <v>18.190000000000001</v>
      </c>
      <c r="D142" s="586" t="s">
        <v>946</v>
      </c>
      <c r="E142" s="564"/>
      <c r="F142" s="536"/>
      <c r="G142" s="552"/>
      <c r="H142" s="536"/>
      <c r="I142" s="536"/>
      <c r="J142" s="536"/>
      <c r="K142" s="536"/>
      <c r="L142" s="536"/>
      <c r="M142" s="536"/>
      <c r="N142" s="536"/>
      <c r="O142" s="538"/>
      <c r="P142" s="538"/>
      <c r="Q142" s="538"/>
      <c r="R142" s="538"/>
      <c r="S142" s="538"/>
      <c r="T142" s="538"/>
      <c r="U142" s="538"/>
      <c r="V142" s="538"/>
      <c r="W142" s="538"/>
      <c r="X142" s="538"/>
      <c r="Y142" s="538"/>
      <c r="Z142" s="538"/>
      <c r="AB142" s="555"/>
      <c r="AC142" s="555"/>
      <c r="AD142" s="555"/>
      <c r="AE142" s="555"/>
      <c r="AF142" s="555"/>
      <c r="AG142" s="555"/>
      <c r="AH142" s="555"/>
      <c r="AI142" s="556"/>
    </row>
    <row r="143" spans="1:35" s="554" customFormat="1">
      <c r="A143" s="533" t="s">
        <v>11</v>
      </c>
      <c r="B143" s="553"/>
      <c r="C143" s="533" t="s">
        <v>947</v>
      </c>
      <c r="D143" s="589" t="s">
        <v>945</v>
      </c>
      <c r="E143" s="543"/>
      <c r="F143" s="536" t="s">
        <v>574</v>
      </c>
      <c r="G143" s="552">
        <v>1</v>
      </c>
      <c r="H143" s="536">
        <v>995424</v>
      </c>
      <c r="I143" s="542" t="s">
        <v>138</v>
      </c>
      <c r="J143" s="537">
        <v>18</v>
      </c>
      <c r="K143" s="542" t="s">
        <v>138</v>
      </c>
      <c r="L143" s="543"/>
      <c r="M143" s="544">
        <f t="shared" si="2"/>
        <v>1.8000000000000002E-3</v>
      </c>
      <c r="N143" s="545" t="str">
        <f t="shared" si="3"/>
        <v>0.01</v>
      </c>
      <c r="O143" s="538"/>
      <c r="P143" s="538"/>
      <c r="Q143" s="538"/>
      <c r="R143" s="538"/>
      <c r="S143" s="538"/>
      <c r="T143" s="538"/>
      <c r="U143" s="538"/>
      <c r="V143" s="538"/>
      <c r="W143" s="538"/>
      <c r="X143" s="538"/>
      <c r="Y143" s="538"/>
      <c r="Z143" s="538"/>
      <c r="AB143" s="555"/>
      <c r="AC143" s="555"/>
      <c r="AD143" s="555"/>
      <c r="AE143" s="555"/>
      <c r="AF143" s="555"/>
      <c r="AG143" s="555"/>
      <c r="AH143" s="555"/>
      <c r="AI143" s="556"/>
    </row>
    <row r="144" spans="1:35" s="554" customFormat="1" ht="63">
      <c r="A144" s="533">
        <v>7</v>
      </c>
      <c r="B144" s="553"/>
      <c r="C144" s="533">
        <v>23.8</v>
      </c>
      <c r="D144" s="586" t="s">
        <v>948</v>
      </c>
      <c r="E144" s="543"/>
      <c r="F144" s="536" t="s">
        <v>638</v>
      </c>
      <c r="G144" s="552">
        <v>3</v>
      </c>
      <c r="H144" s="536">
        <v>995428</v>
      </c>
      <c r="I144" s="542" t="s">
        <v>138</v>
      </c>
      <c r="J144" s="537">
        <v>18</v>
      </c>
      <c r="K144" s="542" t="s">
        <v>138</v>
      </c>
      <c r="L144" s="543"/>
      <c r="M144" s="544">
        <f t="shared" si="2"/>
        <v>1.8000000000000002E-3</v>
      </c>
      <c r="N144" s="545" t="str">
        <f t="shared" si="3"/>
        <v>0.01</v>
      </c>
      <c r="O144" s="538"/>
      <c r="P144" s="538"/>
      <c r="Q144" s="538"/>
      <c r="R144" s="538"/>
      <c r="S144" s="538"/>
      <c r="T144" s="538"/>
      <c r="U144" s="538"/>
      <c r="V144" s="538"/>
      <c r="W144" s="538"/>
      <c r="X144" s="538"/>
      <c r="Y144" s="538"/>
      <c r="Z144" s="538"/>
      <c r="AB144" s="555"/>
      <c r="AC144" s="555"/>
      <c r="AD144" s="555"/>
      <c r="AE144" s="555"/>
      <c r="AF144" s="555"/>
      <c r="AG144" s="555"/>
      <c r="AH144" s="555"/>
      <c r="AI144" s="556"/>
    </row>
    <row r="145" spans="1:35" s="554" customFormat="1" ht="42">
      <c r="A145" s="533">
        <v>13</v>
      </c>
      <c r="B145" s="553"/>
      <c r="C145" s="533">
        <v>23.15</v>
      </c>
      <c r="D145" s="586" t="s">
        <v>949</v>
      </c>
      <c r="E145" s="564"/>
      <c r="F145" s="536"/>
      <c r="G145" s="552"/>
      <c r="H145" s="536"/>
      <c r="I145" s="536"/>
      <c r="J145" s="536"/>
      <c r="K145" s="536"/>
      <c r="L145" s="536"/>
      <c r="M145" s="536"/>
      <c r="N145" s="536"/>
      <c r="O145" s="538"/>
      <c r="P145" s="538"/>
      <c r="Q145" s="538"/>
      <c r="R145" s="538"/>
      <c r="S145" s="538"/>
      <c r="T145" s="538"/>
      <c r="U145" s="538"/>
      <c r="V145" s="538"/>
      <c r="W145" s="538"/>
      <c r="X145" s="538"/>
      <c r="Y145" s="538"/>
      <c r="Z145" s="538"/>
      <c r="AB145" s="555"/>
      <c r="AC145" s="555"/>
      <c r="AD145" s="555"/>
      <c r="AE145" s="555"/>
      <c r="AF145" s="555"/>
      <c r="AG145" s="555"/>
      <c r="AH145" s="555"/>
      <c r="AI145" s="556"/>
    </row>
    <row r="146" spans="1:35" s="554" customFormat="1">
      <c r="A146" s="533" t="s">
        <v>11</v>
      </c>
      <c r="B146" s="553"/>
      <c r="C146" s="526" t="s">
        <v>950</v>
      </c>
      <c r="D146" s="589" t="s">
        <v>951</v>
      </c>
      <c r="E146" s="543"/>
      <c r="F146" s="536" t="s">
        <v>574</v>
      </c>
      <c r="G146" s="552">
        <v>1</v>
      </c>
      <c r="H146" s="536">
        <v>995428</v>
      </c>
      <c r="I146" s="542" t="s">
        <v>138</v>
      </c>
      <c r="J146" s="537">
        <v>18</v>
      </c>
      <c r="K146" s="542" t="s">
        <v>138</v>
      </c>
      <c r="L146" s="543"/>
      <c r="M146" s="544">
        <f t="shared" si="2"/>
        <v>1.8000000000000002E-3</v>
      </c>
      <c r="N146" s="545" t="str">
        <f t="shared" si="3"/>
        <v>0.01</v>
      </c>
      <c r="O146" s="538"/>
      <c r="P146" s="538"/>
      <c r="Q146" s="538"/>
      <c r="R146" s="538"/>
      <c r="S146" s="538"/>
      <c r="T146" s="538"/>
      <c r="U146" s="538"/>
      <c r="V146" s="538"/>
      <c r="W146" s="538"/>
      <c r="X146" s="538"/>
      <c r="Y146" s="538"/>
      <c r="Z146" s="538"/>
      <c r="AB146" s="555"/>
      <c r="AC146" s="555"/>
      <c r="AD146" s="555"/>
      <c r="AE146" s="555"/>
      <c r="AF146" s="555"/>
      <c r="AG146" s="555"/>
      <c r="AH146" s="555"/>
      <c r="AI146" s="556"/>
    </row>
    <row r="147" spans="1:35" s="554" customFormat="1" ht="28.2">
      <c r="A147" s="533">
        <v>14</v>
      </c>
      <c r="B147" s="553"/>
      <c r="C147" s="578"/>
      <c r="D147" s="600" t="s">
        <v>952</v>
      </c>
      <c r="E147" s="564"/>
      <c r="F147" s="536"/>
      <c r="G147" s="552"/>
      <c r="H147" s="536"/>
      <c r="I147" s="536"/>
      <c r="J147" s="536"/>
      <c r="K147" s="536"/>
      <c r="L147" s="536"/>
      <c r="M147" s="536"/>
      <c r="N147" s="536"/>
      <c r="O147" s="538"/>
      <c r="P147" s="538"/>
      <c r="Q147" s="538"/>
      <c r="R147" s="538"/>
      <c r="S147" s="538"/>
      <c r="T147" s="538"/>
      <c r="U147" s="538"/>
      <c r="V147" s="538"/>
      <c r="W147" s="538"/>
      <c r="X147" s="538"/>
      <c r="Y147" s="538"/>
      <c r="Z147" s="538"/>
      <c r="AB147" s="555"/>
      <c r="AC147" s="555"/>
      <c r="AD147" s="555"/>
      <c r="AE147" s="555"/>
      <c r="AF147" s="555"/>
      <c r="AG147" s="555"/>
      <c r="AH147" s="555"/>
      <c r="AI147" s="556"/>
    </row>
    <row r="148" spans="1:35" s="554" customFormat="1">
      <c r="A148" s="533"/>
      <c r="B148" s="553"/>
      <c r="C148" s="747" t="s">
        <v>703</v>
      </c>
      <c r="D148" s="749" t="s">
        <v>953</v>
      </c>
      <c r="E148" s="543"/>
      <c r="F148" s="536" t="s">
        <v>976</v>
      </c>
      <c r="G148" s="552">
        <v>1</v>
      </c>
      <c r="H148" s="536">
        <v>995434</v>
      </c>
      <c r="I148" s="542" t="s">
        <v>138</v>
      </c>
      <c r="J148" s="537">
        <v>18</v>
      </c>
      <c r="K148" s="542" t="s">
        <v>138</v>
      </c>
      <c r="L148" s="543"/>
      <c r="M148" s="544">
        <f t="shared" ref="M148:M168" si="4">IF(OR(K148="",K148="Confirmed"),J148*N148%,K148*N148%)</f>
        <v>1.8000000000000002E-3</v>
      </c>
      <c r="N148" s="545" t="str">
        <f t="shared" ref="N148:N168" si="5">IF(L148=0,"0.01",L148*G148)</f>
        <v>0.01</v>
      </c>
      <c r="O148" s="538"/>
      <c r="P148" s="538"/>
      <c r="Q148" s="538"/>
      <c r="R148" s="538"/>
      <c r="S148" s="538"/>
      <c r="T148" s="538"/>
      <c r="U148" s="538"/>
      <c r="V148" s="538"/>
      <c r="W148" s="538"/>
      <c r="X148" s="538"/>
      <c r="Y148" s="538"/>
      <c r="Z148" s="538"/>
      <c r="AB148" s="555"/>
      <c r="AC148" s="555"/>
      <c r="AD148" s="555"/>
      <c r="AE148" s="555"/>
      <c r="AF148" s="555"/>
      <c r="AG148" s="555"/>
      <c r="AH148" s="555"/>
      <c r="AI148" s="556"/>
    </row>
    <row r="149" spans="1:35" s="554" customFormat="1">
      <c r="A149" s="533"/>
      <c r="B149" s="553"/>
      <c r="C149" s="748"/>
      <c r="D149" s="750"/>
      <c r="E149" s="564"/>
      <c r="F149" s="536"/>
      <c r="G149" s="552"/>
      <c r="H149" s="536"/>
      <c r="I149" s="536"/>
      <c r="J149" s="536"/>
      <c r="K149" s="536"/>
      <c r="L149" s="536"/>
      <c r="M149" s="536"/>
      <c r="N149" s="536"/>
      <c r="O149" s="538"/>
      <c r="P149" s="538"/>
      <c r="Q149" s="538"/>
      <c r="R149" s="538"/>
      <c r="S149" s="538"/>
      <c r="T149" s="538"/>
      <c r="U149" s="538"/>
      <c r="V149" s="538"/>
      <c r="W149" s="538"/>
      <c r="X149" s="538"/>
      <c r="Y149" s="538"/>
      <c r="Z149" s="538"/>
      <c r="AB149" s="555"/>
      <c r="AC149" s="555"/>
      <c r="AD149" s="555"/>
      <c r="AE149" s="555"/>
      <c r="AF149" s="555"/>
      <c r="AG149" s="555"/>
      <c r="AH149" s="555"/>
      <c r="AI149" s="556"/>
    </row>
    <row r="150" spans="1:35" s="554" customFormat="1" ht="93.6">
      <c r="A150" s="533">
        <v>15</v>
      </c>
      <c r="B150" s="553"/>
      <c r="C150" s="526">
        <v>23.1</v>
      </c>
      <c r="D150" s="601" t="s">
        <v>954</v>
      </c>
      <c r="E150" s="564"/>
      <c r="F150" s="536"/>
      <c r="G150" s="552"/>
      <c r="H150" s="536"/>
      <c r="I150" s="536"/>
      <c r="J150" s="536"/>
      <c r="K150" s="536"/>
      <c r="L150" s="536"/>
      <c r="M150" s="536"/>
      <c r="N150" s="536"/>
      <c r="O150" s="538"/>
      <c r="P150" s="538"/>
      <c r="Q150" s="538"/>
      <c r="R150" s="538"/>
      <c r="S150" s="538"/>
      <c r="T150" s="538"/>
      <c r="U150" s="538"/>
      <c r="V150" s="538"/>
      <c r="W150" s="538"/>
      <c r="X150" s="538"/>
      <c r="Y150" s="538"/>
      <c r="Z150" s="538"/>
      <c r="AB150" s="555"/>
      <c r="AC150" s="555"/>
      <c r="AD150" s="555"/>
      <c r="AE150" s="555"/>
      <c r="AF150" s="555"/>
      <c r="AG150" s="555"/>
      <c r="AH150" s="555"/>
      <c r="AI150" s="556"/>
    </row>
    <row r="151" spans="1:35" s="554" customFormat="1">
      <c r="A151" s="533"/>
      <c r="B151" s="553"/>
      <c r="C151" s="526"/>
      <c r="D151" s="601" t="s">
        <v>567</v>
      </c>
      <c r="E151" s="564"/>
      <c r="F151" s="536"/>
      <c r="G151" s="552"/>
      <c r="H151" s="536"/>
      <c r="I151" s="536"/>
      <c r="J151" s="536"/>
      <c r="K151" s="536"/>
      <c r="L151" s="536"/>
      <c r="M151" s="536"/>
      <c r="N151" s="536"/>
      <c r="O151" s="538"/>
      <c r="P151" s="538"/>
      <c r="Q151" s="538"/>
      <c r="R151" s="538"/>
      <c r="S151" s="538"/>
      <c r="T151" s="538"/>
      <c r="U151" s="538"/>
      <c r="V151" s="538"/>
      <c r="W151" s="538"/>
      <c r="X151" s="538"/>
      <c r="Y151" s="538"/>
      <c r="Z151" s="538"/>
      <c r="AB151" s="555"/>
      <c r="AC151" s="555"/>
      <c r="AD151" s="555"/>
      <c r="AE151" s="555"/>
      <c r="AF151" s="555"/>
      <c r="AG151" s="555"/>
      <c r="AH151" s="555"/>
      <c r="AI151" s="556"/>
    </row>
    <row r="152" spans="1:35" s="554" customFormat="1">
      <c r="A152" s="533" t="s">
        <v>11</v>
      </c>
      <c r="B152" s="553"/>
      <c r="C152" s="526" t="s">
        <v>955</v>
      </c>
      <c r="D152" s="601" t="s">
        <v>956</v>
      </c>
      <c r="E152" s="543"/>
      <c r="F152" s="536" t="s">
        <v>801</v>
      </c>
      <c r="G152" s="552">
        <v>50</v>
      </c>
      <c r="H152" s="536">
        <v>995428</v>
      </c>
      <c r="I152" s="542" t="s">
        <v>138</v>
      </c>
      <c r="J152" s="537">
        <v>18</v>
      </c>
      <c r="K152" s="542" t="s">
        <v>138</v>
      </c>
      <c r="L152" s="543"/>
      <c r="M152" s="544">
        <f t="shared" si="4"/>
        <v>1.8000000000000002E-3</v>
      </c>
      <c r="N152" s="545" t="str">
        <f t="shared" si="5"/>
        <v>0.01</v>
      </c>
      <c r="O152" s="538"/>
      <c r="P152" s="538"/>
      <c r="Q152" s="538"/>
      <c r="R152" s="538"/>
      <c r="S152" s="538"/>
      <c r="T152" s="538"/>
      <c r="U152" s="538"/>
      <c r="V152" s="538"/>
      <c r="W152" s="538"/>
      <c r="X152" s="538"/>
      <c r="Y152" s="538"/>
      <c r="Z152" s="538"/>
      <c r="AB152" s="555"/>
      <c r="AC152" s="555"/>
      <c r="AD152" s="555"/>
      <c r="AE152" s="555"/>
      <c r="AF152" s="555"/>
      <c r="AG152" s="555"/>
      <c r="AH152" s="555"/>
      <c r="AI152" s="556"/>
    </row>
    <row r="153" spans="1:35" s="554" customFormat="1">
      <c r="A153" s="533"/>
      <c r="B153" s="553"/>
      <c r="C153" s="526"/>
      <c r="D153" s="601" t="s">
        <v>957</v>
      </c>
      <c r="E153" s="564"/>
      <c r="F153" s="536"/>
      <c r="G153" s="552"/>
      <c r="H153" s="536"/>
      <c r="I153" s="536"/>
      <c r="J153" s="536"/>
      <c r="K153" s="536"/>
      <c r="L153" s="536"/>
      <c r="M153" s="536"/>
      <c r="N153" s="536"/>
      <c r="O153" s="538"/>
      <c r="P153" s="538"/>
      <c r="Q153" s="538"/>
      <c r="R153" s="538"/>
      <c r="S153" s="538"/>
      <c r="T153" s="538"/>
      <c r="U153" s="538"/>
      <c r="V153" s="538"/>
      <c r="W153" s="538"/>
      <c r="X153" s="538"/>
      <c r="Y153" s="538"/>
      <c r="Z153" s="538"/>
      <c r="AB153" s="555"/>
      <c r="AC153" s="555"/>
      <c r="AD153" s="555"/>
      <c r="AE153" s="555"/>
      <c r="AF153" s="555"/>
      <c r="AG153" s="555"/>
      <c r="AH153" s="555"/>
      <c r="AI153" s="556"/>
    </row>
    <row r="154" spans="1:35" s="554" customFormat="1">
      <c r="A154" s="533" t="s">
        <v>13</v>
      </c>
      <c r="B154" s="553"/>
      <c r="C154" s="526" t="s">
        <v>958</v>
      </c>
      <c r="D154" s="601" t="s">
        <v>550</v>
      </c>
      <c r="E154" s="543"/>
      <c r="F154" s="536" t="s">
        <v>801</v>
      </c>
      <c r="G154" s="552">
        <v>50</v>
      </c>
      <c r="H154" s="536">
        <v>995428</v>
      </c>
      <c r="I154" s="542" t="s">
        <v>138</v>
      </c>
      <c r="J154" s="537">
        <v>18</v>
      </c>
      <c r="K154" s="542" t="s">
        <v>138</v>
      </c>
      <c r="L154" s="543"/>
      <c r="M154" s="544">
        <f t="shared" si="4"/>
        <v>1.8000000000000002E-3</v>
      </c>
      <c r="N154" s="545" t="str">
        <f t="shared" si="5"/>
        <v>0.01</v>
      </c>
      <c r="O154" s="538"/>
      <c r="P154" s="538"/>
      <c r="Q154" s="538"/>
      <c r="R154" s="538"/>
      <c r="S154" s="538"/>
      <c r="T154" s="538"/>
      <c r="U154" s="538"/>
      <c r="V154" s="538"/>
      <c r="W154" s="538"/>
      <c r="X154" s="538"/>
      <c r="Y154" s="538"/>
      <c r="Z154" s="538"/>
      <c r="AB154" s="555"/>
      <c r="AC154" s="555"/>
      <c r="AD154" s="555"/>
      <c r="AE154" s="555"/>
      <c r="AF154" s="555"/>
      <c r="AG154" s="555"/>
      <c r="AH154" s="555"/>
      <c r="AI154" s="556"/>
    </row>
    <row r="155" spans="1:35" s="554" customFormat="1" ht="70.5" customHeight="1">
      <c r="A155" s="533">
        <v>16</v>
      </c>
      <c r="B155" s="553"/>
      <c r="C155" s="526"/>
      <c r="D155" s="601" t="s">
        <v>959</v>
      </c>
      <c r="E155" s="564"/>
      <c r="F155" s="536"/>
      <c r="G155" s="552"/>
      <c r="H155" s="536"/>
      <c r="I155" s="536"/>
      <c r="J155" s="536"/>
      <c r="K155" s="536"/>
      <c r="L155" s="536"/>
      <c r="M155" s="536"/>
      <c r="N155" s="536"/>
      <c r="O155" s="538"/>
      <c r="P155" s="538"/>
      <c r="Q155" s="538"/>
      <c r="R155" s="538"/>
      <c r="S155" s="538"/>
      <c r="T155" s="538"/>
      <c r="U155" s="538"/>
      <c r="V155" s="538"/>
      <c r="W155" s="538"/>
      <c r="X155" s="538"/>
      <c r="Y155" s="538"/>
      <c r="Z155" s="538"/>
      <c r="AB155" s="555"/>
      <c r="AC155" s="555"/>
      <c r="AD155" s="555"/>
      <c r="AE155" s="555"/>
      <c r="AF155" s="555"/>
      <c r="AG155" s="555"/>
      <c r="AH155" s="555"/>
      <c r="AI155" s="556"/>
    </row>
    <row r="156" spans="1:35" s="554" customFormat="1">
      <c r="A156" s="533"/>
      <c r="B156" s="553"/>
      <c r="C156" s="526"/>
      <c r="D156" s="601" t="s">
        <v>567</v>
      </c>
      <c r="E156" s="564"/>
      <c r="F156" s="536"/>
      <c r="G156" s="552"/>
      <c r="H156" s="536"/>
      <c r="I156" s="536"/>
      <c r="J156" s="536"/>
      <c r="K156" s="536"/>
      <c r="L156" s="536"/>
      <c r="M156" s="536"/>
      <c r="N156" s="536"/>
      <c r="O156" s="538"/>
      <c r="P156" s="538"/>
      <c r="Q156" s="538"/>
      <c r="R156" s="538"/>
      <c r="S156" s="538"/>
      <c r="T156" s="538"/>
      <c r="U156" s="538"/>
      <c r="V156" s="538"/>
      <c r="W156" s="538"/>
      <c r="X156" s="538"/>
      <c r="Y156" s="538"/>
      <c r="Z156" s="538"/>
      <c r="AB156" s="555"/>
      <c r="AC156" s="555"/>
      <c r="AD156" s="555"/>
      <c r="AE156" s="555"/>
      <c r="AF156" s="555"/>
      <c r="AG156" s="555"/>
      <c r="AH156" s="555"/>
      <c r="AI156" s="556"/>
    </row>
    <row r="157" spans="1:35" s="554" customFormat="1">
      <c r="A157" s="533" t="s">
        <v>11</v>
      </c>
      <c r="B157" s="553"/>
      <c r="C157" s="526" t="s">
        <v>960</v>
      </c>
      <c r="D157" s="601" t="s">
        <v>956</v>
      </c>
      <c r="E157" s="543"/>
      <c r="F157" s="536" t="s">
        <v>801</v>
      </c>
      <c r="G157" s="552">
        <v>10</v>
      </c>
      <c r="H157" s="536">
        <v>995428</v>
      </c>
      <c r="I157" s="542" t="s">
        <v>138</v>
      </c>
      <c r="J157" s="537">
        <v>18</v>
      </c>
      <c r="K157" s="542" t="s">
        <v>138</v>
      </c>
      <c r="L157" s="543"/>
      <c r="M157" s="544">
        <f t="shared" si="4"/>
        <v>1.8000000000000002E-3</v>
      </c>
      <c r="N157" s="545" t="str">
        <f t="shared" si="5"/>
        <v>0.01</v>
      </c>
      <c r="O157" s="538"/>
      <c r="P157" s="538"/>
      <c r="Q157" s="538"/>
      <c r="R157" s="538"/>
      <c r="S157" s="538"/>
      <c r="T157" s="538"/>
      <c r="U157" s="538"/>
      <c r="V157" s="538"/>
      <c r="W157" s="538"/>
      <c r="X157" s="538"/>
      <c r="Y157" s="538"/>
      <c r="Z157" s="538"/>
      <c r="AB157" s="555"/>
      <c r="AC157" s="555"/>
      <c r="AD157" s="555"/>
      <c r="AE157" s="555"/>
      <c r="AF157" s="555"/>
      <c r="AG157" s="555"/>
      <c r="AH157" s="555"/>
      <c r="AI157" s="556"/>
    </row>
    <row r="158" spans="1:35" s="554" customFormat="1">
      <c r="A158" s="533"/>
      <c r="B158" s="553"/>
      <c r="C158" s="526"/>
      <c r="D158" s="601" t="s">
        <v>957</v>
      </c>
      <c r="E158" s="564"/>
      <c r="F158" s="536"/>
      <c r="G158" s="552"/>
      <c r="H158" s="536"/>
      <c r="I158" s="536"/>
      <c r="J158" s="536"/>
      <c r="K158" s="536"/>
      <c r="L158" s="536"/>
      <c r="M158" s="536"/>
      <c r="N158" s="536"/>
      <c r="O158" s="538"/>
      <c r="P158" s="538"/>
      <c r="Q158" s="538"/>
      <c r="R158" s="538"/>
      <c r="S158" s="538"/>
      <c r="T158" s="538"/>
      <c r="U158" s="538"/>
      <c r="V158" s="538"/>
      <c r="W158" s="538"/>
      <c r="X158" s="538"/>
      <c r="Y158" s="538"/>
      <c r="Z158" s="538"/>
      <c r="AB158" s="555"/>
      <c r="AC158" s="555"/>
      <c r="AD158" s="555"/>
      <c r="AE158" s="555"/>
      <c r="AF158" s="555"/>
      <c r="AG158" s="555"/>
      <c r="AH158" s="555"/>
      <c r="AI158" s="556"/>
    </row>
    <row r="159" spans="1:35" s="554" customFormat="1">
      <c r="A159" s="533" t="s">
        <v>13</v>
      </c>
      <c r="B159" s="553"/>
      <c r="C159" s="526" t="s">
        <v>961</v>
      </c>
      <c r="D159" s="601" t="s">
        <v>550</v>
      </c>
      <c r="E159" s="543"/>
      <c r="F159" s="536" t="s">
        <v>801</v>
      </c>
      <c r="G159" s="552">
        <v>10</v>
      </c>
      <c r="H159" s="536">
        <v>995428</v>
      </c>
      <c r="I159" s="542" t="s">
        <v>138</v>
      </c>
      <c r="J159" s="537">
        <v>18</v>
      </c>
      <c r="K159" s="542" t="s">
        <v>138</v>
      </c>
      <c r="L159" s="543"/>
      <c r="M159" s="544">
        <f t="shared" si="4"/>
        <v>1.8000000000000002E-3</v>
      </c>
      <c r="N159" s="545" t="str">
        <f t="shared" si="5"/>
        <v>0.01</v>
      </c>
      <c r="O159" s="538"/>
      <c r="P159" s="538"/>
      <c r="Q159" s="538"/>
      <c r="R159" s="538"/>
      <c r="S159" s="538"/>
      <c r="T159" s="538"/>
      <c r="U159" s="538"/>
      <c r="V159" s="538"/>
      <c r="W159" s="538"/>
      <c r="X159" s="538"/>
      <c r="Y159" s="538"/>
      <c r="Z159" s="538"/>
      <c r="AB159" s="555"/>
      <c r="AC159" s="555"/>
      <c r="AD159" s="555"/>
      <c r="AE159" s="555"/>
      <c r="AF159" s="555"/>
      <c r="AG159" s="555"/>
      <c r="AH159" s="555"/>
      <c r="AI159" s="556"/>
    </row>
    <row r="160" spans="1:35" s="554" customFormat="1" ht="82.5" customHeight="1">
      <c r="A160" s="533">
        <v>17</v>
      </c>
      <c r="B160" s="553"/>
      <c r="C160" s="526" t="s">
        <v>962</v>
      </c>
      <c r="D160" s="601" t="s">
        <v>963</v>
      </c>
      <c r="E160" s="564"/>
      <c r="F160" s="536"/>
      <c r="G160" s="552"/>
      <c r="H160" s="536"/>
      <c r="I160" s="536"/>
      <c r="J160" s="536"/>
      <c r="K160" s="536"/>
      <c r="L160" s="536"/>
      <c r="M160" s="536"/>
      <c r="N160" s="536"/>
      <c r="O160" s="538"/>
      <c r="P160" s="538"/>
      <c r="Q160" s="538"/>
      <c r="R160" s="538"/>
      <c r="S160" s="538"/>
      <c r="T160" s="538"/>
      <c r="U160" s="538"/>
      <c r="V160" s="538"/>
      <c r="W160" s="538"/>
      <c r="X160" s="538"/>
      <c r="Y160" s="538"/>
      <c r="Z160" s="538"/>
      <c r="AB160" s="555"/>
      <c r="AC160" s="555"/>
      <c r="AD160" s="555"/>
      <c r="AE160" s="555"/>
      <c r="AF160" s="555"/>
      <c r="AG160" s="555"/>
      <c r="AH160" s="555"/>
      <c r="AI160" s="556"/>
    </row>
    <row r="161" spans="1:38" s="554" customFormat="1">
      <c r="A161" s="533"/>
      <c r="B161" s="553"/>
      <c r="C161" s="526" t="s">
        <v>964</v>
      </c>
      <c r="D161" s="601" t="s">
        <v>965</v>
      </c>
      <c r="E161" s="543"/>
      <c r="F161" s="536" t="s">
        <v>801</v>
      </c>
      <c r="G161" s="552">
        <v>50</v>
      </c>
      <c r="H161" s="536">
        <v>995428</v>
      </c>
      <c r="I161" s="542" t="s">
        <v>138</v>
      </c>
      <c r="J161" s="537">
        <v>18</v>
      </c>
      <c r="K161" s="542" t="s">
        <v>138</v>
      </c>
      <c r="L161" s="543"/>
      <c r="M161" s="544">
        <f t="shared" si="4"/>
        <v>1.8000000000000002E-3</v>
      </c>
      <c r="N161" s="545" t="str">
        <f t="shared" si="5"/>
        <v>0.01</v>
      </c>
      <c r="O161" s="538"/>
      <c r="P161" s="538"/>
      <c r="Q161" s="538"/>
      <c r="R161" s="538"/>
      <c r="S161" s="538"/>
      <c r="T161" s="538"/>
      <c r="U161" s="538"/>
      <c r="V161" s="538"/>
      <c r="W161" s="538"/>
      <c r="X161" s="538"/>
      <c r="Y161" s="538"/>
      <c r="Z161" s="538"/>
      <c r="AB161" s="555"/>
      <c r="AC161" s="555"/>
      <c r="AD161" s="555"/>
      <c r="AE161" s="555"/>
      <c r="AF161" s="555"/>
      <c r="AG161" s="555"/>
      <c r="AH161" s="555"/>
      <c r="AI161" s="556"/>
    </row>
    <row r="162" spans="1:38" s="554" customFormat="1" ht="87.75" customHeight="1">
      <c r="A162" s="533">
        <v>18</v>
      </c>
      <c r="B162" s="553"/>
      <c r="C162" s="526">
        <v>23.11</v>
      </c>
      <c r="D162" s="601" t="s">
        <v>966</v>
      </c>
      <c r="E162" s="564"/>
      <c r="F162" s="536"/>
      <c r="G162" s="552"/>
      <c r="H162" s="536"/>
      <c r="I162" s="536"/>
      <c r="J162" s="536"/>
      <c r="K162" s="536"/>
      <c r="L162" s="536"/>
      <c r="M162" s="536"/>
      <c r="N162" s="536"/>
      <c r="O162" s="538"/>
      <c r="P162" s="538"/>
      <c r="Q162" s="538"/>
      <c r="R162" s="538"/>
      <c r="S162" s="538"/>
      <c r="T162" s="538"/>
      <c r="U162" s="538"/>
      <c r="V162" s="538"/>
      <c r="W162" s="538"/>
      <c r="X162" s="538"/>
      <c r="Y162" s="538"/>
      <c r="Z162" s="538"/>
      <c r="AB162" s="555"/>
      <c r="AC162" s="555"/>
      <c r="AD162" s="555"/>
      <c r="AE162" s="555"/>
      <c r="AF162" s="555"/>
      <c r="AG162" s="555"/>
      <c r="AH162" s="555"/>
      <c r="AI162" s="556"/>
    </row>
    <row r="163" spans="1:38" s="554" customFormat="1">
      <c r="A163" s="533"/>
      <c r="B163" s="553"/>
      <c r="C163" s="526" t="s">
        <v>967</v>
      </c>
      <c r="D163" s="601" t="s">
        <v>968</v>
      </c>
      <c r="E163" s="543"/>
      <c r="F163" s="536" t="s">
        <v>801</v>
      </c>
      <c r="G163" s="552">
        <v>60</v>
      </c>
      <c r="H163" s="536">
        <v>995428</v>
      </c>
      <c r="I163" s="542" t="s">
        <v>138</v>
      </c>
      <c r="J163" s="537">
        <v>18</v>
      </c>
      <c r="K163" s="542" t="s">
        <v>138</v>
      </c>
      <c r="L163" s="543"/>
      <c r="M163" s="544">
        <f t="shared" si="4"/>
        <v>1.8000000000000002E-3</v>
      </c>
      <c r="N163" s="545" t="str">
        <f t="shared" si="5"/>
        <v>0.01</v>
      </c>
      <c r="O163" s="538"/>
      <c r="P163" s="538"/>
      <c r="Q163" s="538"/>
      <c r="R163" s="538"/>
      <c r="S163" s="538"/>
      <c r="T163" s="538"/>
      <c r="U163" s="538"/>
      <c r="V163" s="538"/>
      <c r="W163" s="538"/>
      <c r="X163" s="538"/>
      <c r="Y163" s="538"/>
      <c r="Z163" s="538"/>
      <c r="AB163" s="555"/>
      <c r="AC163" s="555"/>
      <c r="AD163" s="555"/>
      <c r="AE163" s="555"/>
      <c r="AF163" s="555"/>
      <c r="AG163" s="555"/>
      <c r="AH163" s="555"/>
      <c r="AI163" s="556"/>
    </row>
    <row r="164" spans="1:38" s="554" customFormat="1" ht="117" customHeight="1">
      <c r="A164" s="533">
        <v>19</v>
      </c>
      <c r="B164" s="553"/>
      <c r="C164" s="526">
        <v>23.12</v>
      </c>
      <c r="D164" s="601" t="s">
        <v>969</v>
      </c>
      <c r="E164" s="543"/>
      <c r="F164" s="536" t="s">
        <v>977</v>
      </c>
      <c r="G164" s="552">
        <v>50</v>
      </c>
      <c r="H164" s="536">
        <v>995428</v>
      </c>
      <c r="I164" s="542" t="s">
        <v>138</v>
      </c>
      <c r="J164" s="537">
        <v>18</v>
      </c>
      <c r="K164" s="542" t="s">
        <v>138</v>
      </c>
      <c r="L164" s="543"/>
      <c r="M164" s="544">
        <f t="shared" si="4"/>
        <v>1.8000000000000002E-3</v>
      </c>
      <c r="N164" s="545" t="str">
        <f t="shared" si="5"/>
        <v>0.01</v>
      </c>
      <c r="O164" s="538"/>
      <c r="P164" s="538"/>
      <c r="Q164" s="538"/>
      <c r="R164" s="538"/>
      <c r="S164" s="538"/>
      <c r="T164" s="538"/>
      <c r="U164" s="538"/>
      <c r="V164" s="538"/>
      <c r="W164" s="538"/>
      <c r="X164" s="538"/>
      <c r="Y164" s="538"/>
      <c r="Z164" s="538"/>
      <c r="AB164" s="555"/>
      <c r="AC164" s="555"/>
      <c r="AD164" s="555"/>
      <c r="AE164" s="555"/>
      <c r="AF164" s="555"/>
      <c r="AG164" s="555"/>
      <c r="AH164" s="555"/>
      <c r="AI164" s="556"/>
    </row>
    <row r="165" spans="1:38" s="554" customFormat="1" ht="31.2">
      <c r="A165" s="533">
        <v>20</v>
      </c>
      <c r="B165" s="553"/>
      <c r="C165" s="526">
        <v>23.13</v>
      </c>
      <c r="D165" s="601" t="s">
        <v>970</v>
      </c>
      <c r="E165" s="564"/>
      <c r="F165" s="536"/>
      <c r="G165" s="552"/>
      <c r="H165" s="536"/>
      <c r="I165" s="536"/>
      <c r="J165" s="536"/>
      <c r="K165" s="536"/>
      <c r="L165" s="536"/>
      <c r="M165" s="536"/>
      <c r="N165" s="536"/>
      <c r="O165" s="538"/>
      <c r="P165" s="538"/>
      <c r="Q165" s="538"/>
      <c r="R165" s="538"/>
      <c r="S165" s="538"/>
      <c r="T165" s="538"/>
      <c r="U165" s="538"/>
      <c r="V165" s="538"/>
      <c r="W165" s="538"/>
      <c r="X165" s="538"/>
      <c r="Y165" s="538"/>
      <c r="Z165" s="538"/>
      <c r="AB165" s="555"/>
      <c r="AC165" s="555"/>
      <c r="AD165" s="555"/>
      <c r="AE165" s="555"/>
      <c r="AF165" s="555"/>
      <c r="AG165" s="555"/>
      <c r="AH165" s="555"/>
      <c r="AI165" s="556"/>
    </row>
    <row r="166" spans="1:38" s="554" customFormat="1">
      <c r="A166" s="533"/>
      <c r="B166" s="553"/>
      <c r="C166" s="526" t="s">
        <v>971</v>
      </c>
      <c r="D166" s="601" t="s">
        <v>549</v>
      </c>
      <c r="E166" s="543"/>
      <c r="F166" s="536" t="s">
        <v>574</v>
      </c>
      <c r="G166" s="552">
        <v>1</v>
      </c>
      <c r="H166" s="536">
        <v>995428</v>
      </c>
      <c r="I166" s="542" t="s">
        <v>138</v>
      </c>
      <c r="J166" s="537">
        <v>18</v>
      </c>
      <c r="K166" s="542" t="s">
        <v>138</v>
      </c>
      <c r="L166" s="543"/>
      <c r="M166" s="544">
        <f t="shared" si="4"/>
        <v>1.8000000000000002E-3</v>
      </c>
      <c r="N166" s="545" t="str">
        <f t="shared" si="5"/>
        <v>0.01</v>
      </c>
      <c r="O166" s="538"/>
      <c r="P166" s="538"/>
      <c r="Q166" s="538"/>
      <c r="R166" s="538"/>
      <c r="S166" s="538"/>
      <c r="T166" s="538"/>
      <c r="U166" s="538"/>
      <c r="V166" s="538"/>
      <c r="W166" s="538"/>
      <c r="X166" s="538"/>
      <c r="Y166" s="538"/>
      <c r="Z166" s="538"/>
      <c r="AB166" s="555"/>
      <c r="AC166" s="555"/>
      <c r="AD166" s="555"/>
      <c r="AE166" s="555"/>
      <c r="AF166" s="555"/>
      <c r="AG166" s="555"/>
      <c r="AH166" s="555"/>
      <c r="AI166" s="556"/>
    </row>
    <row r="167" spans="1:38" s="554" customFormat="1" ht="42" customHeight="1">
      <c r="A167" s="533">
        <v>21</v>
      </c>
      <c r="B167" s="553"/>
      <c r="C167" s="526">
        <v>23.14</v>
      </c>
      <c r="D167" s="601" t="s">
        <v>972</v>
      </c>
      <c r="E167" s="564"/>
      <c r="F167" s="536"/>
      <c r="G167" s="552"/>
      <c r="H167" s="536"/>
      <c r="I167" s="536"/>
      <c r="J167" s="536"/>
      <c r="K167" s="536"/>
      <c r="L167" s="536"/>
      <c r="M167" s="536"/>
      <c r="N167" s="536"/>
      <c r="O167" s="538"/>
      <c r="P167" s="538"/>
      <c r="Q167" s="538"/>
      <c r="R167" s="538"/>
      <c r="S167" s="538"/>
      <c r="T167" s="538"/>
      <c r="U167" s="538"/>
      <c r="V167" s="538"/>
      <c r="W167" s="538"/>
      <c r="X167" s="538"/>
      <c r="Y167" s="538"/>
      <c r="Z167" s="538"/>
      <c r="AB167" s="555"/>
      <c r="AC167" s="555"/>
      <c r="AD167" s="555"/>
      <c r="AE167" s="555"/>
      <c r="AF167" s="555"/>
      <c r="AG167" s="555"/>
      <c r="AH167" s="555"/>
      <c r="AI167" s="556"/>
    </row>
    <row r="168" spans="1:38" s="554" customFormat="1">
      <c r="A168" s="533"/>
      <c r="B168" s="553"/>
      <c r="C168" s="526" t="s">
        <v>973</v>
      </c>
      <c r="D168" s="601" t="s">
        <v>974</v>
      </c>
      <c r="E168" s="543"/>
      <c r="F168" s="536" t="s">
        <v>574</v>
      </c>
      <c r="G168" s="552">
        <v>1</v>
      </c>
      <c r="H168" s="536">
        <v>995428</v>
      </c>
      <c r="I168" s="542" t="s">
        <v>138</v>
      </c>
      <c r="J168" s="537">
        <v>18</v>
      </c>
      <c r="K168" s="542" t="s">
        <v>138</v>
      </c>
      <c r="L168" s="543"/>
      <c r="M168" s="544">
        <f t="shared" si="4"/>
        <v>1.8000000000000002E-3</v>
      </c>
      <c r="N168" s="545" t="str">
        <f t="shared" si="5"/>
        <v>0.01</v>
      </c>
      <c r="O168" s="538"/>
      <c r="P168" s="538"/>
      <c r="Q168" s="538"/>
      <c r="R168" s="538"/>
      <c r="S168" s="538"/>
      <c r="T168" s="538"/>
      <c r="U168" s="538"/>
      <c r="V168" s="538"/>
      <c r="W168" s="538"/>
      <c r="X168" s="538"/>
      <c r="Y168" s="538"/>
      <c r="Z168" s="538"/>
      <c r="AB168" s="555"/>
      <c r="AC168" s="555"/>
      <c r="AD168" s="555"/>
      <c r="AE168" s="555"/>
      <c r="AF168" s="555"/>
      <c r="AG168" s="555"/>
      <c r="AH168" s="555"/>
      <c r="AI168" s="556"/>
    </row>
    <row r="169" spans="1:38" ht="40.5" customHeight="1">
      <c r="A169" s="534"/>
      <c r="B169" s="490"/>
      <c r="C169" s="524"/>
      <c r="D169" s="726" t="s">
        <v>500</v>
      </c>
      <c r="E169" s="727"/>
      <c r="F169" s="727"/>
      <c r="G169" s="727"/>
      <c r="H169" s="727"/>
      <c r="I169" s="727"/>
      <c r="J169" s="727"/>
      <c r="K169" s="727"/>
      <c r="L169" s="728"/>
      <c r="M169" s="539">
        <f>SUM(M19:M168)</f>
        <v>0.14579999999999987</v>
      </c>
      <c r="N169" s="540">
        <f>SUM(N19:N168)</f>
        <v>0</v>
      </c>
      <c r="AE169" s="491"/>
      <c r="AF169" s="350" t="e">
        <f>ROUND(SUM(#REF!),0)</f>
        <v>#REF!</v>
      </c>
    </row>
    <row r="170" spans="1:38">
      <c r="A170" s="535"/>
      <c r="B170" s="344"/>
      <c r="C170" s="525"/>
      <c r="D170" s="345"/>
      <c r="E170" s="345"/>
      <c r="F170" s="345"/>
      <c r="G170" s="345"/>
      <c r="H170" s="344"/>
      <c r="I170" s="344"/>
      <c r="J170" s="344"/>
      <c r="K170" s="344"/>
      <c r="L170" s="344"/>
      <c r="M170" s="492"/>
      <c r="N170" s="348"/>
      <c r="AE170" s="491"/>
      <c r="AF170" s="350"/>
    </row>
    <row r="171" spans="1:38" ht="45" customHeight="1">
      <c r="A171" s="729" t="s">
        <v>592</v>
      </c>
      <c r="B171" s="730"/>
      <c r="C171" s="730"/>
      <c r="D171" s="730"/>
      <c r="E171" s="730"/>
      <c r="F171" s="730"/>
      <c r="G171" s="730"/>
      <c r="H171" s="730"/>
      <c r="I171" s="730"/>
      <c r="J171" s="730"/>
      <c r="K171" s="730"/>
      <c r="L171" s="730"/>
      <c r="M171" s="731"/>
      <c r="N171" s="348"/>
      <c r="AE171" s="491"/>
      <c r="AF171" s="350"/>
    </row>
    <row r="172" spans="1:38" s="325" customFormat="1">
      <c r="A172" s="535"/>
      <c r="B172" s="344"/>
      <c r="C172" s="525"/>
      <c r="D172" s="345"/>
      <c r="E172" s="345"/>
      <c r="F172" s="345"/>
      <c r="G172" s="345"/>
      <c r="H172" s="346"/>
      <c r="I172" s="346"/>
      <c r="J172" s="346"/>
      <c r="K172" s="346"/>
      <c r="L172" s="346"/>
      <c r="M172" s="492"/>
      <c r="N172" s="348"/>
      <c r="O172" s="105"/>
      <c r="P172" s="105"/>
      <c r="Q172" s="105"/>
      <c r="R172" s="105"/>
      <c r="S172" s="105"/>
      <c r="T172" s="105"/>
      <c r="U172" s="105"/>
      <c r="V172" s="105"/>
      <c r="W172" s="105"/>
      <c r="X172" s="105"/>
      <c r="Y172" s="105"/>
      <c r="Z172" s="105"/>
      <c r="AA172" s="107"/>
      <c r="AB172" s="318"/>
      <c r="AC172" s="318"/>
      <c r="AE172" s="491"/>
      <c r="AF172" s="350"/>
      <c r="AJ172" s="107"/>
      <c r="AK172" s="107"/>
      <c r="AL172" s="107"/>
    </row>
    <row r="173" spans="1:38" s="325" customFormat="1">
      <c r="A173" s="535"/>
      <c r="B173" s="344"/>
      <c r="C173" s="525"/>
      <c r="D173" s="345"/>
      <c r="E173" s="345"/>
      <c r="F173" s="345"/>
      <c r="G173" s="345"/>
      <c r="H173" s="346"/>
      <c r="I173" s="346"/>
      <c r="J173" s="346"/>
      <c r="K173" s="346"/>
      <c r="L173" s="346"/>
      <c r="M173" s="492"/>
      <c r="N173" s="348"/>
      <c r="O173" s="105"/>
      <c r="P173" s="105"/>
      <c r="Q173" s="105"/>
      <c r="R173" s="105"/>
      <c r="S173" s="105"/>
      <c r="T173" s="105"/>
      <c r="U173" s="105"/>
      <c r="V173" s="105"/>
      <c r="W173" s="105"/>
      <c r="X173" s="105"/>
      <c r="Y173" s="105"/>
      <c r="Z173" s="105"/>
      <c r="AA173" s="107"/>
      <c r="AB173" s="318"/>
      <c r="AC173" s="318"/>
      <c r="AE173" s="491"/>
      <c r="AF173" s="350"/>
      <c r="AJ173" s="107"/>
      <c r="AK173" s="107"/>
      <c r="AL173" s="107"/>
    </row>
    <row r="174" spans="1:38" s="325" customFormat="1" ht="33.6" customHeight="1">
      <c r="A174" s="549" t="s">
        <v>110</v>
      </c>
      <c r="B174" s="550"/>
      <c r="C174" s="549"/>
      <c r="D174" s="347" t="str">
        <f>IF('[2]Names of Bidder'!D21=0,"",'[2]Names of Bidder'!D21)</f>
        <v/>
      </c>
      <c r="E174" s="347"/>
      <c r="F174" s="493"/>
      <c r="G174" s="493"/>
      <c r="H174" s="347"/>
      <c r="I174" s="347"/>
      <c r="J174" s="347"/>
      <c r="K174" s="347"/>
      <c r="L174" s="320"/>
      <c r="M174" s="349" t="s">
        <v>113</v>
      </c>
      <c r="N174" s="494" t="str">
        <f>IF('[2]Names of Bidder'!D18=0,"",'[2]Names of Bidder'!D18)</f>
        <v/>
      </c>
      <c r="O174" s="105"/>
      <c r="P174" s="105"/>
      <c r="Q174" s="105"/>
      <c r="R174" s="105"/>
      <c r="S174" s="105"/>
      <c r="T174" s="105"/>
      <c r="U174" s="105"/>
      <c r="V174" s="105"/>
      <c r="W174" s="105"/>
      <c r="X174" s="105"/>
      <c r="Y174" s="105"/>
      <c r="Z174" s="105"/>
      <c r="AA174" s="107"/>
      <c r="AB174" s="318"/>
      <c r="AC174" s="318"/>
      <c r="AJ174" s="107"/>
      <c r="AK174" s="107"/>
      <c r="AL174" s="107"/>
    </row>
    <row r="175" spans="1:38" s="325" customFormat="1" ht="33.6" customHeight="1">
      <c r="A175" s="549" t="s">
        <v>112</v>
      </c>
      <c r="B175" s="550"/>
      <c r="C175" s="549"/>
      <c r="D175" s="347" t="str">
        <f>IF('[2]Names of Bidder'!D22=0,"",'[2]Names of Bidder'!D22)</f>
        <v/>
      </c>
      <c r="E175" s="347"/>
      <c r="F175" s="493"/>
      <c r="G175" s="493"/>
      <c r="H175" s="347"/>
      <c r="I175" s="347"/>
      <c r="J175" s="347"/>
      <c r="K175" s="347"/>
      <c r="L175" s="320"/>
      <c r="M175" s="349" t="s">
        <v>114</v>
      </c>
      <c r="N175" s="494" t="str">
        <f>IF('[2]Names of Bidder'!D19=0,"",'[2]Names of Bidder'!D19)</f>
        <v/>
      </c>
      <c r="O175" s="105"/>
      <c r="P175" s="105"/>
      <c r="Q175" s="105"/>
      <c r="R175" s="105"/>
      <c r="S175" s="105"/>
      <c r="T175" s="105"/>
      <c r="U175" s="105"/>
      <c r="V175" s="105"/>
      <c r="W175" s="105"/>
      <c r="X175" s="105"/>
      <c r="Y175" s="105"/>
      <c r="Z175" s="105"/>
      <c r="AA175" s="107"/>
      <c r="AB175" s="318"/>
      <c r="AC175" s="318"/>
      <c r="AJ175" s="107"/>
      <c r="AK175" s="107"/>
      <c r="AL175" s="107"/>
    </row>
    <row r="176" spans="1:38" s="325" customFormat="1" ht="33.6" customHeight="1">
      <c r="A176" s="496"/>
      <c r="B176" s="128"/>
      <c r="C176" s="496"/>
      <c r="D176" s="495"/>
      <c r="E176" s="495"/>
      <c r="F176" s="495"/>
      <c r="G176" s="495"/>
      <c r="H176" s="108"/>
      <c r="I176" s="108"/>
      <c r="J176" s="108"/>
      <c r="K176" s="108"/>
      <c r="L176" s="320"/>
      <c r="M176" s="323"/>
      <c r="N176" s="324"/>
      <c r="O176" s="105"/>
      <c r="P176" s="105"/>
      <c r="Q176" s="105"/>
      <c r="R176" s="105"/>
      <c r="S176" s="105"/>
      <c r="T176" s="105"/>
      <c r="U176" s="105"/>
      <c r="V176" s="105"/>
      <c r="W176" s="105"/>
      <c r="X176" s="105"/>
      <c r="Y176" s="105"/>
      <c r="Z176" s="105"/>
      <c r="AA176" s="107"/>
      <c r="AB176" s="318"/>
      <c r="AC176" s="318"/>
      <c r="AJ176" s="107"/>
      <c r="AK176" s="107"/>
      <c r="AL176" s="107"/>
    </row>
  </sheetData>
  <sheetProtection algorithmName="SHA-512" hashValue="XoMmgi6VfWYGKlHIWl5XyH1q1s+uJsOe8Wstv+p/chFD2NNf75JimBblmYkuji6NtZJX1+JhlomiX1osOSvdng==" saltValue="yd0Vblnfvhi2gw/lMSoCpA==" spinCount="100000" sheet="1" formatColumns="0" formatRows="0" selectLockedCells="1"/>
  <autoFilter ref="A15:N169" xr:uid="{7F0A19D3-3A3E-42DA-8A72-3281F44A44B0}"/>
  <mergeCells count="10">
    <mergeCell ref="D169:L169"/>
    <mergeCell ref="A171:M171"/>
    <mergeCell ref="A1:J1"/>
    <mergeCell ref="K1:N1"/>
    <mergeCell ref="A3:N3"/>
    <mergeCell ref="A4:N4"/>
    <mergeCell ref="A14:G14"/>
    <mergeCell ref="J14:N14"/>
    <mergeCell ref="C148:C149"/>
    <mergeCell ref="D148:D149"/>
  </mergeCells>
  <dataValidations count="2">
    <dataValidation type="list" allowBlank="1" showInputMessage="1" showErrorMessage="1" sqref="K19:K20 K22 K24:K25 K27:K31 K33 K35:K36 K38:K39 K42:K44 K50 K56 K60 K65 K70:K77 K80 K82 K84:K85 K87 K89 K91:K92 K94 K97:K99 K101:K109 K112 K114:K115 K117:K118 K120 K123:K124 K126:K127 K129 K131 K133 K136 K138:K139 K141 K143:K144 K146 K148 K152 K154 K157 K159 K161 K163:K164 K166 K168" xr:uid="{1A78C02A-FFD9-4C62-A5DC-6D88C7303081}">
      <formula1>"Confirmed, 0,5,12,18,28"</formula1>
    </dataValidation>
    <dataValidation operator="greaterThan" allowBlank="1" showInputMessage="1" showErrorMessage="1" sqref="M19:M20 M22 M24:M25 M27:M31 M33 M35:M36 M38:M39 M42:M44 M50 M56 M60 M65 M70:M77 M80 M82 M84:M85 M87 M89 M91:M92 M94 M97:M99 M101:M109 M112 M114:M115 M117:M118 M120 M123:M124 M126:M127 M129 M131 M133 M136 M138:M139 M141 M143:M144 M146 M148 M152 M154 M157 M159 M161 M163:M164 M166 M168" xr:uid="{02A87DFB-51E4-4ED0-BB7E-5193812EA0DA}"/>
  </dataValidations>
  <printOptions horizontalCentered="1"/>
  <pageMargins left="0.51181102362204722" right="0.27559055118110237" top="0.39370078740157483" bottom="0.39370078740157483" header="0.27559055118110237" footer="0.23622047244094491"/>
  <pageSetup paperSize="9" scale="35" orientation="landscape" horizontalDpi="300" verticalDpi="300" r:id="rId1"/>
  <headerFooter alignWithMargins="0">
    <oddFooter>&amp;R&amp;"Book Antiqua,Bold"&amp;10Schedule-3/ 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42</vt:i4>
      </vt:variant>
    </vt:vector>
  </HeadingPairs>
  <TitlesOfParts>
    <vt:vector size="70" baseType="lpstr">
      <vt:lpstr>Basic Data</vt:lpstr>
      <vt:lpstr>Cover</vt:lpstr>
      <vt:lpstr>Instructions</vt:lpstr>
      <vt:lpstr>Names of Bidder</vt:lpstr>
      <vt:lpstr>Sch-1 Dis</vt:lpstr>
      <vt:lpstr>Sch-2 Dis</vt:lpstr>
      <vt:lpstr>Sch-1A (Civil Works) </vt:lpstr>
      <vt:lpstr>Sch-1B (Boundary Wall)</vt:lpstr>
      <vt:lpstr>Sch-1C (Plumbing Works)</vt:lpstr>
      <vt:lpstr>Sch-1D (Landscaping)</vt:lpstr>
      <vt:lpstr>Sch-1E (Electrical)</vt:lpstr>
      <vt:lpstr>Sch-1F (HVAC Works)</vt:lpstr>
      <vt:lpstr>Sch-1G (LIFT)</vt:lpstr>
      <vt:lpstr>Sch-1H (Fire System)</vt:lpstr>
      <vt:lpstr>Sch-1I (SOLAR)</vt:lpstr>
      <vt:lpstr>Sch-2 </vt:lpstr>
      <vt:lpstr>Sch-4 Dis</vt:lpstr>
      <vt:lpstr>Sch-3</vt:lpstr>
      <vt:lpstr>Sch-5 After Discount</vt:lpstr>
      <vt:lpstr>Sch-6 Dis</vt:lpstr>
      <vt:lpstr>Discount</vt:lpstr>
      <vt:lpstr>Octroi</vt:lpstr>
      <vt:lpstr>Entry Tax</vt:lpstr>
      <vt:lpstr>Other Taxes &amp; Duties</vt:lpstr>
      <vt:lpstr>Bid Form 2nd Envelope</vt:lpstr>
      <vt:lpstr>Q &amp; C</vt:lpstr>
      <vt:lpstr>T &amp; D</vt:lpstr>
      <vt:lpstr>N to W</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'Q &amp; C'!Print_Area</vt:lpstr>
      <vt:lpstr>'Sch-1 Dis'!Print_Area</vt:lpstr>
      <vt:lpstr>'Sch-1A (Civil Works) '!Print_Area</vt:lpstr>
      <vt:lpstr>'Sch-1B (Boundary Wall)'!Print_Area</vt:lpstr>
      <vt:lpstr>'Sch-1C (Plumbing Works)'!Print_Area</vt:lpstr>
      <vt:lpstr>'Sch-1D (Landscaping)'!Print_Area</vt:lpstr>
      <vt:lpstr>'Sch-1E (Electrical)'!Print_Area</vt:lpstr>
      <vt:lpstr>'Sch-1F (HVAC Works)'!Print_Area</vt:lpstr>
      <vt:lpstr>'Sch-1G (LIFT)'!Print_Area</vt:lpstr>
      <vt:lpstr>'Sch-1H (Fire System)'!Print_Area</vt:lpstr>
      <vt:lpstr>'Sch-1I (SOLAR)'!Print_Area</vt:lpstr>
      <vt:lpstr>'Sch-2 '!Print_Area</vt:lpstr>
      <vt:lpstr>'Sch-2 Dis'!Print_Area</vt:lpstr>
      <vt:lpstr>'Sch-3'!Print_Area</vt:lpstr>
      <vt:lpstr>'Sch-4 Dis'!Print_Area</vt:lpstr>
      <vt:lpstr>'Sch-5 After Discount'!Print_Area</vt:lpstr>
      <vt:lpstr>'Sch-6 Dis'!Print_Area</vt:lpstr>
      <vt:lpstr>'T &amp; D'!Print_Area</vt:lpstr>
      <vt:lpstr>'Sch-1 Dis'!Print_Titles</vt:lpstr>
      <vt:lpstr>'Sch-1A (Civil Works) '!Print_Titles</vt:lpstr>
      <vt:lpstr>'Sch-1B (Boundary Wall)'!Print_Titles</vt:lpstr>
      <vt:lpstr>'Sch-1C (Plumbing Works)'!Print_Titles</vt:lpstr>
      <vt:lpstr>'Sch-1D (Landscaping)'!Print_Titles</vt:lpstr>
      <vt:lpstr>'Sch-1E (Electrical)'!Print_Titles</vt:lpstr>
      <vt:lpstr>'Sch-1F (HVAC Works)'!Print_Titles</vt:lpstr>
      <vt:lpstr>'Sch-1G (LIFT)'!Print_Titles</vt:lpstr>
      <vt:lpstr>'Sch-1H (Fire System)'!Print_Titles</vt:lpstr>
      <vt:lpstr>'Sch-1I (SOLAR)'!Print_Titles</vt:lpstr>
      <vt:lpstr>'Sch-2 '!Print_Titles</vt:lpstr>
      <vt:lpstr>'Sch-2 Dis'!Print_Titles</vt:lpstr>
      <vt:lpstr>'Sch-3'!Print_Titles</vt:lpstr>
      <vt:lpstr>'Sch-4 Dis'!Print_Titles</vt:lpstr>
      <vt:lpstr>'Sch-5 After Discount'!Print_Titles</vt:lpstr>
      <vt:lpstr>'Sch-6 Dis'!Print_Titles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K V V S H K Prasad {के.वी.वी.एस.एच.के. प्रसाद}</cp:lastModifiedBy>
  <cp:lastPrinted>2021-03-16T16:35:05Z</cp:lastPrinted>
  <dcterms:created xsi:type="dcterms:W3CDTF">2001-07-26T10:23:15Z</dcterms:created>
  <dcterms:modified xsi:type="dcterms:W3CDTF">2024-02-21T11:51:03Z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1033-11.2.0.9255</vt:lpwstr>
  </property>
</Properties>
</file>