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hidePivotFieldList="1" defaultThemeVersion="124226"/>
  <mc:AlternateContent xmlns:mc="http://schemas.openxmlformats.org/markup-compatibility/2006">
    <mc:Choice Requires="x15">
      <x15ac:absPath xmlns:x15ac="http://schemas.microsoft.com/office/spreadsheetml/2010/11/ac" url="T:\12_Rahul Mendhe\02_RTM\11_TW01_Isarda Dam Project\Bidding Documents\"/>
    </mc:Choice>
  </mc:AlternateContent>
  <xr:revisionPtr revIDLastSave="0" documentId="13_ncr:1_{70D30CF6-6D74-4413-98BF-841E9DBD6925}" xr6:coauthVersionLast="47" xr6:coauthVersionMax="47" xr10:uidLastSave="{00000000-0000-0000-0000-000000000000}"/>
  <workbookProtection workbookAlgorithmName="SHA-512" workbookHashValue="Mt54yo5BzWR3reiTzFIFbzv7fF97jDleY7XWhcE9ZjPf6ZsoYwWp4GJDfr4nW+3fxOycjUfWnejMxwAXH5RLAg==" workbookSaltValue="7ef8vQOzVpvmtudnfzcM3Q==" workbookSpinCount="100000" lockStructure="1"/>
  <bookViews>
    <workbookView xWindow="-120" yWindow="-120" windowWidth="29040" windowHeight="15840" tabRatio="644" firstSheet="1" activeTab="1" xr2:uid="{00000000-000D-0000-FFFF-FFFF00000000}"/>
  </bookViews>
  <sheets>
    <sheet name="Basic" sheetId="1" state="hidden" r:id="rId1"/>
    <sheet name="Cover" sheetId="2" r:id="rId2"/>
    <sheet name="Instructions" sheetId="3"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'Sch-1'!$A$21:$AY$62</definedName>
    <definedName name="_xlnm._FilterDatabase" localSheetId="5" hidden="1">'Sch-1 dis'!$A$16:$B$21</definedName>
    <definedName name="_xlnm._FilterDatabase" localSheetId="6" hidden="1">'Sch-2'!$G$20:$J$64</definedName>
    <definedName name="_xlnm._FilterDatabase" localSheetId="7" hidden="1">'Sch-2 Dis'!$A$15:$F$56</definedName>
    <definedName name="_xlnm._FilterDatabase" localSheetId="8" hidden="1">'Sch-3 '!$A$19:$BB$48</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Instructions!$A$1:$C$55</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'Sch-1'!$A$1:$O$76</definedName>
    <definedName name="_xlnm.Print_Area" localSheetId="5">'Sch-1 dis'!$A$1:$G$84</definedName>
    <definedName name="_xlnm.Print_Area" localSheetId="6">'Sch-2'!$A$1:$J$73</definedName>
    <definedName name="_xlnm.Print_Area" localSheetId="7">'Sch-2 Dis'!$A$1:$F$62</definedName>
    <definedName name="_xlnm.Print_Area" localSheetId="8">'Sch-3 '!$A$1:$Q$56</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'Sch-1'!$A$1:$O$77</definedName>
    <definedName name="Z_01ACF2E1_8E61_4459_ABC1_B6C183DEED61_.wvu.PrintArea" localSheetId="5" hidden="1">'Sch-1 dis'!$A$1:$G$84</definedName>
    <definedName name="Z_01ACF2E1_8E61_4459_ABC1_B6C183DEED61_.wvu.PrintArea" localSheetId="6" hidden="1">'Sch-2'!$A$1:$J$63</definedName>
    <definedName name="Z_01ACF2E1_8E61_4459_ABC1_B6C183DEED61_.wvu.PrintArea" localSheetId="7" hidden="1">'Sch-2 Dis'!$A$1:$F$55</definedName>
    <definedName name="Z_01ACF2E1_8E61_4459_ABC1_B6C183DEED61_.wvu.PrintArea" localSheetId="8" hidden="1">'Sch-3 '!$A$1:$P$49</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'Sch-1'!$A$18:$O$71</definedName>
    <definedName name="Z_14D7F02E_BCCA_4517_ABC7_537FF4AEB67A_.wvu.FilterData" localSheetId="5" hidden="1">'Sch-1 dis'!$A$17:$G$79</definedName>
    <definedName name="Z_14D7F02E_BCCA_4517_ABC7_537FF4AEB67A_.wvu.FilterData" localSheetId="8" hidden="1">'Sch-3 '!$A$16:$P$50</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Instructions!$A$1:$C$55</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'Sch-1'!$A$1:$O$77</definedName>
    <definedName name="Z_14D7F02E_BCCA_4517_ABC7_537FF4AEB67A_.wvu.PrintArea" localSheetId="5" hidden="1">'Sch-1 dis'!$A$1:$G$84</definedName>
    <definedName name="Z_14D7F02E_BCCA_4517_ABC7_537FF4AEB67A_.wvu.PrintArea" localSheetId="6" hidden="1">'Sch-2'!$A$1:$J$72</definedName>
    <definedName name="Z_14D7F02E_BCCA_4517_ABC7_537FF4AEB67A_.wvu.PrintArea" localSheetId="7" hidden="1">'Sch-2 Dis'!$A$1:$F$62</definedName>
    <definedName name="Z_14D7F02E_BCCA_4517_ABC7_537FF4AEB67A_.wvu.PrintArea" localSheetId="8" hidden="1">'Sch-3 '!$A$1:$P$57</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'Sch-1'!$A$21:$AY$62</definedName>
    <definedName name="Z_1E0C44A1_9358_4FBD_8C2C_4DB661DA1476_.wvu.FilterData" localSheetId="5" hidden="1">'Sch-1 dis'!$A$16:$B$21</definedName>
    <definedName name="Z_1E0C44A1_9358_4FBD_8C2C_4DB661DA1476_.wvu.FilterData" localSheetId="6" hidden="1">'Sch-2'!$G$20:$J$64</definedName>
    <definedName name="Z_1E0C44A1_9358_4FBD_8C2C_4DB661DA1476_.wvu.FilterData" localSheetId="7" hidden="1">'Sch-2 Dis'!$A$15:$F$56</definedName>
    <definedName name="Z_1E0C44A1_9358_4FBD_8C2C_4DB661DA1476_.wvu.FilterData" localSheetId="8" hidden="1">'Sch-3 '!$A$19:$BB$48</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Instructions!$A$1:$C$55</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'Sch-1'!$A$1:$O$76</definedName>
    <definedName name="Z_1E0C44A1_9358_4FBD_8C2C_4DB661DA1476_.wvu.PrintArea" localSheetId="5" hidden="1">'Sch-1 dis'!$A$1:$G$84</definedName>
    <definedName name="Z_1E0C44A1_9358_4FBD_8C2C_4DB661DA1476_.wvu.PrintArea" localSheetId="6" hidden="1">'Sch-2'!$A$1:$J$73</definedName>
    <definedName name="Z_1E0C44A1_9358_4FBD_8C2C_4DB661DA1476_.wvu.PrintArea" localSheetId="7" hidden="1">'Sch-2 Dis'!$A$1:$F$62</definedName>
    <definedName name="Z_1E0C44A1_9358_4FBD_8C2C_4DB661DA1476_.wvu.PrintArea" localSheetId="8" hidden="1">'Sch-3 '!$A$1:$Q$56</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Instructions!$36:$37</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'Sch-1'!$A$18:$O$63</definedName>
    <definedName name="Z_223BC0FC_814D_40F0_9795_CE82A16FF3A5_.wvu.FilterData" localSheetId="5" hidden="1">'Sch-1 dis'!$A$16:$B$21</definedName>
    <definedName name="Z_223BC0FC_814D_40F0_9795_CE82A16FF3A5_.wvu.FilterData" localSheetId="6" hidden="1">'Sch-2'!$G$20:$J$64</definedName>
    <definedName name="Z_223BC0FC_814D_40F0_9795_CE82A16FF3A5_.wvu.FilterData" localSheetId="7" hidden="1">'Sch-2 Dis'!$A$15:$F$56</definedName>
    <definedName name="Z_223BC0FC_814D_40F0_9795_CE82A16FF3A5_.wvu.FilterData" localSheetId="8" hidden="1">'Sch-3 '!$A$18:$P$50</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Instructions!$A$1:$C$55</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'Sch-1'!$A$1:$O$76</definedName>
    <definedName name="Z_223BC0FC_814D_40F0_9795_CE82A16FF3A5_.wvu.PrintArea" localSheetId="5" hidden="1">'Sch-1 dis'!$A$1:$G$84</definedName>
    <definedName name="Z_223BC0FC_814D_40F0_9795_CE82A16FF3A5_.wvu.PrintArea" localSheetId="6" hidden="1">'Sch-2'!$A$1:$J$71</definedName>
    <definedName name="Z_223BC0FC_814D_40F0_9795_CE82A16FF3A5_.wvu.PrintArea" localSheetId="7" hidden="1">'Sch-2 Dis'!$A$1:$F$62</definedName>
    <definedName name="Z_223BC0FC_814D_40F0_9795_CE82A16FF3A5_.wvu.PrintArea" localSheetId="8" hidden="1">'Sch-3 '!$A$1:$P$56</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'Sch-1'!$A$18:$O$63</definedName>
    <definedName name="Z_27A45B7A_04F2_4516_B80B_5ED0825D4ED3_.wvu.FilterData" localSheetId="5" hidden="1">'Sch-1 dis'!$A$16:$B$21</definedName>
    <definedName name="Z_27A45B7A_04F2_4516_B80B_5ED0825D4ED3_.wvu.FilterData" localSheetId="6" hidden="1">'Sch-2'!$G$20:$J$64</definedName>
    <definedName name="Z_27A45B7A_04F2_4516_B80B_5ED0825D4ED3_.wvu.FilterData" localSheetId="7" hidden="1">'Sch-2 Dis'!$A$15:$F$56</definedName>
    <definedName name="Z_27A45B7A_04F2_4516_B80B_5ED0825D4ED3_.wvu.FilterData" localSheetId="8" hidden="1">'Sch-3 '!$A$18:$P$50</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Instructions!$A$1:$C$55</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'Sch-1'!$A$1:$O$77</definedName>
    <definedName name="Z_27A45B7A_04F2_4516_B80B_5ED0825D4ED3_.wvu.PrintArea" localSheetId="5" hidden="1">'Sch-1 dis'!$A$1:$G$84</definedName>
    <definedName name="Z_27A45B7A_04F2_4516_B80B_5ED0825D4ED3_.wvu.PrintArea" localSheetId="6" hidden="1">'Sch-2'!$A$1:$J$72</definedName>
    <definedName name="Z_27A45B7A_04F2_4516_B80B_5ED0825D4ED3_.wvu.PrintArea" localSheetId="7" hidden="1">'Sch-2 Dis'!$A$1:$F$62</definedName>
    <definedName name="Z_27A45B7A_04F2_4516_B80B_5ED0825D4ED3_.wvu.PrintArea" localSheetId="8" hidden="1">'Sch-3 '!$A$1:$P$57</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'Sch-1'!$A$21:$AY$62</definedName>
    <definedName name="Z_498493C3_769C_4143_9114_C68CD1D40B11_.wvu.FilterData" localSheetId="5" hidden="1">'Sch-1 dis'!$A$16:$B$21</definedName>
    <definedName name="Z_498493C3_769C_4143_9114_C68CD1D40B11_.wvu.FilterData" localSheetId="6" hidden="1">'Sch-2'!$G$20:$J$64</definedName>
    <definedName name="Z_498493C3_769C_4143_9114_C68CD1D40B11_.wvu.FilterData" localSheetId="7" hidden="1">'Sch-2 Dis'!$A$15:$F$56</definedName>
    <definedName name="Z_498493C3_769C_4143_9114_C68CD1D40B11_.wvu.FilterData" localSheetId="8" hidden="1">'Sch-3 '!$A$19:$BB$48</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Instructions!$A$1:$C$55</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'Sch-1'!$A$1:$O$76</definedName>
    <definedName name="Z_498493C3_769C_4143_9114_C68CD1D40B11_.wvu.PrintArea" localSheetId="5" hidden="1">'Sch-1 dis'!$A$1:$G$84</definedName>
    <definedName name="Z_498493C3_769C_4143_9114_C68CD1D40B11_.wvu.PrintArea" localSheetId="6" hidden="1">'Sch-2'!$A$1:$J$73</definedName>
    <definedName name="Z_498493C3_769C_4143_9114_C68CD1D40B11_.wvu.PrintArea" localSheetId="7" hidden="1">'Sch-2 Dis'!$A$1:$F$62</definedName>
    <definedName name="Z_498493C3_769C_4143_9114_C68CD1D40B11_.wvu.PrintArea" localSheetId="8" hidden="1">'Sch-3 '!$A$1:$Q$56</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'Sch-1'!$A$18:$O$63</definedName>
    <definedName name="Z_4AA1107B_A795_4744_B566_827168772C7A_.wvu.FilterData" localSheetId="5" hidden="1">'Sch-1 dis'!$A$16:$B$21</definedName>
    <definedName name="Z_4AA1107B_A795_4744_B566_827168772C7A_.wvu.FilterData" localSheetId="6" hidden="1">'Sch-2'!$G$20:$J$64</definedName>
    <definedName name="Z_4AA1107B_A795_4744_B566_827168772C7A_.wvu.FilterData" localSheetId="7" hidden="1">'Sch-2 Dis'!$A$15:$F$56</definedName>
    <definedName name="Z_4AA1107B_A795_4744_B566_827168772C7A_.wvu.FilterData" localSheetId="8" hidden="1">'Sch-3 '!$A$18:$P$50</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Instructions!$A$1:$C$55</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'Sch-1'!$A$1:$O$76</definedName>
    <definedName name="Z_4AA1107B_A795_4744_B566_827168772C7A_.wvu.PrintArea" localSheetId="5" hidden="1">'Sch-1 dis'!$A$1:$G$84</definedName>
    <definedName name="Z_4AA1107B_A795_4744_B566_827168772C7A_.wvu.PrintArea" localSheetId="6" hidden="1">'Sch-2'!$A$1:$J$71</definedName>
    <definedName name="Z_4AA1107B_A795_4744_B566_827168772C7A_.wvu.PrintArea" localSheetId="7" hidden="1">'Sch-2 Dis'!$A$1:$F$62</definedName>
    <definedName name="Z_4AA1107B_A795_4744_B566_827168772C7A_.wvu.PrintArea" localSheetId="8" hidden="1">'Sch-3 '!$A$1:$P$56</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Instructions!$A$1:$C$55</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'Sch-1'!$A$1:$O$77</definedName>
    <definedName name="Z_4F65FF32_EC61_4022_A399_2986D7B6B8B3_.wvu.PrintArea" localSheetId="5" hidden="1">'Sch-1 dis'!$A$1:$G$84</definedName>
    <definedName name="Z_4F65FF32_EC61_4022_A399_2986D7B6B8B3_.wvu.PrintArea" localSheetId="6" hidden="1">'Sch-2'!$A$1:$J$63</definedName>
    <definedName name="Z_4F65FF32_EC61_4022_A399_2986D7B6B8B3_.wvu.PrintArea" localSheetId="7" hidden="1">'Sch-2 Dis'!$A$1:$F$55</definedName>
    <definedName name="Z_4F65FF32_EC61_4022_A399_2986D7B6B8B3_.wvu.PrintArea" localSheetId="8" hidden="1">'Sch-3 '!$A$1:$P$49</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'Sch-1'!$102:$168</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63446CD_EB1B_4F94_95CE_012C7C73EC8C_.wvu.Cols" localSheetId="22" hidden="1">'Bid Form 2nd Envelope'!$G:$K,'Bid Form 2nd Envelope'!$Y:$AN</definedName>
    <definedName name="Z_563446CD_EB1B_4F94_95CE_012C7C73EC8C_.wvu.Cols" localSheetId="18" hidden="1">Discount!$H:$K</definedName>
    <definedName name="Z_563446CD_EB1B_4F94_95CE_012C7C73EC8C_.wvu.Cols" localSheetId="3" hidden="1">'Names of Bidder'!$H:$R,'Names of Bidder'!$Z:$AC</definedName>
    <definedName name="Z_563446CD_EB1B_4F94_95CE_012C7C73EC8C_.wvu.Cols" localSheetId="4" hidden="1">'Sch-1'!$Q:$R,'Sch-1'!$AD:$AM</definedName>
    <definedName name="Z_563446CD_EB1B_4F94_95CE_012C7C73EC8C_.wvu.Cols" localSheetId="7" hidden="1">'Sch-2 Dis'!$K:$Q</definedName>
    <definedName name="Z_563446CD_EB1B_4F94_95CE_012C7C73EC8C_.wvu.Cols" localSheetId="8" hidden="1">'Sch-3 '!$R:$S,'Sch-3 '!$AK:$AP</definedName>
    <definedName name="Z_563446CD_EB1B_4F94_95CE_012C7C73EC8C_.wvu.Cols" localSheetId="9" hidden="1">'Sch-3 Dis'!$AA:$AF</definedName>
    <definedName name="Z_563446CD_EB1B_4F94_95CE_012C7C73EC8C_.wvu.Cols" localSheetId="10" hidden="1">'Sch-4'!$R:$S</definedName>
    <definedName name="Z_563446CD_EB1B_4F94_95CE_012C7C73EC8C_.wvu.Cols" localSheetId="11" hidden="1">'Sch-4b'!$R:$S</definedName>
    <definedName name="Z_563446CD_EB1B_4F94_95CE_012C7C73EC8C_.wvu.Cols" localSheetId="12" hidden="1">'Sch-5'!$I:$P</definedName>
    <definedName name="Z_563446CD_EB1B_4F94_95CE_012C7C73EC8C_.wvu.Cols" localSheetId="16" hidden="1">'Sch-7'!$P:$R,'Sch-7'!$AG:$AM</definedName>
    <definedName name="Z_563446CD_EB1B_4F94_95CE_012C7C73EC8C_.wvu.Cols" localSheetId="17" hidden="1">'Sch-7 Dis'!$AD:$AJ</definedName>
    <definedName name="Z_563446CD_EB1B_4F94_95CE_012C7C73EC8C_.wvu.FilterData" localSheetId="4" hidden="1">'Sch-1'!$A$21:$AY$62</definedName>
    <definedName name="Z_563446CD_EB1B_4F94_95CE_012C7C73EC8C_.wvu.FilterData" localSheetId="5" hidden="1">'Sch-1 dis'!$A$16:$B$21</definedName>
    <definedName name="Z_563446CD_EB1B_4F94_95CE_012C7C73EC8C_.wvu.FilterData" localSheetId="6" hidden="1">'Sch-2'!$G$20:$J$64</definedName>
    <definedName name="Z_563446CD_EB1B_4F94_95CE_012C7C73EC8C_.wvu.FilterData" localSheetId="7" hidden="1">'Sch-2 Dis'!$A$15:$F$56</definedName>
    <definedName name="Z_563446CD_EB1B_4F94_95CE_012C7C73EC8C_.wvu.FilterData" localSheetId="8" hidden="1">'Sch-3 '!$A$19:$BB$48</definedName>
    <definedName name="Z_563446CD_EB1B_4F94_95CE_012C7C73EC8C_.wvu.FilterData" localSheetId="9" hidden="1">'Sch-3 Dis'!$A$15:$F$81</definedName>
    <definedName name="Z_563446CD_EB1B_4F94_95CE_012C7C73EC8C_.wvu.PrintArea" localSheetId="22" hidden="1">'Bid Form 2nd Envelope'!$A$1:$F$68</definedName>
    <definedName name="Z_563446CD_EB1B_4F94_95CE_012C7C73EC8C_.wvu.PrintArea" localSheetId="1" hidden="1">Cover!$A$1:$F$15</definedName>
    <definedName name="Z_563446CD_EB1B_4F94_95CE_012C7C73EC8C_.wvu.PrintArea" localSheetId="18" hidden="1">Discount!$A$2:$G$43</definedName>
    <definedName name="Z_563446CD_EB1B_4F94_95CE_012C7C73EC8C_.wvu.PrintArea" localSheetId="20" hidden="1">'Entry Tax'!$A$1:$E$16</definedName>
    <definedName name="Z_563446CD_EB1B_4F94_95CE_012C7C73EC8C_.wvu.PrintArea" localSheetId="2" hidden="1">Instructions!$A$1:$C$55</definedName>
    <definedName name="Z_563446CD_EB1B_4F94_95CE_012C7C73EC8C_.wvu.PrintArea" localSheetId="3" hidden="1">'Names of Bidder'!$B$1:$G$32</definedName>
    <definedName name="Z_563446CD_EB1B_4F94_95CE_012C7C73EC8C_.wvu.PrintArea" localSheetId="19" hidden="1">Octroi!$A$1:$E$16</definedName>
    <definedName name="Z_563446CD_EB1B_4F94_95CE_012C7C73EC8C_.wvu.PrintArea" localSheetId="21" hidden="1">'Other Taxes &amp; Duties'!$A$1:$F$16</definedName>
    <definedName name="Z_563446CD_EB1B_4F94_95CE_012C7C73EC8C_.wvu.PrintArea" localSheetId="24" hidden="1">'Q &amp; C'!$A$1:$F$38</definedName>
    <definedName name="Z_563446CD_EB1B_4F94_95CE_012C7C73EC8C_.wvu.PrintArea" localSheetId="23" hidden="1">'Q &amp; C (2)'!$A$1:$F$44</definedName>
    <definedName name="Z_563446CD_EB1B_4F94_95CE_012C7C73EC8C_.wvu.PrintArea" localSheetId="4" hidden="1">'Sch-1'!$A$1:$O$76</definedName>
    <definedName name="Z_563446CD_EB1B_4F94_95CE_012C7C73EC8C_.wvu.PrintArea" localSheetId="5" hidden="1">'Sch-1 dis'!$A$1:$G$84</definedName>
    <definedName name="Z_563446CD_EB1B_4F94_95CE_012C7C73EC8C_.wvu.PrintArea" localSheetId="6" hidden="1">'Sch-2'!$A$1:$J$73</definedName>
    <definedName name="Z_563446CD_EB1B_4F94_95CE_012C7C73EC8C_.wvu.PrintArea" localSheetId="7" hidden="1">'Sch-2 Dis'!$A$1:$F$62</definedName>
    <definedName name="Z_563446CD_EB1B_4F94_95CE_012C7C73EC8C_.wvu.PrintArea" localSheetId="8" hidden="1">'Sch-3 '!$A$1:$Q$56</definedName>
    <definedName name="Z_563446CD_EB1B_4F94_95CE_012C7C73EC8C_.wvu.PrintArea" localSheetId="9" hidden="1">'Sch-3 Dis'!$A$1:$F$87</definedName>
    <definedName name="Z_563446CD_EB1B_4F94_95CE_012C7C73EC8C_.wvu.PrintArea" localSheetId="10" hidden="1">'Sch-4'!$A$1:$Q$29</definedName>
    <definedName name="Z_563446CD_EB1B_4F94_95CE_012C7C73EC8C_.wvu.PrintArea" localSheetId="11" hidden="1">'Sch-4b'!$A$1:$Q$37</definedName>
    <definedName name="Z_563446CD_EB1B_4F94_95CE_012C7C73EC8C_.wvu.PrintArea" localSheetId="12" hidden="1">'Sch-5'!$A$1:$E$26</definedName>
    <definedName name="Z_563446CD_EB1B_4F94_95CE_012C7C73EC8C_.wvu.PrintArea" localSheetId="13" hidden="1">'Sch-5 Dis'!$A$1:$E$26</definedName>
    <definedName name="Z_563446CD_EB1B_4F94_95CE_012C7C73EC8C_.wvu.PrintArea" localSheetId="14" hidden="1">'Sch-6'!$A$1:$D$33</definedName>
    <definedName name="Z_563446CD_EB1B_4F94_95CE_012C7C73EC8C_.wvu.PrintArea" localSheetId="15" hidden="1">'Sch-6 After Discount'!$A$1:$D$33</definedName>
    <definedName name="Z_563446CD_EB1B_4F94_95CE_012C7C73EC8C_.wvu.PrintArea" localSheetId="16" hidden="1">'Sch-7'!$A$1:$N$25</definedName>
    <definedName name="Z_563446CD_EB1B_4F94_95CE_012C7C73EC8C_.wvu.PrintArea" localSheetId="17" hidden="1">'Sch-7 Dis'!$A$1:$G$28</definedName>
    <definedName name="Z_563446CD_EB1B_4F94_95CE_012C7C73EC8C_.wvu.PrintTitles" localSheetId="4" hidden="1">'Sch-1'!$15:$17</definedName>
    <definedName name="Z_563446CD_EB1B_4F94_95CE_012C7C73EC8C_.wvu.PrintTitles" localSheetId="5" hidden="1">'Sch-1 dis'!$14:$16</definedName>
    <definedName name="Z_563446CD_EB1B_4F94_95CE_012C7C73EC8C_.wvu.PrintTitles" localSheetId="6" hidden="1">'Sch-2'!$15:$17</definedName>
    <definedName name="Z_563446CD_EB1B_4F94_95CE_012C7C73EC8C_.wvu.PrintTitles" localSheetId="7" hidden="1">'Sch-2 Dis'!$13:$15</definedName>
    <definedName name="Z_563446CD_EB1B_4F94_95CE_012C7C73EC8C_.wvu.PrintTitles" localSheetId="8" hidden="1">'Sch-3 '!$13:$17</definedName>
    <definedName name="Z_563446CD_EB1B_4F94_95CE_012C7C73EC8C_.wvu.PrintTitles" localSheetId="9" hidden="1">'Sch-3 Dis'!$13:$15</definedName>
    <definedName name="Z_563446CD_EB1B_4F94_95CE_012C7C73EC8C_.wvu.PrintTitles" localSheetId="12" hidden="1">'Sch-5'!$3:$13</definedName>
    <definedName name="Z_563446CD_EB1B_4F94_95CE_012C7C73EC8C_.wvu.PrintTitles" localSheetId="13" hidden="1">'Sch-5 Dis'!$3:$13</definedName>
    <definedName name="Z_563446CD_EB1B_4F94_95CE_012C7C73EC8C_.wvu.PrintTitles" localSheetId="14" hidden="1">'Sch-6'!$3:$13</definedName>
    <definedName name="Z_563446CD_EB1B_4F94_95CE_012C7C73EC8C_.wvu.PrintTitles" localSheetId="15" hidden="1">'Sch-6 After Discount'!$3:$13</definedName>
    <definedName name="Z_563446CD_EB1B_4F94_95CE_012C7C73EC8C_.wvu.PrintTitles" localSheetId="16" hidden="1">'Sch-7'!$14:$14</definedName>
    <definedName name="Z_563446CD_EB1B_4F94_95CE_012C7C73EC8C_.wvu.PrintTitles" localSheetId="17" hidden="1">'Sch-7 Dis'!$14:$14</definedName>
    <definedName name="Z_563446CD_EB1B_4F94_95CE_012C7C73EC8C_.wvu.Rows" localSheetId="22" hidden="1">'Bid Form 2nd Envelope'!$25:$25</definedName>
    <definedName name="Z_563446CD_EB1B_4F94_95CE_012C7C73EC8C_.wvu.Rows" localSheetId="1" hidden="1">Cover!$7:$7</definedName>
    <definedName name="Z_563446CD_EB1B_4F94_95CE_012C7C73EC8C_.wvu.Rows" localSheetId="18" hidden="1">Discount!$22:$22,Discount!$29:$29,Discount!$32:$34</definedName>
    <definedName name="Z_563446CD_EB1B_4F94_95CE_012C7C73EC8C_.wvu.Rows" localSheetId="2" hidden="1">Instructions!$36:$37</definedName>
    <definedName name="Z_563446CD_EB1B_4F94_95CE_012C7C73EC8C_.wvu.Rows" localSheetId="4" hidden="1">'Sch-1'!$18:$19</definedName>
    <definedName name="Z_563446CD_EB1B_4F94_95CE_012C7C73EC8C_.wvu.Rows" localSheetId="6" hidden="1">'Sch-2'!$18:$19</definedName>
    <definedName name="Z_563446CD_EB1B_4F94_95CE_012C7C73EC8C_.wvu.Rows" localSheetId="14" hidden="1">'Sch-6'!$22:$23</definedName>
    <definedName name="Z_563446CD_EB1B_4F94_95CE_012C7C73EC8C_.wvu.Rows" localSheetId="15" hidden="1">'Sch-6 After Discount'!$22:$23</definedName>
    <definedName name="Z_563446CD_EB1B_4F94_95CE_012C7C73EC8C_.wvu.Rows" localSheetId="16" hidden="1">'Sch-7'!$17:$18,'Sch-7'!$98:$216</definedName>
    <definedName name="Z_563446CD_EB1B_4F94_95CE_012C7C73EC8C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'Sch-1'!$A$18:$O$63</definedName>
    <definedName name="Z_7487ED9F_BBED_4B2A_9631_22F1A430946B_.wvu.FilterData" localSheetId="5" hidden="1">'Sch-1 dis'!$A$16:$B$21</definedName>
    <definedName name="Z_7487ED9F_BBED_4B2A_9631_22F1A430946B_.wvu.FilterData" localSheetId="6" hidden="1">'Sch-2'!$G$20:$J$64</definedName>
    <definedName name="Z_7487ED9F_BBED_4B2A_9631_22F1A430946B_.wvu.FilterData" localSheetId="7" hidden="1">'Sch-2 Dis'!$A$15:$F$56</definedName>
    <definedName name="Z_7487ED9F_BBED_4B2A_9631_22F1A430946B_.wvu.FilterData" localSheetId="8" hidden="1">'Sch-3 '!$A$18:$P$50</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Instructions!$A$1:$C$55</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'Sch-1'!$A$1:$O$76</definedName>
    <definedName name="Z_7487ED9F_BBED_4B2A_9631_22F1A430946B_.wvu.PrintArea" localSheetId="5" hidden="1">'Sch-1 dis'!$A$1:$G$84</definedName>
    <definedName name="Z_7487ED9F_BBED_4B2A_9631_22F1A430946B_.wvu.PrintArea" localSheetId="6" hidden="1">'Sch-2'!$A$1:$J$71</definedName>
    <definedName name="Z_7487ED9F_BBED_4B2A_9631_22F1A430946B_.wvu.PrintArea" localSheetId="7" hidden="1">'Sch-2 Dis'!$A$1:$F$62</definedName>
    <definedName name="Z_7487ED9F_BBED_4B2A_9631_22F1A430946B_.wvu.PrintArea" localSheetId="8" hidden="1">'Sch-3 '!$A$1:$P$56</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'Sch-1'!$A$21:$AY$62</definedName>
    <definedName name="Z_A34CC49F_E309_4C23_B4F6_1E3B307C10D1_.wvu.FilterData" localSheetId="5" hidden="1">'Sch-1 dis'!$A$16:$B$21</definedName>
    <definedName name="Z_A34CC49F_E309_4C23_B4F6_1E3B307C10D1_.wvu.FilterData" localSheetId="6" hidden="1">'Sch-2'!$G$20:$J$64</definedName>
    <definedName name="Z_A34CC49F_E309_4C23_B4F6_1E3B307C10D1_.wvu.FilterData" localSheetId="7" hidden="1">'Sch-2 Dis'!$A$15:$F$56</definedName>
    <definedName name="Z_A34CC49F_E309_4C23_B4F6_1E3B307C10D1_.wvu.FilterData" localSheetId="8" hidden="1">'Sch-3 '!$A$19:$BB$48</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Instructions!$A$1:$C$55</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'Sch-1'!$A$1:$O$76</definedName>
    <definedName name="Z_A34CC49F_E309_4C23_B4F6_1E3B307C10D1_.wvu.PrintArea" localSheetId="5" hidden="1">'Sch-1 dis'!$A$1:$G$84</definedName>
    <definedName name="Z_A34CC49F_E309_4C23_B4F6_1E3B307C10D1_.wvu.PrintArea" localSheetId="6" hidden="1">'Sch-2'!$A$1:$J$73</definedName>
    <definedName name="Z_A34CC49F_E309_4C23_B4F6_1E3B307C10D1_.wvu.PrintArea" localSheetId="7" hidden="1">'Sch-2 Dis'!$A$1:$F$62</definedName>
    <definedName name="Z_A34CC49F_E309_4C23_B4F6_1E3B307C10D1_.wvu.PrintArea" localSheetId="8" hidden="1">'Sch-3 '!$A$1:$Q$56</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'Sch-1'!$A$21:$AY$62</definedName>
    <definedName name="Z_A41EE4DE_0D82_4A56_8210_F78316511D11_.wvu.FilterData" localSheetId="5" hidden="1">'Sch-1 dis'!$A$16:$B$21</definedName>
    <definedName name="Z_A41EE4DE_0D82_4A56_8210_F78316511D11_.wvu.FilterData" localSheetId="6" hidden="1">'Sch-2'!$G$20:$J$64</definedName>
    <definedName name="Z_A41EE4DE_0D82_4A56_8210_F78316511D11_.wvu.FilterData" localSheetId="7" hidden="1">'Sch-2 Dis'!$A$15:$F$56</definedName>
    <definedName name="Z_A41EE4DE_0D82_4A56_8210_F78316511D11_.wvu.FilterData" localSheetId="8" hidden="1">'Sch-3 '!$A$19:$BB$48</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Instructions!$A$1:$C$55</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'Sch-1'!$A$1:$O$76</definedName>
    <definedName name="Z_A41EE4DE_0D82_4A56_8210_F78316511D11_.wvu.PrintArea" localSheetId="5" hidden="1">'Sch-1 dis'!$A$1:$G$84</definedName>
    <definedName name="Z_A41EE4DE_0D82_4A56_8210_F78316511D11_.wvu.PrintArea" localSheetId="6" hidden="1">'Sch-2'!$A$1:$J$73</definedName>
    <definedName name="Z_A41EE4DE_0D82_4A56_8210_F78316511D11_.wvu.PrintArea" localSheetId="7" hidden="1">'Sch-2 Dis'!$A$1:$F$62</definedName>
    <definedName name="Z_A41EE4DE_0D82_4A56_8210_F78316511D11_.wvu.PrintArea" localSheetId="8" hidden="1">'Sch-3 '!$A$1:$Q$56</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Instructions!$36:$37</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'Sch-1'!$A$18:$O$63</definedName>
    <definedName name="Z_A7DBDDEF_9245_44C6_9EBF_032DB6E1C0A2_.wvu.FilterData" localSheetId="5" hidden="1">'Sch-1 dis'!$A$16:$B$21</definedName>
    <definedName name="Z_A7DBDDEF_9245_44C6_9EBF_032DB6E1C0A2_.wvu.FilterData" localSheetId="6" hidden="1">'Sch-2'!$G$20:$J$64</definedName>
    <definedName name="Z_A7DBDDEF_9245_44C6_9EBF_032DB6E1C0A2_.wvu.FilterData" localSheetId="7" hidden="1">'Sch-2 Dis'!$A$15:$F$56</definedName>
    <definedName name="Z_A7DBDDEF_9245_44C6_9EBF_032DB6E1C0A2_.wvu.FilterData" localSheetId="8" hidden="1">'Sch-3 '!$A$18:$P$50</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Instructions!$A$1:$C$55</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'Sch-1'!$A$1:$O$76</definedName>
    <definedName name="Z_A7DBDDEF_9245_44C6_9EBF_032DB6E1C0A2_.wvu.PrintArea" localSheetId="5" hidden="1">'Sch-1 dis'!$A$1:$G$84</definedName>
    <definedName name="Z_A7DBDDEF_9245_44C6_9EBF_032DB6E1C0A2_.wvu.PrintArea" localSheetId="6" hidden="1">'Sch-2'!$A$1:$J$71</definedName>
    <definedName name="Z_A7DBDDEF_9245_44C6_9EBF_032DB6E1C0A2_.wvu.PrintArea" localSheetId="7" hidden="1">'Sch-2 Dis'!$A$1:$F$62</definedName>
    <definedName name="Z_A7DBDDEF_9245_44C6_9EBF_032DB6E1C0A2_.wvu.PrintArea" localSheetId="8" hidden="1">'Sch-3 '!$A$1:$P$56</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'Sch-1'!$A$18:$O$63</definedName>
    <definedName name="Z_B23AD343_29DA_4CE0_BD10_47BF44F3782F_.wvu.FilterData" localSheetId="5" hidden="1">'Sch-1 dis'!$A$16:$B$21</definedName>
    <definedName name="Z_B23AD343_29DA_4CE0_BD10_47BF44F3782F_.wvu.FilterData" localSheetId="6" hidden="1">'Sch-2'!$G$20:$J$64</definedName>
    <definedName name="Z_B23AD343_29DA_4CE0_BD10_47BF44F3782F_.wvu.FilterData" localSheetId="7" hidden="1">'Sch-2 Dis'!$A$15:$F$56</definedName>
    <definedName name="Z_B23AD343_29DA_4CE0_BD10_47BF44F3782F_.wvu.FilterData" localSheetId="8" hidden="1">'Sch-3 '!$A$18:$P$50</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Instructions!$A$1:$C$55</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'Sch-1'!$A$1:$O$76</definedName>
    <definedName name="Z_B23AD343_29DA_4CE0_BD10_47BF44F3782F_.wvu.PrintArea" localSheetId="5" hidden="1">'Sch-1 dis'!$A$1:$G$84</definedName>
    <definedName name="Z_B23AD343_29DA_4CE0_BD10_47BF44F3782F_.wvu.PrintArea" localSheetId="6" hidden="1">'Sch-2'!$A$1:$J$71</definedName>
    <definedName name="Z_B23AD343_29DA_4CE0_BD10_47BF44F3782F_.wvu.PrintArea" localSheetId="7" hidden="1">'Sch-2 Dis'!$A$1:$F$62</definedName>
    <definedName name="Z_B23AD343_29DA_4CE0_BD10_47BF44F3782F_.wvu.PrintArea" localSheetId="8" hidden="1">'Sch-3 '!$A$1:$P$56</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'Sch-1'!$A$18:$O$63</definedName>
    <definedName name="Z_B3CE7B10_A914_4559_A6DA_AED8C22AFD6D_.wvu.FilterData" localSheetId="5" hidden="1">'Sch-1 dis'!$A$16:$B$21</definedName>
    <definedName name="Z_B3CE7B10_A914_4559_A6DA_AED8C22AFD6D_.wvu.FilterData" localSheetId="6" hidden="1">'Sch-2'!$G$20:$J$64</definedName>
    <definedName name="Z_B3CE7B10_A914_4559_A6DA_AED8C22AFD6D_.wvu.FilterData" localSheetId="7" hidden="1">'Sch-2 Dis'!$A$15:$F$56</definedName>
    <definedName name="Z_B3CE7B10_A914_4559_A6DA_AED8C22AFD6D_.wvu.FilterData" localSheetId="8" hidden="1">'Sch-3 '!$A$18:$P$50</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Instructions!$A$1:$C$55</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'Sch-1'!$A$1:$O$76</definedName>
    <definedName name="Z_B3CE7B10_A914_4559_A6DA_AED8C22AFD6D_.wvu.PrintArea" localSheetId="5" hidden="1">'Sch-1 dis'!$A$1:$G$84</definedName>
    <definedName name="Z_B3CE7B10_A914_4559_A6DA_AED8C22AFD6D_.wvu.PrintArea" localSheetId="6" hidden="1">'Sch-2'!$A$1:$J$71</definedName>
    <definedName name="Z_B3CE7B10_A914_4559_A6DA_AED8C22AFD6D_.wvu.PrintArea" localSheetId="7" hidden="1">'Sch-2 Dis'!$A$1:$F$62</definedName>
    <definedName name="Z_B3CE7B10_A914_4559_A6DA_AED8C22AFD6D_.wvu.PrintArea" localSheetId="8" hidden="1">'Sch-3 '!$A$1:$P$56</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'Sch-1'!$A$21:$AZ$68</definedName>
    <definedName name="Z_B835C05C_B615_4DCB_982D_4519616B3CD8_.wvu.FilterData" localSheetId="5" hidden="1">'Sch-1 dis'!$A$16:$B$21</definedName>
    <definedName name="Z_B835C05C_B615_4DCB_982D_4519616B3CD8_.wvu.FilterData" localSheetId="6" hidden="1">'Sch-2'!$G$20:$J$64</definedName>
    <definedName name="Z_B835C05C_B615_4DCB_982D_4519616B3CD8_.wvu.FilterData" localSheetId="7" hidden="1">'Sch-2 Dis'!$A$15:$F$56</definedName>
    <definedName name="Z_B835C05C_B615_4DCB_982D_4519616B3CD8_.wvu.FilterData" localSheetId="8" hidden="1">'Sch-3 '!$A$19:$BB$50</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Instructions!$A$1:$C$55</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'Sch-1'!$A$1:$O$76</definedName>
    <definedName name="Z_B835C05C_B615_4DCB_982D_4519616B3CD8_.wvu.PrintArea" localSheetId="5" hidden="1">'Sch-1 dis'!$A$1:$G$84</definedName>
    <definedName name="Z_B835C05C_B615_4DCB_982D_4519616B3CD8_.wvu.PrintArea" localSheetId="6" hidden="1">'Sch-2'!$A$1:$J$71</definedName>
    <definedName name="Z_B835C05C_B615_4DCB_982D_4519616B3CD8_.wvu.PrintArea" localSheetId="7" hidden="1">'Sch-2 Dis'!$A$1:$F$62</definedName>
    <definedName name="Z_B835C05C_B615_4DCB_982D_4519616B3CD8_.wvu.PrintArea" localSheetId="8" hidden="1">'Sch-3 '!$A$1:$P$56</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'Sch-1'!$A$21:$AZ$68</definedName>
    <definedName name="Z_C431BC99_7569_44AB_83F6_AB73BDED3783_.wvu.FilterData" localSheetId="5" hidden="1">'Sch-1 dis'!$A$16:$B$21</definedName>
    <definedName name="Z_C431BC99_7569_44AB_83F6_AB73BDED3783_.wvu.FilterData" localSheetId="6" hidden="1">'Sch-2'!$G$20:$J$64</definedName>
    <definedName name="Z_C431BC99_7569_44AB_83F6_AB73BDED3783_.wvu.FilterData" localSheetId="7" hidden="1">'Sch-2 Dis'!$A$15:$F$56</definedName>
    <definedName name="Z_C431BC99_7569_44AB_83F6_AB73BDED3783_.wvu.FilterData" localSheetId="8" hidden="1">'Sch-3 '!$A$19:$BB$50</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Instructions!$A$1:$C$55</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'Sch-1'!$A$1:$O$76</definedName>
    <definedName name="Z_C431BC99_7569_44AB_83F6_AB73BDED3783_.wvu.PrintArea" localSheetId="5" hidden="1">'Sch-1 dis'!$A$1:$G$84</definedName>
    <definedName name="Z_C431BC99_7569_44AB_83F6_AB73BDED3783_.wvu.PrintArea" localSheetId="6" hidden="1">'Sch-2'!$A$1:$J$71</definedName>
    <definedName name="Z_C431BC99_7569_44AB_83F6_AB73BDED3783_.wvu.PrintArea" localSheetId="7" hidden="1">'Sch-2 Dis'!$A$1:$F$62</definedName>
    <definedName name="Z_C431BC99_7569_44AB_83F6_AB73BDED3783_.wvu.PrintArea" localSheetId="8" hidden="1">'Sch-3 '!$A$1:$P$56</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'Sch-1'!$A$18:$O$63</definedName>
    <definedName name="Z_D0757F9E_DF41_4B40_A5E5_F4F8FDD8D61D_.wvu.FilterData" localSheetId="5" hidden="1">'Sch-1 dis'!$A$16:$B$21</definedName>
    <definedName name="Z_D0757F9E_DF41_4B40_A5E5_F4F8FDD8D61D_.wvu.FilterData" localSheetId="6" hidden="1">'Sch-2'!$G$20:$J$64</definedName>
    <definedName name="Z_D0757F9E_DF41_4B40_A5E5_F4F8FDD8D61D_.wvu.FilterData" localSheetId="7" hidden="1">'Sch-2 Dis'!$A$15:$F$56</definedName>
    <definedName name="Z_D0757F9E_DF41_4B40_A5E5_F4F8FDD8D61D_.wvu.FilterData" localSheetId="8" hidden="1">'Sch-3 '!$A$18:$P$50</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Instructions!$A$1:$C$55</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'Sch-1'!$A$1:$O$76</definedName>
    <definedName name="Z_D0757F9E_DF41_4B40_A5E5_F4F8FDD8D61D_.wvu.PrintArea" localSheetId="5" hidden="1">'Sch-1 dis'!$A$1:$G$84</definedName>
    <definedName name="Z_D0757F9E_DF41_4B40_A5E5_F4F8FDD8D61D_.wvu.PrintArea" localSheetId="6" hidden="1">'Sch-2'!$A$1:$J$71</definedName>
    <definedName name="Z_D0757F9E_DF41_4B40_A5E5_F4F8FDD8D61D_.wvu.PrintArea" localSheetId="7" hidden="1">'Sch-2 Dis'!$A$1:$F$62</definedName>
    <definedName name="Z_D0757F9E_DF41_4B40_A5E5_F4F8FDD8D61D_.wvu.PrintArea" localSheetId="8" hidden="1">'Sch-3 '!$A$1:$P$56</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'Sch-1'!$A$18:$O$63</definedName>
    <definedName name="Z_D53177B2_31EC_4222_B97A_A37DCFD9E45B_.wvu.FilterData" localSheetId="5" hidden="1">'Sch-1 dis'!$A$16:$B$21</definedName>
    <definedName name="Z_D53177B2_31EC_4222_B97A_A37DCFD9E45B_.wvu.FilterData" localSheetId="6" hidden="1">'Sch-2'!$G$20:$J$64</definedName>
    <definedName name="Z_D53177B2_31EC_4222_B97A_A37DCFD9E45B_.wvu.FilterData" localSheetId="7" hidden="1">'Sch-2 Dis'!$A$15:$F$56</definedName>
    <definedName name="Z_D53177B2_31EC_4222_B97A_A37DCFD9E45B_.wvu.FilterData" localSheetId="8" hidden="1">'Sch-3 '!$A$18:$P$50</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Instructions!$A$1:$C$55</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'Sch-1'!$A$1:$O$76</definedName>
    <definedName name="Z_D53177B2_31EC_4222_B97A_A37DCFD9E45B_.wvu.PrintArea" localSheetId="5" hidden="1">'Sch-1 dis'!$A$1:$G$84</definedName>
    <definedName name="Z_D53177B2_31EC_4222_B97A_A37DCFD9E45B_.wvu.PrintArea" localSheetId="6" hidden="1">'Sch-2'!$A$1:$J$71</definedName>
    <definedName name="Z_D53177B2_31EC_4222_B97A_A37DCFD9E45B_.wvu.PrintArea" localSheetId="7" hidden="1">'Sch-2 Dis'!$A$1:$F$62</definedName>
    <definedName name="Z_D53177B2_31EC_4222_B97A_A37DCFD9E45B_.wvu.PrintArea" localSheetId="8" hidden="1">'Sch-3 '!$A$1:$P$56</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917BAD1_3F5E_4203_970E_74D838DD272E_.wvu.Cols" localSheetId="22" hidden="1">'Bid Form 2nd Envelope'!$G:$K,'Bid Form 2nd Envelope'!$Y:$AN</definedName>
    <definedName name="Z_D917BAD1_3F5E_4203_970E_74D838DD272E_.wvu.Cols" localSheetId="18" hidden="1">Discount!$H:$K</definedName>
    <definedName name="Z_D917BAD1_3F5E_4203_970E_74D838DD272E_.wvu.Cols" localSheetId="3" hidden="1">'Names of Bidder'!$H:$R,'Names of Bidder'!$Z:$AC</definedName>
    <definedName name="Z_D917BAD1_3F5E_4203_970E_74D838DD272E_.wvu.Cols" localSheetId="4" hidden="1">'Sch-1'!$Q:$R,'Sch-1'!$AD:$AM</definedName>
    <definedName name="Z_D917BAD1_3F5E_4203_970E_74D838DD272E_.wvu.Cols" localSheetId="7" hidden="1">'Sch-2 Dis'!$K:$Q</definedName>
    <definedName name="Z_D917BAD1_3F5E_4203_970E_74D838DD272E_.wvu.Cols" localSheetId="8" hidden="1">'Sch-3 '!$R:$S,'Sch-3 '!$AK:$AP</definedName>
    <definedName name="Z_D917BAD1_3F5E_4203_970E_74D838DD272E_.wvu.Cols" localSheetId="9" hidden="1">'Sch-3 Dis'!$AA:$AF</definedName>
    <definedName name="Z_D917BAD1_3F5E_4203_970E_74D838DD272E_.wvu.Cols" localSheetId="10" hidden="1">'Sch-4'!$R:$S</definedName>
    <definedName name="Z_D917BAD1_3F5E_4203_970E_74D838DD272E_.wvu.Cols" localSheetId="11" hidden="1">'Sch-4b'!$R:$S</definedName>
    <definedName name="Z_D917BAD1_3F5E_4203_970E_74D838DD272E_.wvu.Cols" localSheetId="12" hidden="1">'Sch-5'!$I:$P</definedName>
    <definedName name="Z_D917BAD1_3F5E_4203_970E_74D838DD272E_.wvu.Cols" localSheetId="16" hidden="1">'Sch-7'!$P:$R,'Sch-7'!$AG:$AM</definedName>
    <definedName name="Z_D917BAD1_3F5E_4203_970E_74D838DD272E_.wvu.Cols" localSheetId="17" hidden="1">'Sch-7 Dis'!$AD:$AJ</definedName>
    <definedName name="Z_D917BAD1_3F5E_4203_970E_74D838DD272E_.wvu.FilterData" localSheetId="4" hidden="1">'Sch-1'!$A$21:$AY$62</definedName>
    <definedName name="Z_D917BAD1_3F5E_4203_970E_74D838DD272E_.wvu.FilterData" localSheetId="5" hidden="1">'Sch-1 dis'!$A$16:$B$21</definedName>
    <definedName name="Z_D917BAD1_3F5E_4203_970E_74D838DD272E_.wvu.FilterData" localSheetId="6" hidden="1">'Sch-2'!$G$20:$J$64</definedName>
    <definedName name="Z_D917BAD1_3F5E_4203_970E_74D838DD272E_.wvu.FilterData" localSheetId="7" hidden="1">'Sch-2 Dis'!$A$15:$F$56</definedName>
    <definedName name="Z_D917BAD1_3F5E_4203_970E_74D838DD272E_.wvu.FilterData" localSheetId="8" hidden="1">'Sch-3 '!$A$19:$BB$48</definedName>
    <definedName name="Z_D917BAD1_3F5E_4203_970E_74D838DD272E_.wvu.FilterData" localSheetId="9" hidden="1">'Sch-3 Dis'!$A$15:$F$81</definedName>
    <definedName name="Z_D917BAD1_3F5E_4203_970E_74D838DD272E_.wvu.PrintArea" localSheetId="22" hidden="1">'Bid Form 2nd Envelope'!$A$1:$F$68</definedName>
    <definedName name="Z_D917BAD1_3F5E_4203_970E_74D838DD272E_.wvu.PrintArea" localSheetId="1" hidden="1">Cover!$A$1:$F$15</definedName>
    <definedName name="Z_D917BAD1_3F5E_4203_970E_74D838DD272E_.wvu.PrintArea" localSheetId="18" hidden="1">Discount!$A$2:$G$43</definedName>
    <definedName name="Z_D917BAD1_3F5E_4203_970E_74D838DD272E_.wvu.PrintArea" localSheetId="20" hidden="1">'Entry Tax'!$A$1:$E$16</definedName>
    <definedName name="Z_D917BAD1_3F5E_4203_970E_74D838DD272E_.wvu.PrintArea" localSheetId="2" hidden="1">Instructions!$A$1:$C$55</definedName>
    <definedName name="Z_D917BAD1_3F5E_4203_970E_74D838DD272E_.wvu.PrintArea" localSheetId="3" hidden="1">'Names of Bidder'!$B$1:$G$32</definedName>
    <definedName name="Z_D917BAD1_3F5E_4203_970E_74D838DD272E_.wvu.PrintArea" localSheetId="19" hidden="1">Octroi!$A$1:$E$16</definedName>
    <definedName name="Z_D917BAD1_3F5E_4203_970E_74D838DD272E_.wvu.PrintArea" localSheetId="21" hidden="1">'Other Taxes &amp; Duties'!$A$1:$F$16</definedName>
    <definedName name="Z_D917BAD1_3F5E_4203_970E_74D838DD272E_.wvu.PrintArea" localSheetId="24" hidden="1">'Q &amp; C'!$A$1:$F$38</definedName>
    <definedName name="Z_D917BAD1_3F5E_4203_970E_74D838DD272E_.wvu.PrintArea" localSheetId="23" hidden="1">'Q &amp; C (2)'!$A$1:$F$44</definedName>
    <definedName name="Z_D917BAD1_3F5E_4203_970E_74D838DD272E_.wvu.PrintArea" localSheetId="4" hidden="1">'Sch-1'!$A$1:$O$76</definedName>
    <definedName name="Z_D917BAD1_3F5E_4203_970E_74D838DD272E_.wvu.PrintArea" localSheetId="5" hidden="1">'Sch-1 dis'!$A$1:$G$84</definedName>
    <definedName name="Z_D917BAD1_3F5E_4203_970E_74D838DD272E_.wvu.PrintArea" localSheetId="6" hidden="1">'Sch-2'!$A$1:$J$73</definedName>
    <definedName name="Z_D917BAD1_3F5E_4203_970E_74D838DD272E_.wvu.PrintArea" localSheetId="7" hidden="1">'Sch-2 Dis'!$A$1:$F$62</definedName>
    <definedName name="Z_D917BAD1_3F5E_4203_970E_74D838DD272E_.wvu.PrintArea" localSheetId="8" hidden="1">'Sch-3 '!$A$1:$Q$56</definedName>
    <definedName name="Z_D917BAD1_3F5E_4203_970E_74D838DD272E_.wvu.PrintArea" localSheetId="9" hidden="1">'Sch-3 Dis'!$A$1:$F$87</definedName>
    <definedName name="Z_D917BAD1_3F5E_4203_970E_74D838DD272E_.wvu.PrintArea" localSheetId="10" hidden="1">'Sch-4'!$A$1:$Q$29</definedName>
    <definedName name="Z_D917BAD1_3F5E_4203_970E_74D838DD272E_.wvu.PrintArea" localSheetId="11" hidden="1">'Sch-4b'!$A$1:$Q$37</definedName>
    <definedName name="Z_D917BAD1_3F5E_4203_970E_74D838DD272E_.wvu.PrintArea" localSheetId="12" hidden="1">'Sch-5'!$A$1:$E$26</definedName>
    <definedName name="Z_D917BAD1_3F5E_4203_970E_74D838DD272E_.wvu.PrintArea" localSheetId="13" hidden="1">'Sch-5 Dis'!$A$1:$E$26</definedName>
    <definedName name="Z_D917BAD1_3F5E_4203_970E_74D838DD272E_.wvu.PrintArea" localSheetId="14" hidden="1">'Sch-6'!$A$1:$D$33</definedName>
    <definedName name="Z_D917BAD1_3F5E_4203_970E_74D838DD272E_.wvu.PrintArea" localSheetId="15" hidden="1">'Sch-6 After Discount'!$A$1:$D$33</definedName>
    <definedName name="Z_D917BAD1_3F5E_4203_970E_74D838DD272E_.wvu.PrintArea" localSheetId="16" hidden="1">'Sch-7'!$A$1:$N$25</definedName>
    <definedName name="Z_D917BAD1_3F5E_4203_970E_74D838DD272E_.wvu.PrintArea" localSheetId="17" hidden="1">'Sch-7 Dis'!$A$1:$G$28</definedName>
    <definedName name="Z_D917BAD1_3F5E_4203_970E_74D838DD272E_.wvu.PrintTitles" localSheetId="4" hidden="1">'Sch-1'!$15:$17</definedName>
    <definedName name="Z_D917BAD1_3F5E_4203_970E_74D838DD272E_.wvu.PrintTitles" localSheetId="5" hidden="1">'Sch-1 dis'!$14:$16</definedName>
    <definedName name="Z_D917BAD1_3F5E_4203_970E_74D838DD272E_.wvu.PrintTitles" localSheetId="6" hidden="1">'Sch-2'!$15:$17</definedName>
    <definedName name="Z_D917BAD1_3F5E_4203_970E_74D838DD272E_.wvu.PrintTitles" localSheetId="7" hidden="1">'Sch-2 Dis'!$13:$15</definedName>
    <definedName name="Z_D917BAD1_3F5E_4203_970E_74D838DD272E_.wvu.PrintTitles" localSheetId="8" hidden="1">'Sch-3 '!$13:$17</definedName>
    <definedName name="Z_D917BAD1_3F5E_4203_970E_74D838DD272E_.wvu.PrintTitles" localSheetId="9" hidden="1">'Sch-3 Dis'!$13:$15</definedName>
    <definedName name="Z_D917BAD1_3F5E_4203_970E_74D838DD272E_.wvu.PrintTitles" localSheetId="12" hidden="1">'Sch-5'!$3:$13</definedName>
    <definedName name="Z_D917BAD1_3F5E_4203_970E_74D838DD272E_.wvu.PrintTitles" localSheetId="13" hidden="1">'Sch-5 Dis'!$3:$13</definedName>
    <definedName name="Z_D917BAD1_3F5E_4203_970E_74D838DD272E_.wvu.PrintTitles" localSheetId="14" hidden="1">'Sch-6'!$3:$13</definedName>
    <definedName name="Z_D917BAD1_3F5E_4203_970E_74D838DD272E_.wvu.PrintTitles" localSheetId="15" hidden="1">'Sch-6 After Discount'!$3:$13</definedName>
    <definedName name="Z_D917BAD1_3F5E_4203_970E_74D838DD272E_.wvu.PrintTitles" localSheetId="16" hidden="1">'Sch-7'!$14:$14</definedName>
    <definedName name="Z_D917BAD1_3F5E_4203_970E_74D838DD272E_.wvu.PrintTitles" localSheetId="17" hidden="1">'Sch-7 Dis'!$14:$14</definedName>
    <definedName name="Z_D917BAD1_3F5E_4203_970E_74D838DD272E_.wvu.Rows" localSheetId="22" hidden="1">'Bid Form 2nd Envelope'!$25:$25</definedName>
    <definedName name="Z_D917BAD1_3F5E_4203_970E_74D838DD272E_.wvu.Rows" localSheetId="1" hidden="1">Cover!$7:$7</definedName>
    <definedName name="Z_D917BAD1_3F5E_4203_970E_74D838DD272E_.wvu.Rows" localSheetId="18" hidden="1">Discount!$22:$22,Discount!$29:$29,Discount!$32:$34</definedName>
    <definedName name="Z_D917BAD1_3F5E_4203_970E_74D838DD272E_.wvu.Rows" localSheetId="2" hidden="1">Instructions!$36:$37</definedName>
    <definedName name="Z_D917BAD1_3F5E_4203_970E_74D838DD272E_.wvu.Rows" localSheetId="4" hidden="1">'Sch-1'!$18:$19</definedName>
    <definedName name="Z_D917BAD1_3F5E_4203_970E_74D838DD272E_.wvu.Rows" localSheetId="6" hidden="1">'Sch-2'!$18:$19</definedName>
    <definedName name="Z_D917BAD1_3F5E_4203_970E_74D838DD272E_.wvu.Rows" localSheetId="14" hidden="1">'Sch-6'!$22:$23</definedName>
    <definedName name="Z_D917BAD1_3F5E_4203_970E_74D838DD272E_.wvu.Rows" localSheetId="15" hidden="1">'Sch-6 After Discount'!$22:$23</definedName>
    <definedName name="Z_D917BAD1_3F5E_4203_970E_74D838DD272E_.wvu.Rows" localSheetId="16" hidden="1">'Sch-7'!$17:$18,'Sch-7'!$98:$216</definedName>
    <definedName name="Z_D917BAD1_3F5E_4203_970E_74D838DD272E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'Sch-1'!$A$18:$O$63</definedName>
    <definedName name="Z_E97134B6_5E8D_4951_8DA0_73D065532361_.wvu.FilterData" localSheetId="5" hidden="1">'Sch-1 dis'!$A$16:$B$21</definedName>
    <definedName name="Z_E97134B6_5E8D_4951_8DA0_73D065532361_.wvu.FilterData" localSheetId="6" hidden="1">'Sch-2'!$G$20:$J$64</definedName>
    <definedName name="Z_E97134B6_5E8D_4951_8DA0_73D065532361_.wvu.FilterData" localSheetId="7" hidden="1">'Sch-2 Dis'!$A$15:$F$56</definedName>
    <definedName name="Z_E97134B6_5E8D_4951_8DA0_73D065532361_.wvu.FilterData" localSheetId="8" hidden="1">'Sch-3 '!$A$18:$P$50</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Instructions!$A$1:$C$55</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'Sch-1'!$A$1:$O$76</definedName>
    <definedName name="Z_E97134B6_5E8D_4951_8DA0_73D065532361_.wvu.PrintArea" localSheetId="5" hidden="1">'Sch-1 dis'!$A$1:$G$84</definedName>
    <definedName name="Z_E97134B6_5E8D_4951_8DA0_73D065532361_.wvu.PrintArea" localSheetId="6" hidden="1">'Sch-2'!$A$1:$J$71</definedName>
    <definedName name="Z_E97134B6_5E8D_4951_8DA0_73D065532361_.wvu.PrintArea" localSheetId="7" hidden="1">'Sch-2 Dis'!$A$1:$F$62</definedName>
    <definedName name="Z_E97134B6_5E8D_4951_8DA0_73D065532361_.wvu.PrintArea" localSheetId="8" hidden="1">'Sch-3 '!$A$1:$P$56</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'Sch-1'!$A$18:$O$63</definedName>
    <definedName name="Z_E9F4E142_7D26_464D_BECA_4F3806DB1FE1_.wvu.FilterData" localSheetId="5" hidden="1">'Sch-1 dis'!$A$16:$B$21</definedName>
    <definedName name="Z_E9F4E142_7D26_464D_BECA_4F3806DB1FE1_.wvu.FilterData" localSheetId="6" hidden="1">'Sch-2'!$G$20:$J$64</definedName>
    <definedName name="Z_E9F4E142_7D26_464D_BECA_4F3806DB1FE1_.wvu.FilterData" localSheetId="7" hidden="1">'Sch-2 Dis'!$A$15:$F$56</definedName>
    <definedName name="Z_E9F4E142_7D26_464D_BECA_4F3806DB1FE1_.wvu.FilterData" localSheetId="8" hidden="1">'Sch-3 '!$A$18:$P$50</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Instructions!$A$1:$C$55</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'Sch-1'!$A$1:$O$76</definedName>
    <definedName name="Z_E9F4E142_7D26_464D_BECA_4F3806DB1FE1_.wvu.PrintArea" localSheetId="5" hidden="1">'Sch-1 dis'!$A$1:$G$84</definedName>
    <definedName name="Z_E9F4E142_7D26_464D_BECA_4F3806DB1FE1_.wvu.PrintArea" localSheetId="6" hidden="1">'Sch-2'!$A$1:$J$71</definedName>
    <definedName name="Z_E9F4E142_7D26_464D_BECA_4F3806DB1FE1_.wvu.PrintArea" localSheetId="7" hidden="1">'Sch-2 Dis'!$A$1:$F$62</definedName>
    <definedName name="Z_E9F4E142_7D26_464D_BECA_4F3806DB1FE1_.wvu.PrintArea" localSheetId="8" hidden="1">'Sch-3 '!$A$1:$P$56</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'Sch-1'!$A$18:$O$63</definedName>
    <definedName name="Z_ECE9294F_C910_4036_88BC_B1F2176FB06B_.wvu.FilterData" localSheetId="5" hidden="1">'Sch-1 dis'!$A$16:$B$21</definedName>
    <definedName name="Z_ECE9294F_C910_4036_88BC_B1F2176FB06B_.wvu.FilterData" localSheetId="6" hidden="1">'Sch-2'!$G$20:$J$64</definedName>
    <definedName name="Z_ECE9294F_C910_4036_88BC_B1F2176FB06B_.wvu.FilterData" localSheetId="7" hidden="1">'Sch-2 Dis'!$A$15:$F$56</definedName>
    <definedName name="Z_ECE9294F_C910_4036_88BC_B1F2176FB06B_.wvu.FilterData" localSheetId="8" hidden="1">'Sch-3 '!$A$18:$P$50</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Instructions!$A$1:$C$55</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'Sch-1'!$A$1:$O$76</definedName>
    <definedName name="Z_ECE9294F_C910_4036_88BC_B1F2176FB06B_.wvu.PrintArea" localSheetId="5" hidden="1">'Sch-1 dis'!$A$1:$G$84</definedName>
    <definedName name="Z_ECE9294F_C910_4036_88BC_B1F2176FB06B_.wvu.PrintArea" localSheetId="6" hidden="1">'Sch-2'!$A$1:$J$71</definedName>
    <definedName name="Z_ECE9294F_C910_4036_88BC_B1F2176FB06B_.wvu.PrintArea" localSheetId="7" hidden="1">'Sch-2 Dis'!$A$1:$F$62</definedName>
    <definedName name="Z_ECE9294F_C910_4036_88BC_B1F2176FB06B_.wvu.PrintArea" localSheetId="8" hidden="1">'Sch-3 '!$A$1:$P$56</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'Sch-1'!$A$18:$O$63</definedName>
    <definedName name="Z_EE46BCD1_F715_4FA9_A5FC_1B125AD601E0_.wvu.FilterData" localSheetId="5" hidden="1">'Sch-1 dis'!$A$16:$B$21</definedName>
    <definedName name="Z_EE46BCD1_F715_4FA9_A5FC_1B125AD601E0_.wvu.FilterData" localSheetId="6" hidden="1">'Sch-2'!$G$20:$J$64</definedName>
    <definedName name="Z_EE46BCD1_F715_4FA9_A5FC_1B125AD601E0_.wvu.FilterData" localSheetId="7" hidden="1">'Sch-2 Dis'!$A$15:$F$56</definedName>
    <definedName name="Z_EE46BCD1_F715_4FA9_A5FC_1B125AD601E0_.wvu.FilterData" localSheetId="8" hidden="1">'Sch-3 '!$A$18:$P$50</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Instructions!$A$1:$C$55</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'Sch-1'!$A$1:$O$76</definedName>
    <definedName name="Z_EE46BCD1_F715_4FA9_A5FC_1B125AD601E0_.wvu.PrintArea" localSheetId="5" hidden="1">'Sch-1 dis'!$A$1:$G$84</definedName>
    <definedName name="Z_EE46BCD1_F715_4FA9_A5FC_1B125AD601E0_.wvu.PrintArea" localSheetId="6" hidden="1">'Sch-2'!$A$1:$J$71</definedName>
    <definedName name="Z_EE46BCD1_F715_4FA9_A5FC_1B125AD601E0_.wvu.PrintArea" localSheetId="7" hidden="1">'Sch-2 Dis'!$A$1:$F$62</definedName>
    <definedName name="Z_EE46BCD1_F715_4FA9_A5FC_1B125AD601E0_.wvu.PrintArea" localSheetId="8" hidden="1">'Sch-3 '!$A$1:$P$56</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Rahul Mendhe {Rahul Mendhe} - Personal View" guid="{A41EE4DE-0D82-4A56-8210-F78316511D11}" mergeInterval="0" personalView="1" maximized="1" xWindow="-8" yWindow="-8" windowWidth="1936" windowHeight="1056" tabRatio="644" activeSheetId="23"/>
    <customWorkbookView name="Jasminder Singh Bhatia {जसमिंदर सिंह भाटिया} - Personal View" guid="{A34CC49F-E309-4C23-B4F6-1E3B307C10D1}" mergeInterval="0" personalView="1" maximized="1" windowWidth="1596" windowHeight="634" tabRatio="746" activeSheetId="5"/>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60003099 - Personal View" guid="{498493C3-769C-4143-9114-C68CD1D40B11}" mergeInterval="0" personalView="1" maximized="1" windowWidth="1276" windowHeight="758" tabRatio="746" activeSheetId="2"/>
    <customWorkbookView name="Samrat Jain {Samrat Jain} - Personal View" guid="{1E0C44A1-9358-4FBD-8C2C-4DB661DA1476}" mergeInterval="0" personalView="1" maximized="1" windowWidth="1916" windowHeight="774" tabRatio="644" activeSheetId="2"/>
    <customWorkbookView name="Samrat Jain - Personal View" guid="{563446CD-EB1B-4F94-95CE-012C7C73EC8C}" mergeInterval="0" personalView="1" maximized="1" xWindow="1" yWindow="1" windowWidth="1366" windowHeight="496" tabRatio="831" activeSheetId="2" showComments="commIndAndComment"/>
    <customWorkbookView name="Rohit Dalakoti {रोहित डालाकोटी} - Personal View" guid="{D917BAD1-3F5E-4203-970E-74D838DD272E}" mergeInterval="0" personalView="1" maximized="1" xWindow="-8" yWindow="-8" windowWidth="1936" windowHeight="1056" tabRatio="644"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 i="2" l="1"/>
  <c r="F9" i="25"/>
  <c r="D11" i="25"/>
  <c r="F11" i="25" s="1"/>
  <c r="D16" i="25"/>
  <c r="D17" i="25"/>
  <c r="F17" i="25"/>
  <c r="F24" i="25"/>
  <c r="F25" i="25"/>
  <c r="F31" i="25"/>
  <c r="F32" i="25" s="1"/>
  <c r="F14" i="25" s="1"/>
  <c r="I31" i="25"/>
  <c r="J31" i="25" s="1"/>
  <c r="K31" i="25"/>
  <c r="M31" i="25"/>
  <c r="N31" i="25"/>
  <c r="O31" i="25"/>
  <c r="O32" i="25"/>
  <c r="I33" i="25"/>
  <c r="K33" i="25" s="1"/>
  <c r="M33" i="25"/>
  <c r="N33" i="25" s="1"/>
  <c r="O33" i="25"/>
  <c r="I34" i="25"/>
  <c r="J34" i="25" s="1"/>
  <c r="K34" i="25"/>
  <c r="M34" i="25"/>
  <c r="O34" i="25" s="1"/>
  <c r="N34" i="25"/>
  <c r="I35" i="25"/>
  <c r="K35" i="25" s="1"/>
  <c r="J35" i="25"/>
  <c r="M35" i="25"/>
  <c r="O35" i="25" s="1"/>
  <c r="I36" i="25"/>
  <c r="K36" i="25" s="1"/>
  <c r="M36" i="25"/>
  <c r="N36" i="25"/>
  <c r="O36" i="25"/>
  <c r="I37" i="25"/>
  <c r="J37" i="25" s="1"/>
  <c r="M37" i="25"/>
  <c r="O37" i="25" s="1"/>
  <c r="N37" i="25"/>
  <c r="I38" i="25"/>
  <c r="D4" i="24"/>
  <c r="F9" i="24"/>
  <c r="D16" i="24"/>
  <c r="L26" i="24" s="1"/>
  <c r="K26" i="24" s="1"/>
  <c r="B26" i="24" s="1"/>
  <c r="D17" i="24"/>
  <c r="L27" i="24" s="1"/>
  <c r="K27" i="24" s="1"/>
  <c r="B27" i="24" s="1"/>
  <c r="F21" i="24"/>
  <c r="I24" i="24"/>
  <c r="I25" i="24"/>
  <c r="I26" i="24"/>
  <c r="B28" i="24"/>
  <c r="K28" i="24"/>
  <c r="L28" i="24"/>
  <c r="F32" i="24"/>
  <c r="F14" i="24" s="1"/>
  <c r="F33" i="24"/>
  <c r="F36" i="24"/>
  <c r="F18" i="24" s="1"/>
  <c r="A43" i="24"/>
  <c r="B44" i="24"/>
  <c r="Z1" i="23"/>
  <c r="E53" i="23" s="1"/>
  <c r="A9" i="23"/>
  <c r="A10" i="23"/>
  <c r="A11" i="23"/>
  <c r="A12" i="23"/>
  <c r="A13" i="23"/>
  <c r="A49" i="23"/>
  <c r="A65" i="23"/>
  <c r="F6" i="22"/>
  <c r="F16" i="22" s="1"/>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F33" i="25" s="1"/>
  <c r="F15"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R19" i="11"/>
  <c r="S19" i="11" s="1"/>
  <c r="R20" i="11"/>
  <c r="S20" i="11" s="1"/>
  <c r="P22" i="11"/>
  <c r="S22" i="11"/>
  <c r="Q23" i="1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P19" i="9"/>
  <c r="R19" i="9" s="1"/>
  <c r="S19" i="9" s="1"/>
  <c r="Q19" i="9" s="1"/>
  <c r="P20" i="9"/>
  <c r="R20" i="9" s="1"/>
  <c r="S20" i="9" s="1"/>
  <c r="Q20" i="9" s="1"/>
  <c r="P21" i="9"/>
  <c r="R21" i="9" s="1"/>
  <c r="S21" i="9" s="1"/>
  <c r="Q21" i="9" s="1"/>
  <c r="P22" i="9"/>
  <c r="R22" i="9" s="1"/>
  <c r="S22" i="9" s="1"/>
  <c r="Q22" i="9" s="1"/>
  <c r="P23" i="9"/>
  <c r="R23" i="9" s="1"/>
  <c r="S23" i="9" s="1"/>
  <c r="Q23" i="9" s="1"/>
  <c r="P24" i="9"/>
  <c r="R24" i="9" s="1"/>
  <c r="S24" i="9" s="1"/>
  <c r="Q24" i="9" s="1"/>
  <c r="P25" i="9"/>
  <c r="R25" i="9" s="1"/>
  <c r="S25" i="9" s="1"/>
  <c r="Q25" i="9" s="1"/>
  <c r="P26" i="9"/>
  <c r="R26" i="9" s="1"/>
  <c r="S26" i="9" s="1"/>
  <c r="Q26" i="9" s="1"/>
  <c r="P27" i="9"/>
  <c r="R27" i="9" s="1"/>
  <c r="S27" i="9" s="1"/>
  <c r="Q27" i="9" s="1"/>
  <c r="P28" i="9"/>
  <c r="R28" i="9" s="1"/>
  <c r="S28" i="9" s="1"/>
  <c r="Q28" i="9" s="1"/>
  <c r="P29" i="9"/>
  <c r="R29" i="9" s="1"/>
  <c r="S29" i="9" s="1"/>
  <c r="Q29" i="9" s="1"/>
  <c r="P30" i="9"/>
  <c r="R30" i="9" s="1"/>
  <c r="S30" i="9" s="1"/>
  <c r="Q30" i="9" s="1"/>
  <c r="P31" i="9"/>
  <c r="R31" i="9" s="1"/>
  <c r="S31" i="9" s="1"/>
  <c r="Q31" i="9" s="1"/>
  <c r="P32" i="9"/>
  <c r="R32" i="9" s="1"/>
  <c r="S32" i="9" s="1"/>
  <c r="Q32" i="9" s="1"/>
  <c r="P33" i="9"/>
  <c r="R33" i="9" s="1"/>
  <c r="S33" i="9" s="1"/>
  <c r="Q33" i="9" s="1"/>
  <c r="P34" i="9"/>
  <c r="R34" i="9" s="1"/>
  <c r="S34" i="9" s="1"/>
  <c r="Q34" i="9" s="1"/>
  <c r="P35" i="9"/>
  <c r="R35" i="9" s="1"/>
  <c r="S35" i="9" s="1"/>
  <c r="Q35" i="9" s="1"/>
  <c r="P36" i="9"/>
  <c r="R36" i="9" s="1"/>
  <c r="S36" i="9" s="1"/>
  <c r="Q36" i="9" s="1"/>
  <c r="P37" i="9"/>
  <c r="R37" i="9" s="1"/>
  <c r="S37" i="9" s="1"/>
  <c r="Q37" i="9" s="1"/>
  <c r="P38" i="9"/>
  <c r="R38" i="9" s="1"/>
  <c r="S38" i="9" s="1"/>
  <c r="Q38" i="9" s="1"/>
  <c r="P39" i="9"/>
  <c r="R39" i="9" s="1"/>
  <c r="S39" i="9" s="1"/>
  <c r="Q39" i="9" s="1"/>
  <c r="P40" i="9"/>
  <c r="R40" i="9" s="1"/>
  <c r="S40" i="9" s="1"/>
  <c r="Q40" i="9" s="1"/>
  <c r="P41" i="9"/>
  <c r="R41" i="9" s="1"/>
  <c r="S41" i="9" s="1"/>
  <c r="Q41" i="9" s="1"/>
  <c r="P42" i="9"/>
  <c r="R42" i="9" s="1"/>
  <c r="S42" i="9" s="1"/>
  <c r="Q42" i="9" s="1"/>
  <c r="P43" i="9"/>
  <c r="R43" i="9" s="1"/>
  <c r="S43" i="9" s="1"/>
  <c r="Q43" i="9" s="1"/>
  <c r="P44" i="9"/>
  <c r="R44" i="9" s="1"/>
  <c r="S44" i="9" s="1"/>
  <c r="Q44" i="9" s="1"/>
  <c r="P45" i="9"/>
  <c r="R45" i="9" s="1"/>
  <c r="S45" i="9" s="1"/>
  <c r="Q45" i="9" s="1"/>
  <c r="P46" i="9"/>
  <c r="R46" i="9" s="1"/>
  <c r="S46" i="9" s="1"/>
  <c r="Q46" i="9" s="1"/>
  <c r="P47" i="9"/>
  <c r="R47" i="9" s="1"/>
  <c r="S47" i="9" s="1"/>
  <c r="Q47" i="9" s="1"/>
  <c r="P48" i="9"/>
  <c r="R48" i="9" s="1"/>
  <c r="S48" i="9" s="1"/>
  <c r="Q48"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A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Z1"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T76" i="6" s="1"/>
  <c r="Q75" i="6"/>
  <c r="Q77" i="6"/>
  <c r="B81" i="6"/>
  <c r="B82" i="6"/>
  <c r="E82" i="6"/>
  <c r="E83" i="6"/>
  <c r="AJ1" i="5"/>
  <c r="A7" i="5"/>
  <c r="C8" i="5"/>
  <c r="AJ8" i="5"/>
  <c r="C9" i="5"/>
  <c r="B9" i="8" s="1"/>
  <c r="C10" i="5"/>
  <c r="C11" i="5"/>
  <c r="N21" i="5"/>
  <c r="Q21" i="5" s="1"/>
  <c r="R21" i="5" s="1"/>
  <c r="O21" i="5" s="1"/>
  <c r="N22" i="5"/>
  <c r="Q22" i="5" s="1"/>
  <c r="R22" i="5" s="1"/>
  <c r="O22" i="5" s="1"/>
  <c r="N23" i="5"/>
  <c r="Q23" i="5" s="1"/>
  <c r="R23" i="5" s="1"/>
  <c r="N24" i="5"/>
  <c r="Q24" i="5" s="1"/>
  <c r="R24" i="5" s="1"/>
  <c r="O24" i="5" s="1"/>
  <c r="N25" i="5"/>
  <c r="Q25" i="5" s="1"/>
  <c r="R25" i="5" s="1"/>
  <c r="O25" i="5" s="1"/>
  <c r="N26" i="5"/>
  <c r="Q26" i="5" s="1"/>
  <c r="R26" i="5" s="1"/>
  <c r="O26" i="5" s="1"/>
  <c r="N27" i="5"/>
  <c r="Q27" i="5" s="1"/>
  <c r="R27" i="5" s="1"/>
  <c r="O27" i="5" s="1"/>
  <c r="N28" i="5"/>
  <c r="Q28" i="5" s="1"/>
  <c r="R28" i="5" s="1"/>
  <c r="O28" i="5" s="1"/>
  <c r="N29" i="5"/>
  <c r="Q29" i="5" s="1"/>
  <c r="R29" i="5" s="1"/>
  <c r="O29" i="5" s="1"/>
  <c r="N30" i="5"/>
  <c r="Q30" i="5" s="1"/>
  <c r="R30" i="5" s="1"/>
  <c r="O30" i="5" s="1"/>
  <c r="N31" i="5"/>
  <c r="Q31" i="5" s="1"/>
  <c r="R31" i="5" s="1"/>
  <c r="O31" i="5" s="1"/>
  <c r="N32" i="5"/>
  <c r="Q32" i="5" s="1"/>
  <c r="R32" i="5" s="1"/>
  <c r="O32" i="5" s="1"/>
  <c r="N33" i="5"/>
  <c r="Q33" i="5" s="1"/>
  <c r="R33" i="5" s="1"/>
  <c r="O33" i="5" s="1"/>
  <c r="N34" i="5"/>
  <c r="Q34" i="5" s="1"/>
  <c r="R34" i="5" s="1"/>
  <c r="O34" i="5" s="1"/>
  <c r="N35" i="5"/>
  <c r="Q35" i="5" s="1"/>
  <c r="R35" i="5" s="1"/>
  <c r="O35" i="5" s="1"/>
  <c r="N36" i="5"/>
  <c r="Q36" i="5" s="1"/>
  <c r="R36" i="5" s="1"/>
  <c r="O36" i="5" s="1"/>
  <c r="N37" i="5"/>
  <c r="Q37" i="5" s="1"/>
  <c r="R37" i="5" s="1"/>
  <c r="O37" i="5" s="1"/>
  <c r="N38" i="5"/>
  <c r="Q38" i="5" s="1"/>
  <c r="R38" i="5" s="1"/>
  <c r="O38" i="5" s="1"/>
  <c r="N39" i="5"/>
  <c r="Q39" i="5" s="1"/>
  <c r="R39" i="5" s="1"/>
  <c r="O39" i="5" s="1"/>
  <c r="N40" i="5"/>
  <c r="Q40" i="5" s="1"/>
  <c r="R40" i="5" s="1"/>
  <c r="O40" i="5" s="1"/>
  <c r="N41" i="5"/>
  <c r="Q41" i="5" s="1"/>
  <c r="R41" i="5" s="1"/>
  <c r="O41" i="5" s="1"/>
  <c r="N42" i="5"/>
  <c r="Q42" i="5" s="1"/>
  <c r="R42" i="5" s="1"/>
  <c r="O42" i="5" s="1"/>
  <c r="N43" i="5"/>
  <c r="Q43" i="5" s="1"/>
  <c r="R43" i="5" s="1"/>
  <c r="O43" i="5" s="1"/>
  <c r="N44" i="5"/>
  <c r="Q44" i="5" s="1"/>
  <c r="R44" i="5" s="1"/>
  <c r="O44" i="5" s="1"/>
  <c r="N45" i="5"/>
  <c r="Q45" i="5" s="1"/>
  <c r="R45" i="5" s="1"/>
  <c r="O45" i="5" s="1"/>
  <c r="N46" i="5"/>
  <c r="Q46" i="5" s="1"/>
  <c r="R46" i="5" s="1"/>
  <c r="O46" i="5" s="1"/>
  <c r="N47" i="5"/>
  <c r="Q47" i="5" s="1"/>
  <c r="R47" i="5" s="1"/>
  <c r="O47" i="5" s="1"/>
  <c r="N48" i="5"/>
  <c r="Q48" i="5" s="1"/>
  <c r="R48" i="5" s="1"/>
  <c r="O48" i="5" s="1"/>
  <c r="N49" i="5"/>
  <c r="Q49" i="5" s="1"/>
  <c r="R49" i="5" s="1"/>
  <c r="O49" i="5" s="1"/>
  <c r="N50" i="5"/>
  <c r="Q50" i="5" s="1"/>
  <c r="R50" i="5" s="1"/>
  <c r="O50" i="5" s="1"/>
  <c r="N51" i="5"/>
  <c r="Q51" i="5" s="1"/>
  <c r="R51" i="5" s="1"/>
  <c r="O51" i="5" s="1"/>
  <c r="N52" i="5"/>
  <c r="Q52" i="5" s="1"/>
  <c r="R52" i="5" s="1"/>
  <c r="O52" i="5" s="1"/>
  <c r="N53" i="5"/>
  <c r="Q53" i="5" s="1"/>
  <c r="R53" i="5" s="1"/>
  <c r="O53" i="5" s="1"/>
  <c r="N54" i="5"/>
  <c r="Q54" i="5" s="1"/>
  <c r="R54" i="5" s="1"/>
  <c r="O54" i="5" s="1"/>
  <c r="N55" i="5"/>
  <c r="Q55" i="5" s="1"/>
  <c r="R55" i="5" s="1"/>
  <c r="O55" i="5" s="1"/>
  <c r="N56" i="5"/>
  <c r="Q56" i="5" s="1"/>
  <c r="R56" i="5" s="1"/>
  <c r="O56" i="5" s="1"/>
  <c r="N57" i="5"/>
  <c r="Q57" i="5" s="1"/>
  <c r="R57" i="5" s="1"/>
  <c r="O57" i="5" s="1"/>
  <c r="N58" i="5"/>
  <c r="Q58" i="5" s="1"/>
  <c r="R58" i="5" s="1"/>
  <c r="O58" i="5" s="1"/>
  <c r="N59" i="5"/>
  <c r="Q59" i="5" s="1"/>
  <c r="R59" i="5" s="1"/>
  <c r="O59" i="5" s="1"/>
  <c r="N60" i="5"/>
  <c r="Q60" i="5" s="1"/>
  <c r="R60" i="5" s="1"/>
  <c r="O60" i="5" s="1"/>
  <c r="N61" i="5"/>
  <c r="Q61" i="5" s="1"/>
  <c r="R61" i="5" s="1"/>
  <c r="O61" i="5" s="1"/>
  <c r="N62" i="5"/>
  <c r="Q62" i="5" s="1"/>
  <c r="R62" i="5" s="1"/>
  <c r="O62" i="5" s="1"/>
  <c r="B74" i="5"/>
  <c r="B75" i="5"/>
  <c r="M75" i="5"/>
  <c r="M76" i="5"/>
  <c r="I6" i="4"/>
  <c r="K6" i="4"/>
  <c r="H39" i="23" s="1"/>
  <c r="L6" i="4"/>
  <c r="AJ2" i="5" s="1"/>
  <c r="M6" i="4"/>
  <c r="N6" i="4" s="1"/>
  <c r="AA6" i="4"/>
  <c r="B7" i="4"/>
  <c r="L8" i="4"/>
  <c r="B9" i="4"/>
  <c r="B10" i="4"/>
  <c r="B14" i="4"/>
  <c r="B15" i="4"/>
  <c r="H31" i="4"/>
  <c r="G31" i="4" s="1"/>
  <c r="B2" i="2"/>
  <c r="A3" i="6" s="1"/>
  <c r="B3" i="2"/>
  <c r="N21" i="17" l="1"/>
  <c r="M20" i="17"/>
  <c r="E52" i="23"/>
  <c r="K37" i="25"/>
  <c r="J64" i="7"/>
  <c r="H26" i="19" s="1"/>
  <c r="K18" i="13"/>
  <c r="O18" i="13"/>
  <c r="O23" i="5"/>
  <c r="AE1" i="5" s="1"/>
  <c r="R64" i="5"/>
  <c r="N69" i="5" s="1"/>
  <c r="I10" i="17"/>
  <c r="I107" i="17" s="1"/>
  <c r="B10" i="16"/>
  <c r="B10" i="12"/>
  <c r="B10" i="18"/>
  <c r="B113" i="18" s="1"/>
  <c r="B10" i="15"/>
  <c r="B10" i="13"/>
  <c r="C10" i="9"/>
  <c r="B10" i="10"/>
  <c r="B10" i="14"/>
  <c r="B10" i="8"/>
  <c r="C10" i="7"/>
  <c r="B10" i="11"/>
  <c r="A1" i="15"/>
  <c r="A1" i="14"/>
  <c r="A1" i="13"/>
  <c r="A2" i="19"/>
  <c r="A1" i="17"/>
  <c r="A98" i="17" s="1"/>
  <c r="A1" i="12"/>
  <c r="A1" i="23"/>
  <c r="A1" i="18"/>
  <c r="A104" i="18" s="1"/>
  <c r="A1" i="11"/>
  <c r="A1" i="10"/>
  <c r="A1" i="9"/>
  <c r="A1" i="16"/>
  <c r="A1" i="8"/>
  <c r="A1" i="7"/>
  <c r="A1" i="6"/>
  <c r="A3" i="5"/>
  <c r="D33" i="15"/>
  <c r="D25" i="14"/>
  <c r="C25" i="18"/>
  <c r="F47" i="23"/>
  <c r="F42" i="19"/>
  <c r="J24" i="17"/>
  <c r="D33" i="16"/>
  <c r="O35" i="12"/>
  <c r="O27" i="11"/>
  <c r="D25" i="13"/>
  <c r="E86" i="10"/>
  <c r="O56" i="9"/>
  <c r="E61" i="8"/>
  <c r="J71" i="7"/>
  <c r="A7" i="14"/>
  <c r="A7" i="13"/>
  <c r="A7" i="17"/>
  <c r="A104" i="17" s="1"/>
  <c r="A7" i="18"/>
  <c r="A110" i="18" s="1"/>
  <c r="A7" i="16"/>
  <c r="A7" i="11"/>
  <c r="A7" i="10"/>
  <c r="A7" i="12"/>
  <c r="A7" i="9"/>
  <c r="A7" i="15"/>
  <c r="A7" i="8"/>
  <c r="A7" i="7"/>
  <c r="U1" i="6"/>
  <c r="U2" i="6" s="1"/>
  <c r="B77" i="6"/>
  <c r="F71" i="6"/>
  <c r="F72" i="6"/>
  <c r="A6" i="6"/>
  <c r="A6" i="5"/>
  <c r="F46" i="23"/>
  <c r="F41" i="19"/>
  <c r="J23" i="17"/>
  <c r="D24" i="13"/>
  <c r="D32" i="16"/>
  <c r="D24" i="14"/>
  <c r="C24" i="18"/>
  <c r="E85" i="10"/>
  <c r="O26" i="11"/>
  <c r="O34" i="12"/>
  <c r="D32" i="15"/>
  <c r="O55" i="9"/>
  <c r="E60" i="8"/>
  <c r="J70" i="7"/>
  <c r="B2" i="4"/>
  <c r="B25" i="18"/>
  <c r="B47" i="23"/>
  <c r="C42" i="19"/>
  <c r="E24" i="17"/>
  <c r="B33" i="16"/>
  <c r="B33" i="15"/>
  <c r="B35" i="12"/>
  <c r="B25" i="14"/>
  <c r="B85" i="10"/>
  <c r="B25" i="13"/>
  <c r="B27" i="11"/>
  <c r="B60" i="8"/>
  <c r="B70" i="7"/>
  <c r="D55" i="9"/>
  <c r="A1" i="5"/>
  <c r="B15" i="23"/>
  <c r="A3" i="18"/>
  <c r="A106" i="18" s="1"/>
  <c r="A3" i="16"/>
  <c r="A3" i="12"/>
  <c r="A3" i="15"/>
  <c r="A38" i="25"/>
  <c r="C12" i="19"/>
  <c r="A3" i="17"/>
  <c r="A100" i="17" s="1"/>
  <c r="A3" i="14"/>
  <c r="A3" i="9"/>
  <c r="A3" i="13"/>
  <c r="A3" i="11"/>
  <c r="A3" i="10"/>
  <c r="A3" i="7"/>
  <c r="A3" i="8"/>
  <c r="Z2" i="23"/>
  <c r="Z2" i="6"/>
  <c r="B1" i="4"/>
  <c r="B32" i="16"/>
  <c r="B32" i="15"/>
  <c r="B24" i="14"/>
  <c r="B6" i="23"/>
  <c r="B24" i="18"/>
  <c r="B46" i="23"/>
  <c r="C41" i="19"/>
  <c r="B24" i="13"/>
  <c r="B34" i="12"/>
  <c r="B26" i="11"/>
  <c r="B84" i="10"/>
  <c r="E23" i="17"/>
  <c r="D54" i="9"/>
  <c r="B59" i="8"/>
  <c r="B69" i="7"/>
  <c r="N66" i="5"/>
  <c r="B11" i="18"/>
  <c r="B114" i="18" s="1"/>
  <c r="B11" i="14"/>
  <c r="B11" i="13"/>
  <c r="B11" i="12"/>
  <c r="I11" i="17"/>
  <c r="I108" i="17" s="1"/>
  <c r="B11" i="15"/>
  <c r="B11" i="11"/>
  <c r="C11" i="9"/>
  <c r="B11" i="16"/>
  <c r="B11" i="10"/>
  <c r="B11" i="8"/>
  <c r="C11" i="7"/>
  <c r="I8" i="17"/>
  <c r="I105" i="17" s="1"/>
  <c r="B8" i="16"/>
  <c r="B8" i="12"/>
  <c r="B8" i="18"/>
  <c r="B111" i="18" s="1"/>
  <c r="B8" i="15"/>
  <c r="F44" i="23"/>
  <c r="G39" i="19"/>
  <c r="D4" i="25"/>
  <c r="B8" i="14"/>
  <c r="B8" i="13"/>
  <c r="C8" i="9"/>
  <c r="B8" i="11"/>
  <c r="B8" i="10"/>
  <c r="B8" i="8"/>
  <c r="C8" i="7"/>
  <c r="P50" i="9"/>
  <c r="B9" i="14"/>
  <c r="B9" i="13"/>
  <c r="B9" i="18"/>
  <c r="B112" i="18" s="1"/>
  <c r="I9" i="17"/>
  <c r="I106" i="17" s="1"/>
  <c r="B9" i="12"/>
  <c r="B9" i="11"/>
  <c r="B9" i="15"/>
  <c r="B9" i="10"/>
  <c r="B9" i="16"/>
  <c r="C9" i="9"/>
  <c r="C9" i="7"/>
  <c r="Q51" i="9"/>
  <c r="S50" i="9"/>
  <c r="H28" i="19"/>
  <c r="D20" i="15"/>
  <c r="H21" i="19"/>
  <c r="I21" i="19" s="1"/>
  <c r="S30" i="12"/>
  <c r="P30" i="12"/>
  <c r="F22" i="25"/>
  <c r="E16" i="20"/>
  <c r="F18" i="25"/>
  <c r="I39" i="25"/>
  <c r="Q20" i="12"/>
  <c r="Q31" i="12" s="1"/>
  <c r="E16" i="21"/>
  <c r="F34" i="24"/>
  <c r="F35" i="24"/>
  <c r="F16" i="24" s="1"/>
  <c r="J36" i="25"/>
  <c r="N35" i="25"/>
  <c r="I41" i="25" s="1"/>
  <c r="J33" i="25"/>
  <c r="K32" i="25"/>
  <c r="D15" i="25"/>
  <c r="F23" i="25" s="1"/>
  <c r="H30" i="19" l="1"/>
  <c r="H23" i="19"/>
  <c r="I23" i="19" s="1"/>
  <c r="N67" i="5"/>
  <c r="D20" i="25" s="1"/>
  <c r="F20" i="25" s="1"/>
  <c r="D26" i="15"/>
  <c r="H19" i="19"/>
  <c r="I19" i="19" s="1"/>
  <c r="D16" i="15"/>
  <c r="D7" i="25" s="1"/>
  <c r="F7" i="25" s="1"/>
  <c r="I40" i="25"/>
  <c r="C50" i="23"/>
  <c r="F50" i="23"/>
  <c r="B53" i="23"/>
  <c r="B51" i="23"/>
  <c r="B54" i="23"/>
  <c r="B52" i="23"/>
  <c r="F15" i="24"/>
  <c r="F37" i="24"/>
  <c r="F38" i="24" s="1"/>
  <c r="F17" i="24" s="1"/>
  <c r="F73" i="6"/>
  <c r="F75" i="6" s="1"/>
  <c r="Q76" i="6" s="1"/>
  <c r="I17" i="13"/>
  <c r="M17" i="13" s="1"/>
  <c r="AE2" i="5"/>
  <c r="H22" i="19"/>
  <c r="I22" i="19" s="1"/>
  <c r="D22" i="15"/>
  <c r="H29" i="19"/>
  <c r="D17" i="13"/>
  <c r="D18" i="25"/>
  <c r="H20" i="19"/>
  <c r="I20" i="19" s="1"/>
  <c r="H27" i="19"/>
  <c r="D18" i="15"/>
  <c r="H15" i="19"/>
  <c r="I15" i="19" s="1"/>
  <c r="H18" i="19"/>
  <c r="I18" i="19" s="1"/>
  <c r="H16" i="19"/>
  <c r="H25" i="19"/>
  <c r="N68" i="5"/>
  <c r="AG7" i="23"/>
  <c r="AG8" i="23" s="1"/>
  <c r="AG6" i="23"/>
  <c r="AG9" i="23"/>
  <c r="A6" i="18"/>
  <c r="A109" i="18" s="1"/>
  <c r="A6" i="16"/>
  <c r="A6" i="17"/>
  <c r="A103" i="17" s="1"/>
  <c r="A6" i="11"/>
  <c r="A6" i="12"/>
  <c r="A6" i="9"/>
  <c r="A6" i="15"/>
  <c r="A6" i="14"/>
  <c r="A6" i="13"/>
  <c r="A6" i="10"/>
  <c r="A6" i="7"/>
  <c r="A6" i="8"/>
  <c r="D15" i="13"/>
  <c r="D7" i="24" l="1"/>
  <c r="F7" i="24" s="1"/>
  <c r="B41" i="23"/>
  <c r="D14" i="15"/>
  <c r="H11" i="24"/>
  <c r="D11" i="24" s="1"/>
  <c r="F11" i="24" s="1"/>
  <c r="K20" i="19"/>
  <c r="D18" i="16" s="1"/>
  <c r="K19" i="19"/>
  <c r="D16" i="16" s="1"/>
  <c r="K23" i="19"/>
  <c r="D26" i="16" s="1"/>
  <c r="K18" i="19"/>
  <c r="K22" i="19"/>
  <c r="D22" i="16" s="1"/>
  <c r="K21" i="19"/>
  <c r="D20" i="16" s="1"/>
  <c r="D8" i="25"/>
  <c r="F8" i="25" s="1"/>
  <c r="D8" i="24"/>
  <c r="F8" i="24" s="1"/>
  <c r="D18" i="13"/>
  <c r="D24" i="15" s="1"/>
  <c r="F19" i="24"/>
  <c r="D14" i="16" l="1"/>
  <c r="D14" i="14"/>
  <c r="D14" i="24" s="1"/>
  <c r="D16" i="14"/>
  <c r="D6" i="25"/>
  <c r="D6" i="24"/>
  <c r="AI3" i="17"/>
  <c r="AI7" i="17" s="1"/>
  <c r="D28" i="15"/>
  <c r="AF3" i="18"/>
  <c r="AF7" i="18" s="1"/>
  <c r="AM3" i="9"/>
  <c r="AM7" i="9" s="1"/>
  <c r="AC3" i="10"/>
  <c r="AC7" i="10" s="1"/>
  <c r="M3" i="8"/>
  <c r="M7" i="8" s="1"/>
  <c r="L24" i="24" l="1"/>
  <c r="K24" i="24" s="1"/>
  <c r="B24" i="24" s="1"/>
  <c r="F6" i="25"/>
  <c r="F10" i="25" s="1"/>
  <c r="F35" i="25"/>
  <c r="F36" i="25" s="1"/>
  <c r="F16" i="25" s="1"/>
  <c r="D10" i="25"/>
  <c r="D15" i="24"/>
  <c r="L25" i="24" s="1"/>
  <c r="K25" i="24" s="1"/>
  <c r="B25" i="24" s="1"/>
  <c r="D18" i="14"/>
  <c r="D24" i="16" s="1"/>
  <c r="D28" i="16" s="1"/>
  <c r="AB17" i="23" s="1"/>
  <c r="F6" i="24"/>
  <c r="F10" i="24" s="1"/>
  <c r="D10" i="24"/>
  <c r="A1" i="26" l="1"/>
  <c r="F12" i="24"/>
  <c r="F20" i="24"/>
  <c r="F12" i="25"/>
  <c r="F19" i="25"/>
  <c r="D12" i="24"/>
  <c r="D12" i="25"/>
  <c r="D19" i="25"/>
  <c r="D19" i="24"/>
  <c r="D20" i="24" s="1"/>
  <c r="A7" i="26" l="1"/>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<sst xmlns="http://schemas.openxmlformats.org/spreadsheetml/2006/main" count="1408" uniqueCount="679">
  <si>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</si>
  <si>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</si>
  <si>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</si>
  <si>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</si>
  <si>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</si>
  <si>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</si>
  <si>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</si>
  <si>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</si>
  <si>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</si>
  <si>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</si>
  <si>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</si>
  <si>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</si>
  <si>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</si>
  <si>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</si>
  <si>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</si>
  <si>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</si>
  <si>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</si>
  <si>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</si>
  <si>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</si>
  <si>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</si>
  <si>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</si>
  <si>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</si>
  <si>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</si>
  <si>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</si>
  <si>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</si>
  <si>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</si>
  <si>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 xml:space="preserve">This letter of discount is optional. Bidder may / may not offer any discount. </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</si>
  <si>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</si>
  <si>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</si>
  <si>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</si>
  <si>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</si>
  <si>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</si>
  <si>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</si>
  <si>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</si>
  <si>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</si>
  <si>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</si>
  <si>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</si>
  <si>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</si>
  <si>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</si>
  <si>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</si>
  <si>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</si>
  <si>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</si>
  <si>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</si>
  <si>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</si>
  <si>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</si>
  <si>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</si>
  <si>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</si>
  <si>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</si>
  <si>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</si>
  <si>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</si>
  <si>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</si>
  <si>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</si>
  <si>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</si>
  <si>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</si>
  <si>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</si>
  <si>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</si>
  <si>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</si>
  <si>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</si>
  <si>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</si>
  <si>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</si>
  <si>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</si>
  <si>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</si>
  <si>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</si>
  <si>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</si>
  <si>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</si>
  <si>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</si>
  <si>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</si>
  <si>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</si>
  <si>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</si>
  <si>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</si>
  <si>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</si>
  <si>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</si>
  <si>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</si>
  <si>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</si>
  <si>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</si>
  <si>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</si>
  <si>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</si>
  <si>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</si>
  <si>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</si>
  <si>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</si>
  <si>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</si>
  <si>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</si>
  <si>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</si>
  <si>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</si>
  <si>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</si>
  <si>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</si>
  <si>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</si>
  <si>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</si>
  <si>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</si>
  <si>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</si>
  <si>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</si>
  <si>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</si>
  <si>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</si>
  <si>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</si>
  <si>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</si>
  <si>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</si>
  <si>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</si>
  <si>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</si>
  <si>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</si>
  <si>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</si>
  <si>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</si>
  <si>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</si>
  <si>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</si>
  <si>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</si>
  <si>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</si>
  <si>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</si>
  <si>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</si>
  <si>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</si>
  <si>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</si>
  <si>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</si>
  <si>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</si>
  <si>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</si>
  <si>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</si>
  <si>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</si>
  <si>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</si>
  <si>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</si>
  <si>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</si>
  <si>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</si>
  <si>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</si>
  <si>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</si>
  <si>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</si>
  <si>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</si>
  <si>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</si>
  <si>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</si>
  <si>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</si>
  <si>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</si>
  <si>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</si>
  <si>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</si>
  <si>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</si>
  <si>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</si>
  <si>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</si>
  <si>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</si>
  <si>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</si>
  <si>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</si>
  <si>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</si>
  <si>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</si>
  <si>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</si>
  <si>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</si>
  <si>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</si>
  <si>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</si>
  <si>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</si>
  <si>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</si>
  <si>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</si>
  <si>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</si>
  <si>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</si>
  <si>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</si>
  <si>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</si>
  <si>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</si>
  <si>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</si>
  <si>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</si>
  <si>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</si>
  <si>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</si>
  <si>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</si>
  <si>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</si>
  <si>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</si>
  <si>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</si>
  <si>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</si>
  <si>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</si>
  <si>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</si>
  <si>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</si>
  <si>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</si>
  <si>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</si>
  <si>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</si>
  <si>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</si>
  <si>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</si>
  <si>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</si>
  <si>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</si>
  <si>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</si>
  <si>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</si>
  <si>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</si>
  <si>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</si>
  <si>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</si>
  <si>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</si>
  <si>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</si>
  <si>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</si>
  <si>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</si>
  <si>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</si>
  <si>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</si>
  <si>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</si>
  <si>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</si>
  <si>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</si>
  <si>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</si>
  <si>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</si>
  <si>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</si>
  <si>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</si>
  <si>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</si>
  <si>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</si>
  <si>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</si>
  <si>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</si>
  <si>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</si>
  <si>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</si>
  <si>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</si>
  <si>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</si>
  <si>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</si>
  <si>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</si>
  <si>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</si>
  <si>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</si>
  <si>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</si>
  <si>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</si>
  <si>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</si>
  <si>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</si>
  <si>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</si>
  <si>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</si>
  <si>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</si>
  <si>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</si>
  <si>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</si>
  <si>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</si>
  <si>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</si>
  <si>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</si>
  <si>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</si>
  <si>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</si>
  <si>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</si>
  <si>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</si>
  <si>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</si>
  <si>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</si>
  <si>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</si>
  <si>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</si>
  <si>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</si>
  <si>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</si>
  <si>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</si>
  <si>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</si>
  <si>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</si>
  <si>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</si>
  <si>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</si>
  <si>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</si>
  <si>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</si>
  <si>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</si>
  <si>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</si>
  <si>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</si>
  <si>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</si>
  <si>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</si>
  <si>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</si>
  <si>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</si>
  <si>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</si>
  <si>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</si>
  <si>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</si>
  <si>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</si>
  <si>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</si>
  <si>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</si>
  <si>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</si>
  <si>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</si>
  <si>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</si>
  <si>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</si>
  <si>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</si>
  <si>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</si>
  <si>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</si>
  <si>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</si>
  <si>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</si>
  <si>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</si>
  <si>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</si>
  <si>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</si>
  <si>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</si>
  <si>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</si>
  <si>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</si>
  <si>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</si>
  <si>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</si>
  <si>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</si>
  <si>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</si>
  <si>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</si>
  <si>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</si>
  <si>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</si>
  <si>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</si>
  <si>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</si>
  <si>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</si>
  <si>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</si>
  <si>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</si>
  <si>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</si>
  <si>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</si>
  <si>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</si>
  <si>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</si>
  <si>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</si>
  <si>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</si>
  <si>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</si>
  <si>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</si>
  <si>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</si>
  <si>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</si>
  <si>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</si>
  <si>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</si>
  <si>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</si>
  <si>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</si>
  <si>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</si>
  <si>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</si>
  <si>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</si>
  <si>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</si>
  <si>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</si>
  <si>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</si>
  <si>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</si>
  <si>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</si>
  <si>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</si>
  <si>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</si>
  <si>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</si>
  <si>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</si>
  <si>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</si>
  <si>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</si>
  <si>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</si>
  <si>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</si>
  <si>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</si>
  <si>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</si>
  <si>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</si>
  <si>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</si>
  <si>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</si>
  <si>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</si>
  <si>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</si>
  <si>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</si>
  <si>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</si>
  <si>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</si>
  <si>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</si>
  <si>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</si>
  <si>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</si>
  <si>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</si>
  <si>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</si>
  <si>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</si>
  <si>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</si>
  <si>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</si>
  <si>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</si>
  <si>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</si>
  <si>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</si>
  <si>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</si>
  <si>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</si>
  <si>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</si>
  <si>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</si>
  <si>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</si>
  <si>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</si>
  <si>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</si>
  <si>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</si>
  <si>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</si>
  <si>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</si>
  <si>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</si>
  <si>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</si>
  <si>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</si>
  <si>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</si>
  <si>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</si>
  <si>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</si>
  <si>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</si>
  <si>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</si>
  <si>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</si>
  <si>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</si>
  <si>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</si>
  <si>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</si>
  <si>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</si>
  <si>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</si>
  <si>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</si>
  <si>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</si>
  <si>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</si>
  <si>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</si>
  <si>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</si>
  <si>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</si>
  <si>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</si>
  <si>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</si>
  <si>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</si>
  <si>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</si>
  <si>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</si>
  <si>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</si>
  <si>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</si>
  <si>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</si>
  <si>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</si>
  <si>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</si>
  <si>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</si>
  <si>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</si>
  <si>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</si>
  <si>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</si>
  <si>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</si>
  <si>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</si>
  <si>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</si>
  <si>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</si>
  <si>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</si>
  <si>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</si>
  <si>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</si>
  <si>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</si>
  <si>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</si>
  <si>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</si>
  <si>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</si>
  <si>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</si>
  <si>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</si>
  <si>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</si>
  <si>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</si>
  <si>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</si>
  <si>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</si>
  <si>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</si>
  <si>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</si>
  <si>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</si>
  <si>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</si>
  <si>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</si>
  <si>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</si>
  <si>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</si>
  <si>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</si>
  <si>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</si>
  <si>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</si>
  <si>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</si>
  <si>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</si>
  <si>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</si>
  <si>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</si>
  <si>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</si>
  <si>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</si>
  <si>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</si>
  <si>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</si>
  <si>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</si>
  <si>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</si>
  <si>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</si>
  <si>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</si>
  <si>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</si>
  <si>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</si>
  <si>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</si>
  <si>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</si>
  <si>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</si>
  <si>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</si>
  <si>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</si>
  <si>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</si>
  <si>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</si>
  <si>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</si>
  <si>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</si>
  <si>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</si>
  <si>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</si>
  <si>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</si>
  <si>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</si>
  <si>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</si>
  <si>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</si>
  <si>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</si>
  <si>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</si>
  <si>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</si>
  <si>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</si>
  <si>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- 2</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</si>
  <si>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</si>
  <si>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</si>
  <si>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</si>
  <si>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</si>
  <si>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</si>
  <si>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</si>
  <si>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</si>
  <si>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</si>
  <si>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</si>
  <si>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</si>
  <si>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</si>
  <si>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</si>
  <si>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</si>
  <si>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</si>
  <si>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</si>
  <si>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</si>
  <si>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</si>
  <si>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</si>
  <si>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</si>
  <si>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</si>
  <si>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</si>
  <si>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</si>
  <si>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</si>
  <si>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</si>
  <si>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</si>
  <si>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</si>
  <si>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</si>
  <si>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</si>
  <si>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</si>
  <si>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</si>
  <si>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</si>
  <si>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</si>
  <si>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</si>
  <si>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</si>
  <si>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</si>
  <si>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</si>
  <si>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</si>
  <si>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</si>
  <si>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</si>
  <si>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</si>
  <si>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</si>
  <si>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</si>
  <si>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</si>
  <si>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</si>
  <si>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</si>
  <si>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</si>
  <si>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</si>
  <si>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</si>
  <si>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</si>
  <si>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</si>
  <si>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</si>
  <si>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</si>
  <si>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</si>
  <si>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</si>
  <si>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</si>
  <si>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</si>
  <si>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</si>
  <si>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</si>
  <si>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</si>
  <si>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</si>
  <si>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</si>
  <si>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</si>
  <si>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</si>
  <si>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</si>
  <si>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</si>
  <si>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</si>
  <si>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</si>
  <si>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</si>
  <si>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</si>
  <si>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</si>
  <si>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</si>
  <si>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</si>
  <si>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</si>
  <si>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</si>
  <si>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</si>
  <si>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</si>
  <si>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</si>
  <si>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</si>
  <si>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</si>
  <si>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</si>
  <si>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</si>
  <si>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</si>
  <si>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</si>
  <si>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</si>
  <si>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</si>
  <si>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</si>
  <si>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</si>
  <si>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</si>
  <si>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</si>
  <si>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</si>
  <si>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</si>
  <si>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</si>
  <si>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</si>
  <si>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</si>
  <si>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</si>
  <si>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</si>
  <si>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</si>
  <si>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</si>
  <si>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</si>
  <si>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</si>
  <si>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</si>
  <si>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</si>
  <si>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</si>
  <si>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</si>
  <si>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</si>
  <si>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</si>
  <si>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</si>
  <si>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</si>
  <si>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</si>
  <si>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</si>
  <si>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</si>
  <si>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</si>
  <si>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</si>
  <si>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</si>
  <si>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</si>
  <si>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</si>
  <si>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</si>
  <si>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</si>
  <si>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</si>
  <si>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</si>
  <si>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</si>
  <si>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</si>
  <si>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</si>
  <si>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</si>
  <si>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</si>
  <si>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</si>
  <si>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</si>
  <si>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</si>
  <si>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</si>
  <si>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</si>
  <si>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</si>
  <si>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</si>
  <si>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</si>
  <si>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</si>
  <si>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</si>
  <si>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</si>
  <si>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</si>
  <si>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</si>
  <si>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</si>
  <si>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</si>
  <si>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</si>
  <si>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</si>
  <si>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</si>
  <si>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</si>
  <si>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Unit  Charges</t>
  </si>
  <si>
    <t>Total  Charges</t>
  </si>
  <si>
    <t>Fill up only green shaded cells in Sch-1, Sch-2, Sch-3, Sch-4, Sch-7 and Bid Form 2nd Envelope.</t>
  </si>
  <si>
    <t>All the cells in Sch-5 &amp; Sch-6 are auto filled, therefore no cell is required to be filled up there.</t>
  </si>
  <si>
    <t>Sch-4 (Training  Charges) :</t>
  </si>
  <si>
    <t xml:space="preserve">EA </t>
  </si>
  <si>
    <t>SET</t>
  </si>
  <si>
    <t xml:space="preserve">LS </t>
  </si>
  <si>
    <t xml:space="preserve">MT </t>
  </si>
  <si>
    <t xml:space="preserve">M3 </t>
  </si>
  <si>
    <t>Total F&amp;I Price</t>
  </si>
  <si>
    <t>Total Ex-works Price</t>
  </si>
  <si>
    <t xml:space="preserve">Total Installation Charges </t>
  </si>
  <si>
    <t>Whether  rate of GST in column ‘8’ is confirmed. If not  indicate applicable rate of GST *</t>
  </si>
  <si>
    <t>Whether  rate of GST in column ‘10’ is confirmed. If not  indicate applicable rate of GST *</t>
  </si>
  <si>
    <t xml:space="preserve">KM </t>
  </si>
  <si>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</si>
  <si>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</si>
  <si>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Sch-3 (Installation  Charges) :</t>
  </si>
  <si>
    <t>Specification No.: CC/NT/W-TW/DOM/A06/23/04720</t>
  </si>
  <si>
    <t>Diversion of TL for ISARDA Dam</t>
  </si>
  <si>
    <t xml:space="preserve">Diversion of TL for ISARDA Dam           </t>
  </si>
  <si>
    <t xml:space="preserve">Diversion of TL for ISARDA Dam   </t>
  </si>
  <si>
    <t xml:space="preserve">FABRICATION AND SUPPLY OF TOWER         </t>
  </si>
  <si>
    <t xml:space="preserve">SUPPLY OF EARTHING OF TOWERS            </t>
  </si>
  <si>
    <t xml:space="preserve">SUPPLY OF TOWER ACCESSORIES             </t>
  </si>
  <si>
    <t xml:space="preserve">SUPPLY OF CONDUCTOR                     </t>
  </si>
  <si>
    <t xml:space="preserve">SUPPLY OF EARTHWIRE                     </t>
  </si>
  <si>
    <t xml:space="preserve">SUPPLY OF INSULATOR                     </t>
  </si>
  <si>
    <t xml:space="preserve">SUPPLY OF HARDWARE FITTINGS             </t>
  </si>
  <si>
    <t xml:space="preserve">SUPPLY OF COND. &amp; EW ACCESSORIES        </t>
  </si>
  <si>
    <t xml:space="preserve">Supply of OPGW                          </t>
  </si>
  <si>
    <t>Fabrication, galvanising &amp; supply ofvarious types of towers &amp; towerparts,tower/leg extensions (complete)excluding step bolt, stubs andbolts &amp;nuts but including hangers, D-Shackles,pack washers etc.-HTSteel for NormalTowers</t>
  </si>
  <si>
    <t>Fabrication, galvanising &amp; supply ofvarious types of towers &amp; towerparts,tower/leg extensions (complete)excluding step bolt, stubs andbolts &amp;nuts but including hangers, D-Shackles,pack washers etc.-MSSteel for NormalTowers</t>
  </si>
  <si>
    <t>Fabrication, galvanising &amp; supply ofstubs with cleats for varioustypes oftowers and tower extensions(complete)with packwashers excluding supply ofbolts &amp; nuts-HT Steel for Normal Towers</t>
  </si>
  <si>
    <t>Fabrication, galvanising &amp; supply ofstubs with cleats for varioustypes oftowers and tower extensions(complete)with packwashers excluding supply ofbolts &amp; nuts-MS Steel for Normal Towers</t>
  </si>
  <si>
    <t>Supply of Hexagonal Bolts &amp; Nuts fortowers including Step Bolts,SpringWashers etc.</t>
  </si>
  <si>
    <t>Supply of Bolts &amp; Nuts for Stubsincluding Spring Washers etc.</t>
  </si>
  <si>
    <t>Supply of Pipe Type Earthing</t>
  </si>
  <si>
    <t>ROD TYPE EARTHING</t>
  </si>
  <si>
    <t>Supply of Counterpoise type (120 mlength)</t>
  </si>
  <si>
    <t>Supply of Shieldwire EarthingincludingPG clamps, downlead clampsbutexcluding Earthwire bits for Pipetypeearthing</t>
  </si>
  <si>
    <t>Supply of Shieldwire Earthing Counterpoise (4X30M) Type including PGclamps, downlead clamps but excluding Earthwire bits.</t>
  </si>
  <si>
    <t>Danger  Plate for 400kV</t>
  </si>
  <si>
    <t>Number  Plate for 400kV</t>
  </si>
  <si>
    <t>Phase Plate (Set of three)</t>
  </si>
  <si>
    <t>Circuit Plate  (Set of two)</t>
  </si>
  <si>
    <t>Supply of Anti-Climbing Devices ofBarbedWire Type</t>
  </si>
  <si>
    <t>Bird Guard (Set of Three)</t>
  </si>
  <si>
    <t>ACSR MOOSE CONDUCTOR</t>
  </si>
  <si>
    <t>7/3.66 G.S. EARTHWIRE</t>
  </si>
  <si>
    <t>Composite long rod Insulators for 400kV Transmission Line-120 KN(Length-3335 mm, Creepage-13020 mm)</t>
  </si>
  <si>
    <t>Composite long rod Insulators for 400kV Transmission Line-160 KN(Length-3910 mm, Creepage-13020 mm)</t>
  </si>
  <si>
    <t>Hardware Fittings for 400kV AC with Twin ACSR Moose Conductor-Single"I" Suspension String</t>
  </si>
  <si>
    <t>Hardware Fittings for 400kV AC with Twin ACSR Moose Conductor-Single ISuspension String (Pilot)</t>
  </si>
  <si>
    <t>Hardware Fittings for 400kV AC with Twin ACSR Moose Conductor-DoubleTension String</t>
  </si>
  <si>
    <t>Mid Span Compression Joint for Conductor-ACSR Moose</t>
  </si>
  <si>
    <t>Repair Sleeve for Conductor-ACSR Moose</t>
  </si>
  <si>
    <t>Vibration Damper for Conductor-ACSR Moose</t>
  </si>
  <si>
    <t>Bundle Spacer for Conductor-Twin ACSR Moose</t>
  </si>
  <si>
    <t>Rigid Spacer for Jumper-Twin ACSR Moose</t>
  </si>
  <si>
    <t>Mid Span Compression Joint -7/3.66mmEarth Wire</t>
  </si>
  <si>
    <t>FLEXIBLE ALUMUNIUM BOND</t>
  </si>
  <si>
    <t>Vibration damper -7/3.66mm Earth Wire</t>
  </si>
  <si>
    <t>Tension clamp assembly-7/3.66mm EarthWire</t>
  </si>
  <si>
    <t>Suspension clamp assembly -7/3.66mmEarth Wire</t>
  </si>
  <si>
    <t>TENSION  FITTINGS ASSEMBLY FOR 24F OPGWINCLUDING ALL ACCESSORIES FORJOINT BOX(SPLICING) LOCATION</t>
  </si>
  <si>
    <t>TENSION ASSEMBLY - DOUBLE TENSION PASSTHROUGH ASSEMBLY FOR 24 FIBEROPGW</t>
  </si>
  <si>
    <t>Vibration Damper for 24 fibre OPGW</t>
  </si>
  <si>
    <t>Down Lead clamp Assembly for 24 fibreOPGW</t>
  </si>
  <si>
    <t>Joint Box for 24 fibre OPGW</t>
  </si>
  <si>
    <t>24 FIBRE (DWSM) OPGW FIBRE OPTIC CABLE</t>
  </si>
  <si>
    <t>Suspension clamp assembly for 24 fibreOPGW</t>
  </si>
  <si>
    <t>TENSION  FITTINGS ASSEMBLY ON SUSPENSIONTOWER FOR 24F OPGW INCLUDINGALLACCESSORIES AT JOINT BOX (SPLICING)LOCATION</t>
  </si>
  <si>
    <t xml:space="preserve">SURVEY                                  </t>
  </si>
  <si>
    <t xml:space="preserve">INSTALLATION OF EARTHING OF TOWERS      </t>
  </si>
  <si>
    <t xml:space="preserve">INSTALLATION OF TOWER ACCESSORIES       </t>
  </si>
  <si>
    <t xml:space="preserve">ERECTION                                </t>
  </si>
  <si>
    <t xml:space="preserve">WORK ASSOCIATED WITH TOWER FOUNDATION   </t>
  </si>
  <si>
    <t xml:space="preserve">PROTECTION OF TOWER FOOTING             </t>
  </si>
  <si>
    <t xml:space="preserve">STRINGING                               </t>
  </si>
  <si>
    <t xml:space="preserve">OPGW Services                           </t>
  </si>
  <si>
    <t xml:space="preserve">LABOUR EXTABLISHMENT                    </t>
  </si>
  <si>
    <t>Check survey</t>
  </si>
  <si>
    <t>Detailed survey including route alignment, profiling and tower spotting</t>
  </si>
  <si>
    <t>Installation of earthing of towers: Pipe Type</t>
  </si>
  <si>
    <t>Installation of earthing of towers: Counterpoise type (120 m length)</t>
  </si>
  <si>
    <t>Installation of Shieldwire Earthingincluding PG clamps, Downlead clampsand  Earthwire bits i.e Shield wireearthing (Pipe Type/counterpoise type)shall be an addition to earthing oftowers (Pipe type/ counterpoisetype)-Pipe type</t>
  </si>
  <si>
    <t>Installation of Shieldwire Earthing Counterpoise (4X30M) type including PG clamps, Downlead clamps and  Earthwire bits. Shieldwireearthing (Pipe Type/counterpoise type) shall be an in addition to Tower Earthing (Pipe type/counterpoise type)</t>
  </si>
  <si>
    <t>Installation of tower accessories : Danger  Plate</t>
  </si>
  <si>
    <t>Installation of tower accessories: Number  Plate</t>
  </si>
  <si>
    <t>Installation of tower accessories: Phase Plate (Set of three)</t>
  </si>
  <si>
    <t>Installation of tower accessories: Circuit Plate  (Set of two)</t>
  </si>
  <si>
    <t>Installation of tower accessories: Anti-Climbing Devices</t>
  </si>
  <si>
    <t>Installation of tower accessories: Bird Guard (Set of Three)</t>
  </si>
  <si>
    <t>Erection of various types of towers, tower extensions (complete), bolts &amp; nuts, hangers, d-shackles, step bolts, pack washers etc.including tack welding &amp; supply &amp; application of zinc rich paint : Normal towers</t>
  </si>
  <si>
    <t>Excavation : Dry Soil</t>
  </si>
  <si>
    <t>Excavation: Wet Soil</t>
  </si>
  <si>
    <t>Excavation: Dry Fissured Rock</t>
  </si>
  <si>
    <t>Excavation: Wet Fissured Rock</t>
  </si>
  <si>
    <t>Excavation: Hard Rock</t>
  </si>
  <si>
    <t>Concreting (including all associated works related to foundation not covered in excavation and reinforcemt steel works : concreting(1:1.5:3)</t>
  </si>
  <si>
    <t>Concreting (including all associated works related to foundation not covered in excavation and reinforcemt steel works : LeanConcrete (1:3:6)</t>
  </si>
  <si>
    <t>Reinforcement Steel : Supply and placement</t>
  </si>
  <si>
    <t>Installation of stub including bolts and nuts : For Normal Towers</t>
  </si>
  <si>
    <t>Protection of tower footing (supply and installation): ' Random rubble stone masonary including excavation (1:5 cement mortar)</t>
  </si>
  <si>
    <t>Protection of tower footing (supply and installation): M 15 (1:2:4) mixed concrete for top seal cover of revetment</t>
  </si>
  <si>
    <t>400kV AC double circuit with twin bundle conductor/ installation of insulator strings complete with arcing horns and necessaryhardware, installing and stringing of conductor including fixing of conductor accessories, installing and stringing of earthwireincluding fixing of earthwire accessories for the line</t>
  </si>
  <si>
    <t>Destringing of existing 400kV D/C line and transportation to store</t>
  </si>
  <si>
    <t>Dismantling of existing tower and transportation to stores</t>
  </si>
  <si>
    <t>Installation of Joint box above ground (Including Splicing &amp; Testing) : 24 fibres</t>
  </si>
  <si>
    <t>ESTABLISHMENT OF LABOUR CAMPS AS PER PROVISION UNDER FACILITIES TO BE INCORPORATED FOR LABOURERS IN TECHNICAL SPECIFICATION</t>
  </si>
  <si>
    <t xml:space="preserve">Transmission Line package TW01 for Diversion/modification of 400kV D/C Kota/RAPPD – Jaipur South Transmission Line due to upcoming Isarda Dam Project under Consultancy services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</si>
</sst>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0.0"/>
    <numFmt numFmtId="165" formatCode="0.000"/>
    <numFmt numFmtId="166" formatCode="_(* #,##0.00_);_(* \(#,##0.00\);_(* \-??_);_(@_)"/>
    <numFmt numFmtId="167" formatCode="_(* #,##0_);_(* \(#,##0\);_(* \-??_);_(@_)"/>
    <numFmt numFmtId="168" formatCode="_(* #,##0.0_);_(* \(#,##0.0\);_(* \-??_);_(@_)"/>
    <numFmt numFmtId="169" formatCode="#,##0.0"/>
    <numFmt numFmtId="170" formatCode="0.00_)"/>
    <numFmt numFmtId="171" formatCode="_-&quot;£&quot;* #,##0.00_-;\-&quot;£&quot;* #,##0.00_-;_-&quot;£&quot;* &quot;-&quot;??_-;_-@_-"/>
    <numFmt numFmtId="172" formatCode="&quot;\&quot;#,##0.00;[Red]\-&quot;\&quot;#,##0.00"/>
    <numFmt numFmtId="173" formatCode="#,##0.000_);\(#,##0.000\)"/>
    <numFmt numFmtId="174" formatCode="0.0_)"/>
    <numFmt numFmtId="175" formatCode=";;"/>
    <numFmt numFmtId="176" formatCode="&quot; &quot;@"/>
    <numFmt numFmtId="177" formatCode="[$-409]dd\-mmm\-yy;@"/>
    <numFmt numFmtId="178" formatCode="_(* #,##0_);_(* \(#,##0\);_(* &quot;-&quot;??_);_(@_)"/>
    <numFmt numFmtId="179" formatCode="0.0000%"/>
    <numFmt numFmtId="180" formatCode="0.0000000000%"/>
  </numFmts>
  <fonts count="111">
    <font>
      <sz val="11"/>
      <name val="Book Antiqua"/>
      <family val="1"/>
    </font>
    <font>
      <sz val="10"/>
      <name val="Arial"/>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b/>
      <sz val="11"/>
      <color indexed="9"/>
      <name val="Book Antiqua"/>
      <family val="1"/>
    </font>
    <font>
      <sz val="11"/>
      <color indexed="9"/>
      <name val="Book Antiqua"/>
      <family val="1"/>
    </font>
    <font>
      <sz val="11"/>
      <color indexed="9"/>
      <name val="Cambria"/>
      <family val="1"/>
    </font>
    <font>
      <sz val="12"/>
      <color indexed="9"/>
      <name val="Arial"/>
      <family val="2"/>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i/>
      <sz val="11"/>
      <name val="Book Antiqua"/>
      <family val="1"/>
    </font>
    <font>
      <b/>
      <sz val="10"/>
      <name val="Times New Roman"/>
      <family val="1"/>
    </font>
    <font>
      <sz val="10"/>
      <name val="Times New Roman"/>
      <family val="1"/>
    </font>
    <font>
      <b/>
      <i/>
      <sz val="10"/>
      <name val="Book Antiqua"/>
      <family val="1"/>
    </font>
    <font>
      <b/>
      <sz val="9"/>
      <name val="Book Antiqua"/>
      <family val="1"/>
    </font>
    <font>
      <b/>
      <sz val="12"/>
      <color indexed="16"/>
      <name val="Book Antiqua"/>
      <family val="1"/>
    </font>
    <font>
      <b/>
      <sz val="16"/>
      <name val="Book Antiqua"/>
      <family val="1"/>
    </font>
    <font>
      <b/>
      <sz val="18"/>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5">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73" fillId="0" borderId="0"/>
    <xf numFmtId="9" fontId="6" fillId="0" borderId="0"/>
    <xf numFmtId="9" fontId="87" fillId="0" borderId="0"/>
    <xf numFmtId="9" fontId="6" fillId="0" borderId="0"/>
    <xf numFmtId="171"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5" fontId="1" fillId="0" borderId="0" applyFont="0" applyFill="0" applyBorder="0" applyAlignment="0" applyProtection="0"/>
    <xf numFmtId="0" fontId="7" fillId="0" borderId="0"/>
    <xf numFmtId="43" fontId="1" fillId="0" borderId="0" applyFont="0" applyFill="0" applyBorder="0" applyAlignment="0" applyProtection="0"/>
    <xf numFmtId="172" fontId="1" fillId="0" borderId="0"/>
    <xf numFmtId="172" fontId="36" fillId="0" borderId="0"/>
    <xf numFmtId="172" fontId="1" fillId="0" borderId="0"/>
    <xf numFmtId="172" fontId="36" fillId="0" borderId="0"/>
    <xf numFmtId="172" fontId="1" fillId="0" borderId="0"/>
    <xf numFmtId="172" fontId="36" fillId="0" borderId="0"/>
    <xf numFmtId="172" fontId="1" fillId="0" borderId="0"/>
    <xf numFmtId="172" fontId="36" fillId="0" borderId="0"/>
    <xf numFmtId="172" fontId="1" fillId="0" borderId="0"/>
    <xf numFmtId="172" fontId="36" fillId="0" borderId="0"/>
    <xf numFmtId="172" fontId="1" fillId="0" borderId="0"/>
    <xf numFmtId="172" fontId="36" fillId="0" borderId="0"/>
    <xf numFmtId="172" fontId="1" fillId="0" borderId="0"/>
    <xf numFmtId="172" fontId="36" fillId="0" borderId="0"/>
    <xf numFmtId="172" fontId="1" fillId="0" borderId="0"/>
    <xf numFmtId="172" fontId="36"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9" fontId="8" fillId="0" borderId="1">
      <alignment horizontal="right"/>
    </xf>
    <xf numFmtId="169" fontId="74" fillId="0" borderId="1">
      <alignment horizontal="right"/>
    </xf>
    <xf numFmtId="169"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6" fillId="0" borderId="0"/>
    <xf numFmtId="37" fontId="10" fillId="0" borderId="0"/>
    <xf numFmtId="165" fontId="1" fillId="0" borderId="0"/>
    <xf numFmtId="165" fontId="36" fillId="0" borderId="0"/>
    <xf numFmtId="0" fontId="1"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6" fillId="0" borderId="0"/>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5" fillId="0" borderId="0"/>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xf numFmtId="0" fontId="1" fillId="0" borderId="0" applyNumberFormat="0" applyFont="0" applyFill="0" applyBorder="0" applyAlignment="0" applyProtection="0">
      <alignment vertical="top"/>
    </xf>
    <xf numFmtId="0" fontId="16" fillId="0" borderId="0"/>
    <xf numFmtId="0" fontId="36" fillId="0" borderId="0" applyNumberFormat="0" applyFont="0" applyFill="0" applyBorder="0" applyAlignment="0" applyProtection="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6" fillId="0" borderId="0"/>
    <xf numFmtId="0" fontId="36" fillId="0" borderId="0"/>
    <xf numFmtId="0" fontId="36" fillId="0" borderId="0"/>
    <xf numFmtId="0" fontId="1"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3" fillId="0" borderId="0"/>
    <xf numFmtId="0" fontId="18" fillId="0" borderId="0"/>
    <xf numFmtId="0" fontId="16" fillId="0" borderId="0"/>
    <xf numFmtId="0" fontId="33" fillId="0" borderId="0"/>
    <xf numFmtId="0" fontId="1" fillId="0" borderId="0"/>
    <xf numFmtId="0" fontId="36" fillId="0" borderId="0" applyNumberFormat="0" applyFont="0" applyFill="0" applyBorder="0" applyAlignment="0" applyProtection="0">
      <alignment vertical="top"/>
    </xf>
    <xf numFmtId="0" fontId="16" fillId="0" borderId="0" applyNumberFormat="0" applyFill="0" applyBorder="0" applyProtection="0">
      <alignment vertical="top"/>
    </xf>
    <xf numFmtId="0" fontId="36"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6"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6" fillId="0" borderId="0" applyNumberFormat="0" applyFont="0" applyFill="0" applyBorder="0" applyAlignment="0" applyProtection="0">
      <alignment vertical="top"/>
    </xf>
    <xf numFmtId="9" fontId="36" fillId="0" borderId="0" applyFill="0" applyBorder="0" applyAlignment="0" applyProtection="0"/>
    <xf numFmtId="9" fontId="36"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427">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1" fillId="0" borderId="0" xfId="205" applyAlignment="1" applyProtection="1">
      <alignment vertical="center"/>
      <protection hidden="1"/>
    </xf>
    <xf numFmtId="0" fontId="24" fillId="0" borderId="0" xfId="205" applyFont="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6"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6" fillId="0" borderId="0" xfId="205" applyFont="1" applyAlignment="1" applyProtection="1">
      <alignment vertical="center"/>
      <protection hidden="1"/>
    </xf>
    <xf numFmtId="176"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8"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2"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5"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7"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7" fontId="15" fillId="0" borderId="0" xfId="0" applyNumberFormat="1" applyFont="1" applyAlignment="1">
      <alignment horizontal="left" vertical="center" indent="1"/>
    </xf>
    <xf numFmtId="177" fontId="15" fillId="0" borderId="0" xfId="0" applyNumberFormat="1" applyFont="1" applyAlignment="1" applyProtection="1">
      <alignment horizontal="justify" vertical="center"/>
      <protection hidden="1"/>
    </xf>
    <xf numFmtId="177" fontId="15" fillId="0" borderId="0" xfId="0" applyNumberFormat="1" applyFont="1" applyAlignment="1" applyProtection="1">
      <alignment horizontal="left" vertical="center" indent="1"/>
      <protection hidden="1"/>
    </xf>
    <xf numFmtId="0" fontId="36"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6"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8"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8" fillId="0" borderId="0" xfId="205" applyFont="1" applyAlignment="1" applyProtection="1">
      <alignment vertical="top"/>
      <protection hidden="1"/>
    </xf>
    <xf numFmtId="0" fontId="33" fillId="0" borderId="0" xfId="197" applyProtection="1">
      <protection hidden="1"/>
    </xf>
    <xf numFmtId="0" fontId="39"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3"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40" fillId="0" borderId="0" xfId="197" applyFont="1" applyAlignment="1" applyProtection="1">
      <alignment vertical="center"/>
      <protection hidden="1"/>
    </xf>
    <xf numFmtId="0" fontId="40" fillId="0" borderId="0" xfId="197" applyFont="1" applyProtection="1">
      <protection hidden="1"/>
    </xf>
    <xf numFmtId="0" fontId="32" fillId="0" borderId="0" xfId="0" applyFont="1" applyProtection="1">
      <protection hidden="1"/>
    </xf>
    <xf numFmtId="0" fontId="32" fillId="0" borderId="0" xfId="0" applyFont="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2" fillId="0" borderId="0" xfId="0" applyFont="1" applyAlignment="1">
      <alignment horizontal="left" vertical="center"/>
    </xf>
    <xf numFmtId="10" fontId="32" fillId="0" borderId="0" xfId="0" applyNumberFormat="1" applyFont="1" applyAlignment="1">
      <alignment horizontal="center" vertical="center"/>
    </xf>
    <xf numFmtId="0" fontId="26" fillId="0" borderId="0" xfId="0" applyFont="1" applyAlignment="1">
      <alignment vertical="center"/>
    </xf>
    <xf numFmtId="0" fontId="32" fillId="0" borderId="0" xfId="206" applyFont="1" applyAlignment="1" applyProtection="1">
      <alignment vertical="center"/>
      <protection hidden="1"/>
    </xf>
    <xf numFmtId="0" fontId="32" fillId="0" borderId="0" xfId="0" applyFont="1" applyAlignment="1" applyProtection="1">
      <alignment vertical="center"/>
      <protection hidden="1"/>
    </xf>
    <xf numFmtId="0" fontId="26" fillId="0" borderId="0" xfId="200" applyNumberFormat="1" applyFont="1" applyFill="1" applyBorder="1" applyAlignment="1" applyProtection="1">
      <alignment horizontal="center" vertical="center" wrapText="1"/>
      <protection hidden="1"/>
    </xf>
    <xf numFmtId="0" fontId="26" fillId="0" borderId="0" xfId="0" applyFont="1" applyAlignment="1">
      <alignment horizontal="center" vertical="center"/>
    </xf>
    <xf numFmtId="0" fontId="26" fillId="0" borderId="0" xfId="0" applyFont="1" applyAlignment="1" applyProtection="1">
      <alignment horizontal="center" vertical="center"/>
      <protection hidden="1"/>
    </xf>
    <xf numFmtId="0" fontId="32" fillId="0" borderId="0" xfId="200" applyNumberFormat="1" applyFont="1" applyFill="1" applyBorder="1" applyAlignment="1" applyProtection="1">
      <alignment horizontal="center" vertical="center"/>
      <protection hidden="1"/>
    </xf>
    <xf numFmtId="0" fontId="32" fillId="0" borderId="0" xfId="0" applyFont="1" applyAlignment="1" applyProtection="1">
      <alignment horizontal="left" vertical="center"/>
      <protection hidden="1"/>
    </xf>
    <xf numFmtId="0" fontId="32" fillId="0" borderId="0" xfId="0" applyFont="1" applyAlignment="1" applyProtection="1">
      <alignment horizontal="justify" vertical="center"/>
      <protection hidden="1"/>
    </xf>
    <xf numFmtId="0" fontId="32" fillId="0" borderId="0" xfId="0" applyFont="1" applyAlignment="1" applyProtection="1">
      <alignment horizontal="center" vertical="center"/>
      <protection hidden="1"/>
    </xf>
    <xf numFmtId="0" fontId="32" fillId="0" borderId="0" xfId="200" applyNumberFormat="1" applyFont="1" applyFill="1" applyBorder="1" applyAlignment="1" applyProtection="1">
      <alignment vertical="center"/>
      <protection hidden="1"/>
    </xf>
    <xf numFmtId="0" fontId="32" fillId="0" borderId="0" xfId="0" applyFont="1" applyAlignment="1" applyProtection="1">
      <alignment horizontal="left" vertical="center" indent="1"/>
      <protection hidden="1"/>
    </xf>
    <xf numFmtId="0" fontId="32" fillId="0" borderId="0" xfId="206" applyFont="1" applyAlignment="1" applyProtection="1">
      <alignment horizontal="left" vertical="center" indent="1"/>
      <protection hidden="1"/>
    </xf>
    <xf numFmtId="0" fontId="32" fillId="0" borderId="0" xfId="206" applyFont="1" applyAlignment="1" applyProtection="1">
      <alignment horizontal="left" vertical="center"/>
      <protection hidden="1"/>
    </xf>
    <xf numFmtId="0" fontId="26" fillId="0" borderId="0" xfId="206" applyFont="1" applyAlignment="1" applyProtection="1">
      <alignmen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right" vertical="center"/>
      <protection hidden="1"/>
    </xf>
    <xf numFmtId="0" fontId="26" fillId="0" borderId="0" xfId="200" applyNumberFormat="1" applyFont="1" applyFill="1" applyBorder="1" applyAlignment="1" applyProtection="1">
      <alignment vertical="center" wrapText="1"/>
      <protection hidden="1"/>
    </xf>
    <xf numFmtId="0" fontId="32" fillId="0" borderId="0" xfId="211" applyFont="1" applyFill="1" applyBorder="1" applyAlignment="1" applyProtection="1">
      <alignment vertical="center" wrapText="1"/>
      <protection hidden="1"/>
    </xf>
    <xf numFmtId="0" fontId="32" fillId="0" borderId="0" xfId="211" applyNumberFormat="1" applyFont="1" applyFill="1" applyBorder="1" applyAlignment="1" applyProtection="1">
      <alignment horizontal="center" vertical="center" wrapText="1"/>
      <protection hidden="1"/>
    </xf>
    <xf numFmtId="3" fontId="32" fillId="0" borderId="0" xfId="211" applyNumberFormat="1" applyFont="1" applyFill="1" applyBorder="1" applyAlignment="1" applyProtection="1">
      <alignment horizontal="left" vertical="center" wrapText="1"/>
      <protection hidden="1"/>
    </xf>
    <xf numFmtId="0" fontId="32" fillId="0" borderId="0" xfId="211" applyFont="1" applyFill="1" applyBorder="1" applyAlignment="1" applyProtection="1">
      <alignment horizontal="center" vertical="center" wrapText="1"/>
      <protection hidden="1"/>
    </xf>
    <xf numFmtId="164" fontId="26" fillId="0" borderId="0" xfId="211" applyNumberFormat="1" applyFont="1" applyFill="1" applyBorder="1" applyAlignment="1" applyProtection="1">
      <alignment horizontal="center" vertical="center" wrapText="1"/>
      <protection hidden="1"/>
    </xf>
    <xf numFmtId="164" fontId="32" fillId="0" borderId="0" xfId="211" applyNumberFormat="1" applyFont="1" applyFill="1" applyBorder="1" applyAlignment="1" applyProtection="1">
      <alignment horizontal="center" vertical="center" wrapText="1"/>
      <protection hidden="1"/>
    </xf>
    <xf numFmtId="0" fontId="32" fillId="0" borderId="0" xfId="211" applyNumberFormat="1" applyFont="1" applyFill="1" applyBorder="1" applyAlignment="1" applyProtection="1">
      <alignment vertical="center" wrapText="1"/>
      <protection hidden="1"/>
    </xf>
    <xf numFmtId="0" fontId="32" fillId="0" borderId="0" xfId="211" applyFont="1" applyFill="1" applyBorder="1" applyAlignment="1" applyProtection="1">
      <alignment horizontal="left" vertical="center" wrapText="1"/>
      <protection hidden="1"/>
    </xf>
    <xf numFmtId="0" fontId="26" fillId="0" borderId="0" xfId="211" applyFont="1" applyFill="1" applyBorder="1" applyAlignment="1" applyProtection="1">
      <alignment vertical="center" wrapText="1"/>
      <protection hidden="1"/>
    </xf>
    <xf numFmtId="10" fontId="32" fillId="0" borderId="0" xfId="0" applyNumberFormat="1" applyFont="1" applyAlignment="1" applyProtection="1">
      <alignment horizontal="center" vertical="center"/>
      <protection hidden="1"/>
    </xf>
    <xf numFmtId="4" fontId="32" fillId="0" borderId="0" xfId="200" applyNumberFormat="1" applyFont="1" applyFill="1" applyBorder="1" applyAlignment="1" applyProtection="1">
      <alignment vertical="center"/>
      <protection hidden="1"/>
    </xf>
    <xf numFmtId="0" fontId="32" fillId="0" borderId="0" xfId="0" applyFont="1" applyAlignment="1" applyProtection="1">
      <alignment horizontal="justify" vertical="center" wrapText="1"/>
      <protection hidden="1"/>
    </xf>
    <xf numFmtId="0" fontId="26" fillId="0" borderId="0" xfId="0" applyFont="1" applyAlignment="1" applyProtection="1">
      <alignment horizontal="center" vertical="center" wrapText="1"/>
      <protection hidden="1"/>
    </xf>
    <xf numFmtId="0" fontId="32" fillId="0" borderId="0" xfId="205" applyFont="1" applyAlignment="1" applyProtection="1">
      <alignment vertical="center"/>
      <protection hidden="1"/>
    </xf>
    <xf numFmtId="0" fontId="32" fillId="0" borderId="0" xfId="205" applyFont="1" applyAlignment="1" applyProtection="1">
      <alignment horizontal="right" vertical="center"/>
      <protection hidden="1"/>
    </xf>
    <xf numFmtId="0" fontId="32" fillId="0" borderId="0" xfId="205" applyFont="1" applyAlignment="1" applyProtection="1">
      <alignment horizontal="left" vertical="center"/>
      <protection hidden="1"/>
    </xf>
    <xf numFmtId="179" fontId="32" fillId="0" borderId="0" xfId="0" applyNumberFormat="1" applyFont="1" applyAlignment="1" applyProtection="1">
      <alignment horizontal="center" vertical="center"/>
      <protection hidden="1"/>
    </xf>
    <xf numFmtId="2" fontId="32" fillId="0" borderId="0" xfId="206" applyNumberFormat="1" applyFont="1" applyAlignment="1" applyProtection="1">
      <alignment vertical="center"/>
      <protection hidden="1"/>
    </xf>
    <xf numFmtId="2" fontId="32" fillId="0" borderId="0" xfId="0" applyNumberFormat="1" applyFont="1" applyProtection="1">
      <protection hidden="1"/>
    </xf>
    <xf numFmtId="0" fontId="26" fillId="0" borderId="0" xfId="0" applyFont="1" applyAlignment="1" applyProtection="1">
      <alignment horizontal="left" vertical="center" wrapText="1"/>
      <protection hidden="1"/>
    </xf>
    <xf numFmtId="0" fontId="26" fillId="0" borderId="0" xfId="211" applyFont="1" applyFill="1" applyBorder="1" applyAlignment="1" applyProtection="1">
      <alignment vertical="center"/>
      <protection hidden="1"/>
    </xf>
    <xf numFmtId="0" fontId="32" fillId="0" borderId="0" xfId="211" applyNumberFormat="1" applyFont="1" applyFill="1" applyBorder="1" applyAlignment="1" applyProtection="1">
      <alignment horizontal="right" vertical="center" wrapText="1"/>
      <protection hidden="1"/>
    </xf>
    <xf numFmtId="2"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horizontal="right" vertical="center"/>
      <protection hidden="1"/>
    </xf>
    <xf numFmtId="0" fontId="32" fillId="0" borderId="0" xfId="211" applyFont="1" applyFill="1" applyBorder="1" applyAlignment="1" applyProtection="1">
      <alignment horizontal="justify" vertical="center" wrapText="1"/>
      <protection hidden="1"/>
    </xf>
    <xf numFmtId="167"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vertical="center" wrapText="1"/>
      <protection hidden="1"/>
    </xf>
    <xf numFmtId="0" fontId="32" fillId="0" borderId="0" xfId="0" applyFont="1" applyAlignment="1" applyProtection="1">
      <alignment vertical="center" wrapText="1"/>
      <protection hidden="1"/>
    </xf>
    <xf numFmtId="0" fontId="32" fillId="0" borderId="0" xfId="211" applyNumberFormat="1" applyFont="1" applyFill="1" applyBorder="1" applyAlignment="1" applyProtection="1">
      <alignment horizontal="left" vertical="center"/>
      <protection hidden="1"/>
    </xf>
    <xf numFmtId="166"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vertical="center"/>
      <protection hidden="1"/>
    </xf>
    <xf numFmtId="2" fontId="32" fillId="0" borderId="0" xfId="11" applyNumberFormat="1" applyFont="1" applyFill="1" applyBorder="1" applyAlignment="1" applyProtection="1">
      <alignment horizontal="right" vertical="center" wrapText="1"/>
      <protection hidden="1"/>
    </xf>
    <xf numFmtId="167" fontId="32" fillId="0" borderId="0" xfId="11" applyNumberFormat="1" applyFont="1" applyFill="1" applyBorder="1" applyAlignment="1" applyProtection="1">
      <alignment horizontal="center" vertical="center"/>
      <protection hidden="1"/>
    </xf>
    <xf numFmtId="170" fontId="32" fillId="0" borderId="0" xfId="211" quotePrefix="1" applyNumberFormat="1" applyFont="1" applyFill="1" applyBorder="1" applyAlignment="1" applyProtection="1">
      <alignment horizontal="left" vertical="center" wrapText="1"/>
      <protection hidden="1"/>
    </xf>
    <xf numFmtId="170" fontId="32" fillId="0" borderId="0" xfId="211" applyNumberFormat="1" applyFont="1" applyFill="1" applyBorder="1" applyAlignment="1" applyProtection="1">
      <alignment horizontal="left" vertical="center" wrapText="1"/>
      <protection hidden="1"/>
    </xf>
    <xf numFmtId="164" fontId="32" fillId="0" borderId="0" xfId="211" applyNumberFormat="1" applyFont="1" applyFill="1" applyBorder="1" applyAlignment="1" applyProtection="1">
      <alignment horizontal="left" vertical="center" wrapText="1"/>
      <protection hidden="1"/>
    </xf>
    <xf numFmtId="0" fontId="32" fillId="0" borderId="0" xfId="211" applyFont="1" applyFill="1" applyBorder="1" applyAlignment="1" applyProtection="1">
      <alignment horizontal="right" vertical="center" wrapText="1"/>
      <protection hidden="1"/>
    </xf>
    <xf numFmtId="0" fontId="26" fillId="0" borderId="0" xfId="211" applyFont="1" applyFill="1" applyBorder="1" applyAlignment="1" applyProtection="1">
      <alignment horizontal="center" vertical="center" wrapText="1"/>
      <protection hidden="1"/>
    </xf>
    <xf numFmtId="0" fontId="32" fillId="0" borderId="0" xfId="211" applyNumberFormat="1" applyFont="1" applyFill="1" applyBorder="1" applyAlignment="1" applyProtection="1">
      <alignment horizontal="center" vertical="center"/>
      <protection hidden="1"/>
    </xf>
    <xf numFmtId="0" fontId="32" fillId="0" borderId="0" xfId="211" applyNumberFormat="1" applyFont="1" applyFill="1" applyBorder="1" applyAlignment="1" applyProtection="1">
      <alignment horizontal="right" vertical="center"/>
      <protection hidden="1"/>
    </xf>
    <xf numFmtId="0" fontId="32" fillId="0" borderId="0" xfId="0" applyFont="1" applyAlignment="1">
      <alignment horizontal="center"/>
    </xf>
    <xf numFmtId="0" fontId="32" fillId="0" borderId="0" xfId="0" applyFont="1" applyAlignment="1">
      <alignment horizontal="center" vertical="center"/>
    </xf>
    <xf numFmtId="0" fontId="32" fillId="0" borderId="0" xfId="0" applyFont="1" applyAlignment="1">
      <alignment horizontal="center" vertical="center" wrapText="1"/>
    </xf>
    <xf numFmtId="0" fontId="32"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2" fillId="0" borderId="0" xfId="0" applyFont="1" applyAlignment="1" applyProtection="1">
      <alignment horizontal="right"/>
      <protection hidden="1"/>
    </xf>
    <xf numFmtId="0" fontId="28" fillId="0" borderId="0" xfId="0" applyFont="1" applyAlignment="1" applyProtection="1">
      <alignment vertical="center"/>
      <protection hidden="1"/>
    </xf>
    <xf numFmtId="2" fontId="28" fillId="0" borderId="0" xfId="0" applyNumberFormat="1" applyFont="1" applyAlignment="1" applyProtection="1">
      <alignment vertical="center"/>
      <protection hidden="1"/>
    </xf>
    <xf numFmtId="0" fontId="28"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3" fillId="0" borderId="0" xfId="205" applyFont="1" applyAlignment="1" applyProtection="1">
      <alignment vertical="top"/>
      <protection hidden="1"/>
    </xf>
    <xf numFmtId="2" fontId="43" fillId="0" borderId="0" xfId="205" applyNumberFormat="1" applyFont="1" applyAlignment="1" applyProtection="1">
      <alignment vertical="top"/>
      <protection hidden="1"/>
    </xf>
    <xf numFmtId="165" fontId="38" fillId="0" borderId="0" xfId="205" applyNumberFormat="1" applyFont="1" applyAlignment="1" applyProtection="1">
      <alignment vertical="top"/>
      <protection hidden="1"/>
    </xf>
    <xf numFmtId="2" fontId="43" fillId="2" borderId="0" xfId="205" applyNumberFormat="1" applyFont="1" applyFill="1" applyAlignment="1" applyProtection="1">
      <alignment vertical="top"/>
      <protection hidden="1"/>
    </xf>
    <xf numFmtId="0" fontId="32" fillId="0" borderId="0" xfId="0" applyFont="1" applyAlignment="1" applyProtection="1">
      <alignment horizontal="right" vertical="center"/>
      <protection hidden="1"/>
    </xf>
    <xf numFmtId="0" fontId="45" fillId="0" borderId="0" xfId="209" applyFont="1" applyProtection="1">
      <protection hidden="1"/>
    </xf>
    <xf numFmtId="0" fontId="44" fillId="0" borderId="0" xfId="209" applyFont="1" applyProtection="1">
      <protection hidden="1"/>
    </xf>
    <xf numFmtId="0" fontId="44" fillId="0" borderId="0" xfId="209" applyFont="1" applyAlignment="1" applyProtection="1">
      <alignment vertical="center"/>
      <protection hidden="1"/>
    </xf>
    <xf numFmtId="0" fontId="44" fillId="0" borderId="0" xfId="209" applyFont="1" applyAlignment="1" applyProtection="1">
      <alignment wrapText="1"/>
      <protection hidden="1"/>
    </xf>
    <xf numFmtId="10" fontId="44" fillId="0" borderId="0" xfId="209" applyNumberFormat="1" applyFont="1" applyAlignment="1" applyProtection="1">
      <alignment vertical="center"/>
      <protection hidden="1"/>
    </xf>
    <xf numFmtId="0" fontId="32" fillId="0" borderId="0" xfId="203" applyNumberFormat="1" applyFont="1" applyFill="1" applyBorder="1" applyAlignment="1" applyProtection="1">
      <alignment vertical="center" wrapText="1"/>
      <protection hidden="1"/>
    </xf>
    <xf numFmtId="0" fontId="45"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7" fillId="0" borderId="0" xfId="0" applyFont="1" applyAlignment="1" applyProtection="1">
      <alignment horizontal="center" vertical="center" wrapText="1"/>
      <protection hidden="1"/>
    </xf>
    <xf numFmtId="0" fontId="37"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4"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4"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7" fontId="15" fillId="0" borderId="0" xfId="0" applyNumberFormat="1" applyFont="1" applyAlignment="1" applyProtection="1">
      <alignment horizontal="center" vertical="center" wrapText="1"/>
      <protection hidden="1"/>
    </xf>
    <xf numFmtId="168"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8"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8" fontId="16" fillId="0" borderId="0" xfId="11" applyNumberFormat="1" applyFont="1" applyFill="1" applyBorder="1" applyAlignment="1" applyProtection="1">
      <alignment horizontal="left" vertical="center" wrapText="1"/>
      <protection hidden="1"/>
    </xf>
    <xf numFmtId="164" fontId="15" fillId="0" borderId="0" xfId="206" applyNumberFormat="1" applyFont="1" applyAlignment="1" applyProtection="1">
      <alignment horizontal="center" vertical="center"/>
      <protection hidden="1"/>
    </xf>
    <xf numFmtId="168" fontId="15" fillId="0" borderId="0" xfId="11" applyNumberFormat="1" applyFont="1" applyFill="1" applyBorder="1" applyAlignment="1" applyProtection="1">
      <alignment horizontal="right" vertical="center" wrapText="1" indent="1"/>
      <protection hidden="1"/>
    </xf>
    <xf numFmtId="168"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8" fontId="16" fillId="0" borderId="0" xfId="11" applyNumberFormat="1" applyFont="1" applyFill="1" applyBorder="1" applyAlignment="1" applyProtection="1">
      <alignment horizontal="right" vertical="center" wrapText="1"/>
      <protection hidden="1"/>
    </xf>
    <xf numFmtId="0" fontId="49" fillId="0" borderId="0" xfId="0" applyFont="1"/>
    <xf numFmtId="0" fontId="49" fillId="0" borderId="0" xfId="0" applyFont="1" applyAlignment="1">
      <alignment horizontal="left" vertical="center"/>
    </xf>
    <xf numFmtId="0" fontId="49" fillId="0" borderId="0" xfId="0" applyFont="1" applyAlignment="1">
      <alignment vertical="center"/>
    </xf>
    <xf numFmtId="0" fontId="49" fillId="0" borderId="0" xfId="0" applyFont="1" applyAlignment="1">
      <alignment horizontal="center" vertical="center"/>
    </xf>
    <xf numFmtId="0" fontId="49" fillId="0" borderId="0" xfId="206" applyFont="1" applyAlignment="1" applyProtection="1">
      <alignment vertical="center"/>
      <protection hidden="1"/>
    </xf>
    <xf numFmtId="0" fontId="49" fillId="0" borderId="0" xfId="206" applyFont="1" applyAlignment="1" applyProtection="1">
      <alignment horizontal="left" vertical="center" indent="1"/>
      <protection hidden="1"/>
    </xf>
    <xf numFmtId="2" fontId="49" fillId="0" borderId="4" xfId="0" applyNumberFormat="1" applyFont="1" applyBorder="1" applyAlignment="1">
      <alignment horizontal="right" vertical="center"/>
    </xf>
    <xf numFmtId="0" fontId="49" fillId="0" borderId="4" xfId="211" applyNumberFormat="1" applyFont="1" applyFill="1" applyBorder="1" applyAlignment="1" applyProtection="1">
      <alignment horizontal="center" vertical="center"/>
    </xf>
    <xf numFmtId="0" fontId="50" fillId="0" borderId="0" xfId="213" applyFont="1" applyAlignment="1" applyProtection="1">
      <alignment horizontal="center"/>
      <protection hidden="1"/>
    </xf>
    <xf numFmtId="0" fontId="50" fillId="0" borderId="0" xfId="213" applyFont="1" applyProtection="1">
      <protection hidden="1"/>
    </xf>
    <xf numFmtId="0" fontId="50" fillId="0" borderId="0" xfId="198" applyFont="1" applyAlignment="1" applyProtection="1">
      <alignment horizontal="left" vertical="center"/>
      <protection hidden="1"/>
    </xf>
    <xf numFmtId="0" fontId="50" fillId="0" borderId="0" xfId="198" applyFont="1" applyProtection="1">
      <protection hidden="1"/>
    </xf>
    <xf numFmtId="0" fontId="50" fillId="0" borderId="0" xfId="198" applyFont="1" applyAlignment="1" applyProtection="1">
      <alignment vertical="center"/>
      <protection hidden="1"/>
    </xf>
    <xf numFmtId="0" fontId="50" fillId="0" borderId="0" xfId="198" applyFont="1" applyAlignment="1" applyProtection="1">
      <alignment horizontal="center" vertical="center"/>
      <protection hidden="1"/>
    </xf>
    <xf numFmtId="0" fontId="50" fillId="0" borderId="0" xfId="198" applyFont="1" applyAlignment="1" applyProtection="1">
      <alignment horizontal="left"/>
      <protection hidden="1"/>
    </xf>
    <xf numFmtId="0" fontId="50"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8" fillId="0" borderId="0" xfId="197" applyFont="1" applyAlignment="1" applyProtection="1">
      <alignment horizontal="center" vertical="center"/>
      <protection hidden="1"/>
    </xf>
    <xf numFmtId="0" fontId="51" fillId="0" borderId="0" xfId="197" applyFont="1" applyAlignment="1" applyProtection="1">
      <alignment vertical="center"/>
      <protection hidden="1"/>
    </xf>
    <xf numFmtId="0" fontId="33"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79"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7"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79"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9" fillId="0" borderId="0" xfId="0" applyFont="1" applyAlignment="1">
      <alignment horizontal="justify" vertical="center"/>
    </xf>
    <xf numFmtId="0" fontId="49" fillId="0" borderId="0" xfId="200" applyNumberFormat="1" applyFont="1" applyFill="1" applyBorder="1" applyAlignment="1" applyProtection="1">
      <alignment vertical="center"/>
    </xf>
    <xf numFmtId="0" fontId="49" fillId="0" borderId="0" xfId="200" applyNumberFormat="1" applyFont="1" applyFill="1" applyBorder="1" applyAlignment="1" applyProtection="1">
      <alignment vertical="center" wrapText="1"/>
    </xf>
    <xf numFmtId="0" fontId="49" fillId="0" borderId="0" xfId="200" applyNumberFormat="1" applyFont="1" applyFill="1" applyBorder="1" applyAlignment="1" applyProtection="1">
      <alignment vertical="center"/>
      <protection hidden="1"/>
    </xf>
    <xf numFmtId="0" fontId="49" fillId="0" borderId="0" xfId="200" applyNumberFormat="1" applyFont="1" applyFill="1" applyBorder="1" applyAlignment="1" applyProtection="1">
      <alignment vertical="center" wrapText="1"/>
      <protection hidden="1"/>
    </xf>
    <xf numFmtId="164"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8"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9" fillId="0" borderId="0" xfId="206" applyFont="1" applyAlignment="1" applyProtection="1">
      <alignment horizontal="left" vertical="center"/>
      <protection hidden="1"/>
    </xf>
    <xf numFmtId="2" fontId="32" fillId="0" borderId="0" xfId="200" applyNumberFormat="1" applyFont="1" applyFill="1" applyBorder="1" applyAlignment="1" applyProtection="1">
      <alignment horizontal="right" vertical="center"/>
      <protection hidden="1"/>
    </xf>
    <xf numFmtId="2" fontId="26"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9" fillId="0" borderId="0" xfId="0" applyFont="1" applyProtection="1">
      <protection hidden="1"/>
    </xf>
    <xf numFmtId="0" fontId="49" fillId="0" borderId="0" xfId="0" applyFont="1" applyAlignment="1" applyProtection="1">
      <alignment horizontal="left" vertical="center"/>
      <protection hidden="1"/>
    </xf>
    <xf numFmtId="0" fontId="49" fillId="0" borderId="0" xfId="0" applyFont="1" applyAlignment="1" applyProtection="1">
      <alignment horizontal="justify" vertical="center"/>
      <protection hidden="1"/>
    </xf>
    <xf numFmtId="0" fontId="49" fillId="0" borderId="0" xfId="0" applyFont="1" applyAlignment="1" applyProtection="1">
      <alignment horizontal="center" vertical="center"/>
      <protection hidden="1"/>
    </xf>
    <xf numFmtId="0" fontId="49" fillId="0" borderId="0" xfId="205" applyFont="1" applyAlignment="1" applyProtection="1">
      <alignment vertical="top"/>
      <protection hidden="1"/>
    </xf>
    <xf numFmtId="0" fontId="49" fillId="0" borderId="0" xfId="205" applyFont="1" applyAlignment="1" applyProtection="1">
      <alignment horizontal="left" vertical="top"/>
      <protection hidden="1"/>
    </xf>
    <xf numFmtId="0" fontId="28" fillId="0" borderId="0" xfId="206" applyFont="1" applyAlignment="1" applyProtection="1">
      <alignment horizontal="center" vertical="center" wrapText="1"/>
      <protection hidden="1"/>
    </xf>
    <xf numFmtId="0" fontId="49" fillId="4" borderId="22" xfId="0" applyFont="1" applyFill="1" applyBorder="1" applyAlignment="1" applyProtection="1">
      <alignment horizontal="left" vertical="center"/>
      <protection locked="0"/>
    </xf>
    <xf numFmtId="0" fontId="49" fillId="0" borderId="0" xfId="206" applyFont="1" applyAlignment="1">
      <alignment horizontal="left" vertical="center"/>
    </xf>
    <xf numFmtId="0" fontId="15" fillId="0" borderId="0" xfId="0" applyFont="1" applyAlignment="1">
      <alignment horizontal="left" vertical="center" wrapText="1"/>
    </xf>
    <xf numFmtId="0" fontId="27" fillId="0" borderId="0" xfId="0" applyFont="1" applyAlignment="1">
      <alignment horizontal="left" vertical="center"/>
    </xf>
    <xf numFmtId="10" fontId="27" fillId="0" borderId="0" xfId="0" applyNumberFormat="1" applyFont="1" applyAlignment="1">
      <alignment horizontal="center" vertical="center"/>
    </xf>
    <xf numFmtId="0" fontId="27" fillId="0" borderId="0" xfId="0" applyFont="1" applyAlignment="1">
      <alignment vertical="center"/>
    </xf>
    <xf numFmtId="0" fontId="49" fillId="0" borderId="0" xfId="200" applyNumberFormat="1" applyFont="1" applyFill="1" applyBorder="1" applyAlignment="1" applyProtection="1">
      <alignment horizontal="center" vertical="center"/>
    </xf>
    <xf numFmtId="10" fontId="49" fillId="0" borderId="0" xfId="0" applyNumberFormat="1" applyFont="1" applyAlignment="1">
      <alignment horizontal="center" vertical="center"/>
    </xf>
    <xf numFmtId="0" fontId="49" fillId="0" borderId="0" xfId="200" applyNumberFormat="1" applyFont="1" applyFill="1" applyBorder="1" applyAlignment="1" applyProtection="1">
      <alignment horizontal="center" vertical="center"/>
      <protection hidden="1"/>
    </xf>
    <xf numFmtId="0" fontId="28" fillId="0" borderId="0" xfId="0" applyFont="1" applyAlignment="1">
      <alignment vertical="center"/>
    </xf>
    <xf numFmtId="2" fontId="16" fillId="0" borderId="4" xfId="200" applyNumberFormat="1" applyFill="1" applyBorder="1" applyAlignment="1" applyProtection="1">
      <alignment horizontal="right" vertical="top"/>
    </xf>
    <xf numFmtId="0" fontId="49"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49"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7"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2" fillId="0" borderId="0" xfId="0" applyFont="1" applyAlignment="1" applyProtection="1">
      <alignment horizontal="center" vertical="top"/>
      <protection hidden="1"/>
    </xf>
    <xf numFmtId="0" fontId="32" fillId="0" borderId="0" xfId="0" applyFont="1" applyAlignment="1" applyProtection="1">
      <alignment horizontal="justify" vertical="top"/>
      <protection hidden="1"/>
    </xf>
    <xf numFmtId="0" fontId="32" fillId="0" borderId="0" xfId="0" applyFont="1" applyAlignment="1" applyProtection="1">
      <alignment vertical="top"/>
      <protection hidden="1"/>
    </xf>
    <xf numFmtId="0" fontId="49"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49"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16" fillId="0" borderId="0" xfId="194" applyFont="1"/>
    <xf numFmtId="0" fontId="32" fillId="0" borderId="0" xfId="194" applyFont="1"/>
    <xf numFmtId="0" fontId="32" fillId="0" borderId="0" xfId="194" applyFont="1" applyAlignment="1">
      <alignment horizontal="center" vertical="center"/>
    </xf>
    <xf numFmtId="0" fontId="49" fillId="0" borderId="0" xfId="194" applyFont="1"/>
    <xf numFmtId="0" fontId="49" fillId="0" borderId="0" xfId="194" applyFont="1" applyAlignment="1">
      <alignment vertical="center"/>
    </xf>
    <xf numFmtId="0" fontId="15" fillId="0" borderId="0" xfId="194" applyFont="1" applyAlignment="1">
      <alignment horizontal="center" vertical="center"/>
    </xf>
    <xf numFmtId="0" fontId="49" fillId="0" borderId="0" xfId="194" applyFont="1" applyAlignment="1">
      <alignment horizontal="left" vertical="center"/>
    </xf>
    <xf numFmtId="177" fontId="49" fillId="0" borderId="0" xfId="194" applyNumberFormat="1" applyFont="1" applyAlignment="1">
      <alignment horizontal="left" vertical="center"/>
    </xf>
    <xf numFmtId="0" fontId="32" fillId="0" borderId="0" xfId="194" applyFont="1" applyAlignment="1">
      <alignment horizontal="center"/>
    </xf>
    <xf numFmtId="0" fontId="49"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49" fillId="0" borderId="0" xfId="207" applyFont="1" applyAlignment="1">
      <alignment horizontal="left" vertical="center"/>
    </xf>
    <xf numFmtId="0" fontId="49" fillId="0" borderId="0" xfId="194" applyFont="1" applyAlignment="1">
      <alignment horizontal="justify" vertical="center"/>
    </xf>
    <xf numFmtId="0" fontId="49" fillId="0" borderId="0" xfId="194" applyFont="1" applyAlignment="1">
      <alignment vertical="top"/>
    </xf>
    <xf numFmtId="164" fontId="49" fillId="0" borderId="0" xfId="194" applyNumberFormat="1" applyFont="1" applyAlignment="1">
      <alignment horizontal="center" vertical="top"/>
    </xf>
    <xf numFmtId="0" fontId="49" fillId="0" borderId="0" xfId="194" applyFont="1" applyAlignment="1">
      <alignment horizontal="justify"/>
    </xf>
    <xf numFmtId="4" fontId="15" fillId="0" borderId="0" xfId="194" applyNumberFormat="1" applyFont="1" applyAlignment="1">
      <alignment vertical="center"/>
    </xf>
    <xf numFmtId="0" fontId="15" fillId="0" borderId="0" xfId="194" applyFont="1" applyAlignment="1">
      <alignment horizontal="justify" vertical="center"/>
    </xf>
    <xf numFmtId="164" fontId="49" fillId="0" borderId="0" xfId="194" applyNumberFormat="1" applyFont="1" applyAlignment="1">
      <alignment horizontal="center" vertical="center"/>
    </xf>
    <xf numFmtId="0" fontId="32" fillId="0" borderId="0" xfId="194" applyFont="1" applyAlignment="1">
      <alignment vertical="center"/>
    </xf>
    <xf numFmtId="0" fontId="49" fillId="0" borderId="0" xfId="194" applyFont="1" applyAlignment="1">
      <alignment horizontal="center" vertical="top"/>
    </xf>
    <xf numFmtId="164" fontId="49" fillId="0" borderId="0" xfId="0" applyNumberFormat="1" applyFont="1" applyAlignment="1">
      <alignment horizontal="center" vertical="center"/>
    </xf>
    <xf numFmtId="0" fontId="49" fillId="0" borderId="0" xfId="0" applyFont="1" applyAlignment="1">
      <alignment horizontal="right" vertical="center"/>
    </xf>
    <xf numFmtId="177"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5" fillId="0" borderId="0" xfId="194" applyFont="1" applyAlignment="1">
      <alignment horizontal="left" vertical="center" indent="2"/>
    </xf>
    <xf numFmtId="0" fontId="15" fillId="0" borderId="0" xfId="194" applyFont="1" applyAlignment="1">
      <alignment horizontal="left" vertical="center" indent="1"/>
    </xf>
    <xf numFmtId="0" fontId="16" fillId="0" borderId="0" xfId="194" applyFont="1" applyAlignment="1">
      <alignment horizontal="left" vertical="center" indent="1"/>
    </xf>
    <xf numFmtId="0" fontId="49" fillId="0" borderId="0" xfId="0" applyFont="1" applyAlignment="1">
      <alignment horizontal="left" vertical="center" wrapText="1" indent="2"/>
    </xf>
    <xf numFmtId="0" fontId="49" fillId="0" borderId="0" xfId="0" applyFont="1" applyAlignment="1">
      <alignment vertical="center" wrapText="1"/>
    </xf>
    <xf numFmtId="0" fontId="49" fillId="0" borderId="0" xfId="0" applyFont="1" applyAlignment="1">
      <alignment horizontal="left" vertical="center" indent="2"/>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8" fillId="0" borderId="0" xfId="206" applyFont="1" applyAlignment="1" applyProtection="1">
      <alignment horizontal="justify" vertical="center" wrapText="1"/>
      <protection hidden="1"/>
    </xf>
    <xf numFmtId="0" fontId="0" fillId="0" borderId="0" xfId="0" applyAlignment="1">
      <alignment wrapText="1"/>
    </xf>
    <xf numFmtId="164"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4" fontId="19" fillId="0" borderId="23" xfId="0" applyNumberFormat="1" applyFont="1" applyBorder="1" applyAlignment="1">
      <alignment horizontal="right" vertical="top" wrapText="1"/>
    </xf>
    <xf numFmtId="0" fontId="54" fillId="0" borderId="0" xfId="0" applyFont="1" applyAlignment="1">
      <alignment vertical="top"/>
    </xf>
    <xf numFmtId="0" fontId="55" fillId="0" borderId="0" xfId="0" applyFont="1" applyAlignment="1">
      <alignment vertical="top"/>
    </xf>
    <xf numFmtId="164"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8" fillId="4" borderId="4" xfId="0" applyFont="1" applyFill="1" applyBorder="1" applyAlignment="1" applyProtection="1">
      <alignment vertical="center"/>
      <protection locked="0"/>
    </xf>
    <xf numFmtId="0" fontId="57"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7"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4"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4" fontId="15" fillId="0" borderId="23" xfId="0" applyNumberFormat="1" applyFont="1" applyBorder="1" applyAlignment="1">
      <alignment horizontal="center" vertical="top" wrapText="1"/>
    </xf>
    <xf numFmtId="0" fontId="3" fillId="0" borderId="0" xfId="204" applyNumberFormat="1" applyFont="1" applyFill="1" applyBorder="1" applyAlignment="1" applyProtection="1">
      <alignment horizontal="center" vertical="top"/>
      <protection hidden="1"/>
    </xf>
    <xf numFmtId="0" fontId="36" fillId="0" borderId="0" xfId="204" applyNumberFormat="1" applyFont="1" applyFill="1" applyBorder="1" applyAlignment="1" applyProtection="1">
      <alignment vertical="top"/>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3"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3"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3"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3"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195" applyFont="1" applyAlignment="1" applyProtection="1">
      <alignment vertical="center"/>
      <protection hidden="1"/>
    </xf>
    <xf numFmtId="164" fontId="16" fillId="0" borderId="0" xfId="0" applyNumberFormat="1" applyFont="1" applyAlignment="1" applyProtection="1">
      <alignment horizontal="center" vertical="center"/>
      <protection hidden="1"/>
    </xf>
    <xf numFmtId="0" fontId="18" fillId="0" borderId="0" xfId="195" applyProtection="1">
      <protection hidden="1"/>
    </xf>
    <xf numFmtId="177"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5" fillId="0" borderId="0" xfId="195" applyFont="1" applyAlignment="1" applyProtection="1">
      <alignment horizontal="left" vertical="center" indent="2"/>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49"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4" fillId="0" borderId="4" xfId="0" applyFont="1" applyBorder="1" applyAlignment="1" applyProtection="1">
      <alignment vertical="top"/>
      <protection locked="0"/>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0" borderId="4" xfId="0" applyFont="1" applyBorder="1" applyAlignment="1">
      <alignment horizontal="center" vertical="top"/>
    </xf>
    <xf numFmtId="3" fontId="4" fillId="0" borderId="4" xfId="11" applyNumberFormat="1" applyFont="1" applyFill="1" applyBorder="1" applyAlignment="1" applyProtection="1">
      <alignment horizontal="center" vertical="top"/>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69" fontId="56" fillId="0" borderId="4" xfId="0" applyNumberFormat="1" applyFont="1" applyBorder="1" applyAlignment="1">
      <alignment horizontal="center" vertical="top" wrapText="1"/>
    </xf>
    <xf numFmtId="0" fontId="59" fillId="0" borderId="0" xfId="197" applyFont="1" applyAlignment="1" applyProtection="1">
      <alignment horizontal="center" vertical="center"/>
      <protection hidden="1"/>
    </xf>
    <xf numFmtId="177" fontId="0" fillId="4" borderId="11" xfId="197" applyNumberFormat="1" applyFont="1" applyFill="1" applyBorder="1" applyAlignment="1" applyProtection="1">
      <alignment horizontal="center" vertical="center"/>
      <protection locked="0"/>
    </xf>
    <xf numFmtId="0" fontId="60" fillId="0" borderId="0" xfId="205" applyFont="1" applyAlignment="1" applyProtection="1">
      <alignment vertical="top"/>
      <protection hidden="1"/>
    </xf>
    <xf numFmtId="0" fontId="49" fillId="4" borderId="0" xfId="0" applyFont="1" applyFill="1" applyAlignment="1" applyProtection="1">
      <alignment vertical="center"/>
      <protection locked="0"/>
    </xf>
    <xf numFmtId="0" fontId="63" fillId="0" borderId="0" xfId="205" applyFont="1" applyAlignment="1" applyProtection="1">
      <alignment vertical="top"/>
      <protection hidden="1"/>
    </xf>
    <xf numFmtId="0" fontId="67" fillId="0" borderId="0" xfId="0" applyFont="1" applyAlignment="1">
      <alignment vertical="top"/>
    </xf>
    <xf numFmtId="0" fontId="68" fillId="0" borderId="0" xfId="204" applyNumberFormat="1" applyFont="1" applyFill="1" applyBorder="1" applyAlignment="1" applyProtection="1">
      <alignment horizontal="center" vertical="top"/>
      <protection hidden="1"/>
    </xf>
    <xf numFmtId="0" fontId="69" fillId="0" borderId="0" xfId="204" applyNumberFormat="1" applyFont="1" applyFill="1" applyBorder="1" applyAlignment="1" applyProtection="1">
      <alignment horizontal="center" vertical="top"/>
      <protection hidden="1"/>
    </xf>
    <xf numFmtId="0" fontId="70" fillId="0" borderId="0" xfId="204" applyNumberFormat="1" applyFont="1" applyFill="1" applyBorder="1" applyAlignment="1" applyProtection="1">
      <alignment vertical="top"/>
      <protection hidden="1"/>
    </xf>
    <xf numFmtId="0" fontId="71" fillId="0" borderId="0" xfId="204" applyNumberFormat="1" applyFont="1" applyFill="1" applyBorder="1" applyAlignment="1" applyProtection="1">
      <alignment vertical="top"/>
      <protection hidden="1"/>
    </xf>
    <xf numFmtId="0" fontId="66" fillId="0" borderId="0"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6"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8"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2"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64" fillId="0" borderId="0" xfId="0" applyFont="1" applyAlignment="1" applyProtection="1">
      <alignment vertical="center"/>
      <protection hidden="1"/>
    </xf>
    <xf numFmtId="0" fontId="65" fillId="0" borderId="0" xfId="0" applyFont="1" applyProtection="1">
      <protection hidden="1"/>
    </xf>
    <xf numFmtId="0" fontId="0" fillId="0" borderId="13" xfId="205" applyFont="1" applyBorder="1" applyAlignment="1" applyProtection="1">
      <alignment horizontal="justify" vertical="top" wrapText="1"/>
      <protection hidden="1"/>
    </xf>
    <xf numFmtId="0" fontId="79" fillId="0" borderId="0" xfId="204" applyNumberFormat="1" applyFont="1" applyFill="1" applyBorder="1" applyAlignment="1" applyProtection="1">
      <alignment horizontal="center" vertical="center"/>
      <protection hidden="1"/>
    </xf>
    <xf numFmtId="0" fontId="79" fillId="0" borderId="0" xfId="204" applyNumberFormat="1" applyFont="1" applyFill="1" applyBorder="1" applyAlignment="1" applyProtection="1">
      <alignment horizontal="center" vertical="top"/>
      <protection hidden="1"/>
    </xf>
    <xf numFmtId="0" fontId="78" fillId="0" borderId="0" xfId="204" applyNumberFormat="1" applyFont="1" applyFill="1" applyBorder="1" applyAlignment="1" applyProtection="1">
      <alignment vertical="center"/>
      <protection hidden="1"/>
    </xf>
    <xf numFmtId="0" fontId="80" fillId="0" borderId="0" xfId="204" applyNumberFormat="1" applyFont="1" applyFill="1" applyBorder="1" applyAlignment="1" applyProtection="1">
      <alignment vertical="center"/>
      <protection hidden="1"/>
    </xf>
    <xf numFmtId="0" fontId="80"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vertical="top"/>
      <protection hidden="1"/>
    </xf>
    <xf numFmtId="0" fontId="80" fillId="0" borderId="0" xfId="204" applyNumberFormat="1" applyFont="1" applyFill="1" applyBorder="1" applyAlignment="1" applyProtection="1">
      <alignment vertical="top" wrapText="1"/>
      <protection hidden="1"/>
    </xf>
    <xf numFmtId="2" fontId="80" fillId="0" borderId="0" xfId="204" applyNumberFormat="1" applyFont="1" applyFill="1" applyBorder="1" applyAlignment="1" applyProtection="1">
      <alignment vertical="center"/>
      <protection hidden="1"/>
    </xf>
    <xf numFmtId="180" fontId="78" fillId="0" borderId="0" xfId="204" applyNumberFormat="1" applyFont="1" applyFill="1" applyBorder="1" applyAlignment="1" applyProtection="1">
      <alignment vertical="center"/>
      <protection hidden="1"/>
    </xf>
    <xf numFmtId="10" fontId="80" fillId="0" borderId="0" xfId="204" applyNumberFormat="1" applyFont="1" applyFill="1" applyBorder="1" applyAlignment="1" applyProtection="1">
      <alignment vertical="top"/>
      <protection hidden="1"/>
    </xf>
    <xf numFmtId="0" fontId="78" fillId="0" borderId="0" xfId="204" applyNumberFormat="1" applyFont="1" applyFill="1" applyBorder="1" applyAlignment="1" applyProtection="1">
      <alignment vertical="top"/>
      <protection hidden="1"/>
    </xf>
    <xf numFmtId="0" fontId="82" fillId="0" borderId="0" xfId="204" applyNumberFormat="1" applyFont="1" applyFill="1" applyBorder="1" applyAlignment="1" applyProtection="1">
      <alignment vertical="top"/>
      <protection hidden="1"/>
    </xf>
    <xf numFmtId="2" fontId="78" fillId="0" borderId="0" xfId="204" applyNumberFormat="1" applyFont="1" applyFill="1" applyBorder="1" applyAlignment="1" applyProtection="1">
      <alignment vertical="center"/>
      <protection hidden="1"/>
    </xf>
    <xf numFmtId="180" fontId="78" fillId="0" borderId="0" xfId="204" applyNumberFormat="1" applyFont="1" applyFill="1" applyBorder="1" applyAlignment="1" applyProtection="1">
      <alignment vertical="top"/>
      <protection hidden="1"/>
    </xf>
    <xf numFmtId="0" fontId="83" fillId="0" borderId="0" xfId="204" applyNumberFormat="1" applyFont="1" applyFill="1" applyBorder="1" applyAlignment="1" applyProtection="1">
      <alignment horizontal="left" vertical="center" indent="3"/>
      <protection hidden="1"/>
    </xf>
    <xf numFmtId="10" fontId="78" fillId="0" borderId="0" xfId="204" applyNumberFormat="1" applyFont="1" applyFill="1" applyBorder="1" applyAlignment="1" applyProtection="1">
      <alignment vertical="top"/>
      <protection hidden="1"/>
    </xf>
    <xf numFmtId="0" fontId="4" fillId="0" borderId="0" xfId="200" applyNumberFormat="1" applyFont="1" applyFill="1" applyBorder="1" applyProtection="1">
      <alignment vertical="top"/>
    </xf>
    <xf numFmtId="0" fontId="61" fillId="0" borderId="0" xfId="200" applyNumberFormat="1" applyFont="1" applyFill="1" applyBorder="1" applyProtection="1">
      <alignment vertical="top"/>
    </xf>
    <xf numFmtId="164" fontId="38" fillId="0" borderId="0" xfId="0" applyNumberFormat="1" applyFont="1" applyAlignment="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4" fillId="0" borderId="0" xfId="0" applyFont="1" applyAlignment="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Font="1" applyAlignment="1">
      <alignment horizontal="center" vertical="top"/>
    </xf>
    <xf numFmtId="0" fontId="54" fillId="2" borderId="4" xfId="199" applyNumberFormat="1" applyFont="1" applyFill="1" applyBorder="1" applyAlignment="1" applyProtection="1">
      <alignment horizontal="center" vertical="top" wrapText="1"/>
    </xf>
    <xf numFmtId="0" fontId="54" fillId="2" borderId="4" xfId="199" applyNumberFormat="1" applyFont="1" applyFill="1" applyBorder="1" applyAlignment="1" applyProtection="1">
      <alignment vertical="top" wrapText="1"/>
    </xf>
    <xf numFmtId="0" fontId="4" fillId="8" borderId="0" xfId="200" applyNumberFormat="1" applyFont="1" applyFill="1" applyBorder="1" applyProtection="1">
      <alignment vertical="top"/>
    </xf>
    <xf numFmtId="0" fontId="61" fillId="8" borderId="0" xfId="200" applyNumberFormat="1" applyFont="1" applyFill="1" applyBorder="1" applyProtection="1">
      <alignment vertical="top"/>
    </xf>
    <xf numFmtId="164" fontId="5" fillId="0" borderId="0" xfId="0" applyNumberFormat="1" applyFont="1" applyAlignment="1">
      <alignment horizontal="center" vertical="top"/>
    </xf>
    <xf numFmtId="0" fontId="86" fillId="0" borderId="0" xfId="0" applyFont="1" applyAlignment="1" applyProtection="1">
      <alignment vertical="top" wrapText="1"/>
      <protection hidden="1"/>
    </xf>
    <xf numFmtId="0" fontId="84"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5" fillId="0" borderId="5" xfId="0" applyFont="1" applyBorder="1" applyAlignment="1">
      <alignment horizontal="left" vertical="top"/>
    </xf>
    <xf numFmtId="0" fontId="5" fillId="0" borderId="5" xfId="0" applyFont="1" applyBorder="1" applyAlignment="1">
      <alignment horizontal="justify" vertical="top"/>
    </xf>
    <xf numFmtId="0" fontId="5" fillId="0" borderId="5" xfId="0" applyFont="1" applyBorder="1" applyAlignment="1">
      <alignment horizontal="center" vertical="top"/>
    </xf>
    <xf numFmtId="0" fontId="5" fillId="0" borderId="5" xfId="0" applyFont="1" applyBorder="1" applyAlignment="1">
      <alignment vertical="top"/>
    </xf>
    <xf numFmtId="0" fontId="5" fillId="0" borderId="5" xfId="0" applyFont="1" applyBorder="1" applyAlignment="1">
      <alignment horizontal="right" vertical="top"/>
    </xf>
    <xf numFmtId="0" fontId="38" fillId="0" borderId="0" xfId="0" applyFont="1" applyAlignment="1">
      <alignment vertical="top"/>
    </xf>
    <xf numFmtId="0" fontId="4" fillId="0" borderId="0" xfId="0" applyFont="1" applyAlignment="1">
      <alignment vertical="top"/>
    </xf>
    <xf numFmtId="0" fontId="4" fillId="0" borderId="0" xfId="0" applyFont="1" applyAlignment="1">
      <alignment horizontal="justify" vertical="top"/>
    </xf>
    <xf numFmtId="0" fontId="38" fillId="0" borderId="0" xfId="0" applyFont="1" applyAlignment="1">
      <alignment horizontal="left" vertical="top"/>
    </xf>
    <xf numFmtId="0" fontId="38" fillId="0" borderId="0" xfId="0" applyFont="1" applyAlignment="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Alignment="1" applyProtection="1">
      <alignment horizontal="left" vertical="top"/>
      <protection hidden="1"/>
    </xf>
    <xf numFmtId="0" fontId="38" fillId="0" borderId="0" xfId="0" applyFont="1" applyAlignment="1" applyProtection="1">
      <alignment vertical="top"/>
      <protection hidden="1"/>
    </xf>
    <xf numFmtId="0" fontId="5" fillId="0" borderId="0" xfId="0" applyFont="1" applyAlignment="1">
      <alignment horizontal="center" vertical="top"/>
    </xf>
    <xf numFmtId="14" fontId="4" fillId="0" borderId="0" xfId="0" applyNumberFormat="1" applyFont="1" applyAlignment="1">
      <alignment horizontal="center" vertical="top"/>
    </xf>
    <xf numFmtId="0" fontId="5" fillId="0" borderId="0" xfId="0" applyFont="1" applyAlignment="1">
      <alignment vertical="top"/>
    </xf>
    <xf numFmtId="0" fontId="38" fillId="0" borderId="0" xfId="0" applyFont="1" applyAlignment="1">
      <alignment horizontal="justify" vertical="top"/>
    </xf>
    <xf numFmtId="177" fontId="5" fillId="0" borderId="0" xfId="0" applyNumberFormat="1" applyFont="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Protection="1">
      <alignment vertical="top"/>
      <protection hidden="1"/>
    </xf>
    <xf numFmtId="164" fontId="4" fillId="0" borderId="4" xfId="0" applyNumberFormat="1" applyFont="1" applyBorder="1" applyAlignment="1">
      <alignment horizontal="center" vertical="top" wrapText="1"/>
    </xf>
    <xf numFmtId="164" fontId="5" fillId="0" borderId="5" xfId="0" applyNumberFormat="1" applyFont="1" applyBorder="1" applyAlignment="1">
      <alignment horizontal="left" vertical="top"/>
    </xf>
    <xf numFmtId="164" fontId="4" fillId="0" borderId="0" xfId="0" applyNumberFormat="1" applyFont="1" applyAlignment="1">
      <alignment horizontal="center" vertical="top"/>
    </xf>
    <xf numFmtId="10" fontId="38" fillId="0" borderId="0" xfId="0" applyNumberFormat="1" applyFont="1" applyAlignment="1">
      <alignment horizontal="center" vertical="top"/>
    </xf>
    <xf numFmtId="164" fontId="4" fillId="0" borderId="0" xfId="200" applyNumberFormat="1" applyFont="1" applyFill="1" applyBorder="1" applyAlignment="1" applyProtection="1">
      <alignment horizontal="center" vertical="top"/>
    </xf>
    <xf numFmtId="164"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0" fontId="4" fillId="0" borderId="0" xfId="206" applyFont="1" applyAlignment="1">
      <alignment vertical="top"/>
    </xf>
    <xf numFmtId="164" fontId="4" fillId="0" borderId="0" xfId="206" applyNumberFormat="1" applyFont="1" applyAlignment="1" applyProtection="1">
      <alignment horizontal="left" vertical="top"/>
      <protection hidden="1"/>
    </xf>
    <xf numFmtId="164" fontId="4" fillId="0" borderId="0" xfId="206" applyNumberFormat="1" applyFont="1" applyAlignment="1" applyProtection="1">
      <alignment horizontal="center" vertical="top"/>
      <protection hidden="1"/>
    </xf>
    <xf numFmtId="0" fontId="4" fillId="0" borderId="0" xfId="206" applyFont="1" applyAlignment="1">
      <alignment horizontal="justify" vertical="top"/>
    </xf>
    <xf numFmtId="0" fontId="4" fillId="0" borderId="0" xfId="206" applyFont="1" applyAlignment="1">
      <alignment horizontal="center" vertical="top"/>
    </xf>
    <xf numFmtId="0" fontId="61" fillId="0" borderId="0" xfId="0" applyFont="1" applyAlignment="1">
      <alignment vertical="top"/>
    </xf>
    <xf numFmtId="0" fontId="43" fillId="0" borderId="0" xfId="0" applyFont="1" applyAlignment="1">
      <alignment horizontal="center" vertical="top"/>
    </xf>
    <xf numFmtId="0" fontId="43"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8"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0" fontId="5" fillId="0" borderId="0" xfId="0" applyFont="1" applyAlignment="1">
      <alignment horizontal="center" vertical="top" wrapText="1"/>
    </xf>
    <xf numFmtId="2" fontId="4" fillId="0" borderId="0" xfId="200" applyNumberFormat="1" applyFont="1" applyFill="1" applyBorder="1" applyAlignment="1" applyProtection="1">
      <alignment horizontal="right" vertical="top"/>
    </xf>
    <xf numFmtId="164"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8"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2" fontId="38" fillId="0" borderId="0" xfId="200" applyNumberFormat="1" applyFont="1" applyFill="1" applyBorder="1" applyAlignment="1" applyProtection="1">
      <alignment horizontal="right" vertical="top"/>
      <protection hidden="1"/>
    </xf>
    <xf numFmtId="4" fontId="38" fillId="0" borderId="0" xfId="200" applyNumberFormat="1" applyFont="1" applyFill="1" applyBorder="1" applyProtection="1">
      <alignment vertical="top"/>
      <protection hidden="1"/>
    </xf>
    <xf numFmtId="2" fontId="43" fillId="0" borderId="0" xfId="200" applyNumberFormat="1" applyFont="1" applyFill="1" applyBorder="1" applyAlignment="1" applyProtection="1">
      <alignment horizontal="right" vertical="top"/>
      <protection hidden="1"/>
    </xf>
    <xf numFmtId="2" fontId="38" fillId="0" borderId="0" xfId="0" applyNumberFormat="1" applyFont="1" applyAlignment="1" applyProtection="1">
      <alignment vertical="top"/>
      <protection hidden="1"/>
    </xf>
    <xf numFmtId="164" fontId="38" fillId="0" borderId="0" xfId="200" applyNumberFormat="1" applyFont="1" applyFill="1" applyBorder="1" applyAlignment="1" applyProtection="1">
      <alignment horizontal="center" vertical="top"/>
      <protection hidden="1"/>
    </xf>
    <xf numFmtId="0" fontId="38" fillId="0" borderId="0" xfId="0" applyFont="1" applyAlignment="1" applyProtection="1">
      <alignment horizontal="justify" vertical="top" wrapText="1"/>
      <protection hidden="1"/>
    </xf>
    <xf numFmtId="0" fontId="38" fillId="0" borderId="0" xfId="200" applyNumberFormat="1" applyFont="1" applyFill="1" applyBorder="1" applyAlignment="1" applyProtection="1">
      <alignment horizontal="center" vertical="top"/>
      <protection hidden="1"/>
    </xf>
    <xf numFmtId="0" fontId="43" fillId="0" borderId="0" xfId="200" applyNumberFormat="1" applyFont="1" applyFill="1" applyBorder="1" applyAlignment="1" applyProtection="1">
      <alignment horizontal="justify" vertical="top" wrapText="1"/>
      <protection hidden="1"/>
    </xf>
    <xf numFmtId="164" fontId="4" fillId="0" borderId="0" xfId="200" applyNumberFormat="1" applyFont="1" applyFill="1" applyBorder="1" applyAlignment="1" applyProtection="1">
      <alignment horizontal="center" vertical="top"/>
      <protection hidden="1"/>
    </xf>
    <xf numFmtId="164" fontId="5" fillId="0" borderId="0" xfId="0" applyNumberFormat="1" applyFont="1" applyAlignment="1" applyProtection="1">
      <alignment horizontal="center" vertical="top"/>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4" fontId="15" fillId="0" borderId="11" xfId="205" applyNumberFormat="1" applyFont="1" applyBorder="1" applyAlignment="1" applyProtection="1">
      <alignment horizontal="right" vertical="top"/>
      <protection hidden="1"/>
    </xf>
    <xf numFmtId="0" fontId="4" fillId="0" borderId="0" xfId="0" applyFont="1" applyAlignment="1" applyProtection="1">
      <alignment horizontal="center" vertical="top"/>
      <protection hidden="1"/>
    </xf>
    <xf numFmtId="2" fontId="5" fillId="0" borderId="0" xfId="200" applyNumberFormat="1" applyFont="1" applyFill="1" applyBorder="1" applyAlignment="1" applyProtection="1">
      <alignment horizontal="right" vertical="top"/>
    </xf>
    <xf numFmtId="9" fontId="4" fillId="0" borderId="4" xfId="0" applyNumberFormat="1" applyFont="1" applyBorder="1" applyAlignment="1">
      <alignment horizontal="center" vertical="top" wrapText="1"/>
    </xf>
    <xf numFmtId="0" fontId="5" fillId="11" borderId="13" xfId="0" applyFont="1" applyFill="1" applyBorder="1" applyAlignment="1">
      <alignment horizontal="center" vertical="top" wrapText="1"/>
    </xf>
    <xf numFmtId="0" fontId="4" fillId="0" borderId="0" xfId="0" applyFont="1" applyAlignment="1">
      <alignment vertical="top" wrapText="1"/>
    </xf>
    <xf numFmtId="0" fontId="5" fillId="0" borderId="0" xfId="206" applyFont="1" applyAlignment="1" applyProtection="1">
      <alignment horizontal="left" vertical="top"/>
      <protection hidden="1"/>
    </xf>
    <xf numFmtId="0" fontId="4" fillId="0" borderId="0" xfId="206" applyFont="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8"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8"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8" fillId="0" borderId="0" xfId="0" applyFont="1" applyAlignment="1">
      <alignment vertical="center"/>
    </xf>
    <xf numFmtId="0" fontId="61" fillId="0" borderId="0" xfId="0" applyFont="1" applyAlignment="1">
      <alignment vertical="center"/>
    </xf>
    <xf numFmtId="0" fontId="43" fillId="0" borderId="0" xfId="0" applyFont="1" applyAlignment="1" applyProtection="1">
      <alignment horizontal="center" vertical="center"/>
      <protection hidden="1"/>
    </xf>
    <xf numFmtId="0" fontId="38" fillId="0" borderId="0" xfId="0" applyFont="1" applyAlignment="1">
      <alignment horizontal="center" vertical="center"/>
    </xf>
    <xf numFmtId="0" fontId="4" fillId="0" borderId="0" xfId="0" applyFont="1" applyAlignment="1">
      <alignment vertical="center"/>
    </xf>
    <xf numFmtId="0" fontId="4" fillId="0" borderId="0" xfId="206" applyFont="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Alignment="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7" fontId="26"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106" fillId="12" borderId="4" xfId="0" applyFont="1" applyFill="1" applyBorder="1" applyAlignment="1">
      <alignment vertical="top" wrapText="1"/>
    </xf>
    <xf numFmtId="0" fontId="106" fillId="12" borderId="15" xfId="0" applyFont="1" applyFill="1" applyBorder="1" applyAlignment="1">
      <alignment vertical="top" wrapText="1"/>
    </xf>
    <xf numFmtId="2" fontId="4" fillId="0" borderId="4" xfId="200" applyNumberFormat="1" applyFont="1" applyFill="1" applyBorder="1" applyProtection="1">
      <alignment vertical="top"/>
    </xf>
    <xf numFmtId="170" fontId="88" fillId="13" borderId="4" xfId="0" applyNumberFormat="1" applyFont="1" applyFill="1" applyBorder="1" applyAlignment="1">
      <alignment horizontal="justify" vertical="top" wrapText="1"/>
    </xf>
    <xf numFmtId="0" fontId="4" fillId="13" borderId="4" xfId="0" applyFont="1" applyFill="1" applyBorder="1" applyAlignment="1">
      <alignment horizontal="center" vertical="top" wrapText="1"/>
    </xf>
    <xf numFmtId="0" fontId="4" fillId="13" borderId="4" xfId="0" applyFont="1" applyFill="1" applyBorder="1" applyAlignment="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8"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8" borderId="0" xfId="200" applyNumberFormat="1" applyFont="1" applyFill="1" applyBorder="1" applyAlignment="1" applyProtection="1">
      <alignment vertical="top" wrapText="1"/>
    </xf>
    <xf numFmtId="0" fontId="4" fillId="0" borderId="0" xfId="200" applyNumberFormat="1" applyFont="1" applyFill="1" applyBorder="1" applyAlignment="1" applyProtection="1">
      <alignment vertical="top" wrapText="1"/>
    </xf>
    <xf numFmtId="0" fontId="65" fillId="0" borderId="0" xfId="0" applyFont="1" applyAlignment="1" applyProtection="1">
      <alignment horizontal="center"/>
      <protection hidden="1"/>
    </xf>
    <xf numFmtId="0" fontId="32" fillId="0" borderId="0" xfId="0" applyFont="1" applyAlignment="1" applyProtection="1">
      <alignment horizontal="center"/>
      <protection hidden="1"/>
    </xf>
    <xf numFmtId="0" fontId="49" fillId="0" borderId="0" xfId="0" applyFont="1" applyAlignment="1" applyProtection="1">
      <alignment horizontal="center"/>
      <protection hidden="1"/>
    </xf>
    <xf numFmtId="164" fontId="4" fillId="0" borderId="0" xfId="206" applyNumberFormat="1" applyFont="1" applyAlignment="1" applyProtection="1">
      <alignment vertical="top"/>
      <protection hidden="1"/>
    </xf>
    <xf numFmtId="1" fontId="5" fillId="0" borderId="5" xfId="0" applyNumberFormat="1" applyFont="1" applyBorder="1" applyAlignment="1">
      <alignment horizontal="left" vertical="top"/>
    </xf>
    <xf numFmtId="1" fontId="4" fillId="0" borderId="0" xfId="0" applyNumberFormat="1" applyFont="1" applyAlignment="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4" fillId="0" borderId="0" xfId="206" applyNumberFormat="1" applyFont="1" applyAlignment="1" applyProtection="1">
      <alignment horizontal="left" vertical="top"/>
      <protection hidden="1"/>
    </xf>
    <xf numFmtId="1" fontId="4" fillId="0" borderId="0" xfId="206" applyNumberFormat="1" applyFont="1" applyAlignment="1" applyProtection="1">
      <alignment horizontal="center" vertical="top"/>
      <protection hidden="1"/>
    </xf>
    <xf numFmtId="1" fontId="54" fillId="0" borderId="0" xfId="0" applyNumberFormat="1" applyFont="1" applyAlignment="1">
      <alignment horizontal="right" vertical="top"/>
    </xf>
    <xf numFmtId="1" fontId="4" fillId="0" borderId="0" xfId="0" applyNumberFormat="1" applyFont="1" applyAlignment="1">
      <alignment horizontal="right" vertical="top"/>
    </xf>
    <xf numFmtId="1" fontId="5" fillId="0" borderId="0" xfId="0" applyNumberFormat="1" applyFont="1" applyAlignment="1">
      <alignment horizontal="center" vertical="top"/>
    </xf>
    <xf numFmtId="1" fontId="38" fillId="0" borderId="0" xfId="0" applyNumberFormat="1" applyFont="1" applyAlignment="1">
      <alignment horizontal="center" vertical="top"/>
    </xf>
    <xf numFmtId="1" fontId="5" fillId="0" borderId="0" xfId="212" applyNumberFormat="1" applyFont="1" applyFill="1" applyBorder="1" applyAlignment="1" applyProtection="1">
      <alignment horizontal="center" vertical="top" wrapText="1"/>
      <protection hidden="1"/>
    </xf>
    <xf numFmtId="1" fontId="38"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Border="1" applyAlignment="1">
      <alignment horizontal="center" vertical="center"/>
    </xf>
    <xf numFmtId="0" fontId="18" fillId="0" borderId="0" xfId="197" applyFont="1" applyProtection="1">
      <protection hidden="1"/>
    </xf>
    <xf numFmtId="0" fontId="41"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1" fillId="14" borderId="0" xfId="203" applyFont="1" applyFill="1" applyAlignment="1" applyProtection="1">
      <alignment vertical="center" wrapText="1"/>
      <protection hidden="1"/>
    </xf>
    <xf numFmtId="0" fontId="31" fillId="14" borderId="0" xfId="203" applyFont="1" applyFill="1" applyAlignment="1" applyProtection="1">
      <alignment vertical="center"/>
      <protection hidden="1"/>
    </xf>
    <xf numFmtId="0" fontId="84" fillId="15" borderId="4" xfId="0" applyFont="1" applyFill="1" applyBorder="1" applyAlignment="1">
      <alignment horizontal="center" vertical="top" wrapText="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4" fontId="5" fillId="15" borderId="4" xfId="200" applyNumberFormat="1" applyFont="1" applyFill="1" applyBorder="1" applyAlignment="1" applyProtection="1">
      <alignment horizontal="center" vertical="top" wrapText="1"/>
    </xf>
    <xf numFmtId="1" fontId="89" fillId="15" borderId="4" xfId="0" applyNumberFormat="1" applyFont="1" applyFill="1" applyBorder="1" applyAlignment="1">
      <alignment horizontal="center" vertical="top" wrapText="1"/>
    </xf>
    <xf numFmtId="0" fontId="89"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90" fillId="15" borderId="4" xfId="0" applyNumberFormat="1" applyFont="1" applyFill="1" applyBorder="1" applyAlignment="1">
      <alignment horizontal="center" vertical="center"/>
    </xf>
    <xf numFmtId="1" fontId="90" fillId="15" borderId="4" xfId="0" applyNumberFormat="1" applyFont="1" applyFill="1" applyBorder="1" applyAlignment="1">
      <alignment horizontal="center" vertical="center" wrapText="1"/>
    </xf>
    <xf numFmtId="1" fontId="89" fillId="15" borderId="4" xfId="0" applyNumberFormat="1" applyFont="1" applyFill="1" applyBorder="1" applyAlignment="1">
      <alignment horizontal="center" vertical="center" wrapText="1"/>
    </xf>
    <xf numFmtId="0" fontId="89"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0" fontId="25" fillId="0" borderId="4" xfId="203" applyNumberFormat="1" applyFont="1" applyFill="1" applyBorder="1" applyAlignment="1" applyProtection="1">
      <alignment vertical="center" wrapText="1"/>
      <protection hidden="1"/>
    </xf>
    <xf numFmtId="0" fontId="25" fillId="11" borderId="0" xfId="203" applyNumberFormat="1" applyFont="1" applyFill="1" applyBorder="1" applyAlignment="1" applyProtection="1">
      <alignment vertical="center" wrapText="1"/>
      <protection hidden="1"/>
    </xf>
    <xf numFmtId="1" fontId="4" fillId="13" borderId="0" xfId="0" applyNumberFormat="1" applyFont="1" applyFill="1" applyAlignment="1">
      <alignment horizontal="center" vertical="top" wrapText="1"/>
    </xf>
    <xf numFmtId="164"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Font="1" applyFill="1" applyBorder="1" applyAlignment="1">
      <alignment horizontal="center" vertical="top" wrapText="1"/>
    </xf>
    <xf numFmtId="0" fontId="15" fillId="15" borderId="34" xfId="0" applyFont="1" applyFill="1" applyBorder="1" applyAlignment="1">
      <alignment horizontal="left" vertical="top" wrapText="1"/>
    </xf>
    <xf numFmtId="0" fontId="15" fillId="15" borderId="4" xfId="0" applyFont="1" applyFill="1" applyBorder="1" applyAlignment="1" applyProtection="1">
      <alignment horizontal="center" vertical="center" wrapText="1"/>
      <protection hidden="1"/>
    </xf>
    <xf numFmtId="167"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84" fillId="15" borderId="15" xfId="0" applyFont="1" applyFill="1" applyBorder="1" applyAlignment="1">
      <alignment horizontal="center" vertical="top" wrapText="1"/>
    </xf>
    <xf numFmtId="0" fontId="106" fillId="0" borderId="0" xfId="0" applyFont="1" applyAlignment="1">
      <alignment vertical="top"/>
    </xf>
    <xf numFmtId="0" fontId="107" fillId="0" borderId="0" xfId="0" applyFont="1" applyAlignment="1">
      <alignment vertical="top"/>
    </xf>
    <xf numFmtId="2" fontId="19" fillId="0" borderId="4" xfId="0" applyNumberFormat="1" applyFont="1" applyBorder="1" applyAlignment="1">
      <alignment vertical="top"/>
    </xf>
    <xf numFmtId="0" fontId="15" fillId="13" borderId="4" xfId="0" applyFont="1" applyFill="1" applyBorder="1" applyAlignment="1">
      <alignment horizontal="left" vertical="top" wrapText="1"/>
    </xf>
    <xf numFmtId="4" fontId="15" fillId="13" borderId="4" xfId="11" applyNumberFormat="1" applyFont="1" applyFill="1" applyBorder="1" applyAlignment="1" applyProtection="1">
      <alignment vertical="top" wrapText="1"/>
    </xf>
    <xf numFmtId="0" fontId="67" fillId="13" borderId="4" xfId="0" applyFont="1" applyFill="1" applyBorder="1" applyAlignment="1">
      <alignment vertical="top"/>
    </xf>
    <xf numFmtId="0" fontId="15" fillId="13" borderId="4" xfId="0" applyFont="1" applyFill="1" applyBorder="1" applyAlignment="1" applyProtection="1">
      <alignment horizontal="left" vertical="center" wrapText="1"/>
      <protection hidden="1"/>
    </xf>
    <xf numFmtId="180" fontId="78" fillId="0" borderId="4" xfId="204" applyNumberFormat="1" applyFont="1" applyFill="1" applyBorder="1" applyAlignment="1" applyProtection="1">
      <alignment vertical="top"/>
      <protection hidden="1"/>
    </xf>
    <xf numFmtId="0" fontId="80"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4" fontId="4" fillId="0" borderId="4" xfId="0" applyNumberFormat="1" applyFont="1" applyBorder="1" applyAlignment="1">
      <alignment horizontal="left" vertical="top" wrapText="1"/>
    </xf>
    <xf numFmtId="0" fontId="15" fillId="16" borderId="12" xfId="204" applyFont="1" applyFill="1" applyBorder="1" applyAlignment="1" applyProtection="1">
      <alignment horizontal="center" vertical="center" wrapText="1"/>
      <protection hidden="1"/>
    </xf>
    <xf numFmtId="164" fontId="31" fillId="14" borderId="0" xfId="206" applyNumberFormat="1" applyFont="1" applyFill="1" applyAlignment="1" applyProtection="1">
      <alignment vertical="top"/>
      <protection hidden="1"/>
    </xf>
    <xf numFmtId="0" fontId="38" fillId="14" borderId="0" xfId="0" applyFont="1" applyFill="1" applyAlignment="1">
      <alignment vertical="top"/>
    </xf>
    <xf numFmtId="0" fontId="84" fillId="17" borderId="15" xfId="0" applyFont="1" applyFill="1" applyBorder="1" applyAlignment="1">
      <alignment horizontal="center" vertical="top" wrapText="1"/>
    </xf>
    <xf numFmtId="0" fontId="84" fillId="17" borderId="3" xfId="214" applyFont="1" applyFill="1" applyBorder="1" applyAlignment="1">
      <alignment vertical="top" wrapText="1"/>
    </xf>
    <xf numFmtId="0" fontId="84" fillId="17" borderId="15" xfId="214" applyFont="1" applyFill="1" applyBorder="1" applyAlignment="1">
      <alignment vertical="top" wrapText="1"/>
    </xf>
    <xf numFmtId="0" fontId="92" fillId="0" borderId="5" xfId="0" applyFont="1" applyBorder="1" applyAlignment="1">
      <alignment horizontal="left" vertical="top"/>
    </xf>
    <xf numFmtId="10" fontId="92" fillId="0" borderId="5" xfId="0" applyNumberFormat="1" applyFont="1" applyBorder="1" applyAlignment="1">
      <alignment horizontal="left" vertical="top"/>
    </xf>
    <xf numFmtId="0" fontId="93" fillId="0" borderId="5" xfId="0" applyFont="1" applyBorder="1" applyAlignment="1">
      <alignment vertical="top"/>
    </xf>
    <xf numFmtId="0" fontId="92" fillId="0" borderId="5" xfId="0" applyFont="1" applyBorder="1" applyAlignment="1">
      <alignment horizontal="center" vertical="top"/>
    </xf>
    <xf numFmtId="0" fontId="92" fillId="0" borderId="5" xfId="0" applyFont="1" applyBorder="1" applyAlignment="1">
      <alignment vertical="top"/>
    </xf>
    <xf numFmtId="0" fontId="94" fillId="0" borderId="0" xfId="0" applyFont="1" applyAlignment="1">
      <alignment horizontal="left" vertical="top"/>
    </xf>
    <xf numFmtId="0" fontId="95" fillId="0" borderId="0" xfId="0" applyFont="1" applyAlignment="1">
      <alignment horizontal="center" vertical="top"/>
    </xf>
    <xf numFmtId="0" fontId="95" fillId="0" borderId="0" xfId="0" applyFont="1" applyAlignment="1">
      <alignment vertical="top"/>
    </xf>
    <xf numFmtId="0" fontId="93" fillId="0" borderId="0" xfId="0" applyFont="1" applyAlignment="1">
      <alignment vertical="top"/>
    </xf>
    <xf numFmtId="0" fontId="93" fillId="0" borderId="0" xfId="0" applyFont="1" applyAlignment="1">
      <alignment horizontal="center" vertical="top"/>
    </xf>
    <xf numFmtId="0" fontId="93" fillId="5" borderId="0" xfId="0" applyFont="1" applyFill="1" applyAlignment="1">
      <alignment horizontal="left" vertical="top"/>
    </xf>
    <xf numFmtId="0" fontId="93" fillId="5" borderId="0" xfId="0" applyFont="1" applyFill="1" applyAlignment="1">
      <alignment vertical="top"/>
    </xf>
    <xf numFmtId="0" fontId="93" fillId="0" borderId="0" xfId="0" applyFont="1" applyAlignment="1">
      <alignment horizontal="left" vertical="top"/>
    </xf>
    <xf numFmtId="10" fontId="93" fillId="0" borderId="0" xfId="0" applyNumberFormat="1" applyFont="1" applyAlignment="1">
      <alignment horizontal="left" vertical="top"/>
    </xf>
    <xf numFmtId="1" fontId="93" fillId="5" borderId="0" xfId="0" applyNumberFormat="1" applyFont="1" applyFill="1" applyAlignment="1">
      <alignment vertical="top"/>
    </xf>
    <xf numFmtId="2" fontId="93" fillId="0" borderId="0" xfId="0" applyNumberFormat="1" applyFont="1" applyAlignment="1">
      <alignment vertical="top"/>
    </xf>
    <xf numFmtId="0" fontId="95" fillId="0" borderId="0" xfId="0" applyFont="1" applyAlignment="1">
      <alignment horizontal="left" vertical="top"/>
    </xf>
    <xf numFmtId="10" fontId="93" fillId="0" borderId="0" xfId="0" applyNumberFormat="1" applyFont="1" applyAlignment="1">
      <alignment horizontal="center" vertical="top"/>
    </xf>
    <xf numFmtId="1" fontId="93" fillId="0" borderId="0" xfId="0" applyNumberFormat="1" applyFont="1" applyAlignment="1">
      <alignment vertical="top"/>
    </xf>
    <xf numFmtId="0" fontId="92" fillId="0" borderId="0" xfId="206" applyFont="1" applyAlignment="1" applyProtection="1">
      <alignment vertical="top"/>
      <protection hidden="1"/>
    </xf>
    <xf numFmtId="10" fontId="92" fillId="0" borderId="0" xfId="206" applyNumberFormat="1" applyFont="1" applyAlignment="1" applyProtection="1">
      <alignment vertical="top"/>
      <protection hidden="1"/>
    </xf>
    <xf numFmtId="0" fontId="93" fillId="0" borderId="0" xfId="206" applyFont="1" applyAlignment="1" applyProtection="1">
      <alignment vertical="top"/>
      <protection hidden="1"/>
    </xf>
    <xf numFmtId="0" fontId="92" fillId="0" borderId="0" xfId="206" applyFont="1" applyAlignment="1" applyProtection="1">
      <alignment horizontal="center" vertical="top"/>
      <protection hidden="1"/>
    </xf>
    <xf numFmtId="0" fontId="93" fillId="0" borderId="0" xfId="0" applyFont="1" applyAlignment="1" applyProtection="1">
      <alignment horizontal="left" vertical="top"/>
      <protection hidden="1"/>
    </xf>
    <xf numFmtId="0" fontId="93" fillId="0" borderId="0" xfId="206" applyFont="1" applyAlignment="1" applyProtection="1">
      <alignment horizontal="left" vertical="top"/>
      <protection hidden="1"/>
    </xf>
    <xf numFmtId="10" fontId="92" fillId="0" borderId="0" xfId="0" applyNumberFormat="1" applyFont="1" applyAlignment="1">
      <alignment horizontal="center" vertical="top"/>
    </xf>
    <xf numFmtId="2" fontId="93" fillId="0" borderId="0" xfId="0" applyNumberFormat="1" applyFont="1" applyAlignment="1">
      <alignment horizontal="center" vertical="top"/>
    </xf>
    <xf numFmtId="10" fontId="93" fillId="0" borderId="0" xfId="206" applyNumberFormat="1" applyFont="1" applyAlignment="1" applyProtection="1">
      <alignment vertical="top"/>
      <protection hidden="1"/>
    </xf>
    <xf numFmtId="2" fontId="92" fillId="0" borderId="0" xfId="0" applyNumberFormat="1" applyFont="1" applyAlignment="1">
      <alignment horizontal="center" vertical="top"/>
    </xf>
    <xf numFmtId="179" fontId="93" fillId="0" borderId="0" xfId="0" applyNumberFormat="1" applyFont="1" applyAlignment="1">
      <alignment horizontal="center" vertical="top"/>
    </xf>
    <xf numFmtId="0" fontId="93" fillId="0" borderId="0" xfId="206" applyFont="1" applyAlignment="1" applyProtection="1">
      <alignment horizontal="center" vertical="top"/>
      <protection hidden="1"/>
    </xf>
    <xf numFmtId="0" fontId="93" fillId="0" borderId="0" xfId="0" applyFont="1" applyAlignment="1" applyProtection="1">
      <alignment vertical="top"/>
      <protection hidden="1"/>
    </xf>
    <xf numFmtId="15" fontId="93" fillId="0" borderId="0" xfId="0" applyNumberFormat="1" applyFont="1" applyAlignment="1">
      <alignment vertical="top"/>
    </xf>
    <xf numFmtId="0" fontId="94" fillId="0" borderId="0" xfId="0" applyFont="1" applyAlignment="1">
      <alignment horizontal="left" vertical="top" wrapText="1"/>
    </xf>
    <xf numFmtId="0" fontId="95" fillId="0" borderId="0" xfId="0" applyFont="1" applyAlignment="1">
      <alignment horizontal="center" vertical="top" wrapText="1"/>
    </xf>
    <xf numFmtId="0" fontId="95" fillId="0" borderId="0" xfId="0" applyFont="1" applyAlignment="1">
      <alignment vertical="top" wrapText="1"/>
    </xf>
    <xf numFmtId="0" fontId="93" fillId="0" borderId="0" xfId="0" applyFont="1" applyAlignment="1">
      <alignment horizontal="justify" vertical="top" wrapText="1"/>
    </xf>
    <xf numFmtId="10" fontId="93" fillId="0" borderId="0" xfId="0" applyNumberFormat="1" applyFont="1" applyAlignment="1">
      <alignment horizontal="justify" vertical="top" wrapText="1"/>
    </xf>
    <xf numFmtId="0" fontId="92" fillId="0" borderId="0" xfId="0" applyFont="1" applyAlignment="1">
      <alignment vertical="top"/>
    </xf>
    <xf numFmtId="0" fontId="92" fillId="0" borderId="0" xfId="0" applyFont="1" applyAlignment="1">
      <alignment horizontal="center" vertical="top"/>
    </xf>
    <xf numFmtId="0" fontId="92" fillId="0" borderId="0" xfId="0" applyFont="1" applyAlignment="1" applyProtection="1">
      <alignment horizontal="center" vertical="top" wrapText="1"/>
      <protection hidden="1"/>
    </xf>
    <xf numFmtId="0" fontId="92" fillId="0" borderId="0" xfId="0" applyFont="1" applyAlignment="1" applyProtection="1">
      <alignment horizontal="center" vertical="top"/>
      <protection hidden="1"/>
    </xf>
    <xf numFmtId="1" fontId="95" fillId="0" borderId="0" xfId="0" applyNumberFormat="1" applyFont="1" applyAlignment="1" applyProtection="1">
      <alignment vertical="top"/>
      <protection hidden="1"/>
    </xf>
    <xf numFmtId="0" fontId="95" fillId="0" borderId="0" xfId="0" applyFont="1" applyAlignment="1" applyProtection="1">
      <alignment vertical="top"/>
      <protection hidden="1"/>
    </xf>
    <xf numFmtId="0" fontId="92" fillId="11" borderId="15" xfId="0" applyFont="1" applyFill="1" applyBorder="1" applyAlignment="1">
      <alignment horizontal="center" vertical="top" wrapText="1"/>
    </xf>
    <xf numFmtId="2" fontId="0" fillId="0" borderId="0" xfId="0" applyNumberFormat="1" applyAlignment="1">
      <alignment vertical="top"/>
    </xf>
    <xf numFmtId="0" fontId="0" fillId="0" borderId="4" xfId="0" applyBorder="1" applyAlignment="1">
      <alignment horizontal="left" vertical="top" wrapText="1"/>
    </xf>
    <xf numFmtId="2" fontId="92" fillId="0" borderId="0" xfId="0" applyNumberFormat="1" applyFont="1" applyAlignment="1">
      <alignment vertical="top"/>
    </xf>
    <xf numFmtId="0" fontId="93" fillId="6" borderId="35" xfId="0" applyFont="1" applyFill="1" applyBorder="1" applyAlignment="1">
      <alignment horizontal="center" vertical="top" wrapText="1"/>
    </xf>
    <xf numFmtId="0" fontId="93" fillId="6" borderId="5" xfId="0" applyFont="1" applyFill="1" applyBorder="1" applyAlignment="1">
      <alignment horizontal="center" vertical="top" wrapText="1"/>
    </xf>
    <xf numFmtId="43" fontId="93" fillId="6" borderId="13" xfId="11" applyFont="1" applyFill="1" applyBorder="1" applyAlignment="1" applyProtection="1">
      <alignment horizontal="right" vertical="top"/>
    </xf>
    <xf numFmtId="0" fontId="93" fillId="6" borderId="36" xfId="0" applyFont="1" applyFill="1" applyBorder="1" applyAlignment="1">
      <alignment vertical="top"/>
    </xf>
    <xf numFmtId="0" fontId="93" fillId="0" borderId="23" xfId="211" applyNumberFormat="1" applyFont="1" applyFill="1" applyBorder="1" applyAlignment="1" applyProtection="1">
      <alignment horizontal="center" vertical="top"/>
    </xf>
    <xf numFmtId="0" fontId="93" fillId="0" borderId="3" xfId="211" applyNumberFormat="1" applyFont="1" applyFill="1" applyBorder="1" applyAlignment="1" applyProtection="1">
      <alignment horizontal="center" vertical="top"/>
    </xf>
    <xf numFmtId="43" fontId="93" fillId="0" borderId="4" xfId="11" applyFont="1" applyFill="1" applyBorder="1" applyAlignment="1" applyProtection="1">
      <alignment horizontal="right" vertical="top"/>
    </xf>
    <xf numFmtId="0" fontId="93" fillId="0" borderId="37" xfId="0" applyFont="1" applyBorder="1" applyAlignment="1">
      <alignment vertical="top"/>
    </xf>
    <xf numFmtId="0" fontId="93" fillId="7" borderId="38" xfId="211" applyNumberFormat="1" applyFont="1" applyFill="1" applyBorder="1" applyAlignment="1" applyProtection="1">
      <alignment horizontal="center" vertical="top"/>
    </xf>
    <xf numFmtId="0" fontId="93" fillId="7" borderId="39" xfId="211" applyNumberFormat="1" applyFont="1" applyFill="1" applyBorder="1" applyAlignment="1" applyProtection="1">
      <alignment horizontal="center" vertical="top"/>
    </xf>
    <xf numFmtId="43" fontId="93" fillId="7" borderId="4" xfId="11" applyFont="1" applyFill="1" applyBorder="1" applyAlignment="1" applyProtection="1">
      <alignment horizontal="right" vertical="top"/>
    </xf>
    <xf numFmtId="0" fontId="93" fillId="7" borderId="4" xfId="0" applyFont="1" applyFill="1" applyBorder="1" applyAlignment="1">
      <alignment vertical="top"/>
    </xf>
    <xf numFmtId="0" fontId="93" fillId="0" borderId="0" xfId="0" applyFont="1" applyAlignment="1">
      <alignment horizontal="right" vertical="top"/>
    </xf>
    <xf numFmtId="0" fontId="93" fillId="7" borderId="0" xfId="211" applyNumberFormat="1" applyFont="1" applyFill="1" applyBorder="1" applyAlignment="1" applyProtection="1">
      <alignment horizontal="center" vertical="top"/>
    </xf>
    <xf numFmtId="0" fontId="92" fillId="0" borderId="0" xfId="0" applyFont="1" applyAlignment="1">
      <alignment horizontal="left" vertical="top"/>
    </xf>
    <xf numFmtId="0" fontId="92" fillId="0" borderId="0" xfId="0" applyFont="1" applyAlignment="1">
      <alignment horizontal="justify" vertical="top"/>
    </xf>
    <xf numFmtId="177" fontId="92" fillId="0" borderId="0" xfId="0" applyNumberFormat="1" applyFont="1" applyAlignment="1">
      <alignment vertical="top"/>
    </xf>
    <xf numFmtId="10" fontId="92" fillId="0" borderId="0" xfId="0" applyNumberFormat="1" applyFont="1" applyAlignment="1">
      <alignment horizontal="justify" vertical="top"/>
    </xf>
    <xf numFmtId="14" fontId="93" fillId="0" borderId="0" xfId="0" applyNumberFormat="1" applyFont="1" applyAlignment="1">
      <alignment horizontal="center" vertical="top"/>
    </xf>
    <xf numFmtId="0" fontId="92" fillId="0" borderId="0" xfId="0" applyFont="1" applyAlignment="1">
      <alignment horizontal="right" vertical="top"/>
    </xf>
    <xf numFmtId="10" fontId="95" fillId="0" borderId="0" xfId="0" applyNumberFormat="1" applyFont="1" applyAlignment="1">
      <alignment horizontal="center" vertical="top"/>
    </xf>
    <xf numFmtId="0" fontId="95" fillId="0" borderId="0" xfId="0" applyFont="1" applyAlignment="1" applyProtection="1">
      <alignment horizontal="center" vertical="top"/>
      <protection hidden="1"/>
    </xf>
    <xf numFmtId="10" fontId="95" fillId="0" borderId="0" xfId="0" applyNumberFormat="1" applyFont="1" applyAlignment="1" applyProtection="1">
      <alignment horizontal="center" vertical="top"/>
      <protection hidden="1"/>
    </xf>
    <xf numFmtId="0" fontId="94" fillId="0" borderId="0" xfId="0" applyFont="1" applyAlignment="1" applyProtection="1">
      <alignment horizontal="right" vertical="top"/>
      <protection hidden="1"/>
    </xf>
    <xf numFmtId="0" fontId="94" fillId="0" borderId="0" xfId="0" applyFont="1" applyAlignment="1" applyProtection="1">
      <alignment horizontal="left" vertical="top"/>
      <protection hidden="1"/>
    </xf>
    <xf numFmtId="10" fontId="94" fillId="0" borderId="0" xfId="0" applyNumberFormat="1" applyFont="1" applyAlignment="1" applyProtection="1">
      <alignment horizontal="left" vertical="top"/>
      <protection hidden="1"/>
    </xf>
    <xf numFmtId="0" fontId="94" fillId="0" borderId="0" xfId="0" applyFont="1" applyAlignment="1" applyProtection="1">
      <alignment horizontal="center" vertical="top"/>
      <protection hidden="1"/>
    </xf>
    <xf numFmtId="0" fontId="94" fillId="0" borderId="0" xfId="0" applyFont="1" applyAlignment="1" applyProtection="1">
      <alignment vertical="top"/>
      <protection hidden="1"/>
    </xf>
    <xf numFmtId="0" fontId="93" fillId="0" borderId="0" xfId="0" applyFont="1" applyAlignment="1" applyProtection="1">
      <alignment horizontal="right" vertical="top"/>
      <protection hidden="1"/>
    </xf>
    <xf numFmtId="0" fontId="95" fillId="0" borderId="0" xfId="0" applyFont="1" applyAlignment="1" applyProtection="1">
      <alignment horizontal="left" vertical="top"/>
      <protection hidden="1"/>
    </xf>
    <xf numFmtId="10" fontId="95" fillId="0" borderId="0" xfId="0" applyNumberFormat="1" applyFont="1" applyAlignment="1" applyProtection="1">
      <alignment horizontal="left" vertical="top"/>
      <protection hidden="1"/>
    </xf>
    <xf numFmtId="0" fontId="94" fillId="0" borderId="0" xfId="0" applyFont="1" applyAlignment="1" applyProtection="1">
      <alignment horizontal="center" vertical="top" wrapText="1"/>
      <protection hidden="1"/>
    </xf>
    <xf numFmtId="0" fontId="94" fillId="0" borderId="0" xfId="206" applyFont="1" applyAlignment="1" applyProtection="1">
      <alignment vertical="top"/>
      <protection hidden="1"/>
    </xf>
    <xf numFmtId="10" fontId="94" fillId="0" borderId="0" xfId="206" applyNumberFormat="1" applyFont="1" applyAlignment="1" applyProtection="1">
      <alignment vertical="top"/>
      <protection hidden="1"/>
    </xf>
    <xf numFmtId="0" fontId="95" fillId="0" borderId="0" xfId="206" applyFont="1" applyAlignment="1" applyProtection="1">
      <alignment vertical="top"/>
      <protection hidden="1"/>
    </xf>
    <xf numFmtId="0" fontId="94" fillId="0" borderId="0" xfId="206" applyFont="1" applyAlignment="1" applyProtection="1">
      <alignment horizontal="center" vertical="top"/>
      <protection hidden="1"/>
    </xf>
    <xf numFmtId="0" fontId="95" fillId="0" borderId="0" xfId="206" applyFont="1" applyAlignment="1" applyProtection="1">
      <alignment horizontal="left" vertical="top"/>
      <protection hidden="1"/>
    </xf>
    <xf numFmtId="10" fontId="95" fillId="0" borderId="0" xfId="206" applyNumberFormat="1" applyFont="1" applyAlignment="1" applyProtection="1">
      <alignment vertical="top"/>
      <protection hidden="1"/>
    </xf>
    <xf numFmtId="179" fontId="93" fillId="0" borderId="0" xfId="0" applyNumberFormat="1" applyFont="1" applyAlignment="1">
      <alignment vertical="top"/>
    </xf>
    <xf numFmtId="0" fontId="95" fillId="0" borderId="0" xfId="206" applyFont="1" applyAlignment="1" applyProtection="1">
      <alignment horizontal="center" vertical="top"/>
      <protection hidden="1"/>
    </xf>
    <xf numFmtId="10" fontId="94" fillId="0" borderId="0" xfId="0" applyNumberFormat="1" applyFont="1" applyAlignment="1" applyProtection="1">
      <alignment horizontal="center" vertical="top" wrapText="1"/>
      <protection hidden="1"/>
    </xf>
    <xf numFmtId="0" fontId="94" fillId="0" borderId="0" xfId="0" applyFont="1" applyAlignment="1" applyProtection="1">
      <alignment vertical="top" wrapText="1"/>
      <protection hidden="1"/>
    </xf>
    <xf numFmtId="0" fontId="93" fillId="0" borderId="0" xfId="0" applyFont="1" applyAlignment="1" applyProtection="1">
      <alignment horizontal="center" vertical="top" wrapText="1"/>
      <protection hidden="1"/>
    </xf>
    <xf numFmtId="10" fontId="94" fillId="0" borderId="0" xfId="0" applyNumberFormat="1" applyFont="1" applyAlignment="1" applyProtection="1">
      <alignment horizontal="center" vertical="top"/>
      <protection hidden="1"/>
    </xf>
    <xf numFmtId="0" fontId="93" fillId="0" borderId="0" xfId="0" applyFont="1" applyAlignment="1" applyProtection="1">
      <alignment horizontal="center" vertical="top"/>
      <protection hidden="1"/>
    </xf>
    <xf numFmtId="164" fontId="94" fillId="0" borderId="0" xfId="211" applyNumberFormat="1" applyFont="1" applyFill="1" applyBorder="1" applyAlignment="1" applyProtection="1">
      <alignment horizontal="center" vertical="top" wrapText="1"/>
      <protection hidden="1"/>
    </xf>
    <xf numFmtId="10" fontId="94" fillId="0" borderId="0" xfId="211" applyNumberFormat="1" applyFont="1" applyFill="1" applyBorder="1" applyAlignment="1" applyProtection="1">
      <alignment horizontal="center" vertical="top" wrapText="1"/>
      <protection hidden="1"/>
    </xf>
    <xf numFmtId="0" fontId="94" fillId="0" borderId="0" xfId="211" applyFont="1" applyFill="1" applyBorder="1" applyAlignment="1" applyProtection="1">
      <alignment vertical="top"/>
      <protection hidden="1"/>
    </xf>
    <xf numFmtId="0" fontId="95" fillId="0" borderId="0" xfId="211" applyNumberFormat="1" applyFont="1" applyFill="1" applyBorder="1" applyAlignment="1" applyProtection="1">
      <alignment horizontal="center" vertical="top" wrapText="1"/>
      <protection hidden="1"/>
    </xf>
    <xf numFmtId="0" fontId="95" fillId="0" borderId="0" xfId="211" applyNumberFormat="1" applyFont="1" applyFill="1" applyBorder="1" applyAlignment="1" applyProtection="1">
      <alignment horizontal="right" vertical="top" wrapText="1"/>
      <protection hidden="1"/>
    </xf>
    <xf numFmtId="2" fontId="95" fillId="0" borderId="0" xfId="0" applyNumberFormat="1" applyFont="1" applyAlignment="1" applyProtection="1">
      <alignment horizontal="right" vertical="top" wrapText="1"/>
      <protection hidden="1"/>
    </xf>
    <xf numFmtId="2" fontId="95" fillId="0" borderId="0" xfId="0" applyNumberFormat="1" applyFont="1" applyAlignment="1" applyProtection="1">
      <alignment horizontal="right" vertical="top"/>
      <protection hidden="1"/>
    </xf>
    <xf numFmtId="2" fontId="92" fillId="0" borderId="0" xfId="0" applyNumberFormat="1" applyFont="1" applyAlignment="1" applyProtection="1">
      <alignment horizontal="center" vertical="top"/>
      <protection hidden="1"/>
    </xf>
    <xf numFmtId="164" fontId="95" fillId="0" borderId="0" xfId="211" applyNumberFormat="1" applyFont="1" applyFill="1" applyBorder="1" applyAlignment="1" applyProtection="1">
      <alignment horizontal="center" vertical="top" wrapText="1"/>
      <protection hidden="1"/>
    </xf>
    <xf numFmtId="10" fontId="95" fillId="0" borderId="0" xfId="211" applyNumberFormat="1" applyFont="1" applyFill="1" applyBorder="1" applyAlignment="1" applyProtection="1">
      <alignment horizontal="center" vertical="top" wrapText="1"/>
      <protection hidden="1"/>
    </xf>
    <xf numFmtId="0" fontId="95" fillId="0" borderId="0" xfId="211" applyFont="1" applyFill="1" applyBorder="1" applyAlignment="1" applyProtection="1">
      <alignment vertical="top" wrapText="1"/>
      <protection hidden="1"/>
    </xf>
    <xf numFmtId="167" fontId="95" fillId="0" borderId="0" xfId="0" applyNumberFormat="1" applyFont="1" applyAlignment="1" applyProtection="1">
      <alignment horizontal="right" vertical="top" wrapText="1"/>
      <protection hidden="1"/>
    </xf>
    <xf numFmtId="2" fontId="95" fillId="0" borderId="0" xfId="0" applyNumberFormat="1" applyFont="1" applyAlignment="1" applyProtection="1">
      <alignment vertical="top" wrapText="1"/>
      <protection hidden="1"/>
    </xf>
    <xf numFmtId="0" fontId="93" fillId="0" borderId="0" xfId="0" applyFont="1" applyAlignment="1" applyProtection="1">
      <alignment vertical="top" wrapText="1"/>
      <protection hidden="1"/>
    </xf>
    <xf numFmtId="167" fontId="93" fillId="0" borderId="0" xfId="0" applyNumberFormat="1" applyFont="1" applyAlignment="1" applyProtection="1">
      <alignment horizontal="right" vertical="top" wrapText="1"/>
      <protection hidden="1"/>
    </xf>
    <xf numFmtId="2" fontId="93" fillId="0" borderId="0" xfId="0" applyNumberFormat="1" applyFont="1" applyAlignment="1" applyProtection="1">
      <alignment vertical="top" wrapText="1"/>
      <protection hidden="1"/>
    </xf>
    <xf numFmtId="0" fontId="95" fillId="0" borderId="0" xfId="211" applyNumberFormat="1" applyFont="1" applyFill="1" applyBorder="1" applyAlignment="1" applyProtection="1">
      <alignment vertical="top"/>
      <protection hidden="1"/>
    </xf>
    <xf numFmtId="166" fontId="95" fillId="0" borderId="0" xfId="0" applyNumberFormat="1" applyFont="1" applyAlignment="1" applyProtection="1">
      <alignment horizontal="right" vertical="top" wrapText="1"/>
      <protection hidden="1"/>
    </xf>
    <xf numFmtId="2" fontId="95" fillId="0" borderId="0" xfId="0" applyNumberFormat="1" applyFont="1" applyAlignment="1" applyProtection="1">
      <alignment vertical="top"/>
      <protection hidden="1"/>
    </xf>
    <xf numFmtId="2" fontId="93" fillId="0" borderId="0" xfId="0" applyNumberFormat="1" applyFont="1" applyAlignment="1" applyProtection="1">
      <alignment vertical="top"/>
      <protection hidden="1"/>
    </xf>
    <xf numFmtId="0" fontId="95" fillId="0" borderId="0" xfId="211" applyFont="1" applyFill="1" applyBorder="1" applyAlignment="1" applyProtection="1">
      <alignment horizontal="center" vertical="top" wrapText="1"/>
      <protection hidden="1"/>
    </xf>
    <xf numFmtId="2" fontId="95" fillId="0" borderId="0" xfId="11" applyNumberFormat="1" applyFont="1" applyFill="1" applyBorder="1" applyAlignment="1" applyProtection="1">
      <alignment horizontal="right" vertical="top" wrapText="1"/>
      <protection hidden="1"/>
    </xf>
    <xf numFmtId="167" fontId="93" fillId="0" borderId="0" xfId="11" applyNumberFormat="1" applyFont="1" applyFill="1" applyBorder="1" applyAlignment="1" applyProtection="1">
      <alignment horizontal="center" vertical="top"/>
      <protection hidden="1"/>
    </xf>
    <xf numFmtId="170" fontId="95" fillId="0" borderId="0" xfId="211" quotePrefix="1" applyNumberFormat="1" applyFont="1" applyFill="1" applyBorder="1" applyAlignment="1" applyProtection="1">
      <alignment vertical="top" wrapText="1"/>
      <protection hidden="1"/>
    </xf>
    <xf numFmtId="170" fontId="95" fillId="0" borderId="0" xfId="211" applyNumberFormat="1" applyFont="1" applyFill="1" applyBorder="1" applyAlignment="1" applyProtection="1">
      <alignment vertical="top" wrapText="1"/>
      <protection hidden="1"/>
    </xf>
    <xf numFmtId="0" fontId="94" fillId="0" borderId="0" xfId="211" applyFont="1" applyFill="1" applyBorder="1" applyAlignment="1" applyProtection="1">
      <alignment vertical="top" wrapText="1"/>
      <protection hidden="1"/>
    </xf>
    <xf numFmtId="164" fontId="95" fillId="0" borderId="0" xfId="211" applyNumberFormat="1" applyFont="1" applyFill="1" applyBorder="1" applyAlignment="1" applyProtection="1">
      <alignment vertical="top" wrapText="1"/>
      <protection hidden="1"/>
    </xf>
    <xf numFmtId="2" fontId="93" fillId="0" borderId="0" xfId="11" applyNumberFormat="1" applyFont="1" applyFill="1" applyBorder="1" applyAlignment="1" applyProtection="1">
      <alignment horizontal="center" vertical="top"/>
      <protection hidden="1"/>
    </xf>
    <xf numFmtId="0" fontId="95" fillId="0" borderId="0" xfId="211" applyNumberFormat="1" applyFont="1" applyFill="1" applyBorder="1" applyAlignment="1" applyProtection="1">
      <alignment vertical="top" wrapText="1"/>
      <protection hidden="1"/>
    </xf>
    <xf numFmtId="3" fontId="95"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horizontal="right" vertical="top" wrapText="1"/>
      <protection hidden="1"/>
    </xf>
    <xf numFmtId="0" fontId="94" fillId="0" borderId="0" xfId="211" applyFont="1" applyFill="1" applyBorder="1" applyAlignment="1" applyProtection="1">
      <alignment horizontal="center" vertical="top" wrapText="1"/>
      <protection hidden="1"/>
    </xf>
    <xf numFmtId="0" fontId="95" fillId="0" borderId="0" xfId="211" applyNumberFormat="1" applyFont="1" applyFill="1" applyBorder="1" applyAlignment="1" applyProtection="1">
      <alignment horizontal="center" vertical="top"/>
      <protection hidden="1"/>
    </xf>
    <xf numFmtId="10" fontId="95" fillId="0" borderId="0" xfId="211" applyNumberFormat="1" applyFont="1" applyFill="1" applyBorder="1" applyAlignment="1" applyProtection="1">
      <alignment horizontal="center" vertical="top"/>
      <protection hidden="1"/>
    </xf>
    <xf numFmtId="0" fontId="95" fillId="0" borderId="0" xfId="211" applyNumberFormat="1" applyFont="1" applyFill="1" applyBorder="1" applyAlignment="1" applyProtection="1">
      <alignment horizontal="right" vertical="top"/>
      <protection hidden="1"/>
    </xf>
    <xf numFmtId="0" fontId="15" fillId="0" borderId="5" xfId="0" applyFont="1" applyBorder="1" applyAlignment="1">
      <alignment horizontal="left" vertical="top"/>
    </xf>
    <xf numFmtId="0" fontId="15" fillId="0" borderId="5" xfId="0" applyFont="1" applyBorder="1" applyAlignment="1">
      <alignment horizontal="justify" vertical="top"/>
    </xf>
    <xf numFmtId="0" fontId="15" fillId="0" borderId="5" xfId="0" applyFont="1" applyBorder="1" applyAlignment="1">
      <alignment horizontal="center" vertical="top"/>
    </xf>
    <xf numFmtId="0" fontId="15" fillId="0" borderId="5" xfId="0" applyFont="1" applyBorder="1" applyAlignment="1">
      <alignment vertical="top"/>
    </xf>
    <xf numFmtId="0" fontId="15" fillId="0" borderId="5" xfId="0" applyFont="1" applyBorder="1" applyAlignment="1">
      <alignment horizontal="right" vertical="top"/>
    </xf>
    <xf numFmtId="0" fontId="32" fillId="0" borderId="0" xfId="0" applyFont="1" applyAlignment="1">
      <alignment vertical="top"/>
    </xf>
    <xf numFmtId="0" fontId="0" fillId="0" borderId="0" xfId="0" applyAlignment="1">
      <alignment horizontal="center" vertical="top"/>
    </xf>
    <xf numFmtId="0" fontId="0" fillId="0" borderId="0" xfId="0" applyAlignment="1">
      <alignment horizontal="justify" vertical="top"/>
    </xf>
    <xf numFmtId="0" fontId="15" fillId="0" borderId="0" xfId="0" applyFont="1" applyAlignment="1">
      <alignment vertical="top" wrapText="1"/>
    </xf>
    <xf numFmtId="0" fontId="28" fillId="0" borderId="0" xfId="0" applyFont="1" applyAlignment="1">
      <alignment vertical="top"/>
    </xf>
    <xf numFmtId="0" fontId="32" fillId="0" borderId="0" xfId="0" applyFont="1" applyAlignment="1">
      <alignment horizontal="center" vertical="top"/>
    </xf>
    <xf numFmtId="0" fontId="32" fillId="0" borderId="0" xfId="0" applyFont="1" applyAlignment="1">
      <alignment horizontal="left" vertical="top"/>
    </xf>
    <xf numFmtId="0" fontId="26"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Alignment="1" applyProtection="1">
      <alignment horizontal="left" vertical="top"/>
      <protection hidden="1"/>
    </xf>
    <xf numFmtId="0" fontId="32"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5" fillId="0" borderId="0" xfId="206" applyFont="1" applyAlignment="1" applyProtection="1">
      <alignment horizontal="justify"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6" fillId="0" borderId="0" xfId="0" applyFont="1" applyAlignment="1">
      <alignment horizontal="center" vertical="top"/>
    </xf>
    <xf numFmtId="0" fontId="15" fillId="0" borderId="15" xfId="0" applyFont="1" applyBorder="1" applyAlignment="1">
      <alignment horizontal="center" vertical="top"/>
    </xf>
    <xf numFmtId="0" fontId="15" fillId="0" borderId="4" xfId="0" applyFont="1" applyBorder="1" applyAlignment="1">
      <alignment horizontal="center" vertical="top"/>
    </xf>
    <xf numFmtId="0" fontId="15" fillId="0" borderId="14" xfId="0" applyFont="1" applyBorder="1" applyAlignment="1">
      <alignment horizontal="center" vertical="top"/>
    </xf>
    <xf numFmtId="0" fontId="92" fillId="11" borderId="3" xfId="0" applyFont="1" applyFill="1" applyBorder="1" applyAlignment="1">
      <alignment horizontal="center" vertical="top" wrapText="1"/>
    </xf>
    <xf numFmtId="0" fontId="58" fillId="0" borderId="0" xfId="0" applyFont="1" applyAlignment="1">
      <alignment horizontal="center" vertical="top"/>
    </xf>
    <xf numFmtId="0" fontId="0" fillId="7" borderId="4" xfId="0" applyFill="1" applyBorder="1" applyAlignment="1">
      <alignment horizontal="center" vertical="top" wrapText="1"/>
    </xf>
    <xf numFmtId="0" fontId="15" fillId="7" borderId="4" xfId="211" applyFont="1" applyFill="1" applyBorder="1" applyAlignment="1" applyProtection="1">
      <alignment horizontal="justify" vertical="top" wrapText="1"/>
    </xf>
    <xf numFmtId="0" fontId="15" fillId="7" borderId="4" xfId="211" applyFont="1" applyFill="1" applyBorder="1" applyAlignment="1" applyProtection="1">
      <alignment horizontal="center" vertical="top" wrapText="1"/>
    </xf>
    <xf numFmtId="2" fontId="0" fillId="7" borderId="4" xfId="0" applyNumberFormat="1" applyFill="1" applyBorder="1" applyAlignment="1">
      <alignment horizontal="right" vertical="top"/>
    </xf>
    <xf numFmtId="43" fontId="0" fillId="7" borderId="4" xfId="11" applyFont="1" applyFill="1" applyBorder="1" applyAlignment="1" applyProtection="1">
      <alignment horizontal="right" vertical="top"/>
    </xf>
    <xf numFmtId="0" fontId="0" fillId="2" borderId="0" xfId="0" applyFill="1" applyAlignment="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ill="1" applyAlignment="1">
      <alignment horizontal="right" vertical="top"/>
    </xf>
    <xf numFmtId="43" fontId="0" fillId="2" borderId="0" xfId="11" applyFont="1" applyFill="1" applyBorder="1" applyAlignment="1" applyProtection="1">
      <alignment horizontal="right" vertical="top"/>
    </xf>
    <xf numFmtId="0" fontId="15" fillId="0" borderId="0" xfId="0" applyFont="1" applyAlignment="1">
      <alignment horizontal="center" vertical="top"/>
    </xf>
    <xf numFmtId="177" fontId="15" fillId="0" borderId="0" xfId="0" applyNumberFormat="1" applyFont="1" applyAlignment="1">
      <alignment horizontal="justify" vertical="top"/>
    </xf>
    <xf numFmtId="14" fontId="0" fillId="0" borderId="0" xfId="0" applyNumberFormat="1" applyAlignment="1">
      <alignment horizontal="center" vertical="top"/>
    </xf>
    <xf numFmtId="0" fontId="15" fillId="0" borderId="0" xfId="0" applyFont="1" applyAlignment="1">
      <alignment vertical="top"/>
    </xf>
    <xf numFmtId="0" fontId="32"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5" fillId="15" borderId="4" xfId="200" applyNumberFormat="1" applyFont="1" applyFill="1" applyBorder="1" applyAlignment="1" applyProtection="1">
      <alignment horizontal="center" vertical="top" wrapText="1"/>
    </xf>
    <xf numFmtId="164" fontId="15" fillId="15" borderId="4" xfId="200" applyNumberFormat="1" applyFont="1" applyFill="1" applyBorder="1" applyAlignment="1" applyProtection="1">
      <alignment horizontal="center" vertical="top" wrapText="1"/>
    </xf>
    <xf numFmtId="0" fontId="15" fillId="15" borderId="4" xfId="0" applyFont="1" applyFill="1" applyBorder="1" applyAlignment="1">
      <alignment vertical="top" wrapText="1"/>
    </xf>
    <xf numFmtId="1" fontId="15" fillId="15" borderId="4" xfId="0" applyNumberFormat="1" applyFont="1" applyFill="1" applyBorder="1" applyAlignment="1">
      <alignment horizontal="center" vertical="center"/>
    </xf>
    <xf numFmtId="1" fontId="98" fillId="15" borderId="4" xfId="0" applyNumberFormat="1" applyFont="1" applyFill="1" applyBorder="1" applyAlignment="1">
      <alignment horizontal="center" vertical="center"/>
    </xf>
    <xf numFmtId="1" fontId="98" fillId="15" borderId="4" xfId="0" applyNumberFormat="1" applyFont="1" applyFill="1" applyBorder="1" applyAlignment="1">
      <alignment horizontal="center" vertical="center" wrapText="1"/>
    </xf>
    <xf numFmtId="0" fontId="15" fillId="15" borderId="4" xfId="0" applyFont="1" applyFill="1" applyBorder="1" applyAlignment="1">
      <alignment horizontal="center" vertical="center"/>
    </xf>
    <xf numFmtId="0" fontId="99" fillId="15" borderId="4" xfId="0" applyFont="1" applyFill="1" applyBorder="1" applyAlignment="1">
      <alignment horizontal="center" vertical="top" wrapText="1"/>
    </xf>
    <xf numFmtId="10" fontId="99" fillId="15" borderId="4" xfId="0" applyNumberFormat="1" applyFont="1" applyFill="1" applyBorder="1" applyAlignment="1">
      <alignment horizontal="center" vertical="top" wrapText="1"/>
    </xf>
    <xf numFmtId="0" fontId="99" fillId="15" borderId="4" xfId="0" applyFont="1" applyFill="1" applyBorder="1" applyAlignment="1">
      <alignment vertical="top" wrapText="1"/>
    </xf>
    <xf numFmtId="0" fontId="99" fillId="15" borderId="4" xfId="0" applyFont="1" applyFill="1" applyBorder="1" applyAlignment="1">
      <alignment horizontal="center" vertical="top"/>
    </xf>
    <xf numFmtId="0" fontId="99" fillId="15" borderId="23" xfId="0" applyFont="1" applyFill="1" applyBorder="1" applyAlignment="1">
      <alignment horizontal="center" vertical="top"/>
    </xf>
    <xf numFmtId="0" fontId="99" fillId="15" borderId="15" xfId="0" applyFont="1" applyFill="1" applyBorder="1" applyAlignment="1">
      <alignment horizontal="center" vertical="top"/>
    </xf>
    <xf numFmtId="0" fontId="100" fillId="15" borderId="37" xfId="0" applyFont="1" applyFill="1" applyBorder="1" applyAlignment="1">
      <alignment horizontal="center" vertical="top"/>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justify" vertical="top" wrapText="1"/>
    </xf>
    <xf numFmtId="0" fontId="23" fillId="15" borderId="4" xfId="200" applyNumberFormat="1" applyFont="1" applyFill="1" applyBorder="1" applyAlignment="1" applyProtection="1">
      <alignment horizontal="center" vertical="top"/>
    </xf>
    <xf numFmtId="0" fontId="23" fillId="15" borderId="4" xfId="0" applyFont="1" applyFill="1" applyBorder="1" applyAlignment="1">
      <alignment horizontal="center" vertical="top"/>
    </xf>
    <xf numFmtId="1" fontId="23" fillId="15" borderId="4" xfId="200" applyNumberFormat="1" applyFont="1" applyFill="1" applyBorder="1" applyAlignment="1" applyProtection="1">
      <alignment horizontal="center" vertical="top" wrapText="1"/>
    </xf>
    <xf numFmtId="164"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lignment vertical="top" wrapText="1"/>
    </xf>
    <xf numFmtId="1" fontId="23" fillId="15" borderId="4" xfId="0" applyNumberFormat="1" applyFont="1" applyFill="1" applyBorder="1" applyAlignment="1">
      <alignment horizontal="center" vertical="center"/>
    </xf>
    <xf numFmtId="1" fontId="101" fillId="15" borderId="4" xfId="0" applyNumberFormat="1" applyFont="1" applyFill="1" applyBorder="1" applyAlignment="1">
      <alignment horizontal="center" vertical="center"/>
    </xf>
    <xf numFmtId="1" fontId="101" fillId="15" borderId="4" xfId="0" applyNumberFormat="1" applyFont="1" applyFill="1" applyBorder="1" applyAlignment="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Font="1" applyFill="1" applyBorder="1" applyAlignment="1">
      <alignment horizontal="center" vertical="center"/>
    </xf>
    <xf numFmtId="0" fontId="18" fillId="0" borderId="0" xfId="197" applyFont="1" applyAlignment="1" applyProtection="1">
      <alignment horizontal="center"/>
      <protection hidden="1"/>
    </xf>
    <xf numFmtId="0" fontId="108" fillId="0" borderId="0" xfId="197" applyFont="1" applyAlignment="1" applyProtection="1">
      <alignment horizontal="center" vertical="center"/>
      <protection hidden="1"/>
    </xf>
    <xf numFmtId="0" fontId="92" fillId="0" borderId="4" xfId="0" applyFont="1" applyBorder="1" applyAlignment="1">
      <alignment horizontal="left" vertical="top" wrapText="1"/>
    </xf>
    <xf numFmtId="10" fontId="92" fillId="0" borderId="4" xfId="0" applyNumberFormat="1" applyFont="1" applyBorder="1" applyAlignment="1">
      <alignment horizontal="left" vertical="top" wrapText="1"/>
    </xf>
    <xf numFmtId="43" fontId="93" fillId="0" borderId="4" xfId="0" applyNumberFormat="1" applyFont="1" applyBorder="1" applyAlignment="1">
      <alignment horizontal="left" vertical="top" wrapText="1"/>
    </xf>
    <xf numFmtId="0" fontId="93" fillId="0" borderId="4" xfId="0" applyFont="1" applyBorder="1" applyAlignment="1">
      <alignment horizontal="left" vertical="top" wrapText="1"/>
    </xf>
    <xf numFmtId="0" fontId="92" fillId="0" borderId="4" xfId="214" applyFont="1" applyFill="1" applyBorder="1" applyAlignment="1">
      <alignment horizontal="left" vertical="top" wrapText="1"/>
    </xf>
    <xf numFmtId="1" fontId="0" fillId="0" borderId="4" xfId="200" applyNumberFormat="1" applyFont="1" applyFill="1" applyBorder="1" applyAlignment="1" applyProtection="1">
      <alignment horizontal="left" vertical="top" wrapText="1"/>
      <protection locked="0" hidden="1"/>
    </xf>
    <xf numFmtId="10" fontId="0" fillId="0" borderId="4" xfId="200" applyNumberFormat="1" applyFont="1" applyFill="1" applyBorder="1" applyAlignment="1" applyProtection="1">
      <alignment horizontal="left" vertical="top" wrapText="1"/>
      <protection locked="0" hidden="1"/>
    </xf>
    <xf numFmtId="2" fontId="0" fillId="0" borderId="4" xfId="200" applyNumberFormat="1" applyFont="1" applyFill="1" applyBorder="1" applyAlignment="1" applyProtection="1">
      <alignment horizontal="left" vertical="top" wrapText="1"/>
      <protection locked="0" hidden="1"/>
    </xf>
    <xf numFmtId="2" fontId="93" fillId="0" borderId="4" xfId="0" applyNumberFormat="1" applyFont="1" applyBorder="1" applyAlignment="1">
      <alignment horizontal="left" vertical="top" wrapText="1"/>
    </xf>
    <xf numFmtId="2" fontId="58" fillId="0" borderId="4" xfId="0" applyNumberFormat="1" applyFont="1" applyBorder="1" applyAlignment="1">
      <alignment horizontal="left" vertical="top" wrapText="1"/>
    </xf>
    <xf numFmtId="1" fontId="4" fillId="0" borderId="4" xfId="0" applyNumberFormat="1" applyFont="1" applyBorder="1" applyAlignment="1">
      <alignment horizontal="left" vertical="top" wrapText="1"/>
    </xf>
    <xf numFmtId="1" fontId="4" fillId="0" borderId="4" xfId="200" applyNumberFormat="1" applyFont="1" applyFill="1" applyBorder="1" applyAlignment="1" applyProtection="1">
      <alignment horizontal="left" vertical="top" wrapText="1"/>
      <protection locked="0"/>
    </xf>
    <xf numFmtId="10" fontId="4" fillId="0" borderId="4" xfId="200" applyNumberFormat="1" applyFont="1" applyFill="1" applyBorder="1" applyAlignment="1" applyProtection="1">
      <alignment horizontal="left" vertical="top" wrapText="1"/>
      <protection locked="0" hidden="1"/>
    </xf>
    <xf numFmtId="2" fontId="4" fillId="0" borderId="4" xfId="200" applyNumberFormat="1" applyFont="1" applyFill="1" applyBorder="1" applyAlignment="1" applyProtection="1">
      <alignment horizontal="left" vertical="top" wrapText="1"/>
    </xf>
    <xf numFmtId="9" fontId="0" fillId="0" borderId="4" xfId="0" applyNumberFormat="1" applyBorder="1" applyAlignment="1">
      <alignment horizontal="center" vertical="center" wrapText="1"/>
    </xf>
    <xf numFmtId="0" fontId="109" fillId="0" borderId="0" xfId="0" applyFont="1"/>
    <xf numFmtId="0" fontId="49" fillId="0" borderId="0" xfId="194" applyFont="1" applyAlignment="1">
      <alignment vertical="top" wrapText="1"/>
    </xf>
    <xf numFmtId="164" fontId="41" fillId="14" borderId="0" xfId="206" applyNumberFormat="1" applyFont="1" applyFill="1" applyAlignment="1" applyProtection="1">
      <alignment vertical="top"/>
      <protection hidden="1"/>
    </xf>
    <xf numFmtId="0" fontId="5" fillId="11" borderId="4" xfId="0" applyFont="1" applyFill="1" applyBorder="1" applyAlignment="1">
      <alignment horizontal="left" vertical="top" wrapText="1"/>
    </xf>
    <xf numFmtId="0" fontId="4" fillId="11" borderId="4" xfId="0" applyFont="1" applyFill="1" applyBorder="1" applyAlignment="1">
      <alignment horizontal="left" vertical="top" wrapText="1"/>
    </xf>
    <xf numFmtId="1" fontId="38" fillId="0" borderId="0" xfId="0" applyNumberFormat="1" applyFont="1" applyAlignment="1" applyProtection="1">
      <alignment vertical="top"/>
      <protection hidden="1"/>
    </xf>
    <xf numFmtId="0" fontId="5" fillId="11" borderId="3" xfId="214" applyFont="1" applyFill="1" applyBorder="1" applyAlignment="1">
      <alignment vertical="top"/>
    </xf>
    <xf numFmtId="0" fontId="5" fillId="11" borderId="15" xfId="214" applyFont="1" applyFill="1" applyBorder="1" applyAlignment="1">
      <alignment vertical="top"/>
    </xf>
    <xf numFmtId="0" fontId="5" fillId="11" borderId="3" xfId="0" applyFont="1" applyFill="1" applyBorder="1" applyAlignment="1">
      <alignment vertical="top" wrapText="1"/>
    </xf>
    <xf numFmtId="0" fontId="5" fillId="11" borderId="15" xfId="0" applyFont="1" applyFill="1" applyBorder="1" applyAlignment="1">
      <alignment vertical="top" wrapText="1"/>
    </xf>
    <xf numFmtId="0" fontId="110" fillId="0" borderId="0" xfId="205" applyFont="1" applyAlignment="1" applyProtection="1">
      <alignment vertical="center"/>
      <protection hidden="1"/>
    </xf>
    <xf numFmtId="0" fontId="41" fillId="11" borderId="4" xfId="0" applyFont="1" applyFill="1" applyBorder="1" applyAlignment="1">
      <alignment horizontal="center" vertical="top" wrapText="1"/>
    </xf>
    <xf numFmtId="0" fontId="41" fillId="11" borderId="14" xfId="214" applyFont="1" applyFill="1" applyBorder="1" applyAlignment="1">
      <alignment vertical="top"/>
    </xf>
    <xf numFmtId="0" fontId="41" fillId="11" borderId="3" xfId="214" applyFont="1" applyFill="1" applyBorder="1" applyAlignment="1">
      <alignment vertical="top"/>
    </xf>
    <xf numFmtId="0" fontId="41" fillId="11" borderId="4" xfId="0" applyFont="1" applyFill="1" applyBorder="1" applyAlignment="1">
      <alignment horizontal="center" vertical="center"/>
    </xf>
    <xf numFmtId="1" fontId="41" fillId="11" borderId="13" xfId="0" applyNumberFormat="1" applyFont="1" applyFill="1" applyBorder="1" applyAlignment="1">
      <alignment horizontal="center" vertical="top" wrapText="1"/>
    </xf>
    <xf numFmtId="0" fontId="41" fillId="11" borderId="14" xfId="0" applyFont="1" applyFill="1" applyBorder="1" applyAlignment="1">
      <alignment vertical="top"/>
    </xf>
    <xf numFmtId="0" fontId="41" fillId="11" borderId="3" xfId="0" applyFont="1" applyFill="1" applyBorder="1" applyAlignment="1">
      <alignment vertical="top" wrapText="1"/>
    </xf>
    <xf numFmtId="0" fontId="41" fillId="11" borderId="15" xfId="0" applyFont="1" applyFill="1" applyBorder="1" applyAlignment="1">
      <alignment horizontal="center" vertical="top" wrapText="1"/>
    </xf>
    <xf numFmtId="0" fontId="18" fillId="0" borderId="0" xfId="0" applyFont="1" applyAlignment="1">
      <alignment horizontal="left" vertical="top" wrapText="1"/>
    </xf>
    <xf numFmtId="0" fontId="92" fillId="0" borderId="5" xfId="0" applyFont="1" applyBorder="1" applyAlignment="1">
      <alignment horizontal="right" vertical="top"/>
    </xf>
    <xf numFmtId="0" fontId="86" fillId="0" borderId="0" xfId="0" quotePrefix="1" applyFont="1" applyAlignment="1" applyProtection="1">
      <alignment horizontal="left" vertical="center"/>
      <protection hidden="1"/>
    </xf>
    <xf numFmtId="0" fontId="86" fillId="0" borderId="0" xfId="0" applyFont="1" applyAlignment="1" applyProtection="1">
      <alignment vertical="center"/>
      <protection hidden="1"/>
    </xf>
    <xf numFmtId="0" fontId="18" fillId="0" borderId="4" xfId="205" applyFont="1" applyBorder="1" applyAlignment="1" applyProtection="1">
      <alignment horizontal="center" vertical="center"/>
      <protection hidden="1"/>
    </xf>
    <xf numFmtId="0" fontId="91" fillId="0" borderId="11" xfId="205" applyFont="1" applyBorder="1" applyAlignment="1" applyProtection="1">
      <alignment horizontal="center" vertical="center" textRotation="90"/>
      <protection hidden="1"/>
    </xf>
    <xf numFmtId="0" fontId="91" fillId="0" borderId="12" xfId="205" applyFont="1" applyBorder="1" applyAlignment="1" applyProtection="1">
      <alignment horizontal="center" vertical="center" textRotation="90"/>
      <protection hidden="1"/>
    </xf>
    <xf numFmtId="0" fontId="91" fillId="0" borderId="13" xfId="205" applyFont="1" applyBorder="1" applyAlignment="1" applyProtection="1">
      <alignment horizontal="center" vertical="center" textRotation="90"/>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 fillId="0" borderId="6" xfId="205" applyBorder="1"/>
    <xf numFmtId="0" fontId="1" fillId="0" borderId="0" xfId="205"/>
    <xf numFmtId="0" fontId="1" fillId="0" borderId="7" xfId="205" applyBorder="1"/>
    <xf numFmtId="0" fontId="22" fillId="0" borderId="29" xfId="205" applyFont="1" applyBorder="1" applyAlignment="1" applyProtection="1">
      <alignment horizontal="center" vertical="center"/>
      <protection hidden="1"/>
    </xf>
    <xf numFmtId="0" fontId="22" fillId="0" borderId="10" xfId="205" applyFont="1" applyBorder="1" applyAlignment="1" applyProtection="1">
      <alignment horizontal="center" vertical="center"/>
      <protection hidden="1"/>
    </xf>
    <xf numFmtId="0" fontId="22" fillId="0" borderId="6" xfId="205" applyFont="1" applyBorder="1" applyAlignment="1" applyProtection="1">
      <alignment horizontal="center" vertical="center"/>
      <protection hidden="1"/>
    </xf>
    <xf numFmtId="0" fontId="22" fillId="0" borderId="0" xfId="205" applyFont="1" applyAlignment="1" applyProtection="1">
      <alignment horizontal="center" vertical="center"/>
      <protection hidden="1"/>
    </xf>
    <xf numFmtId="0" fontId="22" fillId="0" borderId="8" xfId="205" applyFont="1" applyBorder="1" applyAlignment="1" applyProtection="1">
      <alignment horizontal="center" vertical="center"/>
      <protection hidden="1"/>
    </xf>
    <xf numFmtId="0" fontId="22" fillId="0" borderId="5" xfId="205" applyFont="1" applyBorder="1" applyAlignment="1" applyProtection="1">
      <alignment horizontal="center" vertical="center"/>
      <protection hidden="1"/>
    </xf>
    <xf numFmtId="0" fontId="22" fillId="0" borderId="30" xfId="205" applyFont="1" applyBorder="1" applyAlignment="1" applyProtection="1">
      <alignment horizontal="center" vertical="center"/>
      <protection hidden="1"/>
    </xf>
    <xf numFmtId="0" fontId="22" fillId="0" borderId="7" xfId="205" applyFont="1" applyBorder="1" applyAlignment="1" applyProtection="1">
      <alignment horizontal="center" vertical="center"/>
      <protection hidden="1"/>
    </xf>
    <xf numFmtId="0" fontId="22" fillId="0" borderId="9" xfId="205" applyFont="1" applyBorder="1" applyAlignment="1" applyProtection="1">
      <alignment horizontal="center" vertical="center"/>
      <protection hidden="1"/>
    </xf>
    <xf numFmtId="0" fontId="24" fillId="0" borderId="4" xfId="205" applyFont="1" applyBorder="1" applyAlignment="1" applyProtection="1">
      <alignment horizontal="center"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103" fillId="15" borderId="16" xfId="205" applyFont="1" applyFill="1" applyBorder="1" applyAlignment="1" applyProtection="1">
      <alignment horizontal="left" vertical="center" wrapText="1"/>
      <protection hidden="1"/>
    </xf>
    <xf numFmtId="0" fontId="103" fillId="15" borderId="40" xfId="205" applyFont="1" applyFill="1" applyBorder="1" applyAlignment="1" applyProtection="1">
      <alignment horizontal="left" vertical="center" wrapText="1"/>
      <protection hidden="1"/>
    </xf>
    <xf numFmtId="0" fontId="103" fillId="15" borderId="17" xfId="205" applyFont="1" applyFill="1" applyBorder="1" applyAlignment="1" applyProtection="1">
      <alignment horizontal="left"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30"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1" fillId="0" borderId="41" xfId="0" applyFont="1" applyBorder="1" applyAlignment="1" applyProtection="1">
      <alignment horizontal="center" vertical="top"/>
      <protection hidden="1"/>
    </xf>
    <xf numFmtId="0" fontId="41" fillId="0" borderId="0" xfId="0" applyFont="1" applyAlignment="1" applyProtection="1">
      <alignment horizontal="center" vertical="top"/>
      <protection hidden="1"/>
    </xf>
    <xf numFmtId="0" fontId="59" fillId="4" borderId="16" xfId="197" applyFont="1" applyFill="1" applyBorder="1" applyAlignment="1" applyProtection="1">
      <alignment horizontal="left" vertical="center"/>
      <protection locked="0"/>
    </xf>
    <xf numFmtId="0" fontId="59" fillId="4" borderId="40" xfId="197" applyFont="1" applyFill="1" applyBorder="1" applyAlignment="1" applyProtection="1">
      <alignment horizontal="left" vertical="center"/>
      <protection locked="0"/>
    </xf>
    <xf numFmtId="0" fontId="59" fillId="4" borderId="17"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39" fillId="15" borderId="5" xfId="197" applyFont="1" applyFill="1" applyBorder="1" applyAlignment="1" applyProtection="1">
      <alignment horizontal="left" vertical="center" wrapText="1"/>
      <protection hidden="1"/>
    </xf>
    <xf numFmtId="0" fontId="15" fillId="0" borderId="0" xfId="197" applyFont="1" applyAlignment="1" applyProtection="1">
      <alignment horizontal="center" vertical="center"/>
      <protection hidden="1"/>
    </xf>
    <xf numFmtId="0" fontId="26" fillId="9"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0" fillId="4" borderId="16" xfId="197" applyFont="1" applyFill="1" applyBorder="1" applyAlignment="1" applyProtection="1">
      <alignment horizontal="left" vertical="center"/>
      <protection locked="0"/>
    </xf>
    <xf numFmtId="0" fontId="16" fillId="4" borderId="40"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0" fillId="4" borderId="40"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93" fillId="0" borderId="0" xfId="0" applyFont="1" applyAlignment="1">
      <alignment horizontal="center" vertical="top"/>
    </xf>
    <xf numFmtId="0" fontId="94" fillId="0" borderId="0" xfId="0" applyFont="1" applyAlignment="1">
      <alignment horizontal="center" vertical="top"/>
    </xf>
    <xf numFmtId="0" fontId="41" fillId="14" borderId="0" xfId="0" applyFont="1" applyFill="1" applyAlignment="1">
      <alignment horizontal="center" vertical="top" wrapText="1"/>
    </xf>
    <xf numFmtId="0" fontId="92" fillId="0" borderId="0" xfId="0" applyFont="1" applyAlignment="1">
      <alignment horizontal="center" vertical="top"/>
    </xf>
    <xf numFmtId="0" fontId="41" fillId="15" borderId="0" xfId="0" applyFont="1" applyFill="1" applyAlignment="1">
      <alignment horizontal="center" vertical="center" wrapText="1"/>
    </xf>
    <xf numFmtId="0" fontId="94" fillId="9" borderId="0" xfId="0" applyFont="1" applyFill="1" applyAlignment="1">
      <alignment horizontal="center" vertical="top"/>
    </xf>
    <xf numFmtId="0" fontId="92" fillId="0" borderId="0" xfId="0" applyFont="1" applyAlignment="1">
      <alignment horizontal="justify" vertical="top" wrapText="1"/>
    </xf>
    <xf numFmtId="0" fontId="93" fillId="0" borderId="0" xfId="206" applyFont="1" applyAlignment="1" applyProtection="1">
      <alignment horizontal="left" vertical="top"/>
      <protection hidden="1"/>
    </xf>
    <xf numFmtId="0" fontId="94" fillId="0" borderId="0" xfId="211" applyNumberFormat="1" applyFont="1" applyFill="1" applyBorder="1" applyAlignment="1" applyProtection="1">
      <alignment horizontal="left" vertical="top" wrapText="1"/>
      <protection hidden="1"/>
    </xf>
    <xf numFmtId="0" fontId="95" fillId="0" borderId="0" xfId="206" applyFont="1" applyAlignment="1" applyProtection="1">
      <alignment horizontal="left" vertical="top"/>
      <protection hidden="1"/>
    </xf>
    <xf numFmtId="0" fontId="94" fillId="0" borderId="0" xfId="211" applyFont="1" applyFill="1" applyBorder="1" applyAlignment="1" applyProtection="1">
      <alignment horizontal="left" vertical="top" wrapText="1"/>
      <protection hidden="1"/>
    </xf>
    <xf numFmtId="0" fontId="95" fillId="0" borderId="0" xfId="0" applyFont="1" applyAlignment="1" applyProtection="1">
      <alignment horizontal="justify" vertical="top" wrapText="1"/>
      <protection hidden="1"/>
    </xf>
    <xf numFmtId="0" fontId="94" fillId="0" borderId="0" xfId="211" applyNumberFormat="1" applyFont="1" applyFill="1" applyBorder="1" applyAlignment="1" applyProtection="1">
      <alignment horizontal="left" vertical="top"/>
      <protection hidden="1"/>
    </xf>
    <xf numFmtId="0" fontId="93" fillId="0" borderId="0" xfId="0" applyFont="1" applyAlignment="1">
      <alignment horizontal="left" vertical="top" wrapText="1"/>
    </xf>
    <xf numFmtId="0" fontId="0" fillId="0" borderId="10" xfId="0" applyBorder="1" applyAlignment="1">
      <alignment horizontal="center" vertical="top" wrapText="1"/>
    </xf>
    <xf numFmtId="0" fontId="0" fillId="0" borderId="0" xfId="0" applyAlignment="1">
      <alignment horizontal="center" vertical="top" wrapText="1"/>
    </xf>
    <xf numFmtId="0" fontId="94" fillId="0" borderId="0" xfId="0" applyFont="1" applyAlignment="1" applyProtection="1">
      <alignment horizontal="center" vertical="top"/>
      <protection hidden="1"/>
    </xf>
    <xf numFmtId="0" fontId="94" fillId="0" borderId="0" xfId="0" applyFont="1" applyAlignment="1" applyProtection="1">
      <alignment horizontal="justify" vertical="top" wrapText="1"/>
      <protection hidden="1"/>
    </xf>
    <xf numFmtId="0" fontId="94" fillId="0" borderId="0" xfId="0" applyFont="1" applyAlignment="1" applyProtection="1">
      <alignment horizontal="center" vertical="top" wrapText="1"/>
      <protection hidden="1"/>
    </xf>
    <xf numFmtId="0" fontId="92" fillId="0" borderId="3" xfId="211" applyNumberFormat="1" applyFont="1" applyFill="1" applyBorder="1" applyAlignment="1" applyProtection="1">
      <alignment horizontal="left" vertical="top"/>
    </xf>
    <xf numFmtId="0" fontId="92" fillId="0" borderId="15" xfId="211" applyNumberFormat="1" applyFont="1" applyFill="1" applyBorder="1" applyAlignment="1" applyProtection="1">
      <alignment horizontal="left" vertical="top"/>
    </xf>
    <xf numFmtId="0" fontId="92" fillId="7" borderId="4" xfId="211" applyNumberFormat="1" applyFont="1" applyFill="1" applyBorder="1" applyAlignment="1" applyProtection="1">
      <alignment horizontal="left" vertical="top" wrapText="1"/>
    </xf>
    <xf numFmtId="10" fontId="92" fillId="6" borderId="5" xfId="0" applyNumberFormat="1" applyFont="1" applyFill="1" applyBorder="1" applyAlignment="1">
      <alignment horizontal="center" vertical="top" wrapText="1"/>
    </xf>
    <xf numFmtId="10" fontId="92" fillId="6" borderId="9" xfId="0" applyNumberFormat="1" applyFont="1" applyFill="1" applyBorder="1" applyAlignment="1">
      <alignment horizontal="center" vertical="top" wrapText="1"/>
    </xf>
    <xf numFmtId="0" fontId="96" fillId="0" borderId="42" xfId="211" applyNumberFormat="1" applyFont="1" applyFill="1" applyBorder="1" applyAlignment="1" applyProtection="1">
      <alignment horizontal="justify" vertical="top"/>
    </xf>
    <xf numFmtId="0" fontId="96" fillId="0" borderId="0" xfId="211" applyNumberFormat="1" applyFont="1" applyFill="1" applyBorder="1" applyAlignment="1" applyProtection="1">
      <alignment horizontal="justify" vertical="top"/>
    </xf>
    <xf numFmtId="0" fontId="92" fillId="7" borderId="14" xfId="211" applyNumberFormat="1" applyFont="1" applyFill="1" applyBorder="1" applyAlignment="1" applyProtection="1">
      <alignment horizontal="left" vertical="top" wrapText="1"/>
    </xf>
    <xf numFmtId="0" fontId="92" fillId="7" borderId="3" xfId="211" applyNumberFormat="1" applyFont="1" applyFill="1" applyBorder="1" applyAlignment="1" applyProtection="1">
      <alignment horizontal="left" vertical="top" wrapText="1"/>
    </xf>
    <xf numFmtId="0" fontId="92" fillId="7" borderId="15" xfId="211" applyNumberFormat="1" applyFont="1" applyFill="1" applyBorder="1" applyAlignment="1" applyProtection="1">
      <alignment horizontal="left" vertical="top" wrapText="1"/>
    </xf>
    <xf numFmtId="0" fontId="15" fillId="0" borderId="0" xfId="0" applyFont="1" applyAlignment="1">
      <alignment horizontal="center" vertical="center" wrapText="1"/>
    </xf>
    <xf numFmtId="0" fontId="16" fillId="0" borderId="0" xfId="0" applyFont="1" applyAlignment="1">
      <alignment horizontal="center" vertical="center"/>
    </xf>
    <xf numFmtId="0" fontId="26"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49" fillId="0" borderId="0" xfId="206" applyFont="1" applyAlignment="1" applyProtection="1">
      <alignment horizontal="left" vertical="center"/>
      <protection hidden="1"/>
    </xf>
    <xf numFmtId="0" fontId="49" fillId="0" borderId="0" xfId="0" applyFont="1" applyAlignment="1">
      <alignment horizontal="justify" vertical="center" wrapText="1"/>
    </xf>
    <xf numFmtId="0" fontId="26" fillId="0" borderId="0" xfId="0" applyFont="1" applyAlignment="1">
      <alignment horizontal="center" vertical="center"/>
    </xf>
    <xf numFmtId="0" fontId="15" fillId="0" borderId="0" xfId="0" applyFont="1" applyAlignment="1">
      <alignment horizontal="center" vertical="center"/>
    </xf>
    <xf numFmtId="0" fontId="15" fillId="0" borderId="4" xfId="211" applyNumberFormat="1" applyFont="1" applyFill="1" applyBorder="1" applyAlignment="1" applyProtection="1">
      <alignment horizontal="left" vertical="center"/>
    </xf>
    <xf numFmtId="0" fontId="32" fillId="0" borderId="0" xfId="206" applyFont="1" applyAlignment="1" applyProtection="1">
      <alignment horizontal="left" vertical="center"/>
      <protection hidden="1"/>
    </xf>
    <xf numFmtId="0" fontId="15" fillId="7" borderId="4" xfId="211" applyNumberFormat="1" applyFont="1" applyFill="1" applyBorder="1" applyAlignment="1" applyProtection="1">
      <alignment horizontal="left" vertical="center" wrapText="1"/>
    </xf>
    <xf numFmtId="0" fontId="28" fillId="0" borderId="10" xfId="211" applyNumberFormat="1" applyFont="1" applyFill="1" applyBorder="1" applyAlignment="1" applyProtection="1">
      <alignment horizontal="center" vertical="center"/>
    </xf>
    <xf numFmtId="0" fontId="28" fillId="0" borderId="0" xfId="0" applyFont="1" applyAlignment="1">
      <alignment horizontal="justify" vertical="center" wrapText="1"/>
    </xf>
    <xf numFmtId="0" fontId="16" fillId="0" borderId="0" xfId="0" applyFont="1" applyAlignment="1">
      <alignment horizontal="justify" vertical="top" wrapText="1"/>
    </xf>
    <xf numFmtId="0" fontId="26" fillId="0" borderId="0" xfId="0" applyFont="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26" fillId="0" borderId="0" xfId="0" applyFont="1" applyAlignment="1" applyProtection="1">
      <alignment horizontal="justify" vertical="center" wrapText="1"/>
      <protection hidden="1"/>
    </xf>
    <xf numFmtId="0" fontId="26" fillId="0" borderId="0" xfId="211" applyNumberFormat="1" applyFont="1" applyFill="1" applyBorder="1" applyAlignment="1" applyProtection="1">
      <alignment horizontal="left" vertical="center" wrapText="1"/>
      <protection hidden="1"/>
    </xf>
    <xf numFmtId="0" fontId="32" fillId="0" borderId="0" xfId="0" applyFont="1" applyAlignment="1" applyProtection="1">
      <alignment horizontal="justify" vertical="center" wrapText="1"/>
      <protection hidden="1"/>
    </xf>
    <xf numFmtId="0" fontId="26" fillId="0" borderId="0" xfId="211" applyFont="1" applyFill="1" applyBorder="1" applyAlignment="1" applyProtection="1">
      <alignment horizontal="left" vertical="center" wrapText="1"/>
      <protection hidden="1"/>
    </xf>
    <xf numFmtId="0" fontId="26" fillId="0" borderId="0" xfId="211" applyNumberFormat="1" applyFont="1" applyFill="1" applyBorder="1" applyAlignment="1" applyProtection="1">
      <alignment horizontal="left" vertical="center"/>
      <protection hidden="1"/>
    </xf>
    <xf numFmtId="0" fontId="97" fillId="0" borderId="0" xfId="0" applyFont="1" applyAlignment="1">
      <alignment horizontal="left" vertical="top" wrapText="1"/>
    </xf>
    <xf numFmtId="0" fontId="15" fillId="0" borderId="0" xfId="0" applyFont="1" applyAlignment="1">
      <alignment horizontal="center" vertical="top"/>
    </xf>
    <xf numFmtId="0" fontId="0" fillId="0" borderId="0" xfId="206" applyFont="1" applyAlignment="1">
      <alignment horizontal="left" vertical="top"/>
    </xf>
    <xf numFmtId="0" fontId="15" fillId="0" borderId="0" xfId="0" applyFont="1" applyAlignment="1">
      <alignment horizontal="right" vertical="top"/>
    </xf>
    <xf numFmtId="0" fontId="41" fillId="11" borderId="14" xfId="0" applyFont="1" applyFill="1" applyBorder="1" applyAlignment="1">
      <alignment horizontal="left" vertical="center"/>
    </xf>
    <xf numFmtId="0" fontId="41" fillId="11" borderId="3" xfId="0" applyFont="1" applyFill="1" applyBorder="1" applyAlignment="1">
      <alignment horizontal="left" vertical="center"/>
    </xf>
    <xf numFmtId="0" fontId="41" fillId="11" borderId="15" xfId="0" applyFont="1" applyFill="1" applyBorder="1" applyAlignment="1">
      <alignment horizontal="left" vertical="center"/>
    </xf>
    <xf numFmtId="0" fontId="15" fillId="0" borderId="0" xfId="206" applyFont="1" applyAlignment="1" applyProtection="1">
      <alignment horizontal="left" vertical="top"/>
      <protection hidden="1"/>
    </xf>
    <xf numFmtId="0" fontId="41" fillId="14" borderId="0" xfId="206" applyFont="1" applyFill="1" applyAlignment="1" applyProtection="1">
      <alignment horizontal="center" vertical="top"/>
      <protection hidden="1"/>
    </xf>
    <xf numFmtId="0" fontId="32" fillId="0" borderId="0" xfId="0" applyFont="1" applyAlignment="1">
      <alignment horizontal="center" vertical="top"/>
    </xf>
    <xf numFmtId="0" fontId="26" fillId="9" borderId="0" xfId="0" applyFont="1" applyFill="1" applyAlignment="1">
      <alignment horizontal="center" vertical="top"/>
    </xf>
    <xf numFmtId="0" fontId="15" fillId="0" borderId="0" xfId="200" applyNumberFormat="1" applyFont="1" applyFill="1" applyBorder="1" applyAlignment="1" applyProtection="1">
      <alignment horizontal="justify" vertical="top" wrapText="1"/>
    </xf>
    <xf numFmtId="0" fontId="32"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49" fillId="0" borderId="0" xfId="206" applyFont="1" applyAlignment="1">
      <alignment horizontal="left" vertical="center"/>
    </xf>
    <xf numFmtId="0" fontId="89" fillId="0" borderId="0" xfId="0" applyFont="1" applyAlignment="1">
      <alignment horizontal="left" vertical="top" wrapText="1"/>
    </xf>
    <xf numFmtId="0" fontId="4" fillId="0" borderId="0" xfId="206" applyFont="1" applyAlignment="1" applyProtection="1">
      <alignment horizontal="left" vertical="top"/>
      <protection hidden="1"/>
    </xf>
    <xf numFmtId="1" fontId="5" fillId="0" borderId="0" xfId="200" applyNumberFormat="1" applyFont="1" applyFill="1" applyBorder="1" applyAlignment="1" applyProtection="1">
      <alignment horizontal="left" vertical="top" wrapText="1"/>
    </xf>
    <xf numFmtId="0" fontId="43" fillId="9" borderId="0" xfId="0" applyFont="1" applyFill="1" applyAlignment="1">
      <alignment horizontal="center" vertical="top"/>
    </xf>
    <xf numFmtId="1" fontId="61" fillId="0" borderId="0" xfId="0" applyNumberFormat="1" applyFont="1" applyAlignment="1">
      <alignment horizontal="center" vertical="center" wrapText="1"/>
    </xf>
    <xf numFmtId="0" fontId="5" fillId="0" borderId="0" xfId="0" applyFont="1" applyAlignment="1">
      <alignment horizontal="right" vertical="top"/>
    </xf>
    <xf numFmtId="0" fontId="4" fillId="0" borderId="0" xfId="0" applyFont="1" applyAlignment="1">
      <alignment horizontal="right" vertical="top"/>
    </xf>
    <xf numFmtId="1" fontId="5" fillId="0" borderId="0" xfId="0" applyNumberFormat="1" applyFont="1" applyAlignment="1">
      <alignment horizontal="right" vertical="top"/>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1" fontId="4" fillId="0" borderId="43" xfId="0" applyNumberFormat="1" applyFont="1" applyBorder="1" applyAlignment="1">
      <alignment horizontal="center" vertical="top" wrapText="1"/>
    </xf>
    <xf numFmtId="1" fontId="4" fillId="0" borderId="3" xfId="0" applyNumberFormat="1" applyFont="1" applyBorder="1" applyAlignment="1">
      <alignment horizontal="center" vertical="top" wrapText="1"/>
    </xf>
    <xf numFmtId="1" fontId="4" fillId="0" borderId="15" xfId="0" applyNumberFormat="1" applyFont="1" applyBorder="1" applyAlignment="1">
      <alignment horizontal="center" vertical="top" wrapText="1"/>
    </xf>
    <xf numFmtId="0" fontId="43" fillId="0" borderId="0" xfId="0" applyFont="1" applyAlignment="1">
      <alignment horizontal="center" vertical="top"/>
    </xf>
    <xf numFmtId="0" fontId="54" fillId="0" borderId="0" xfId="0" applyFont="1" applyAlignment="1">
      <alignment horizontal="left" vertical="top" wrapText="1"/>
    </xf>
    <xf numFmtId="1" fontId="5" fillId="0" borderId="0" xfId="0" applyNumberFormat="1" applyFont="1" applyAlignment="1">
      <alignment horizontal="center" vertical="center" wrapText="1"/>
    </xf>
    <xf numFmtId="170" fontId="88" fillId="13" borderId="14" xfId="0" applyNumberFormat="1" applyFont="1" applyFill="1" applyBorder="1" applyAlignment="1">
      <alignment horizontal="left" vertical="top" wrapText="1"/>
    </xf>
    <xf numFmtId="170" fontId="88" fillId="13" borderId="3" xfId="0" applyNumberFormat="1" applyFont="1" applyFill="1" applyBorder="1" applyAlignment="1">
      <alignment horizontal="left" vertical="top" wrapText="1"/>
    </xf>
    <xf numFmtId="170" fontId="88" fillId="13" borderId="15" xfId="0" applyNumberFormat="1" applyFont="1" applyFill="1" applyBorder="1" applyAlignment="1">
      <alignment horizontal="left" vertical="top" wrapText="1"/>
    </xf>
    <xf numFmtId="0" fontId="15" fillId="0" borderId="0" xfId="0" applyFont="1" applyAlignment="1" applyProtection="1">
      <alignment horizontal="left" vertical="center" wrapText="1"/>
      <protection hidden="1"/>
    </xf>
    <xf numFmtId="170" fontId="88" fillId="13" borderId="10" xfId="0" applyNumberFormat="1" applyFont="1" applyFill="1" applyBorder="1" applyAlignment="1">
      <alignment horizontal="center" vertical="top" wrapText="1"/>
    </xf>
    <xf numFmtId="170" fontId="88" fillId="13" borderId="30" xfId="0" applyNumberFormat="1" applyFont="1" applyFill="1" applyBorder="1" applyAlignment="1">
      <alignment horizontal="center" vertical="top" wrapText="1"/>
    </xf>
    <xf numFmtId="0" fontId="41" fillId="15" borderId="0" xfId="0" applyFont="1" applyFill="1" applyAlignment="1" applyProtection="1">
      <alignment horizontal="center" vertical="center" wrapText="1"/>
      <protection hidden="1"/>
    </xf>
    <xf numFmtId="0" fontId="26" fillId="9" borderId="0" xfId="0" applyFont="1" applyFill="1" applyAlignment="1" applyProtection="1">
      <alignment horizontal="center" vertical="center"/>
      <protection hidden="1"/>
    </xf>
    <xf numFmtId="170" fontId="88" fillId="13" borderId="14" xfId="0" applyNumberFormat="1" applyFont="1" applyFill="1" applyBorder="1" applyAlignment="1">
      <alignment horizontal="center" vertical="top" wrapText="1"/>
    </xf>
    <xf numFmtId="170" fontId="88" fillId="13" borderId="3" xfId="0" applyNumberFormat="1" applyFont="1" applyFill="1" applyBorder="1" applyAlignment="1">
      <alignment horizontal="center" vertical="top" wrapText="1"/>
    </xf>
    <xf numFmtId="170" fontId="88" fillId="13" borderId="15" xfId="0" applyNumberFormat="1" applyFont="1" applyFill="1" applyBorder="1" applyAlignment="1">
      <alignment horizontal="center" vertical="top" wrapText="1"/>
    </xf>
    <xf numFmtId="0" fontId="41" fillId="11" borderId="14" xfId="0" applyFont="1" applyFill="1" applyBorder="1" applyAlignment="1">
      <alignment horizontal="left" vertical="top" wrapText="1"/>
    </xf>
    <xf numFmtId="0" fontId="41" fillId="11" borderId="3" xfId="0" applyFont="1" applyFill="1" applyBorder="1" applyAlignment="1">
      <alignment horizontal="left" vertical="top" wrapText="1"/>
    </xf>
    <xf numFmtId="1" fontId="105" fillId="0" borderId="14" xfId="0" applyNumberFormat="1" applyFont="1" applyBorder="1" applyAlignment="1">
      <alignment horizontal="center" vertical="top" wrapText="1"/>
    </xf>
    <xf numFmtId="1" fontId="105" fillId="0" borderId="3" xfId="0" applyNumberFormat="1" applyFont="1" applyBorder="1" applyAlignment="1">
      <alignment horizontal="center" vertical="top" wrapText="1"/>
    </xf>
    <xf numFmtId="1" fontId="105" fillId="0" borderId="15" xfId="0" applyNumberFormat="1" applyFont="1" applyBorder="1" applyAlignment="1">
      <alignment horizontal="center" vertical="top" wrapText="1"/>
    </xf>
    <xf numFmtId="0" fontId="84" fillId="11" borderId="14" xfId="214" applyFont="1" applyFill="1" applyBorder="1" applyAlignment="1">
      <alignment horizontal="left" vertical="top" wrapText="1"/>
    </xf>
    <xf numFmtId="0" fontId="84" fillId="11" borderId="3" xfId="214" applyFont="1" applyFill="1" applyBorder="1" applyAlignment="1">
      <alignment horizontal="left" vertical="top" wrapText="1"/>
    </xf>
    <xf numFmtId="0" fontId="84" fillId="11" borderId="15" xfId="214" applyFont="1" applyFill="1" applyBorder="1" applyAlignment="1">
      <alignment horizontal="left" vertical="top" wrapText="1"/>
    </xf>
    <xf numFmtId="0" fontId="84" fillId="17" borderId="14" xfId="214" applyFont="1" applyFill="1" applyBorder="1" applyAlignment="1">
      <alignment horizontal="left" vertical="top" wrapText="1"/>
    </xf>
    <xf numFmtId="0" fontId="84" fillId="17" borderId="3" xfId="214" applyFont="1" applyFill="1" applyBorder="1" applyAlignment="1">
      <alignment horizontal="left" vertical="top" wrapText="1"/>
    </xf>
    <xf numFmtId="0" fontId="15" fillId="15" borderId="0" xfId="0" applyFont="1" applyFill="1" applyAlignment="1" applyProtection="1">
      <alignment horizontal="left" vertical="top" wrapText="1"/>
      <protection hidden="1"/>
    </xf>
    <xf numFmtId="0" fontId="43" fillId="0" borderId="0" xfId="205" applyFont="1" applyAlignment="1" applyProtection="1">
      <alignment horizontal="center" vertical="top"/>
      <protection hidden="1"/>
    </xf>
    <xf numFmtId="0" fontId="15" fillId="15" borderId="0" xfId="205" applyFont="1" applyFill="1" applyAlignment="1" applyProtection="1">
      <alignment horizontal="center" vertical="center"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6"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43" fontId="15" fillId="6" borderId="29" xfId="11" applyFont="1" applyFill="1" applyBorder="1" applyAlignment="1" applyProtection="1">
      <alignment horizontal="center" vertical="top"/>
      <protection hidden="1"/>
    </xf>
    <xf numFmtId="43" fontId="15" fillId="6" borderId="30" xfId="11" applyFont="1" applyFill="1" applyBorder="1" applyAlignment="1" applyProtection="1">
      <alignment horizontal="center" vertical="top"/>
      <protection hidden="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2" fillId="6" borderId="8" xfId="205" applyFont="1" applyFill="1" applyBorder="1" applyAlignment="1" applyProtection="1">
      <alignment horizontal="justify" vertical="center" wrapText="1"/>
      <protection hidden="1"/>
    </xf>
    <xf numFmtId="0" fontId="42"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24" xfId="205" applyFont="1" applyFill="1" applyBorder="1" applyAlignment="1" applyProtection="1">
      <alignment horizontal="left" vertical="center" wrapText="1"/>
      <protection hidden="1"/>
    </xf>
    <xf numFmtId="0" fontId="15" fillId="0" borderId="0" xfId="200" applyNumberFormat="1" applyFont="1" applyFill="1" applyBorder="1" applyAlignment="1" applyProtection="1">
      <alignment horizontal="justify"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0" fillId="0" borderId="26"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02" fillId="15" borderId="0" xfId="205" applyFont="1" applyFill="1" applyAlignment="1" applyProtection="1">
      <alignment horizontal="center" vertical="center" wrapText="1"/>
      <protection hidden="1"/>
    </xf>
    <xf numFmtId="0" fontId="104" fillId="15" borderId="0" xfId="206" applyFont="1" applyFill="1" applyAlignment="1" applyProtection="1">
      <alignment horizontal="center" vertical="center" wrapText="1"/>
      <protection hidden="1"/>
    </xf>
    <xf numFmtId="0" fontId="15" fillId="0" borderId="0" xfId="206"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49"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15" fillId="0" borderId="5" xfId="206" applyFont="1" applyBorder="1" applyAlignment="1" applyProtection="1">
      <alignment horizontal="left" vertical="center"/>
      <protection hidden="1"/>
    </xf>
    <xf numFmtId="2" fontId="16" fillId="0" borderId="0" xfId="206" applyNumberFormat="1" applyAlignment="1" applyProtection="1">
      <alignment horizontal="right" vertical="center"/>
      <protection hidden="1"/>
    </xf>
    <xf numFmtId="167" fontId="26" fillId="0" borderId="0" xfId="0" applyNumberFormat="1" applyFont="1" applyAlignment="1" applyProtection="1">
      <alignment horizontal="center" vertical="center" wrapText="1"/>
      <protection hidden="1"/>
    </xf>
    <xf numFmtId="0" fontId="16" fillId="0" borderId="0" xfId="206" applyAlignment="1" applyProtection="1">
      <alignment horizontal="left" vertical="top" wrapText="1"/>
      <protection hidden="1"/>
    </xf>
    <xf numFmtId="0" fontId="4" fillId="13" borderId="14" xfId="206" applyFont="1" applyFill="1" applyBorder="1" applyAlignment="1">
      <alignment horizontal="center" vertical="top" wrapText="1"/>
    </xf>
    <xf numFmtId="0" fontId="4" fillId="13" borderId="3" xfId="206" applyFont="1" applyFill="1" applyBorder="1" applyAlignment="1">
      <alignment horizontal="center" vertical="top" wrapText="1"/>
    </xf>
    <xf numFmtId="0" fontId="4" fillId="13" borderId="15" xfId="206" applyFont="1" applyFill="1" applyBorder="1" applyAlignment="1">
      <alignment horizontal="center" vertical="top" wrapText="1"/>
    </xf>
    <xf numFmtId="0" fontId="49" fillId="13" borderId="14" xfId="206" applyFont="1" applyFill="1" applyBorder="1" applyAlignment="1" applyProtection="1">
      <alignment horizontal="center" vertical="center" wrapText="1"/>
      <protection hidden="1"/>
    </xf>
    <xf numFmtId="0" fontId="49" fillId="13" borderId="3" xfId="206" applyFont="1" applyFill="1" applyBorder="1" applyAlignment="1" applyProtection="1">
      <alignment horizontal="center" vertical="center" wrapText="1"/>
      <protection hidden="1"/>
    </xf>
    <xf numFmtId="0" fontId="49"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0" fontId="14" fillId="0" borderId="3" xfId="205" applyFont="1" applyBorder="1" applyAlignment="1" applyProtection="1">
      <alignment horizontal="center" vertical="top"/>
      <protection hidden="1"/>
    </xf>
    <xf numFmtId="0" fontId="15" fillId="0" borderId="0" xfId="206" applyFont="1" applyAlignment="1" applyProtection="1">
      <alignment horizontal="center" vertical="center"/>
      <protection hidden="1"/>
    </xf>
    <xf numFmtId="167" fontId="15" fillId="0" borderId="0" xfId="0" applyNumberFormat="1"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15" fillId="0" borderId="0" xfId="206" applyFont="1" applyAlignment="1" applyProtection="1">
      <alignment horizontal="left" vertical="center"/>
      <protection hidden="1"/>
    </xf>
    <xf numFmtId="0" fontId="28" fillId="0" borderId="0" xfId="206" applyFont="1" applyAlignment="1" applyProtection="1">
      <alignment horizontal="center" vertical="center" wrapText="1"/>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10" borderId="0" xfId="204" applyNumberFormat="1" applyFont="1" applyFill="1" applyBorder="1" applyAlignment="1" applyProtection="1">
      <alignment horizontal="center" vertical="center" wrapText="1"/>
      <protection hidden="1"/>
    </xf>
    <xf numFmtId="0" fontId="41" fillId="15" borderId="0" xfId="0" applyFont="1" applyFill="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0" borderId="0" xfId="204" applyFont="1" applyBorder="1" applyAlignment="1" applyProtection="1">
      <alignment horizontal="justify" vertical="center"/>
      <protection hidden="1"/>
    </xf>
    <xf numFmtId="0" fontId="15" fillId="0" borderId="0" xfId="195" applyFont="1" applyAlignment="1" applyProtection="1">
      <alignment horizontal="left" vertical="center" indent="2"/>
      <protection hidden="1"/>
    </xf>
    <xf numFmtId="0" fontId="15" fillId="0" borderId="16" xfId="204" applyFont="1" applyBorder="1" applyAlignment="1" applyProtection="1">
      <alignment horizontal="justify" vertical="top"/>
      <protection hidden="1"/>
    </xf>
    <xf numFmtId="0" fontId="16" fillId="0" borderId="40"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40"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30" fillId="9" borderId="0" xfId="0" applyFont="1" applyFill="1" applyAlignment="1" applyProtection="1">
      <alignment horizontal="center" vertical="center" wrapText="1"/>
      <protection hidden="1"/>
    </xf>
    <xf numFmtId="0" fontId="30" fillId="9" borderId="7" xfId="0" applyFont="1" applyFill="1" applyBorder="1" applyAlignment="1" applyProtection="1">
      <alignment horizontal="center" vertical="center" wrapText="1"/>
      <protection hidden="1"/>
    </xf>
    <xf numFmtId="0" fontId="5" fillId="15" borderId="0" xfId="194" applyFont="1" applyFill="1" applyAlignment="1">
      <alignment vertical="top" wrapText="1"/>
    </xf>
    <xf numFmtId="0" fontId="49" fillId="0" borderId="0" xfId="194" applyFont="1" applyAlignment="1">
      <alignment horizontal="justify" vertical="top"/>
    </xf>
    <xf numFmtId="0" fontId="15" fillId="0" borderId="0" xfId="194" applyFont="1" applyAlignment="1">
      <alignment horizontal="justify" vertical="center"/>
    </xf>
    <xf numFmtId="0" fontId="15" fillId="0" borderId="0" xfId="194" applyFont="1" applyAlignment="1">
      <alignment horizontal="center" vertical="center"/>
    </xf>
    <xf numFmtId="0" fontId="49" fillId="4" borderId="0" xfId="194" applyFont="1" applyFill="1" applyAlignment="1" applyProtection="1">
      <alignment horizontal="left" vertical="center"/>
      <protection locked="0"/>
    </xf>
    <xf numFmtId="177" fontId="49" fillId="0" borderId="0" xfId="194" applyNumberFormat="1" applyFont="1" applyAlignment="1">
      <alignment horizontal="left" vertical="center"/>
    </xf>
    <xf numFmtId="0" fontId="49" fillId="0" borderId="0" xfId="194" applyFont="1" applyAlignment="1">
      <alignment horizontal="justify" vertical="center"/>
    </xf>
    <xf numFmtId="0" fontId="49" fillId="0" borderId="0" xfId="194" applyFont="1" applyAlignment="1">
      <alignment horizontal="center" vertical="top"/>
    </xf>
    <xf numFmtId="0" fontId="41"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49" fillId="4" borderId="22" xfId="0" applyFont="1" applyFill="1" applyBorder="1" applyAlignment="1" applyProtection="1">
      <alignment horizontal="left" vertical="center"/>
      <protection locked="0"/>
    </xf>
    <xf numFmtId="0" fontId="49" fillId="0" borderId="44" xfId="0" applyFont="1" applyBorder="1" applyAlignment="1">
      <alignment horizontal="justify" vertical="center" wrapText="1"/>
    </xf>
    <xf numFmtId="0" fontId="49" fillId="0" borderId="22" xfId="0" applyFont="1" applyBorder="1" applyAlignment="1">
      <alignment horizontal="left" vertical="center" indent="2"/>
    </xf>
    <xf numFmtId="0" fontId="49" fillId="0" borderId="41" xfId="0" applyFont="1" applyBorder="1" applyAlignment="1">
      <alignment horizontal="left" vertical="center" indent="2"/>
    </xf>
    <xf numFmtId="0" fontId="49" fillId="0" borderId="44" xfId="0" applyFont="1" applyBorder="1" applyAlignment="1">
      <alignment horizontal="left" vertical="center" indent="2"/>
    </xf>
    <xf numFmtId="0" fontId="49" fillId="0" borderId="0" xfId="0" applyFont="1" applyAlignment="1">
      <alignment horizontal="left" vertical="center" indent="2"/>
    </xf>
    <xf numFmtId="0" fontId="0" fillId="0" borderId="0" xfId="194" applyFont="1" applyAlignment="1">
      <alignment horizontal="justify" vertical="top"/>
    </xf>
    <xf numFmtId="0" fontId="16" fillId="0" borderId="0" xfId="194" applyFont="1" applyAlignment="1">
      <alignment horizontal="center" vertical="top" wrapText="1"/>
    </xf>
    <xf numFmtId="0" fontId="16" fillId="0" borderId="0" xfId="194" applyFont="1" applyAlignment="1">
      <alignment horizontal="justify" vertical="top"/>
    </xf>
    <xf numFmtId="177" fontId="15" fillId="0" borderId="0" xfId="194" applyNumberFormat="1" applyFont="1" applyAlignment="1">
      <alignment horizontal="left" vertical="center" indent="1"/>
    </xf>
    <xf numFmtId="0" fontId="0" fillId="0" borderId="0" xfId="194" applyFont="1" applyAlignment="1">
      <alignment horizontal="center" vertical="top"/>
    </xf>
    <xf numFmtId="0" fontId="0" fillId="0" borderId="0" xfId="0" applyAlignment="1">
      <alignment horizontal="left" vertical="top" wrapText="1"/>
    </xf>
    <xf numFmtId="0" fontId="16" fillId="0" borderId="0" xfId="210" applyFont="1" applyAlignment="1" applyProtection="1">
      <alignment horizontal="justify" vertical="center"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3" fillId="0" borderId="29" xfId="210" applyNumberFormat="1" applyFont="1" applyBorder="1" applyAlignment="1" applyProtection="1">
      <alignment horizontal="justify" vertical="center" wrapText="1"/>
      <protection hidden="1"/>
    </xf>
    <xf numFmtId="1" fontId="23" fillId="0" borderId="10" xfId="210" applyNumberFormat="1" applyFont="1" applyBorder="1" applyAlignment="1" applyProtection="1">
      <alignment horizontal="justify" vertical="center" wrapText="1"/>
      <protection hidden="1"/>
    </xf>
    <xf numFmtId="1" fontId="23"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1" fontId="23"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2" fontId="35" fillId="0" borderId="0" xfId="198" applyNumberFormat="1" applyFont="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95">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ont>
        <condense val="0"/>
        <extend val="0"/>
        <color indexed="10"/>
      </font>
    </dxf>
    <dxf>
      <font>
        <condense val="0"/>
        <extend val="0"/>
        <color indexed="10"/>
      </font>
    </dxf>
    <dxf>
      <fill>
        <patternFill>
          <bgColor rgb="FFCCFFCC"/>
        </patternFill>
      </fill>
    </dxf>
    <dxf>
      <font>
        <condense val="0"/>
        <extend val="0"/>
        <color indexed="10"/>
      </font>
    </dxf>
    <dxf>
      <font>
        <condense val="0"/>
        <extend val="0"/>
        <color indexed="10"/>
      </font>
    </dxf>
    <dxf>
      <fill>
        <patternFill>
          <bgColor rgb="FFCCFFCC"/>
        </patternFill>
      </fill>
    </dxf>
    <dxf>
      <font>
        <condense val="0"/>
        <extend val="0"/>
        <color indexed="10"/>
      </font>
    </dxf>
    <dxf>
      <font>
        <condense val="0"/>
        <extend val="0"/>
        <color indexed="10"/>
      </font>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1983E788-891A-8B55-6F56-BBBAD9C477AE}"/>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5256552" name="AutoShape 6">
          <a:extLst>
            <a:ext uri="{FF2B5EF4-FFF2-40B4-BE49-F238E27FC236}">
              <a16:creationId xmlns:a16="http://schemas.microsoft.com/office/drawing/2014/main" id="{EEBA53DD-4159-7E75-EBAD-4436F9226651}"/>
            </a:ext>
          </a:extLst>
        </xdr:cNvPr>
        <xdr:cNvSpPr>
          <a:spLocks noChangeArrowheads="1"/>
        </xdr:cNvSpPr>
      </xdr:nvSpPr>
      <xdr:spPr bwMode="auto">
        <a:xfrm>
          <a:off x="8362950" y="47625"/>
          <a:ext cx="371475" cy="32385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5256553" name="AutoShape 7">
          <a:extLst>
            <a:ext uri="{FF2B5EF4-FFF2-40B4-BE49-F238E27FC236}">
              <a16:creationId xmlns:a16="http://schemas.microsoft.com/office/drawing/2014/main" id="{6C7D5904-9182-AFAF-CCF6-B6AD79466499}"/>
            </a:ext>
          </a:extLst>
        </xdr:cNvPr>
        <xdr:cNvSpPr>
          <a:spLocks noChangeArrowheads="1"/>
        </xdr:cNvSpPr>
      </xdr:nvSpPr>
      <xdr:spPr bwMode="auto">
        <a:xfrm>
          <a:off x="8362950" y="55054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5256554" name="AutoShape 8">
          <a:extLst>
            <a:ext uri="{FF2B5EF4-FFF2-40B4-BE49-F238E27FC236}">
              <a16:creationId xmlns:a16="http://schemas.microsoft.com/office/drawing/2014/main" id="{97E81A79-EA9A-3AFF-21CB-B01D213BB01B}"/>
            </a:ext>
          </a:extLst>
        </xdr:cNvPr>
        <xdr:cNvSpPr>
          <a:spLocks noChangeArrowheads="1"/>
        </xdr:cNvSpPr>
      </xdr:nvSpPr>
      <xdr:spPr bwMode="auto">
        <a:xfrm>
          <a:off x="104775" y="55054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5256555" name="AutoShape 9">
          <a:extLst>
            <a:ext uri="{FF2B5EF4-FFF2-40B4-BE49-F238E27FC236}">
              <a16:creationId xmlns:a16="http://schemas.microsoft.com/office/drawing/2014/main" id="{86405343-6A9E-77A9-9A7F-F19AA38C0E4D}"/>
            </a:ext>
          </a:extLst>
        </xdr:cNvPr>
        <xdr:cNvSpPr>
          <a:spLocks noChangeArrowheads="1"/>
        </xdr:cNvSpPr>
      </xdr:nvSpPr>
      <xdr:spPr bwMode="auto">
        <a:xfrm>
          <a:off x="114300" y="47625"/>
          <a:ext cx="371475" cy="32385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EC0935FD-3387-011D-FE72-5E35CA9A05C1}"/>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AE17B61-858D-C21B-9C02-15AD8C91DCA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552450</xdr:colOff>
      <xdr:row>10</xdr:row>
      <xdr:rowOff>114300</xdr:rowOff>
    </xdr:from>
    <xdr:to>
      <xdr:col>2</xdr:col>
      <xdr:colOff>2152650</xdr:colOff>
      <xdr:row>11</xdr:row>
      <xdr:rowOff>523875</xdr:rowOff>
    </xdr:to>
    <xdr:pic>
      <xdr:nvPicPr>
        <xdr:cNvPr id="5256558" name="Picture 9">
          <a:extLst>
            <a:ext uri="{FF2B5EF4-FFF2-40B4-BE49-F238E27FC236}">
              <a16:creationId xmlns:a16="http://schemas.microsoft.com/office/drawing/2014/main" id="{15C880B6-72B0-B94B-EB7F-E9795DA64E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9675" y="3829050"/>
          <a:ext cx="24479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2495550</xdr:colOff>
      <xdr:row>10</xdr:row>
      <xdr:rowOff>123825</xdr:rowOff>
    </xdr:from>
    <xdr:to>
      <xdr:col>4</xdr:col>
      <xdr:colOff>609600</xdr:colOff>
      <xdr:row>11</xdr:row>
      <xdr:rowOff>571500</xdr:rowOff>
    </xdr:to>
    <xdr:pic>
      <xdr:nvPicPr>
        <xdr:cNvPr id="5256559" name="Picture 10">
          <a:extLst>
            <a:ext uri="{FF2B5EF4-FFF2-40B4-BE49-F238E27FC236}">
              <a16:creationId xmlns:a16="http://schemas.microsoft.com/office/drawing/2014/main" id="{4E59039F-FBAE-B7E8-200C-DE78226BB0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981" t="27950" r="31090" b="55093"/>
        <a:stretch>
          <a:fillRect/>
        </a:stretch>
      </xdr:blipFill>
      <xdr:spPr bwMode="auto">
        <a:xfrm>
          <a:off x="4000500" y="3838575"/>
          <a:ext cx="40005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5073360" name="Group 1">
          <a:hlinkClick xmlns:r="http://schemas.openxmlformats.org/officeDocument/2006/relationships" r:id="rId1" tooltip="Click for Sch-5"/>
          <a:extLst>
            <a:ext uri="{FF2B5EF4-FFF2-40B4-BE49-F238E27FC236}">
              <a16:creationId xmlns:a16="http://schemas.microsoft.com/office/drawing/2014/main" id="{48B7DDE6-B75C-C7E0-E359-1845EA991954}"/>
            </a:ext>
          </a:extLst>
        </xdr:cNvPr>
        <xdr:cNvGrpSpPr>
          <a:grpSpLocks/>
        </xdr:cNvGrpSpPr>
      </xdr:nvGrpSpPr>
      <xdr:grpSpPr bwMode="auto">
        <a:xfrm>
          <a:off x="18478500" y="19050"/>
          <a:ext cx="0" cy="690563"/>
          <a:chOff x="804" y="5"/>
          <a:chExt cx="116" cy="73"/>
        </a:xfrm>
      </xdr:grpSpPr>
      <xdr:sp macro="" textlink="">
        <xdr:nvSpPr>
          <xdr:cNvPr id="5073361" name="AutoShape 2">
            <a:extLst>
              <a:ext uri="{FF2B5EF4-FFF2-40B4-BE49-F238E27FC236}">
                <a16:creationId xmlns:a16="http://schemas.microsoft.com/office/drawing/2014/main" id="{5CBCEADD-B6BF-E75D-6FBD-2312112DBA0F}"/>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76CC019F-6717-E0DE-0C73-7A8260FE41D4}"/>
              </a:ext>
            </a:extLst>
          </xdr:cNvPr>
          <xdr:cNvSpPr txBox="1">
            <a:spLocks noChangeArrowheads="1"/>
          </xdr:cNvSpPr>
        </xdr:nvSpPr>
        <xdr:spPr bwMode="auto">
          <a:xfrm>
            <a:off x="18478500" y="-5800343309457"/>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5074382" name="Group 1">
          <a:hlinkClick xmlns:r="http://schemas.openxmlformats.org/officeDocument/2006/relationships" r:id="rId1" tooltip="Click for Sch-5"/>
          <a:extLst>
            <a:ext uri="{FF2B5EF4-FFF2-40B4-BE49-F238E27FC236}">
              <a16:creationId xmlns:a16="http://schemas.microsoft.com/office/drawing/2014/main" id="{91E0B0AF-9744-F746-82FC-BB841A8EAE46}"/>
            </a:ext>
          </a:extLst>
        </xdr:cNvPr>
        <xdr:cNvGrpSpPr>
          <a:grpSpLocks/>
        </xdr:cNvGrpSpPr>
      </xdr:nvGrpSpPr>
      <xdr:grpSpPr bwMode="auto">
        <a:xfrm>
          <a:off x="17668875" y="19050"/>
          <a:ext cx="0" cy="695325"/>
          <a:chOff x="804" y="5"/>
          <a:chExt cx="116" cy="73"/>
        </a:xfrm>
      </xdr:grpSpPr>
      <xdr:sp macro="" textlink="">
        <xdr:nvSpPr>
          <xdr:cNvPr id="5074383" name="AutoShape 2">
            <a:extLst>
              <a:ext uri="{FF2B5EF4-FFF2-40B4-BE49-F238E27FC236}">
                <a16:creationId xmlns:a16="http://schemas.microsoft.com/office/drawing/2014/main" id="{1041C73D-DDD4-B03B-DB47-71B905231BB4}"/>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6506426B-2724-05AC-8E39-7ABA77B29828}"/>
              </a:ext>
            </a:extLst>
          </xdr:cNvPr>
          <xdr:cNvSpPr txBox="1">
            <a:spLocks noChangeArrowheads="1"/>
          </xdr:cNvSpPr>
        </xdr:nvSpPr>
        <xdr:spPr bwMode="auto">
          <a:xfrm>
            <a:off x="17668875" y="-5800343309457"/>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5075406" name="Group 25">
          <a:hlinkClick xmlns:r="http://schemas.openxmlformats.org/officeDocument/2006/relationships" r:id="rId1" tooltip="Click for Sch-6"/>
          <a:extLst>
            <a:ext uri="{FF2B5EF4-FFF2-40B4-BE49-F238E27FC236}">
              <a16:creationId xmlns:a16="http://schemas.microsoft.com/office/drawing/2014/main" id="{7863CC87-7B53-94A5-66BF-FDF3331F61C2}"/>
            </a:ext>
          </a:extLst>
        </xdr:cNvPr>
        <xdr:cNvGrpSpPr>
          <a:grpSpLocks/>
        </xdr:cNvGrpSpPr>
      </xdr:nvGrpSpPr>
      <xdr:grpSpPr bwMode="auto">
        <a:xfrm>
          <a:off x="8534400" y="47625"/>
          <a:ext cx="1104900" cy="600075"/>
          <a:chOff x="804" y="5"/>
          <a:chExt cx="116" cy="73"/>
        </a:xfrm>
      </xdr:grpSpPr>
      <xdr:sp macro="" textlink="">
        <xdr:nvSpPr>
          <xdr:cNvPr id="5075407" name="AutoShape 26">
            <a:extLst>
              <a:ext uri="{FF2B5EF4-FFF2-40B4-BE49-F238E27FC236}">
                <a16:creationId xmlns:a16="http://schemas.microsoft.com/office/drawing/2014/main" id="{767415FF-DE65-2500-FC5B-E5FF818590BA}"/>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618907B0-2A5C-C505-7CC5-124946F9DE47}"/>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5076430" name="Group 25">
          <a:hlinkClick xmlns:r="http://schemas.openxmlformats.org/officeDocument/2006/relationships" r:id="rId1" tooltip="Click for Sch-6"/>
          <a:extLst>
            <a:ext uri="{FF2B5EF4-FFF2-40B4-BE49-F238E27FC236}">
              <a16:creationId xmlns:a16="http://schemas.microsoft.com/office/drawing/2014/main" id="{B833BC11-C985-D2A2-2C8F-F03772886C6B}"/>
            </a:ext>
          </a:extLst>
        </xdr:cNvPr>
        <xdr:cNvGrpSpPr>
          <a:grpSpLocks/>
        </xdr:cNvGrpSpPr>
      </xdr:nvGrpSpPr>
      <xdr:grpSpPr bwMode="auto">
        <a:xfrm>
          <a:off x="8534400" y="47625"/>
          <a:ext cx="1104900" cy="600075"/>
          <a:chOff x="804" y="5"/>
          <a:chExt cx="116" cy="73"/>
        </a:xfrm>
      </xdr:grpSpPr>
      <xdr:sp macro="" textlink="">
        <xdr:nvSpPr>
          <xdr:cNvPr id="5076431" name="AutoShape 26">
            <a:extLst>
              <a:ext uri="{FF2B5EF4-FFF2-40B4-BE49-F238E27FC236}">
                <a16:creationId xmlns:a16="http://schemas.microsoft.com/office/drawing/2014/main" id="{049B9425-543F-5B27-804E-89E5D694A3B2}"/>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71E243A4-7020-802B-DF44-BA5B9A894004}"/>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5077454" name="Group 1">
          <a:hlinkClick xmlns:r="http://schemas.openxmlformats.org/officeDocument/2006/relationships" r:id="rId1" tooltip="Click for Sch-7"/>
          <a:extLst>
            <a:ext uri="{FF2B5EF4-FFF2-40B4-BE49-F238E27FC236}">
              <a16:creationId xmlns:a16="http://schemas.microsoft.com/office/drawing/2014/main" id="{55829655-BEA4-933A-4231-7FF8BB0FE844}"/>
            </a:ext>
          </a:extLst>
        </xdr:cNvPr>
        <xdr:cNvGrpSpPr>
          <a:grpSpLocks/>
        </xdr:cNvGrpSpPr>
      </xdr:nvGrpSpPr>
      <xdr:grpSpPr bwMode="auto">
        <a:xfrm>
          <a:off x="7405321" y="19050"/>
          <a:ext cx="1104900" cy="692394"/>
          <a:chOff x="804" y="5"/>
          <a:chExt cx="116" cy="73"/>
        </a:xfrm>
      </xdr:grpSpPr>
      <xdr:sp macro="" textlink="">
        <xdr:nvSpPr>
          <xdr:cNvPr id="5077455" name="AutoShape 2">
            <a:extLst>
              <a:ext uri="{FF2B5EF4-FFF2-40B4-BE49-F238E27FC236}">
                <a16:creationId xmlns:a16="http://schemas.microsoft.com/office/drawing/2014/main" id="{7D2DCC0D-85DF-ECD6-FA20-EFB7C02C1435}"/>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146D68D7-53B1-E4DA-8EF0-8D9EE2C9063F}"/>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5078478" name="Group 1">
          <a:hlinkClick xmlns:r="http://schemas.openxmlformats.org/officeDocument/2006/relationships" r:id="rId1" tooltip="Click for Sch-7"/>
          <a:extLst>
            <a:ext uri="{FF2B5EF4-FFF2-40B4-BE49-F238E27FC236}">
              <a16:creationId xmlns:a16="http://schemas.microsoft.com/office/drawing/2014/main" id="{AE4861F3-2088-8BFF-8BB6-511DF4E03C95}"/>
            </a:ext>
          </a:extLst>
        </xdr:cNvPr>
        <xdr:cNvGrpSpPr>
          <a:grpSpLocks/>
        </xdr:cNvGrpSpPr>
      </xdr:nvGrpSpPr>
      <xdr:grpSpPr bwMode="auto">
        <a:xfrm>
          <a:off x="7405321" y="19050"/>
          <a:ext cx="1104900" cy="692394"/>
          <a:chOff x="804" y="5"/>
          <a:chExt cx="116" cy="73"/>
        </a:xfrm>
      </xdr:grpSpPr>
      <xdr:sp macro="" textlink="">
        <xdr:nvSpPr>
          <xdr:cNvPr id="5078479" name="AutoShape 2">
            <a:extLst>
              <a:ext uri="{FF2B5EF4-FFF2-40B4-BE49-F238E27FC236}">
                <a16:creationId xmlns:a16="http://schemas.microsoft.com/office/drawing/2014/main" id="{C276D404-D66A-8F52-8421-E3DAD9FE5347}"/>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5C96053F-F520-6684-85BE-56B62E587D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5079502" name="Group 5">
          <a:hlinkClick xmlns:r="http://schemas.openxmlformats.org/officeDocument/2006/relationships" r:id="rId1" tooltip="Click For Bid Form 2nd Envelope"/>
          <a:extLst>
            <a:ext uri="{FF2B5EF4-FFF2-40B4-BE49-F238E27FC236}">
              <a16:creationId xmlns:a16="http://schemas.microsoft.com/office/drawing/2014/main" id="{A3FABB88-D163-2A73-9E1A-4C98860EE9DB}"/>
            </a:ext>
          </a:extLst>
        </xdr:cNvPr>
        <xdr:cNvGrpSpPr>
          <a:grpSpLocks/>
        </xdr:cNvGrpSpPr>
      </xdr:nvGrpSpPr>
      <xdr:grpSpPr bwMode="auto">
        <a:xfrm>
          <a:off x="15378113" y="66675"/>
          <a:ext cx="1614487" cy="545306"/>
          <a:chOff x="762" y="2"/>
          <a:chExt cx="116" cy="73"/>
        </a:xfrm>
      </xdr:grpSpPr>
      <xdr:sp macro="" textlink="">
        <xdr:nvSpPr>
          <xdr:cNvPr id="5079503" name="AutoShape 2">
            <a:extLst>
              <a:ext uri="{FF2B5EF4-FFF2-40B4-BE49-F238E27FC236}">
                <a16:creationId xmlns:a16="http://schemas.microsoft.com/office/drawing/2014/main" id="{8DD37CF2-3832-BD7E-37AE-5D3FFF53FF89}"/>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6E72EF03-2A97-DD8E-986D-4FC21C4A7350}"/>
              </a:ext>
            </a:extLst>
          </xdr:cNvPr>
          <xdr:cNvSpPr txBox="1">
            <a:spLocks noChangeArrowheads="1"/>
          </xdr:cNvSpPr>
        </xdr:nvSpPr>
        <xdr:spPr bwMode="auto">
          <a:xfrm>
            <a:off x="6838950" y="-65230155"/>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316284" name="Group 5">
          <a:hlinkClick xmlns:r="http://schemas.openxmlformats.org/officeDocument/2006/relationships" r:id="rId1" tooltip="Click For Bid Form 2nd Envelope"/>
          <a:extLst>
            <a:ext uri="{FF2B5EF4-FFF2-40B4-BE49-F238E27FC236}">
              <a16:creationId xmlns:a16="http://schemas.microsoft.com/office/drawing/2014/main" id="{62AB7AC0-E250-7697-8689-949165086C87}"/>
            </a:ext>
          </a:extLst>
        </xdr:cNvPr>
        <xdr:cNvGrpSpPr>
          <a:grpSpLocks/>
        </xdr:cNvGrpSpPr>
      </xdr:nvGrpSpPr>
      <xdr:grpSpPr bwMode="auto">
        <a:xfrm>
          <a:off x="8453438" y="76200"/>
          <a:ext cx="1385887" cy="652463"/>
          <a:chOff x="762" y="2"/>
          <a:chExt cx="116" cy="73"/>
        </a:xfrm>
      </xdr:grpSpPr>
      <xdr:sp macro="" textlink="">
        <xdr:nvSpPr>
          <xdr:cNvPr id="5317776" name="AutoShape 2">
            <a:extLst>
              <a:ext uri="{FF2B5EF4-FFF2-40B4-BE49-F238E27FC236}">
                <a16:creationId xmlns:a16="http://schemas.microsoft.com/office/drawing/2014/main" id="{0B2C8279-A6E7-E483-1577-A6BE5FBE2258}"/>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C4F28D5D-3744-EEE4-F457-A2889D73233E}"/>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316285" name="Group 5719">
          <a:extLst>
            <a:ext uri="{FF2B5EF4-FFF2-40B4-BE49-F238E27FC236}">
              <a16:creationId xmlns:a16="http://schemas.microsoft.com/office/drawing/2014/main" id="{5D614A6D-8DA2-64EF-ACD3-7A0EDC8E80FB}"/>
            </a:ext>
          </a:extLst>
        </xdr:cNvPr>
        <xdr:cNvGrpSpPr>
          <a:grpSpLocks/>
        </xdr:cNvGrpSpPr>
      </xdr:nvGrpSpPr>
      <xdr:grpSpPr bwMode="auto">
        <a:xfrm>
          <a:off x="4117181" y="10096500"/>
          <a:ext cx="240507" cy="0"/>
          <a:chOff x="466" y="3952"/>
          <a:chExt cx="28" cy="16"/>
        </a:xfrm>
      </xdr:grpSpPr>
      <xdr:sp macro="" textlink="">
        <xdr:nvSpPr>
          <xdr:cNvPr id="5317774" name="Line 5720">
            <a:extLst>
              <a:ext uri="{FF2B5EF4-FFF2-40B4-BE49-F238E27FC236}">
                <a16:creationId xmlns:a16="http://schemas.microsoft.com/office/drawing/2014/main" id="{446D291E-857A-3218-C613-6417335A286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75" name="Line 5721">
            <a:extLst>
              <a:ext uri="{FF2B5EF4-FFF2-40B4-BE49-F238E27FC236}">
                <a16:creationId xmlns:a16="http://schemas.microsoft.com/office/drawing/2014/main" id="{2F876CFE-FCAB-7CAF-BA56-ADB0BB911BC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286" name="Group 5722">
          <a:extLst>
            <a:ext uri="{FF2B5EF4-FFF2-40B4-BE49-F238E27FC236}">
              <a16:creationId xmlns:a16="http://schemas.microsoft.com/office/drawing/2014/main" id="{0A52478B-A310-EFAA-F37D-6C38099CF22F}"/>
            </a:ext>
          </a:extLst>
        </xdr:cNvPr>
        <xdr:cNvGrpSpPr>
          <a:grpSpLocks/>
        </xdr:cNvGrpSpPr>
      </xdr:nvGrpSpPr>
      <xdr:grpSpPr bwMode="auto">
        <a:xfrm>
          <a:off x="4700588" y="10096500"/>
          <a:ext cx="266700" cy="0"/>
          <a:chOff x="466" y="3952"/>
          <a:chExt cx="28" cy="16"/>
        </a:xfrm>
      </xdr:grpSpPr>
      <xdr:sp macro="" textlink="">
        <xdr:nvSpPr>
          <xdr:cNvPr id="5317772" name="Line 5723">
            <a:extLst>
              <a:ext uri="{FF2B5EF4-FFF2-40B4-BE49-F238E27FC236}">
                <a16:creationId xmlns:a16="http://schemas.microsoft.com/office/drawing/2014/main" id="{59E36A12-B343-543E-8A68-7CAE8A63C02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73" name="Line 5724">
            <a:extLst>
              <a:ext uri="{FF2B5EF4-FFF2-40B4-BE49-F238E27FC236}">
                <a16:creationId xmlns:a16="http://schemas.microsoft.com/office/drawing/2014/main" id="{4C81252F-A596-6A4B-2661-92C5E996306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287" name="Group 5725">
          <a:extLst>
            <a:ext uri="{FF2B5EF4-FFF2-40B4-BE49-F238E27FC236}">
              <a16:creationId xmlns:a16="http://schemas.microsoft.com/office/drawing/2014/main" id="{2B049A28-B2E4-EBE3-72C2-370C267B95DE}"/>
            </a:ext>
          </a:extLst>
        </xdr:cNvPr>
        <xdr:cNvGrpSpPr>
          <a:grpSpLocks/>
        </xdr:cNvGrpSpPr>
      </xdr:nvGrpSpPr>
      <xdr:grpSpPr bwMode="auto">
        <a:xfrm>
          <a:off x="4117181" y="10096500"/>
          <a:ext cx="240507" cy="0"/>
          <a:chOff x="466" y="3952"/>
          <a:chExt cx="28" cy="16"/>
        </a:xfrm>
      </xdr:grpSpPr>
      <xdr:sp macro="" textlink="">
        <xdr:nvSpPr>
          <xdr:cNvPr id="5317770" name="Line 5726">
            <a:extLst>
              <a:ext uri="{FF2B5EF4-FFF2-40B4-BE49-F238E27FC236}">
                <a16:creationId xmlns:a16="http://schemas.microsoft.com/office/drawing/2014/main" id="{58D4BB94-8455-7C98-C160-6385A48FA57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71" name="Line 5727">
            <a:extLst>
              <a:ext uri="{FF2B5EF4-FFF2-40B4-BE49-F238E27FC236}">
                <a16:creationId xmlns:a16="http://schemas.microsoft.com/office/drawing/2014/main" id="{75659E8B-AA4D-3B1C-2B26-3DDBB21B847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288" name="Group 5728">
          <a:extLst>
            <a:ext uri="{FF2B5EF4-FFF2-40B4-BE49-F238E27FC236}">
              <a16:creationId xmlns:a16="http://schemas.microsoft.com/office/drawing/2014/main" id="{55E0270D-5CE0-CEED-E408-56575623C0EE}"/>
            </a:ext>
          </a:extLst>
        </xdr:cNvPr>
        <xdr:cNvGrpSpPr>
          <a:grpSpLocks/>
        </xdr:cNvGrpSpPr>
      </xdr:nvGrpSpPr>
      <xdr:grpSpPr bwMode="auto">
        <a:xfrm>
          <a:off x="4700588" y="10096500"/>
          <a:ext cx="266700" cy="0"/>
          <a:chOff x="466" y="3952"/>
          <a:chExt cx="28" cy="16"/>
        </a:xfrm>
      </xdr:grpSpPr>
      <xdr:sp macro="" textlink="">
        <xdr:nvSpPr>
          <xdr:cNvPr id="5317768" name="Line 5729">
            <a:extLst>
              <a:ext uri="{FF2B5EF4-FFF2-40B4-BE49-F238E27FC236}">
                <a16:creationId xmlns:a16="http://schemas.microsoft.com/office/drawing/2014/main" id="{F2B19B70-DB3D-07F4-11E4-2B0A412B21D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69" name="Line 5730">
            <a:extLst>
              <a:ext uri="{FF2B5EF4-FFF2-40B4-BE49-F238E27FC236}">
                <a16:creationId xmlns:a16="http://schemas.microsoft.com/office/drawing/2014/main" id="{F621B7B1-37A5-8083-9641-B3B32CE938A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289" name="Group 5731">
          <a:extLst>
            <a:ext uri="{FF2B5EF4-FFF2-40B4-BE49-F238E27FC236}">
              <a16:creationId xmlns:a16="http://schemas.microsoft.com/office/drawing/2014/main" id="{E595C1C2-5036-85CD-D815-BB970B409D8A}"/>
            </a:ext>
          </a:extLst>
        </xdr:cNvPr>
        <xdr:cNvGrpSpPr>
          <a:grpSpLocks/>
        </xdr:cNvGrpSpPr>
      </xdr:nvGrpSpPr>
      <xdr:grpSpPr bwMode="auto">
        <a:xfrm>
          <a:off x="4117181" y="10096500"/>
          <a:ext cx="240507" cy="0"/>
          <a:chOff x="466" y="3952"/>
          <a:chExt cx="28" cy="16"/>
        </a:xfrm>
      </xdr:grpSpPr>
      <xdr:sp macro="" textlink="">
        <xdr:nvSpPr>
          <xdr:cNvPr id="5317766" name="Line 5732">
            <a:extLst>
              <a:ext uri="{FF2B5EF4-FFF2-40B4-BE49-F238E27FC236}">
                <a16:creationId xmlns:a16="http://schemas.microsoft.com/office/drawing/2014/main" id="{5659A32C-0EB1-FC28-8E55-766D122BF4B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67" name="Line 5733">
            <a:extLst>
              <a:ext uri="{FF2B5EF4-FFF2-40B4-BE49-F238E27FC236}">
                <a16:creationId xmlns:a16="http://schemas.microsoft.com/office/drawing/2014/main" id="{694D7CD6-2EF1-3FCC-B3CE-39EC6EF2038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290" name="Group 5734">
          <a:extLst>
            <a:ext uri="{FF2B5EF4-FFF2-40B4-BE49-F238E27FC236}">
              <a16:creationId xmlns:a16="http://schemas.microsoft.com/office/drawing/2014/main" id="{FDF2645D-351F-A808-1639-2D9A2BC774C2}"/>
            </a:ext>
          </a:extLst>
        </xdr:cNvPr>
        <xdr:cNvGrpSpPr>
          <a:grpSpLocks/>
        </xdr:cNvGrpSpPr>
      </xdr:nvGrpSpPr>
      <xdr:grpSpPr bwMode="auto">
        <a:xfrm>
          <a:off x="4700588" y="10096500"/>
          <a:ext cx="266700" cy="0"/>
          <a:chOff x="466" y="3952"/>
          <a:chExt cx="28" cy="16"/>
        </a:xfrm>
      </xdr:grpSpPr>
      <xdr:sp macro="" textlink="">
        <xdr:nvSpPr>
          <xdr:cNvPr id="5317764" name="Line 5735">
            <a:extLst>
              <a:ext uri="{FF2B5EF4-FFF2-40B4-BE49-F238E27FC236}">
                <a16:creationId xmlns:a16="http://schemas.microsoft.com/office/drawing/2014/main" id="{696B533D-24DB-3964-CE64-00C6E9FF0D0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65" name="Line 5736">
            <a:extLst>
              <a:ext uri="{FF2B5EF4-FFF2-40B4-BE49-F238E27FC236}">
                <a16:creationId xmlns:a16="http://schemas.microsoft.com/office/drawing/2014/main" id="{9BCCFF8C-C4D6-D7D9-ABC6-959A80C9255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291" name="Group 5737">
          <a:extLst>
            <a:ext uri="{FF2B5EF4-FFF2-40B4-BE49-F238E27FC236}">
              <a16:creationId xmlns:a16="http://schemas.microsoft.com/office/drawing/2014/main" id="{16F118E8-A134-D273-CD86-CF4656B03D13}"/>
            </a:ext>
          </a:extLst>
        </xdr:cNvPr>
        <xdr:cNvGrpSpPr>
          <a:grpSpLocks/>
        </xdr:cNvGrpSpPr>
      </xdr:nvGrpSpPr>
      <xdr:grpSpPr bwMode="auto">
        <a:xfrm>
          <a:off x="4117181" y="10096500"/>
          <a:ext cx="240507" cy="0"/>
          <a:chOff x="466" y="3952"/>
          <a:chExt cx="28" cy="16"/>
        </a:xfrm>
      </xdr:grpSpPr>
      <xdr:sp macro="" textlink="">
        <xdr:nvSpPr>
          <xdr:cNvPr id="5317762" name="Line 5738">
            <a:extLst>
              <a:ext uri="{FF2B5EF4-FFF2-40B4-BE49-F238E27FC236}">
                <a16:creationId xmlns:a16="http://schemas.microsoft.com/office/drawing/2014/main" id="{DB902D45-765B-083F-668A-0AB610D1E88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63" name="Line 5739">
            <a:extLst>
              <a:ext uri="{FF2B5EF4-FFF2-40B4-BE49-F238E27FC236}">
                <a16:creationId xmlns:a16="http://schemas.microsoft.com/office/drawing/2014/main" id="{502257CE-0941-8BA8-FF4D-7895B0FB4A5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292" name="Group 5740">
          <a:extLst>
            <a:ext uri="{FF2B5EF4-FFF2-40B4-BE49-F238E27FC236}">
              <a16:creationId xmlns:a16="http://schemas.microsoft.com/office/drawing/2014/main" id="{95A119D6-4AFA-0BA1-8812-F35934F7B993}"/>
            </a:ext>
          </a:extLst>
        </xdr:cNvPr>
        <xdr:cNvGrpSpPr>
          <a:grpSpLocks/>
        </xdr:cNvGrpSpPr>
      </xdr:nvGrpSpPr>
      <xdr:grpSpPr bwMode="auto">
        <a:xfrm>
          <a:off x="4117181" y="10096500"/>
          <a:ext cx="240507" cy="0"/>
          <a:chOff x="466" y="3952"/>
          <a:chExt cx="28" cy="16"/>
        </a:xfrm>
      </xdr:grpSpPr>
      <xdr:sp macro="" textlink="">
        <xdr:nvSpPr>
          <xdr:cNvPr id="5317760" name="Line 5741">
            <a:extLst>
              <a:ext uri="{FF2B5EF4-FFF2-40B4-BE49-F238E27FC236}">
                <a16:creationId xmlns:a16="http://schemas.microsoft.com/office/drawing/2014/main" id="{A98B3974-20F5-0D86-B2F4-C47807F85FC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61" name="Line 5742">
            <a:extLst>
              <a:ext uri="{FF2B5EF4-FFF2-40B4-BE49-F238E27FC236}">
                <a16:creationId xmlns:a16="http://schemas.microsoft.com/office/drawing/2014/main" id="{E99A610E-E31B-2767-5B4E-291BB0E4A37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293" name="Group 5743">
          <a:extLst>
            <a:ext uri="{FF2B5EF4-FFF2-40B4-BE49-F238E27FC236}">
              <a16:creationId xmlns:a16="http://schemas.microsoft.com/office/drawing/2014/main" id="{E08F53F9-D8A5-2787-A1CC-D6E0FF73ED06}"/>
            </a:ext>
          </a:extLst>
        </xdr:cNvPr>
        <xdr:cNvGrpSpPr>
          <a:grpSpLocks/>
        </xdr:cNvGrpSpPr>
      </xdr:nvGrpSpPr>
      <xdr:grpSpPr bwMode="auto">
        <a:xfrm>
          <a:off x="4117181" y="10096500"/>
          <a:ext cx="240507" cy="0"/>
          <a:chOff x="466" y="3952"/>
          <a:chExt cx="28" cy="16"/>
        </a:xfrm>
      </xdr:grpSpPr>
      <xdr:sp macro="" textlink="">
        <xdr:nvSpPr>
          <xdr:cNvPr id="5317758" name="Line 5744">
            <a:extLst>
              <a:ext uri="{FF2B5EF4-FFF2-40B4-BE49-F238E27FC236}">
                <a16:creationId xmlns:a16="http://schemas.microsoft.com/office/drawing/2014/main" id="{BC5E3B4D-BEB6-207E-F799-42E099A1C43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59" name="Line 5745">
            <a:extLst>
              <a:ext uri="{FF2B5EF4-FFF2-40B4-BE49-F238E27FC236}">
                <a16:creationId xmlns:a16="http://schemas.microsoft.com/office/drawing/2014/main" id="{D5F4D156-CD26-AFE4-0C73-C62E2C42D0B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294" name="Group 5746">
          <a:extLst>
            <a:ext uri="{FF2B5EF4-FFF2-40B4-BE49-F238E27FC236}">
              <a16:creationId xmlns:a16="http://schemas.microsoft.com/office/drawing/2014/main" id="{607404EE-44D7-81EC-52FE-56847B26F7AE}"/>
            </a:ext>
          </a:extLst>
        </xdr:cNvPr>
        <xdr:cNvGrpSpPr>
          <a:grpSpLocks/>
        </xdr:cNvGrpSpPr>
      </xdr:nvGrpSpPr>
      <xdr:grpSpPr bwMode="auto">
        <a:xfrm>
          <a:off x="4117181" y="10096500"/>
          <a:ext cx="240507" cy="0"/>
          <a:chOff x="466" y="3952"/>
          <a:chExt cx="28" cy="16"/>
        </a:xfrm>
      </xdr:grpSpPr>
      <xdr:sp macro="" textlink="">
        <xdr:nvSpPr>
          <xdr:cNvPr id="5317756" name="Line 5747">
            <a:extLst>
              <a:ext uri="{FF2B5EF4-FFF2-40B4-BE49-F238E27FC236}">
                <a16:creationId xmlns:a16="http://schemas.microsoft.com/office/drawing/2014/main" id="{D57E36DC-E92A-B2A8-E589-737DD95E688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57" name="Line 5748">
            <a:extLst>
              <a:ext uri="{FF2B5EF4-FFF2-40B4-BE49-F238E27FC236}">
                <a16:creationId xmlns:a16="http://schemas.microsoft.com/office/drawing/2014/main" id="{0689F7DE-D84B-F823-B6A6-F39F93E8C57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316295" name="Group 5749">
          <a:extLst>
            <a:ext uri="{FF2B5EF4-FFF2-40B4-BE49-F238E27FC236}">
              <a16:creationId xmlns:a16="http://schemas.microsoft.com/office/drawing/2014/main" id="{D712002B-FB47-AB4A-F9D0-2EC892E30BC6}"/>
            </a:ext>
          </a:extLst>
        </xdr:cNvPr>
        <xdr:cNvGrpSpPr>
          <a:grpSpLocks/>
        </xdr:cNvGrpSpPr>
      </xdr:nvGrpSpPr>
      <xdr:grpSpPr bwMode="auto">
        <a:xfrm>
          <a:off x="5143500" y="10096500"/>
          <a:ext cx="0" cy="0"/>
          <a:chOff x="466" y="3952"/>
          <a:chExt cx="28" cy="16"/>
        </a:xfrm>
      </xdr:grpSpPr>
      <xdr:sp macro="" textlink="">
        <xdr:nvSpPr>
          <xdr:cNvPr id="5317754" name="Line 5750">
            <a:extLst>
              <a:ext uri="{FF2B5EF4-FFF2-40B4-BE49-F238E27FC236}">
                <a16:creationId xmlns:a16="http://schemas.microsoft.com/office/drawing/2014/main" id="{BB02C519-3635-0EF9-3006-0645A48C86C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55" name="Line 5751">
            <a:extLst>
              <a:ext uri="{FF2B5EF4-FFF2-40B4-BE49-F238E27FC236}">
                <a16:creationId xmlns:a16="http://schemas.microsoft.com/office/drawing/2014/main" id="{C6098A89-4030-3BAF-E1F3-6FF1DE37B60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316296" name="Group 5752">
          <a:extLst>
            <a:ext uri="{FF2B5EF4-FFF2-40B4-BE49-F238E27FC236}">
              <a16:creationId xmlns:a16="http://schemas.microsoft.com/office/drawing/2014/main" id="{5F24072A-38FE-A3E1-FD9D-11135555FDB1}"/>
            </a:ext>
          </a:extLst>
        </xdr:cNvPr>
        <xdr:cNvGrpSpPr>
          <a:grpSpLocks/>
        </xdr:cNvGrpSpPr>
      </xdr:nvGrpSpPr>
      <xdr:grpSpPr bwMode="auto">
        <a:xfrm>
          <a:off x="5143500" y="10096500"/>
          <a:ext cx="0" cy="0"/>
          <a:chOff x="466" y="3952"/>
          <a:chExt cx="28" cy="16"/>
        </a:xfrm>
      </xdr:grpSpPr>
      <xdr:sp macro="" textlink="">
        <xdr:nvSpPr>
          <xdr:cNvPr id="5317752" name="Line 5753">
            <a:extLst>
              <a:ext uri="{FF2B5EF4-FFF2-40B4-BE49-F238E27FC236}">
                <a16:creationId xmlns:a16="http://schemas.microsoft.com/office/drawing/2014/main" id="{413EA23D-47B4-21D7-31E1-3DDF8E798AC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53" name="Line 5754">
            <a:extLst>
              <a:ext uri="{FF2B5EF4-FFF2-40B4-BE49-F238E27FC236}">
                <a16:creationId xmlns:a16="http://schemas.microsoft.com/office/drawing/2014/main" id="{297EBE60-B03B-4854-9528-C14217F135A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316297" name="Group 5755">
          <a:extLst>
            <a:ext uri="{FF2B5EF4-FFF2-40B4-BE49-F238E27FC236}">
              <a16:creationId xmlns:a16="http://schemas.microsoft.com/office/drawing/2014/main" id="{83E3E112-6CBE-EB4F-3236-380344A21D86}"/>
            </a:ext>
          </a:extLst>
        </xdr:cNvPr>
        <xdr:cNvGrpSpPr>
          <a:grpSpLocks/>
        </xdr:cNvGrpSpPr>
      </xdr:nvGrpSpPr>
      <xdr:grpSpPr bwMode="auto">
        <a:xfrm>
          <a:off x="5143500" y="10096500"/>
          <a:ext cx="0" cy="0"/>
          <a:chOff x="466" y="3952"/>
          <a:chExt cx="28" cy="16"/>
        </a:xfrm>
      </xdr:grpSpPr>
      <xdr:sp macro="" textlink="">
        <xdr:nvSpPr>
          <xdr:cNvPr id="5317750" name="Line 5756">
            <a:extLst>
              <a:ext uri="{FF2B5EF4-FFF2-40B4-BE49-F238E27FC236}">
                <a16:creationId xmlns:a16="http://schemas.microsoft.com/office/drawing/2014/main" id="{AF25544C-D644-BBED-D32A-9FCB2F0EAD7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51" name="Line 5757">
            <a:extLst>
              <a:ext uri="{FF2B5EF4-FFF2-40B4-BE49-F238E27FC236}">
                <a16:creationId xmlns:a16="http://schemas.microsoft.com/office/drawing/2014/main" id="{2A40B7D6-10C9-57CC-E8CC-8F9A0992DDD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316298" name="Group 5758">
          <a:extLst>
            <a:ext uri="{FF2B5EF4-FFF2-40B4-BE49-F238E27FC236}">
              <a16:creationId xmlns:a16="http://schemas.microsoft.com/office/drawing/2014/main" id="{DE2EAB75-9408-7E9D-B397-0B67F0CAE0EE}"/>
            </a:ext>
          </a:extLst>
        </xdr:cNvPr>
        <xdr:cNvGrpSpPr>
          <a:grpSpLocks/>
        </xdr:cNvGrpSpPr>
      </xdr:nvGrpSpPr>
      <xdr:grpSpPr bwMode="auto">
        <a:xfrm>
          <a:off x="5143500" y="10096500"/>
          <a:ext cx="0" cy="0"/>
          <a:chOff x="466" y="3952"/>
          <a:chExt cx="28" cy="16"/>
        </a:xfrm>
      </xdr:grpSpPr>
      <xdr:sp macro="" textlink="">
        <xdr:nvSpPr>
          <xdr:cNvPr id="5317748" name="Line 5759">
            <a:extLst>
              <a:ext uri="{FF2B5EF4-FFF2-40B4-BE49-F238E27FC236}">
                <a16:creationId xmlns:a16="http://schemas.microsoft.com/office/drawing/2014/main" id="{0A10E327-9DD1-21B0-5F69-8ECDD001CBA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49" name="Line 5760">
            <a:extLst>
              <a:ext uri="{FF2B5EF4-FFF2-40B4-BE49-F238E27FC236}">
                <a16:creationId xmlns:a16="http://schemas.microsoft.com/office/drawing/2014/main" id="{533ADB1E-0C50-F394-5CF8-90EB56DB88C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316299" name="Group 5761">
          <a:extLst>
            <a:ext uri="{FF2B5EF4-FFF2-40B4-BE49-F238E27FC236}">
              <a16:creationId xmlns:a16="http://schemas.microsoft.com/office/drawing/2014/main" id="{3A5D055F-C9B5-0E68-826A-BC87F2095CD6}"/>
            </a:ext>
          </a:extLst>
        </xdr:cNvPr>
        <xdr:cNvGrpSpPr>
          <a:grpSpLocks/>
        </xdr:cNvGrpSpPr>
      </xdr:nvGrpSpPr>
      <xdr:grpSpPr bwMode="auto">
        <a:xfrm>
          <a:off x="4050506" y="10096500"/>
          <a:ext cx="266700" cy="0"/>
          <a:chOff x="466" y="3952"/>
          <a:chExt cx="28" cy="16"/>
        </a:xfrm>
      </xdr:grpSpPr>
      <xdr:sp macro="" textlink="">
        <xdr:nvSpPr>
          <xdr:cNvPr id="5317746" name="Line 5762">
            <a:extLst>
              <a:ext uri="{FF2B5EF4-FFF2-40B4-BE49-F238E27FC236}">
                <a16:creationId xmlns:a16="http://schemas.microsoft.com/office/drawing/2014/main" id="{E79DB840-CD42-D1BF-D2A0-356FE71E365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47" name="Line 5763">
            <a:extLst>
              <a:ext uri="{FF2B5EF4-FFF2-40B4-BE49-F238E27FC236}">
                <a16:creationId xmlns:a16="http://schemas.microsoft.com/office/drawing/2014/main" id="{8DDBACE8-ACC9-E24E-0DD3-812FABAD7C4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316300" name="Group 5764">
          <a:extLst>
            <a:ext uri="{FF2B5EF4-FFF2-40B4-BE49-F238E27FC236}">
              <a16:creationId xmlns:a16="http://schemas.microsoft.com/office/drawing/2014/main" id="{FB57B006-225D-A3AA-D8B3-21695705E8FC}"/>
            </a:ext>
          </a:extLst>
        </xdr:cNvPr>
        <xdr:cNvGrpSpPr>
          <a:grpSpLocks/>
        </xdr:cNvGrpSpPr>
      </xdr:nvGrpSpPr>
      <xdr:grpSpPr bwMode="auto">
        <a:xfrm>
          <a:off x="4031456" y="10096500"/>
          <a:ext cx="266700" cy="0"/>
          <a:chOff x="466" y="3952"/>
          <a:chExt cx="28" cy="16"/>
        </a:xfrm>
      </xdr:grpSpPr>
      <xdr:sp macro="" textlink="">
        <xdr:nvSpPr>
          <xdr:cNvPr id="5317744" name="Line 5765">
            <a:extLst>
              <a:ext uri="{FF2B5EF4-FFF2-40B4-BE49-F238E27FC236}">
                <a16:creationId xmlns:a16="http://schemas.microsoft.com/office/drawing/2014/main" id="{60507938-994E-0F63-F242-0E95275728C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45" name="Line 5766">
            <a:extLst>
              <a:ext uri="{FF2B5EF4-FFF2-40B4-BE49-F238E27FC236}">
                <a16:creationId xmlns:a16="http://schemas.microsoft.com/office/drawing/2014/main" id="{A3C57DCA-841D-5440-FA32-7144AE7660C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316301" name="Group 5767">
          <a:extLst>
            <a:ext uri="{FF2B5EF4-FFF2-40B4-BE49-F238E27FC236}">
              <a16:creationId xmlns:a16="http://schemas.microsoft.com/office/drawing/2014/main" id="{F483FDFE-AF09-3324-D2CA-C76999EF8265}"/>
            </a:ext>
          </a:extLst>
        </xdr:cNvPr>
        <xdr:cNvGrpSpPr>
          <a:grpSpLocks/>
        </xdr:cNvGrpSpPr>
      </xdr:nvGrpSpPr>
      <xdr:grpSpPr bwMode="auto">
        <a:xfrm>
          <a:off x="4060031" y="10096500"/>
          <a:ext cx="266700" cy="0"/>
          <a:chOff x="466" y="3952"/>
          <a:chExt cx="28" cy="16"/>
        </a:xfrm>
      </xdr:grpSpPr>
      <xdr:sp macro="" textlink="">
        <xdr:nvSpPr>
          <xdr:cNvPr id="5317742" name="Line 5768">
            <a:extLst>
              <a:ext uri="{FF2B5EF4-FFF2-40B4-BE49-F238E27FC236}">
                <a16:creationId xmlns:a16="http://schemas.microsoft.com/office/drawing/2014/main" id="{1818D054-3CA8-08F8-EF5E-DC9771372E5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43" name="Line 5769">
            <a:extLst>
              <a:ext uri="{FF2B5EF4-FFF2-40B4-BE49-F238E27FC236}">
                <a16:creationId xmlns:a16="http://schemas.microsoft.com/office/drawing/2014/main" id="{DEA70489-F0D2-10E9-6A15-2CC160E10F7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316302" name="Group 5770">
          <a:extLst>
            <a:ext uri="{FF2B5EF4-FFF2-40B4-BE49-F238E27FC236}">
              <a16:creationId xmlns:a16="http://schemas.microsoft.com/office/drawing/2014/main" id="{19A6BFD2-CD03-61DD-D922-C8D5EFB2273B}"/>
            </a:ext>
          </a:extLst>
        </xdr:cNvPr>
        <xdr:cNvGrpSpPr>
          <a:grpSpLocks/>
        </xdr:cNvGrpSpPr>
      </xdr:nvGrpSpPr>
      <xdr:grpSpPr bwMode="auto">
        <a:xfrm>
          <a:off x="4633913" y="10096500"/>
          <a:ext cx="266700" cy="0"/>
          <a:chOff x="466" y="3952"/>
          <a:chExt cx="28" cy="16"/>
        </a:xfrm>
      </xdr:grpSpPr>
      <xdr:sp macro="" textlink="">
        <xdr:nvSpPr>
          <xdr:cNvPr id="5317740" name="Line 5771">
            <a:extLst>
              <a:ext uri="{FF2B5EF4-FFF2-40B4-BE49-F238E27FC236}">
                <a16:creationId xmlns:a16="http://schemas.microsoft.com/office/drawing/2014/main" id="{D6A08A87-8302-B239-C134-0E190726524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41" name="Line 5772">
            <a:extLst>
              <a:ext uri="{FF2B5EF4-FFF2-40B4-BE49-F238E27FC236}">
                <a16:creationId xmlns:a16="http://schemas.microsoft.com/office/drawing/2014/main" id="{A7811956-8914-0E7D-DE5A-FF372DBF9FB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316303" name="Group 5773">
          <a:extLst>
            <a:ext uri="{FF2B5EF4-FFF2-40B4-BE49-F238E27FC236}">
              <a16:creationId xmlns:a16="http://schemas.microsoft.com/office/drawing/2014/main" id="{A869CA1E-DF21-B392-DBEF-144BDA215EEE}"/>
            </a:ext>
          </a:extLst>
        </xdr:cNvPr>
        <xdr:cNvGrpSpPr>
          <a:grpSpLocks/>
        </xdr:cNvGrpSpPr>
      </xdr:nvGrpSpPr>
      <xdr:grpSpPr bwMode="auto">
        <a:xfrm>
          <a:off x="4662488" y="10096500"/>
          <a:ext cx="266700" cy="0"/>
          <a:chOff x="466" y="3952"/>
          <a:chExt cx="28" cy="16"/>
        </a:xfrm>
      </xdr:grpSpPr>
      <xdr:sp macro="" textlink="">
        <xdr:nvSpPr>
          <xdr:cNvPr id="5317738" name="Line 5774">
            <a:extLst>
              <a:ext uri="{FF2B5EF4-FFF2-40B4-BE49-F238E27FC236}">
                <a16:creationId xmlns:a16="http://schemas.microsoft.com/office/drawing/2014/main" id="{5F34E158-E00F-6407-D176-3DE5673E419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39" name="Line 5775">
            <a:extLst>
              <a:ext uri="{FF2B5EF4-FFF2-40B4-BE49-F238E27FC236}">
                <a16:creationId xmlns:a16="http://schemas.microsoft.com/office/drawing/2014/main" id="{5839FCF0-FFE7-2864-E307-3ABCF22837C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316304" name="Group 5776">
          <a:extLst>
            <a:ext uri="{FF2B5EF4-FFF2-40B4-BE49-F238E27FC236}">
              <a16:creationId xmlns:a16="http://schemas.microsoft.com/office/drawing/2014/main" id="{5B0A1B19-1B93-9BE6-E729-1A3371E741BA}"/>
            </a:ext>
          </a:extLst>
        </xdr:cNvPr>
        <xdr:cNvGrpSpPr>
          <a:grpSpLocks/>
        </xdr:cNvGrpSpPr>
      </xdr:nvGrpSpPr>
      <xdr:grpSpPr bwMode="auto">
        <a:xfrm>
          <a:off x="4652963" y="10096500"/>
          <a:ext cx="266700" cy="0"/>
          <a:chOff x="466" y="3952"/>
          <a:chExt cx="28" cy="16"/>
        </a:xfrm>
      </xdr:grpSpPr>
      <xdr:sp macro="" textlink="">
        <xdr:nvSpPr>
          <xdr:cNvPr id="5317736" name="Line 5777">
            <a:extLst>
              <a:ext uri="{FF2B5EF4-FFF2-40B4-BE49-F238E27FC236}">
                <a16:creationId xmlns:a16="http://schemas.microsoft.com/office/drawing/2014/main" id="{AAD4504F-32B3-AAD2-FA15-75BB2FD64E9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37" name="Line 5778">
            <a:extLst>
              <a:ext uri="{FF2B5EF4-FFF2-40B4-BE49-F238E27FC236}">
                <a16:creationId xmlns:a16="http://schemas.microsoft.com/office/drawing/2014/main" id="{D1DB397E-F89C-9F2C-04F4-BF057133563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316305" name="Group 5779">
          <a:extLst>
            <a:ext uri="{FF2B5EF4-FFF2-40B4-BE49-F238E27FC236}">
              <a16:creationId xmlns:a16="http://schemas.microsoft.com/office/drawing/2014/main" id="{02F6471B-1C2C-BF99-71DA-C0799BE0D98B}"/>
            </a:ext>
          </a:extLst>
        </xdr:cNvPr>
        <xdr:cNvGrpSpPr>
          <a:grpSpLocks/>
        </xdr:cNvGrpSpPr>
      </xdr:nvGrpSpPr>
      <xdr:grpSpPr bwMode="auto">
        <a:xfrm>
          <a:off x="4040981" y="10096500"/>
          <a:ext cx="266700" cy="0"/>
          <a:chOff x="466" y="3952"/>
          <a:chExt cx="28" cy="16"/>
        </a:xfrm>
      </xdr:grpSpPr>
      <xdr:sp macro="" textlink="">
        <xdr:nvSpPr>
          <xdr:cNvPr id="5317734" name="Line 5780">
            <a:extLst>
              <a:ext uri="{FF2B5EF4-FFF2-40B4-BE49-F238E27FC236}">
                <a16:creationId xmlns:a16="http://schemas.microsoft.com/office/drawing/2014/main" id="{73A398C9-BDBD-2D81-6E14-86B0D9F46EC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35" name="Line 5781">
            <a:extLst>
              <a:ext uri="{FF2B5EF4-FFF2-40B4-BE49-F238E27FC236}">
                <a16:creationId xmlns:a16="http://schemas.microsoft.com/office/drawing/2014/main" id="{35A83FC6-EF65-FA69-6890-AD14AFACEB7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316306" name="Group 5782">
          <a:extLst>
            <a:ext uri="{FF2B5EF4-FFF2-40B4-BE49-F238E27FC236}">
              <a16:creationId xmlns:a16="http://schemas.microsoft.com/office/drawing/2014/main" id="{9C133739-98CD-DA76-F4AB-3628F75F1A1F}"/>
            </a:ext>
          </a:extLst>
        </xdr:cNvPr>
        <xdr:cNvGrpSpPr>
          <a:grpSpLocks/>
        </xdr:cNvGrpSpPr>
      </xdr:nvGrpSpPr>
      <xdr:grpSpPr bwMode="auto">
        <a:xfrm>
          <a:off x="4088606" y="10096500"/>
          <a:ext cx="269082" cy="0"/>
          <a:chOff x="466" y="3952"/>
          <a:chExt cx="28" cy="16"/>
        </a:xfrm>
      </xdr:grpSpPr>
      <xdr:sp macro="" textlink="">
        <xdr:nvSpPr>
          <xdr:cNvPr id="5317732" name="Line 5783">
            <a:extLst>
              <a:ext uri="{FF2B5EF4-FFF2-40B4-BE49-F238E27FC236}">
                <a16:creationId xmlns:a16="http://schemas.microsoft.com/office/drawing/2014/main" id="{00DB4CCC-6CFE-17FC-8B88-1A8A65A36A0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33" name="Line 5784">
            <a:extLst>
              <a:ext uri="{FF2B5EF4-FFF2-40B4-BE49-F238E27FC236}">
                <a16:creationId xmlns:a16="http://schemas.microsoft.com/office/drawing/2014/main" id="{872E231A-513B-CC94-6E02-ED932E1A60B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316307" name="Group 5785">
          <a:extLst>
            <a:ext uri="{FF2B5EF4-FFF2-40B4-BE49-F238E27FC236}">
              <a16:creationId xmlns:a16="http://schemas.microsoft.com/office/drawing/2014/main" id="{F44A4364-3B26-0E61-E151-BC47389EC18B}"/>
            </a:ext>
          </a:extLst>
        </xdr:cNvPr>
        <xdr:cNvGrpSpPr>
          <a:grpSpLocks/>
        </xdr:cNvGrpSpPr>
      </xdr:nvGrpSpPr>
      <xdr:grpSpPr bwMode="auto">
        <a:xfrm>
          <a:off x="4069556" y="10096500"/>
          <a:ext cx="266700" cy="0"/>
          <a:chOff x="466" y="3952"/>
          <a:chExt cx="28" cy="16"/>
        </a:xfrm>
      </xdr:grpSpPr>
      <xdr:sp macro="" textlink="">
        <xdr:nvSpPr>
          <xdr:cNvPr id="5317730" name="Line 5786">
            <a:extLst>
              <a:ext uri="{FF2B5EF4-FFF2-40B4-BE49-F238E27FC236}">
                <a16:creationId xmlns:a16="http://schemas.microsoft.com/office/drawing/2014/main" id="{D26D14F8-2F59-624C-CB7A-91630EEDF05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31" name="Line 5787">
            <a:extLst>
              <a:ext uri="{FF2B5EF4-FFF2-40B4-BE49-F238E27FC236}">
                <a16:creationId xmlns:a16="http://schemas.microsoft.com/office/drawing/2014/main" id="{EE3F49E1-EC59-4192-30A1-ABCBE5FBB60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316308" name="Group 5788">
          <a:extLst>
            <a:ext uri="{FF2B5EF4-FFF2-40B4-BE49-F238E27FC236}">
              <a16:creationId xmlns:a16="http://schemas.microsoft.com/office/drawing/2014/main" id="{3CAF8F27-8CC0-EB42-2FD4-390893FC752F}"/>
            </a:ext>
          </a:extLst>
        </xdr:cNvPr>
        <xdr:cNvGrpSpPr>
          <a:grpSpLocks/>
        </xdr:cNvGrpSpPr>
      </xdr:nvGrpSpPr>
      <xdr:grpSpPr bwMode="auto">
        <a:xfrm>
          <a:off x="4060031" y="10096500"/>
          <a:ext cx="266700" cy="0"/>
          <a:chOff x="466" y="3952"/>
          <a:chExt cx="28" cy="16"/>
        </a:xfrm>
      </xdr:grpSpPr>
      <xdr:sp macro="" textlink="">
        <xdr:nvSpPr>
          <xdr:cNvPr id="5317728" name="Line 5789">
            <a:extLst>
              <a:ext uri="{FF2B5EF4-FFF2-40B4-BE49-F238E27FC236}">
                <a16:creationId xmlns:a16="http://schemas.microsoft.com/office/drawing/2014/main" id="{9AF1987A-5D93-574A-BCFB-464DA791133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29" name="Line 5790">
            <a:extLst>
              <a:ext uri="{FF2B5EF4-FFF2-40B4-BE49-F238E27FC236}">
                <a16:creationId xmlns:a16="http://schemas.microsoft.com/office/drawing/2014/main" id="{3FC725E5-7A85-236D-E753-06067FED20D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09" name="Group 5791">
          <a:extLst>
            <a:ext uri="{FF2B5EF4-FFF2-40B4-BE49-F238E27FC236}">
              <a16:creationId xmlns:a16="http://schemas.microsoft.com/office/drawing/2014/main" id="{D7ECF9B8-FCA9-81A3-612D-B2FFA588A90B}"/>
            </a:ext>
          </a:extLst>
        </xdr:cNvPr>
        <xdr:cNvGrpSpPr>
          <a:grpSpLocks/>
        </xdr:cNvGrpSpPr>
      </xdr:nvGrpSpPr>
      <xdr:grpSpPr bwMode="auto">
        <a:xfrm>
          <a:off x="4117181" y="10096500"/>
          <a:ext cx="240507" cy="0"/>
          <a:chOff x="466" y="3952"/>
          <a:chExt cx="28" cy="16"/>
        </a:xfrm>
      </xdr:grpSpPr>
      <xdr:sp macro="" textlink="">
        <xdr:nvSpPr>
          <xdr:cNvPr id="5317726" name="Line 5792">
            <a:extLst>
              <a:ext uri="{FF2B5EF4-FFF2-40B4-BE49-F238E27FC236}">
                <a16:creationId xmlns:a16="http://schemas.microsoft.com/office/drawing/2014/main" id="{9917CCA2-87AC-6468-D597-22804A40A97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27" name="Line 5793">
            <a:extLst>
              <a:ext uri="{FF2B5EF4-FFF2-40B4-BE49-F238E27FC236}">
                <a16:creationId xmlns:a16="http://schemas.microsoft.com/office/drawing/2014/main" id="{86700FAB-6202-F4D3-13CA-F4C49816C68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10" name="Group 5794">
          <a:extLst>
            <a:ext uri="{FF2B5EF4-FFF2-40B4-BE49-F238E27FC236}">
              <a16:creationId xmlns:a16="http://schemas.microsoft.com/office/drawing/2014/main" id="{6DD20228-D2BC-6247-AB77-8F96D884B637}"/>
            </a:ext>
          </a:extLst>
        </xdr:cNvPr>
        <xdr:cNvGrpSpPr>
          <a:grpSpLocks/>
        </xdr:cNvGrpSpPr>
      </xdr:nvGrpSpPr>
      <xdr:grpSpPr bwMode="auto">
        <a:xfrm>
          <a:off x="4117181" y="10096500"/>
          <a:ext cx="240507" cy="0"/>
          <a:chOff x="466" y="3952"/>
          <a:chExt cx="28" cy="16"/>
        </a:xfrm>
      </xdr:grpSpPr>
      <xdr:sp macro="" textlink="">
        <xdr:nvSpPr>
          <xdr:cNvPr id="5317724" name="Line 5795">
            <a:extLst>
              <a:ext uri="{FF2B5EF4-FFF2-40B4-BE49-F238E27FC236}">
                <a16:creationId xmlns:a16="http://schemas.microsoft.com/office/drawing/2014/main" id="{244C1680-55BF-33A9-DFA0-3786A8713AF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25" name="Line 5796">
            <a:extLst>
              <a:ext uri="{FF2B5EF4-FFF2-40B4-BE49-F238E27FC236}">
                <a16:creationId xmlns:a16="http://schemas.microsoft.com/office/drawing/2014/main" id="{6F492E7C-0A00-C3DA-35E7-059EA2603AC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11" name="Group 5797">
          <a:extLst>
            <a:ext uri="{FF2B5EF4-FFF2-40B4-BE49-F238E27FC236}">
              <a16:creationId xmlns:a16="http://schemas.microsoft.com/office/drawing/2014/main" id="{83708BFC-6ACD-CFDC-EBCE-855219D0ACEE}"/>
            </a:ext>
          </a:extLst>
        </xdr:cNvPr>
        <xdr:cNvGrpSpPr>
          <a:grpSpLocks/>
        </xdr:cNvGrpSpPr>
      </xdr:nvGrpSpPr>
      <xdr:grpSpPr bwMode="auto">
        <a:xfrm>
          <a:off x="4117181" y="10096500"/>
          <a:ext cx="240507" cy="0"/>
          <a:chOff x="466" y="3952"/>
          <a:chExt cx="28" cy="16"/>
        </a:xfrm>
      </xdr:grpSpPr>
      <xdr:sp macro="" textlink="">
        <xdr:nvSpPr>
          <xdr:cNvPr id="5317722" name="Line 5798">
            <a:extLst>
              <a:ext uri="{FF2B5EF4-FFF2-40B4-BE49-F238E27FC236}">
                <a16:creationId xmlns:a16="http://schemas.microsoft.com/office/drawing/2014/main" id="{511D2237-FC34-FF6C-7E94-3641B2BC9EE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23" name="Line 5799">
            <a:extLst>
              <a:ext uri="{FF2B5EF4-FFF2-40B4-BE49-F238E27FC236}">
                <a16:creationId xmlns:a16="http://schemas.microsoft.com/office/drawing/2014/main" id="{BA664A41-886C-1ED6-776C-4568667CDA2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12" name="Group 5800">
          <a:extLst>
            <a:ext uri="{FF2B5EF4-FFF2-40B4-BE49-F238E27FC236}">
              <a16:creationId xmlns:a16="http://schemas.microsoft.com/office/drawing/2014/main" id="{C242C6CF-8B8F-0BA0-40F2-1A302B51319E}"/>
            </a:ext>
          </a:extLst>
        </xdr:cNvPr>
        <xdr:cNvGrpSpPr>
          <a:grpSpLocks/>
        </xdr:cNvGrpSpPr>
      </xdr:nvGrpSpPr>
      <xdr:grpSpPr bwMode="auto">
        <a:xfrm>
          <a:off x="4117181" y="10096500"/>
          <a:ext cx="240507" cy="0"/>
          <a:chOff x="466" y="3952"/>
          <a:chExt cx="28" cy="16"/>
        </a:xfrm>
      </xdr:grpSpPr>
      <xdr:sp macro="" textlink="">
        <xdr:nvSpPr>
          <xdr:cNvPr id="5317720" name="Line 5801">
            <a:extLst>
              <a:ext uri="{FF2B5EF4-FFF2-40B4-BE49-F238E27FC236}">
                <a16:creationId xmlns:a16="http://schemas.microsoft.com/office/drawing/2014/main" id="{A1F7E0D9-0656-9C6A-BCD8-936D2D713F6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21" name="Line 5802">
            <a:extLst>
              <a:ext uri="{FF2B5EF4-FFF2-40B4-BE49-F238E27FC236}">
                <a16:creationId xmlns:a16="http://schemas.microsoft.com/office/drawing/2014/main" id="{C20D4282-FBD9-C08B-2E5D-B804F570185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13" name="Group 5803">
          <a:extLst>
            <a:ext uri="{FF2B5EF4-FFF2-40B4-BE49-F238E27FC236}">
              <a16:creationId xmlns:a16="http://schemas.microsoft.com/office/drawing/2014/main" id="{A9406FF7-CDEC-1F2B-F322-712CA67C1DED}"/>
            </a:ext>
          </a:extLst>
        </xdr:cNvPr>
        <xdr:cNvGrpSpPr>
          <a:grpSpLocks/>
        </xdr:cNvGrpSpPr>
      </xdr:nvGrpSpPr>
      <xdr:grpSpPr bwMode="auto">
        <a:xfrm>
          <a:off x="4117181" y="10096500"/>
          <a:ext cx="240507" cy="0"/>
          <a:chOff x="466" y="3952"/>
          <a:chExt cx="28" cy="16"/>
        </a:xfrm>
      </xdr:grpSpPr>
      <xdr:sp macro="" textlink="">
        <xdr:nvSpPr>
          <xdr:cNvPr id="5317718" name="Line 5804">
            <a:extLst>
              <a:ext uri="{FF2B5EF4-FFF2-40B4-BE49-F238E27FC236}">
                <a16:creationId xmlns:a16="http://schemas.microsoft.com/office/drawing/2014/main" id="{EB57EC84-FA5A-7CE8-E06B-ED8A44BD9AA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19" name="Line 5805">
            <a:extLst>
              <a:ext uri="{FF2B5EF4-FFF2-40B4-BE49-F238E27FC236}">
                <a16:creationId xmlns:a16="http://schemas.microsoft.com/office/drawing/2014/main" id="{A47252A7-2AB6-D357-D67B-1F626D614E6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14" name="Group 5806">
          <a:extLst>
            <a:ext uri="{FF2B5EF4-FFF2-40B4-BE49-F238E27FC236}">
              <a16:creationId xmlns:a16="http://schemas.microsoft.com/office/drawing/2014/main" id="{039C9C14-8EE5-B0BF-3DB0-64FDF168757B}"/>
            </a:ext>
          </a:extLst>
        </xdr:cNvPr>
        <xdr:cNvGrpSpPr>
          <a:grpSpLocks/>
        </xdr:cNvGrpSpPr>
      </xdr:nvGrpSpPr>
      <xdr:grpSpPr bwMode="auto">
        <a:xfrm>
          <a:off x="4117181" y="10096500"/>
          <a:ext cx="240507" cy="0"/>
          <a:chOff x="466" y="3952"/>
          <a:chExt cx="28" cy="16"/>
        </a:xfrm>
      </xdr:grpSpPr>
      <xdr:sp macro="" textlink="">
        <xdr:nvSpPr>
          <xdr:cNvPr id="5317716" name="Line 5807">
            <a:extLst>
              <a:ext uri="{FF2B5EF4-FFF2-40B4-BE49-F238E27FC236}">
                <a16:creationId xmlns:a16="http://schemas.microsoft.com/office/drawing/2014/main" id="{90165941-1D75-8492-35BC-C60F49F77D3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17" name="Line 5808">
            <a:extLst>
              <a:ext uri="{FF2B5EF4-FFF2-40B4-BE49-F238E27FC236}">
                <a16:creationId xmlns:a16="http://schemas.microsoft.com/office/drawing/2014/main" id="{E70962C2-6A77-CDAB-EDAC-422299C63E3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316315" name="Group 5809">
          <a:extLst>
            <a:ext uri="{FF2B5EF4-FFF2-40B4-BE49-F238E27FC236}">
              <a16:creationId xmlns:a16="http://schemas.microsoft.com/office/drawing/2014/main" id="{41F12467-B912-D820-1EAA-AA6B4358BB92}"/>
            </a:ext>
          </a:extLst>
        </xdr:cNvPr>
        <xdr:cNvGrpSpPr>
          <a:grpSpLocks/>
        </xdr:cNvGrpSpPr>
      </xdr:nvGrpSpPr>
      <xdr:grpSpPr bwMode="auto">
        <a:xfrm>
          <a:off x="3993356" y="10096500"/>
          <a:ext cx="228600" cy="0"/>
          <a:chOff x="466" y="3952"/>
          <a:chExt cx="28" cy="16"/>
        </a:xfrm>
      </xdr:grpSpPr>
      <xdr:sp macro="" textlink="">
        <xdr:nvSpPr>
          <xdr:cNvPr id="5317714" name="Line 5810">
            <a:extLst>
              <a:ext uri="{FF2B5EF4-FFF2-40B4-BE49-F238E27FC236}">
                <a16:creationId xmlns:a16="http://schemas.microsoft.com/office/drawing/2014/main" id="{64FA3E5C-4C1B-3D7A-1768-387969766CD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15" name="Line 5811">
            <a:extLst>
              <a:ext uri="{FF2B5EF4-FFF2-40B4-BE49-F238E27FC236}">
                <a16:creationId xmlns:a16="http://schemas.microsoft.com/office/drawing/2014/main" id="{600F396F-E163-361E-0EE2-415397F8AC2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16" name="Group 5812">
          <a:extLst>
            <a:ext uri="{FF2B5EF4-FFF2-40B4-BE49-F238E27FC236}">
              <a16:creationId xmlns:a16="http://schemas.microsoft.com/office/drawing/2014/main" id="{56399EB2-D8A2-BA8A-28F3-5AA8CB19D38F}"/>
            </a:ext>
          </a:extLst>
        </xdr:cNvPr>
        <xdr:cNvGrpSpPr>
          <a:grpSpLocks/>
        </xdr:cNvGrpSpPr>
      </xdr:nvGrpSpPr>
      <xdr:grpSpPr bwMode="auto">
        <a:xfrm>
          <a:off x="4117181" y="10096500"/>
          <a:ext cx="228600" cy="0"/>
          <a:chOff x="466" y="3952"/>
          <a:chExt cx="28" cy="16"/>
        </a:xfrm>
      </xdr:grpSpPr>
      <xdr:sp macro="" textlink="">
        <xdr:nvSpPr>
          <xdr:cNvPr id="5317712" name="Line 5813">
            <a:extLst>
              <a:ext uri="{FF2B5EF4-FFF2-40B4-BE49-F238E27FC236}">
                <a16:creationId xmlns:a16="http://schemas.microsoft.com/office/drawing/2014/main" id="{E7C833AA-9AE9-5975-39C8-D97BF79893E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13" name="Line 5814">
            <a:extLst>
              <a:ext uri="{FF2B5EF4-FFF2-40B4-BE49-F238E27FC236}">
                <a16:creationId xmlns:a16="http://schemas.microsoft.com/office/drawing/2014/main" id="{B248D3D9-F3AA-86AE-9430-0A585D43DE1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17" name="Group 5815">
          <a:extLst>
            <a:ext uri="{FF2B5EF4-FFF2-40B4-BE49-F238E27FC236}">
              <a16:creationId xmlns:a16="http://schemas.microsoft.com/office/drawing/2014/main" id="{0E14EF1C-CEB4-6399-5EFC-0B4C32771D36}"/>
            </a:ext>
          </a:extLst>
        </xdr:cNvPr>
        <xdr:cNvGrpSpPr>
          <a:grpSpLocks/>
        </xdr:cNvGrpSpPr>
      </xdr:nvGrpSpPr>
      <xdr:grpSpPr bwMode="auto">
        <a:xfrm>
          <a:off x="4117181" y="10096500"/>
          <a:ext cx="228600" cy="0"/>
          <a:chOff x="466" y="3952"/>
          <a:chExt cx="28" cy="16"/>
        </a:xfrm>
      </xdr:grpSpPr>
      <xdr:sp macro="" textlink="">
        <xdr:nvSpPr>
          <xdr:cNvPr id="5317710" name="Line 5816">
            <a:extLst>
              <a:ext uri="{FF2B5EF4-FFF2-40B4-BE49-F238E27FC236}">
                <a16:creationId xmlns:a16="http://schemas.microsoft.com/office/drawing/2014/main" id="{9DA91E32-606C-3E5E-9768-BC633C6B3D5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11" name="Line 5817">
            <a:extLst>
              <a:ext uri="{FF2B5EF4-FFF2-40B4-BE49-F238E27FC236}">
                <a16:creationId xmlns:a16="http://schemas.microsoft.com/office/drawing/2014/main" id="{E9734DC0-8B6C-9194-6874-983A36FA10E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18" name="Group 5818">
          <a:extLst>
            <a:ext uri="{FF2B5EF4-FFF2-40B4-BE49-F238E27FC236}">
              <a16:creationId xmlns:a16="http://schemas.microsoft.com/office/drawing/2014/main" id="{286279E9-F43B-F35E-74FB-4BA211A2F9B0}"/>
            </a:ext>
          </a:extLst>
        </xdr:cNvPr>
        <xdr:cNvGrpSpPr>
          <a:grpSpLocks/>
        </xdr:cNvGrpSpPr>
      </xdr:nvGrpSpPr>
      <xdr:grpSpPr bwMode="auto">
        <a:xfrm>
          <a:off x="4117181" y="10096500"/>
          <a:ext cx="240507" cy="0"/>
          <a:chOff x="466" y="3952"/>
          <a:chExt cx="28" cy="16"/>
        </a:xfrm>
      </xdr:grpSpPr>
      <xdr:sp macro="" textlink="">
        <xdr:nvSpPr>
          <xdr:cNvPr id="5317708" name="Line 5819">
            <a:extLst>
              <a:ext uri="{FF2B5EF4-FFF2-40B4-BE49-F238E27FC236}">
                <a16:creationId xmlns:a16="http://schemas.microsoft.com/office/drawing/2014/main" id="{497DB35C-DDF8-6C22-7CA0-6A2D3748CF7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09" name="Line 5820">
            <a:extLst>
              <a:ext uri="{FF2B5EF4-FFF2-40B4-BE49-F238E27FC236}">
                <a16:creationId xmlns:a16="http://schemas.microsoft.com/office/drawing/2014/main" id="{B1BB5BC8-1064-7D35-9D76-8673E516A91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19" name="Group 5821">
          <a:extLst>
            <a:ext uri="{FF2B5EF4-FFF2-40B4-BE49-F238E27FC236}">
              <a16:creationId xmlns:a16="http://schemas.microsoft.com/office/drawing/2014/main" id="{C68B5508-6F97-1309-6176-844986ADC524}"/>
            </a:ext>
          </a:extLst>
        </xdr:cNvPr>
        <xdr:cNvGrpSpPr>
          <a:grpSpLocks/>
        </xdr:cNvGrpSpPr>
      </xdr:nvGrpSpPr>
      <xdr:grpSpPr bwMode="auto">
        <a:xfrm>
          <a:off x="4117181" y="10096500"/>
          <a:ext cx="228600" cy="0"/>
          <a:chOff x="466" y="3952"/>
          <a:chExt cx="28" cy="16"/>
        </a:xfrm>
      </xdr:grpSpPr>
      <xdr:sp macro="" textlink="">
        <xdr:nvSpPr>
          <xdr:cNvPr id="5317706" name="Line 5822">
            <a:extLst>
              <a:ext uri="{FF2B5EF4-FFF2-40B4-BE49-F238E27FC236}">
                <a16:creationId xmlns:a16="http://schemas.microsoft.com/office/drawing/2014/main" id="{9D993000-12FB-5391-EDAA-DA0687283EA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07" name="Line 5823">
            <a:extLst>
              <a:ext uri="{FF2B5EF4-FFF2-40B4-BE49-F238E27FC236}">
                <a16:creationId xmlns:a16="http://schemas.microsoft.com/office/drawing/2014/main" id="{73F8BF7E-B744-3D43-20D5-FDFB40C873B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20" name="Group 5824">
          <a:extLst>
            <a:ext uri="{FF2B5EF4-FFF2-40B4-BE49-F238E27FC236}">
              <a16:creationId xmlns:a16="http://schemas.microsoft.com/office/drawing/2014/main" id="{3639DC9E-EED2-503E-5695-E33AB12DBD02}"/>
            </a:ext>
          </a:extLst>
        </xdr:cNvPr>
        <xdr:cNvGrpSpPr>
          <a:grpSpLocks/>
        </xdr:cNvGrpSpPr>
      </xdr:nvGrpSpPr>
      <xdr:grpSpPr bwMode="auto">
        <a:xfrm>
          <a:off x="4117181" y="10096500"/>
          <a:ext cx="228600" cy="0"/>
          <a:chOff x="466" y="3952"/>
          <a:chExt cx="28" cy="16"/>
        </a:xfrm>
      </xdr:grpSpPr>
      <xdr:sp macro="" textlink="">
        <xdr:nvSpPr>
          <xdr:cNvPr id="5317704" name="Line 5825">
            <a:extLst>
              <a:ext uri="{FF2B5EF4-FFF2-40B4-BE49-F238E27FC236}">
                <a16:creationId xmlns:a16="http://schemas.microsoft.com/office/drawing/2014/main" id="{FA981EBA-06FB-D672-905F-1F157872CCE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05" name="Line 5826">
            <a:extLst>
              <a:ext uri="{FF2B5EF4-FFF2-40B4-BE49-F238E27FC236}">
                <a16:creationId xmlns:a16="http://schemas.microsoft.com/office/drawing/2014/main" id="{68C95FD9-847C-DD93-482E-EDBAE63A903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21" name="Group 5827">
          <a:extLst>
            <a:ext uri="{FF2B5EF4-FFF2-40B4-BE49-F238E27FC236}">
              <a16:creationId xmlns:a16="http://schemas.microsoft.com/office/drawing/2014/main" id="{9A93C7BD-8D11-D3FA-24C1-9AACF610BD26}"/>
            </a:ext>
          </a:extLst>
        </xdr:cNvPr>
        <xdr:cNvGrpSpPr>
          <a:grpSpLocks/>
        </xdr:cNvGrpSpPr>
      </xdr:nvGrpSpPr>
      <xdr:grpSpPr bwMode="auto">
        <a:xfrm>
          <a:off x="4117181" y="10096500"/>
          <a:ext cx="240507" cy="0"/>
          <a:chOff x="466" y="3952"/>
          <a:chExt cx="28" cy="16"/>
        </a:xfrm>
      </xdr:grpSpPr>
      <xdr:sp macro="" textlink="">
        <xdr:nvSpPr>
          <xdr:cNvPr id="5317702" name="Line 5828">
            <a:extLst>
              <a:ext uri="{FF2B5EF4-FFF2-40B4-BE49-F238E27FC236}">
                <a16:creationId xmlns:a16="http://schemas.microsoft.com/office/drawing/2014/main" id="{0782F5DB-4725-5B79-BE47-82BCC9350C3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03" name="Line 5829">
            <a:extLst>
              <a:ext uri="{FF2B5EF4-FFF2-40B4-BE49-F238E27FC236}">
                <a16:creationId xmlns:a16="http://schemas.microsoft.com/office/drawing/2014/main" id="{744871C8-614A-28A3-345F-2C27B1B706E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22" name="Group 5830">
          <a:extLst>
            <a:ext uri="{FF2B5EF4-FFF2-40B4-BE49-F238E27FC236}">
              <a16:creationId xmlns:a16="http://schemas.microsoft.com/office/drawing/2014/main" id="{FBE95CBE-775B-4EA4-1F04-64040A268873}"/>
            </a:ext>
          </a:extLst>
        </xdr:cNvPr>
        <xdr:cNvGrpSpPr>
          <a:grpSpLocks/>
        </xdr:cNvGrpSpPr>
      </xdr:nvGrpSpPr>
      <xdr:grpSpPr bwMode="auto">
        <a:xfrm>
          <a:off x="4700588" y="10096500"/>
          <a:ext cx="266700" cy="0"/>
          <a:chOff x="466" y="3952"/>
          <a:chExt cx="28" cy="16"/>
        </a:xfrm>
      </xdr:grpSpPr>
      <xdr:sp macro="" textlink="">
        <xdr:nvSpPr>
          <xdr:cNvPr id="5317700" name="Line 5831">
            <a:extLst>
              <a:ext uri="{FF2B5EF4-FFF2-40B4-BE49-F238E27FC236}">
                <a16:creationId xmlns:a16="http://schemas.microsoft.com/office/drawing/2014/main" id="{F0AAD24C-912A-F43D-1CB7-A5531BB92B3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701" name="Line 5832">
            <a:extLst>
              <a:ext uri="{FF2B5EF4-FFF2-40B4-BE49-F238E27FC236}">
                <a16:creationId xmlns:a16="http://schemas.microsoft.com/office/drawing/2014/main" id="{F1DD14CF-61B0-A3B3-EF63-3B637DC91C8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23" name="Group 5833">
          <a:extLst>
            <a:ext uri="{FF2B5EF4-FFF2-40B4-BE49-F238E27FC236}">
              <a16:creationId xmlns:a16="http://schemas.microsoft.com/office/drawing/2014/main" id="{E1A3B6E7-556A-ECB4-FF05-3A25EC176E54}"/>
            </a:ext>
          </a:extLst>
        </xdr:cNvPr>
        <xdr:cNvGrpSpPr>
          <a:grpSpLocks/>
        </xdr:cNvGrpSpPr>
      </xdr:nvGrpSpPr>
      <xdr:grpSpPr bwMode="auto">
        <a:xfrm>
          <a:off x="4700588" y="10096500"/>
          <a:ext cx="266700" cy="0"/>
          <a:chOff x="466" y="3952"/>
          <a:chExt cx="28" cy="16"/>
        </a:xfrm>
      </xdr:grpSpPr>
      <xdr:sp macro="" textlink="">
        <xdr:nvSpPr>
          <xdr:cNvPr id="5317698" name="Line 5834">
            <a:extLst>
              <a:ext uri="{FF2B5EF4-FFF2-40B4-BE49-F238E27FC236}">
                <a16:creationId xmlns:a16="http://schemas.microsoft.com/office/drawing/2014/main" id="{14E8E563-8B02-2193-B02D-C2AF659D3CE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99" name="Line 5835">
            <a:extLst>
              <a:ext uri="{FF2B5EF4-FFF2-40B4-BE49-F238E27FC236}">
                <a16:creationId xmlns:a16="http://schemas.microsoft.com/office/drawing/2014/main" id="{6D58CE5C-DDA9-90BC-A600-834B0513F9B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24" name="Group 5836">
          <a:extLst>
            <a:ext uri="{FF2B5EF4-FFF2-40B4-BE49-F238E27FC236}">
              <a16:creationId xmlns:a16="http://schemas.microsoft.com/office/drawing/2014/main" id="{645B8018-C2AF-00D0-52D6-B6A0BD069A04}"/>
            </a:ext>
          </a:extLst>
        </xdr:cNvPr>
        <xdr:cNvGrpSpPr>
          <a:grpSpLocks/>
        </xdr:cNvGrpSpPr>
      </xdr:nvGrpSpPr>
      <xdr:grpSpPr bwMode="auto">
        <a:xfrm>
          <a:off x="4700588" y="10096500"/>
          <a:ext cx="266700" cy="0"/>
          <a:chOff x="466" y="3952"/>
          <a:chExt cx="28" cy="16"/>
        </a:xfrm>
      </xdr:grpSpPr>
      <xdr:sp macro="" textlink="">
        <xdr:nvSpPr>
          <xdr:cNvPr id="5317696" name="Line 5837">
            <a:extLst>
              <a:ext uri="{FF2B5EF4-FFF2-40B4-BE49-F238E27FC236}">
                <a16:creationId xmlns:a16="http://schemas.microsoft.com/office/drawing/2014/main" id="{64C8832E-A844-E9E8-EC9B-4072A52F4C2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97" name="Line 5838">
            <a:extLst>
              <a:ext uri="{FF2B5EF4-FFF2-40B4-BE49-F238E27FC236}">
                <a16:creationId xmlns:a16="http://schemas.microsoft.com/office/drawing/2014/main" id="{F5E84D02-4456-076C-C3BE-2FB9052218C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325" name="Group 5839">
          <a:extLst>
            <a:ext uri="{FF2B5EF4-FFF2-40B4-BE49-F238E27FC236}">
              <a16:creationId xmlns:a16="http://schemas.microsoft.com/office/drawing/2014/main" id="{06F03255-440E-88B0-AF33-DFAEE9A0F02E}"/>
            </a:ext>
          </a:extLst>
        </xdr:cNvPr>
        <xdr:cNvGrpSpPr>
          <a:grpSpLocks/>
        </xdr:cNvGrpSpPr>
      </xdr:nvGrpSpPr>
      <xdr:grpSpPr bwMode="auto">
        <a:xfrm>
          <a:off x="5486400" y="10096500"/>
          <a:ext cx="266700" cy="0"/>
          <a:chOff x="466" y="3952"/>
          <a:chExt cx="28" cy="16"/>
        </a:xfrm>
      </xdr:grpSpPr>
      <xdr:sp macro="" textlink="">
        <xdr:nvSpPr>
          <xdr:cNvPr id="5317694" name="Line 5840">
            <a:extLst>
              <a:ext uri="{FF2B5EF4-FFF2-40B4-BE49-F238E27FC236}">
                <a16:creationId xmlns:a16="http://schemas.microsoft.com/office/drawing/2014/main" id="{4328949A-4340-EBAD-4217-4FA07D9EDCA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95" name="Line 5841">
            <a:extLst>
              <a:ext uri="{FF2B5EF4-FFF2-40B4-BE49-F238E27FC236}">
                <a16:creationId xmlns:a16="http://schemas.microsoft.com/office/drawing/2014/main" id="{355CB664-5D6B-B431-1A35-F7A33271ACE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326" name="Group 5842">
          <a:extLst>
            <a:ext uri="{FF2B5EF4-FFF2-40B4-BE49-F238E27FC236}">
              <a16:creationId xmlns:a16="http://schemas.microsoft.com/office/drawing/2014/main" id="{274DAE9A-9BA1-F6DE-DBFC-428EB00943D5}"/>
            </a:ext>
          </a:extLst>
        </xdr:cNvPr>
        <xdr:cNvGrpSpPr>
          <a:grpSpLocks/>
        </xdr:cNvGrpSpPr>
      </xdr:nvGrpSpPr>
      <xdr:grpSpPr bwMode="auto">
        <a:xfrm>
          <a:off x="5486400" y="10096500"/>
          <a:ext cx="266700" cy="0"/>
          <a:chOff x="466" y="3952"/>
          <a:chExt cx="28" cy="16"/>
        </a:xfrm>
      </xdr:grpSpPr>
      <xdr:sp macro="" textlink="">
        <xdr:nvSpPr>
          <xdr:cNvPr id="5317692" name="Line 5843">
            <a:extLst>
              <a:ext uri="{FF2B5EF4-FFF2-40B4-BE49-F238E27FC236}">
                <a16:creationId xmlns:a16="http://schemas.microsoft.com/office/drawing/2014/main" id="{375A5256-3833-DE66-C119-B3113868120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93" name="Line 5844">
            <a:extLst>
              <a:ext uri="{FF2B5EF4-FFF2-40B4-BE49-F238E27FC236}">
                <a16:creationId xmlns:a16="http://schemas.microsoft.com/office/drawing/2014/main" id="{20B70BF6-AFDF-7E3C-721A-BC0C1F4CCB4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327" name="Group 5845">
          <a:extLst>
            <a:ext uri="{FF2B5EF4-FFF2-40B4-BE49-F238E27FC236}">
              <a16:creationId xmlns:a16="http://schemas.microsoft.com/office/drawing/2014/main" id="{0DBAF6BD-193C-574A-664C-23150984A040}"/>
            </a:ext>
          </a:extLst>
        </xdr:cNvPr>
        <xdr:cNvGrpSpPr>
          <a:grpSpLocks/>
        </xdr:cNvGrpSpPr>
      </xdr:nvGrpSpPr>
      <xdr:grpSpPr bwMode="auto">
        <a:xfrm>
          <a:off x="5486400" y="10096500"/>
          <a:ext cx="266700" cy="0"/>
          <a:chOff x="466" y="3952"/>
          <a:chExt cx="28" cy="16"/>
        </a:xfrm>
      </xdr:grpSpPr>
      <xdr:sp macro="" textlink="">
        <xdr:nvSpPr>
          <xdr:cNvPr id="5317690" name="Line 5846">
            <a:extLst>
              <a:ext uri="{FF2B5EF4-FFF2-40B4-BE49-F238E27FC236}">
                <a16:creationId xmlns:a16="http://schemas.microsoft.com/office/drawing/2014/main" id="{CFE6BF17-FCF6-93E8-1393-8F23FA454AC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91" name="Line 5847">
            <a:extLst>
              <a:ext uri="{FF2B5EF4-FFF2-40B4-BE49-F238E27FC236}">
                <a16:creationId xmlns:a16="http://schemas.microsoft.com/office/drawing/2014/main" id="{0A4D3D4A-38BB-4D0F-C124-C509D48E215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328" name="Group 5848">
          <a:extLst>
            <a:ext uri="{FF2B5EF4-FFF2-40B4-BE49-F238E27FC236}">
              <a16:creationId xmlns:a16="http://schemas.microsoft.com/office/drawing/2014/main" id="{DCB3FAD5-F66E-13C6-2DB9-6485A63B57A3}"/>
            </a:ext>
          </a:extLst>
        </xdr:cNvPr>
        <xdr:cNvGrpSpPr>
          <a:grpSpLocks/>
        </xdr:cNvGrpSpPr>
      </xdr:nvGrpSpPr>
      <xdr:grpSpPr bwMode="auto">
        <a:xfrm>
          <a:off x="5486400" y="10096500"/>
          <a:ext cx="266700" cy="0"/>
          <a:chOff x="466" y="3952"/>
          <a:chExt cx="28" cy="16"/>
        </a:xfrm>
      </xdr:grpSpPr>
      <xdr:sp macro="" textlink="">
        <xdr:nvSpPr>
          <xdr:cNvPr id="5317688" name="Line 5849">
            <a:extLst>
              <a:ext uri="{FF2B5EF4-FFF2-40B4-BE49-F238E27FC236}">
                <a16:creationId xmlns:a16="http://schemas.microsoft.com/office/drawing/2014/main" id="{BC3BEEEE-3AC8-7D44-927B-91DB7801DAC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89" name="Line 5850">
            <a:extLst>
              <a:ext uri="{FF2B5EF4-FFF2-40B4-BE49-F238E27FC236}">
                <a16:creationId xmlns:a16="http://schemas.microsoft.com/office/drawing/2014/main" id="{E32D2F14-7345-9153-1511-80A9B52252D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329" name="Group 5851">
          <a:extLst>
            <a:ext uri="{FF2B5EF4-FFF2-40B4-BE49-F238E27FC236}">
              <a16:creationId xmlns:a16="http://schemas.microsoft.com/office/drawing/2014/main" id="{AFC5F326-411A-8417-DB77-4EA57AA6138B}"/>
            </a:ext>
          </a:extLst>
        </xdr:cNvPr>
        <xdr:cNvGrpSpPr>
          <a:grpSpLocks/>
        </xdr:cNvGrpSpPr>
      </xdr:nvGrpSpPr>
      <xdr:grpSpPr bwMode="auto">
        <a:xfrm>
          <a:off x="5486400" y="10096500"/>
          <a:ext cx="266700" cy="0"/>
          <a:chOff x="466" y="3952"/>
          <a:chExt cx="28" cy="16"/>
        </a:xfrm>
      </xdr:grpSpPr>
      <xdr:sp macro="" textlink="">
        <xdr:nvSpPr>
          <xdr:cNvPr id="5317686" name="Line 5852">
            <a:extLst>
              <a:ext uri="{FF2B5EF4-FFF2-40B4-BE49-F238E27FC236}">
                <a16:creationId xmlns:a16="http://schemas.microsoft.com/office/drawing/2014/main" id="{CF7B0BF3-7AA1-74CB-5D2A-2BDE78B9C32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87" name="Line 5853">
            <a:extLst>
              <a:ext uri="{FF2B5EF4-FFF2-40B4-BE49-F238E27FC236}">
                <a16:creationId xmlns:a16="http://schemas.microsoft.com/office/drawing/2014/main" id="{A8A7CAF3-37BE-E875-8FEB-3A7EC522C3E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30" name="Group 5854">
          <a:extLst>
            <a:ext uri="{FF2B5EF4-FFF2-40B4-BE49-F238E27FC236}">
              <a16:creationId xmlns:a16="http://schemas.microsoft.com/office/drawing/2014/main" id="{5EFAB6B6-5879-5CDD-9C57-F7503BC88FDB}"/>
            </a:ext>
          </a:extLst>
        </xdr:cNvPr>
        <xdr:cNvGrpSpPr>
          <a:grpSpLocks/>
        </xdr:cNvGrpSpPr>
      </xdr:nvGrpSpPr>
      <xdr:grpSpPr bwMode="auto">
        <a:xfrm>
          <a:off x="4117181" y="10096500"/>
          <a:ext cx="228600" cy="0"/>
          <a:chOff x="466" y="3952"/>
          <a:chExt cx="28" cy="16"/>
        </a:xfrm>
      </xdr:grpSpPr>
      <xdr:sp macro="" textlink="">
        <xdr:nvSpPr>
          <xdr:cNvPr id="5317684" name="Line 5855">
            <a:extLst>
              <a:ext uri="{FF2B5EF4-FFF2-40B4-BE49-F238E27FC236}">
                <a16:creationId xmlns:a16="http://schemas.microsoft.com/office/drawing/2014/main" id="{95C64014-6AF7-0C3C-1462-15378D56986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85" name="Line 5856">
            <a:extLst>
              <a:ext uri="{FF2B5EF4-FFF2-40B4-BE49-F238E27FC236}">
                <a16:creationId xmlns:a16="http://schemas.microsoft.com/office/drawing/2014/main" id="{79520803-D026-BBE6-187F-B5A058D6E38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31" name="Group 5857">
          <a:extLst>
            <a:ext uri="{FF2B5EF4-FFF2-40B4-BE49-F238E27FC236}">
              <a16:creationId xmlns:a16="http://schemas.microsoft.com/office/drawing/2014/main" id="{E35A6DF8-AE84-7817-D8BD-4AF4405475D8}"/>
            </a:ext>
          </a:extLst>
        </xdr:cNvPr>
        <xdr:cNvGrpSpPr>
          <a:grpSpLocks/>
        </xdr:cNvGrpSpPr>
      </xdr:nvGrpSpPr>
      <xdr:grpSpPr bwMode="auto">
        <a:xfrm>
          <a:off x="4700588" y="10096500"/>
          <a:ext cx="266700" cy="0"/>
          <a:chOff x="466" y="3952"/>
          <a:chExt cx="28" cy="16"/>
        </a:xfrm>
      </xdr:grpSpPr>
      <xdr:sp macro="" textlink="">
        <xdr:nvSpPr>
          <xdr:cNvPr id="5317682" name="Line 5858">
            <a:extLst>
              <a:ext uri="{FF2B5EF4-FFF2-40B4-BE49-F238E27FC236}">
                <a16:creationId xmlns:a16="http://schemas.microsoft.com/office/drawing/2014/main" id="{463B9FCA-2579-D4DC-643E-9130219D5DF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83" name="Line 5859">
            <a:extLst>
              <a:ext uri="{FF2B5EF4-FFF2-40B4-BE49-F238E27FC236}">
                <a16:creationId xmlns:a16="http://schemas.microsoft.com/office/drawing/2014/main" id="{C37C5EE5-08AF-50EA-EAA4-4B86DBB552A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32" name="Group 5860">
          <a:extLst>
            <a:ext uri="{FF2B5EF4-FFF2-40B4-BE49-F238E27FC236}">
              <a16:creationId xmlns:a16="http://schemas.microsoft.com/office/drawing/2014/main" id="{4921A848-B9E6-B61B-6C58-AC0E271748B1}"/>
            </a:ext>
          </a:extLst>
        </xdr:cNvPr>
        <xdr:cNvGrpSpPr>
          <a:grpSpLocks/>
        </xdr:cNvGrpSpPr>
      </xdr:nvGrpSpPr>
      <xdr:grpSpPr bwMode="auto">
        <a:xfrm>
          <a:off x="4117181" y="10096500"/>
          <a:ext cx="228600" cy="0"/>
          <a:chOff x="466" y="3952"/>
          <a:chExt cx="28" cy="16"/>
        </a:xfrm>
      </xdr:grpSpPr>
      <xdr:sp macro="" textlink="">
        <xdr:nvSpPr>
          <xdr:cNvPr id="5317680" name="Line 5861">
            <a:extLst>
              <a:ext uri="{FF2B5EF4-FFF2-40B4-BE49-F238E27FC236}">
                <a16:creationId xmlns:a16="http://schemas.microsoft.com/office/drawing/2014/main" id="{5721B924-3240-9A89-847C-CB454A07088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81" name="Line 5862">
            <a:extLst>
              <a:ext uri="{FF2B5EF4-FFF2-40B4-BE49-F238E27FC236}">
                <a16:creationId xmlns:a16="http://schemas.microsoft.com/office/drawing/2014/main" id="{A95F32DB-BE50-AC83-7E83-E08BFFE48CD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33" name="Group 5863">
          <a:extLst>
            <a:ext uri="{FF2B5EF4-FFF2-40B4-BE49-F238E27FC236}">
              <a16:creationId xmlns:a16="http://schemas.microsoft.com/office/drawing/2014/main" id="{D4FDEB31-ADBC-61E0-9043-C95CABC50901}"/>
            </a:ext>
          </a:extLst>
        </xdr:cNvPr>
        <xdr:cNvGrpSpPr>
          <a:grpSpLocks/>
        </xdr:cNvGrpSpPr>
      </xdr:nvGrpSpPr>
      <xdr:grpSpPr bwMode="auto">
        <a:xfrm>
          <a:off x="4700588" y="10096500"/>
          <a:ext cx="266700" cy="0"/>
          <a:chOff x="466" y="3952"/>
          <a:chExt cx="28" cy="16"/>
        </a:xfrm>
      </xdr:grpSpPr>
      <xdr:sp macro="" textlink="">
        <xdr:nvSpPr>
          <xdr:cNvPr id="5317678" name="Line 5864">
            <a:extLst>
              <a:ext uri="{FF2B5EF4-FFF2-40B4-BE49-F238E27FC236}">
                <a16:creationId xmlns:a16="http://schemas.microsoft.com/office/drawing/2014/main" id="{89E4DD3C-963C-04F0-44A0-5E54AB5CA47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79" name="Line 5865">
            <a:extLst>
              <a:ext uri="{FF2B5EF4-FFF2-40B4-BE49-F238E27FC236}">
                <a16:creationId xmlns:a16="http://schemas.microsoft.com/office/drawing/2014/main" id="{908A3AF3-CBEB-7DC8-DF8A-8E097F529C8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34" name="Group 5866">
          <a:extLst>
            <a:ext uri="{FF2B5EF4-FFF2-40B4-BE49-F238E27FC236}">
              <a16:creationId xmlns:a16="http://schemas.microsoft.com/office/drawing/2014/main" id="{F219BE5D-7F54-68F8-959F-08C286041806}"/>
            </a:ext>
          </a:extLst>
        </xdr:cNvPr>
        <xdr:cNvGrpSpPr>
          <a:grpSpLocks/>
        </xdr:cNvGrpSpPr>
      </xdr:nvGrpSpPr>
      <xdr:grpSpPr bwMode="auto">
        <a:xfrm>
          <a:off x="4117181" y="10096500"/>
          <a:ext cx="228600" cy="0"/>
          <a:chOff x="466" y="3952"/>
          <a:chExt cx="28" cy="16"/>
        </a:xfrm>
      </xdr:grpSpPr>
      <xdr:sp macro="" textlink="">
        <xdr:nvSpPr>
          <xdr:cNvPr id="5317676" name="Line 5867">
            <a:extLst>
              <a:ext uri="{FF2B5EF4-FFF2-40B4-BE49-F238E27FC236}">
                <a16:creationId xmlns:a16="http://schemas.microsoft.com/office/drawing/2014/main" id="{85B4CDC9-7EF9-EE07-8238-AF3192B791B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77" name="Line 5868">
            <a:extLst>
              <a:ext uri="{FF2B5EF4-FFF2-40B4-BE49-F238E27FC236}">
                <a16:creationId xmlns:a16="http://schemas.microsoft.com/office/drawing/2014/main" id="{06792D00-8D73-C5DD-E05D-9C38181B552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35" name="Group 5869">
          <a:extLst>
            <a:ext uri="{FF2B5EF4-FFF2-40B4-BE49-F238E27FC236}">
              <a16:creationId xmlns:a16="http://schemas.microsoft.com/office/drawing/2014/main" id="{BC8471F6-B15D-4CF7-BC2A-D18107B1A3CC}"/>
            </a:ext>
          </a:extLst>
        </xdr:cNvPr>
        <xdr:cNvGrpSpPr>
          <a:grpSpLocks/>
        </xdr:cNvGrpSpPr>
      </xdr:nvGrpSpPr>
      <xdr:grpSpPr bwMode="auto">
        <a:xfrm>
          <a:off x="4700588" y="10096500"/>
          <a:ext cx="266700" cy="0"/>
          <a:chOff x="466" y="3952"/>
          <a:chExt cx="28" cy="16"/>
        </a:xfrm>
      </xdr:grpSpPr>
      <xdr:sp macro="" textlink="">
        <xdr:nvSpPr>
          <xdr:cNvPr id="5317674" name="Line 5870">
            <a:extLst>
              <a:ext uri="{FF2B5EF4-FFF2-40B4-BE49-F238E27FC236}">
                <a16:creationId xmlns:a16="http://schemas.microsoft.com/office/drawing/2014/main" id="{DDB8455F-395B-6E08-6EC9-D314A412485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75" name="Line 5871">
            <a:extLst>
              <a:ext uri="{FF2B5EF4-FFF2-40B4-BE49-F238E27FC236}">
                <a16:creationId xmlns:a16="http://schemas.microsoft.com/office/drawing/2014/main" id="{9C13AC33-F3BC-A428-C8CB-2A2B985E593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36" name="Group 5872">
          <a:extLst>
            <a:ext uri="{FF2B5EF4-FFF2-40B4-BE49-F238E27FC236}">
              <a16:creationId xmlns:a16="http://schemas.microsoft.com/office/drawing/2014/main" id="{5D7B5B92-617B-B81E-6E18-AA5500FE829A}"/>
            </a:ext>
          </a:extLst>
        </xdr:cNvPr>
        <xdr:cNvGrpSpPr>
          <a:grpSpLocks/>
        </xdr:cNvGrpSpPr>
      </xdr:nvGrpSpPr>
      <xdr:grpSpPr bwMode="auto">
        <a:xfrm>
          <a:off x="4117181" y="10096500"/>
          <a:ext cx="228600" cy="0"/>
          <a:chOff x="466" y="3952"/>
          <a:chExt cx="28" cy="16"/>
        </a:xfrm>
      </xdr:grpSpPr>
      <xdr:sp macro="" textlink="">
        <xdr:nvSpPr>
          <xdr:cNvPr id="5317672" name="Line 5873">
            <a:extLst>
              <a:ext uri="{FF2B5EF4-FFF2-40B4-BE49-F238E27FC236}">
                <a16:creationId xmlns:a16="http://schemas.microsoft.com/office/drawing/2014/main" id="{FAB77CDF-3A10-4150-A839-63A7ACA8CFB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73" name="Line 5874">
            <a:extLst>
              <a:ext uri="{FF2B5EF4-FFF2-40B4-BE49-F238E27FC236}">
                <a16:creationId xmlns:a16="http://schemas.microsoft.com/office/drawing/2014/main" id="{130EC5F3-991A-5DDA-C992-D8ECBAD88DC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37" name="Group 5875">
          <a:extLst>
            <a:ext uri="{FF2B5EF4-FFF2-40B4-BE49-F238E27FC236}">
              <a16:creationId xmlns:a16="http://schemas.microsoft.com/office/drawing/2014/main" id="{F828A28B-9ADF-2DA2-2578-D369AEB97E59}"/>
            </a:ext>
          </a:extLst>
        </xdr:cNvPr>
        <xdr:cNvGrpSpPr>
          <a:grpSpLocks/>
        </xdr:cNvGrpSpPr>
      </xdr:nvGrpSpPr>
      <xdr:grpSpPr bwMode="auto">
        <a:xfrm>
          <a:off x="4700588" y="10096500"/>
          <a:ext cx="266700" cy="0"/>
          <a:chOff x="466" y="3952"/>
          <a:chExt cx="28" cy="16"/>
        </a:xfrm>
      </xdr:grpSpPr>
      <xdr:sp macro="" textlink="">
        <xdr:nvSpPr>
          <xdr:cNvPr id="5317670" name="Line 5876">
            <a:extLst>
              <a:ext uri="{FF2B5EF4-FFF2-40B4-BE49-F238E27FC236}">
                <a16:creationId xmlns:a16="http://schemas.microsoft.com/office/drawing/2014/main" id="{03C91156-BCAA-DB1F-344B-EF065A4A555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71" name="Line 5877">
            <a:extLst>
              <a:ext uri="{FF2B5EF4-FFF2-40B4-BE49-F238E27FC236}">
                <a16:creationId xmlns:a16="http://schemas.microsoft.com/office/drawing/2014/main" id="{F27AAC7F-3B91-790E-0BA5-1E6C55B61F3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38" name="Group 5878">
          <a:extLst>
            <a:ext uri="{FF2B5EF4-FFF2-40B4-BE49-F238E27FC236}">
              <a16:creationId xmlns:a16="http://schemas.microsoft.com/office/drawing/2014/main" id="{547F766A-5B0D-7836-32D8-1AE47BE01B6B}"/>
            </a:ext>
          </a:extLst>
        </xdr:cNvPr>
        <xdr:cNvGrpSpPr>
          <a:grpSpLocks/>
        </xdr:cNvGrpSpPr>
      </xdr:nvGrpSpPr>
      <xdr:grpSpPr bwMode="auto">
        <a:xfrm>
          <a:off x="4117181" y="10096500"/>
          <a:ext cx="228600" cy="0"/>
          <a:chOff x="466" y="3952"/>
          <a:chExt cx="28" cy="16"/>
        </a:xfrm>
      </xdr:grpSpPr>
      <xdr:sp macro="" textlink="">
        <xdr:nvSpPr>
          <xdr:cNvPr id="5317668" name="Line 5879">
            <a:extLst>
              <a:ext uri="{FF2B5EF4-FFF2-40B4-BE49-F238E27FC236}">
                <a16:creationId xmlns:a16="http://schemas.microsoft.com/office/drawing/2014/main" id="{6DFD7224-CEA2-749E-8E9E-10E7B4F532B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69" name="Line 5880">
            <a:extLst>
              <a:ext uri="{FF2B5EF4-FFF2-40B4-BE49-F238E27FC236}">
                <a16:creationId xmlns:a16="http://schemas.microsoft.com/office/drawing/2014/main" id="{69576158-AE9C-DDF2-9140-E93F4935993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39" name="Group 5881">
          <a:extLst>
            <a:ext uri="{FF2B5EF4-FFF2-40B4-BE49-F238E27FC236}">
              <a16:creationId xmlns:a16="http://schemas.microsoft.com/office/drawing/2014/main" id="{CD18F5D9-351D-995C-B696-3306CA30D477}"/>
            </a:ext>
          </a:extLst>
        </xdr:cNvPr>
        <xdr:cNvGrpSpPr>
          <a:grpSpLocks/>
        </xdr:cNvGrpSpPr>
      </xdr:nvGrpSpPr>
      <xdr:grpSpPr bwMode="auto">
        <a:xfrm>
          <a:off x="4117181" y="10096500"/>
          <a:ext cx="228600" cy="0"/>
          <a:chOff x="466" y="3952"/>
          <a:chExt cx="28" cy="16"/>
        </a:xfrm>
      </xdr:grpSpPr>
      <xdr:sp macro="" textlink="">
        <xdr:nvSpPr>
          <xdr:cNvPr id="5317666" name="Line 5882">
            <a:extLst>
              <a:ext uri="{FF2B5EF4-FFF2-40B4-BE49-F238E27FC236}">
                <a16:creationId xmlns:a16="http://schemas.microsoft.com/office/drawing/2014/main" id="{96CFBFA0-F626-4131-6E2D-F0535042AE3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67" name="Line 5883">
            <a:extLst>
              <a:ext uri="{FF2B5EF4-FFF2-40B4-BE49-F238E27FC236}">
                <a16:creationId xmlns:a16="http://schemas.microsoft.com/office/drawing/2014/main" id="{51FD007E-177A-2824-5777-7283337B163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40" name="Group 5884">
          <a:extLst>
            <a:ext uri="{FF2B5EF4-FFF2-40B4-BE49-F238E27FC236}">
              <a16:creationId xmlns:a16="http://schemas.microsoft.com/office/drawing/2014/main" id="{6A0EEC7E-CD5F-B903-64BB-2242BD602077}"/>
            </a:ext>
          </a:extLst>
        </xdr:cNvPr>
        <xdr:cNvGrpSpPr>
          <a:grpSpLocks/>
        </xdr:cNvGrpSpPr>
      </xdr:nvGrpSpPr>
      <xdr:grpSpPr bwMode="auto">
        <a:xfrm>
          <a:off x="4117181" y="10096500"/>
          <a:ext cx="228600" cy="0"/>
          <a:chOff x="466" y="3952"/>
          <a:chExt cx="28" cy="16"/>
        </a:xfrm>
      </xdr:grpSpPr>
      <xdr:sp macro="" textlink="">
        <xdr:nvSpPr>
          <xdr:cNvPr id="5317664" name="Line 5885">
            <a:extLst>
              <a:ext uri="{FF2B5EF4-FFF2-40B4-BE49-F238E27FC236}">
                <a16:creationId xmlns:a16="http://schemas.microsoft.com/office/drawing/2014/main" id="{C0C3D8C2-BD2B-AFED-29E6-7382BB17E79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65" name="Line 5886">
            <a:extLst>
              <a:ext uri="{FF2B5EF4-FFF2-40B4-BE49-F238E27FC236}">
                <a16:creationId xmlns:a16="http://schemas.microsoft.com/office/drawing/2014/main" id="{4579BFA7-BF6A-EA6E-06E0-A17B1A497DC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41" name="Group 5887">
          <a:extLst>
            <a:ext uri="{FF2B5EF4-FFF2-40B4-BE49-F238E27FC236}">
              <a16:creationId xmlns:a16="http://schemas.microsoft.com/office/drawing/2014/main" id="{5D139867-9629-25D3-C3B5-00DB3F191383}"/>
            </a:ext>
          </a:extLst>
        </xdr:cNvPr>
        <xdr:cNvGrpSpPr>
          <a:grpSpLocks/>
        </xdr:cNvGrpSpPr>
      </xdr:nvGrpSpPr>
      <xdr:grpSpPr bwMode="auto">
        <a:xfrm>
          <a:off x="4117181" y="10096500"/>
          <a:ext cx="228600" cy="0"/>
          <a:chOff x="466" y="3952"/>
          <a:chExt cx="28" cy="16"/>
        </a:xfrm>
      </xdr:grpSpPr>
      <xdr:sp macro="" textlink="">
        <xdr:nvSpPr>
          <xdr:cNvPr id="5317662" name="Line 5888">
            <a:extLst>
              <a:ext uri="{FF2B5EF4-FFF2-40B4-BE49-F238E27FC236}">
                <a16:creationId xmlns:a16="http://schemas.microsoft.com/office/drawing/2014/main" id="{10312384-7356-C828-B7DD-7D169204DBB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63" name="Line 5889">
            <a:extLst>
              <a:ext uri="{FF2B5EF4-FFF2-40B4-BE49-F238E27FC236}">
                <a16:creationId xmlns:a16="http://schemas.microsoft.com/office/drawing/2014/main" id="{38A3BB53-A51A-2969-F225-2AD331E31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42" name="Group 5890">
          <a:extLst>
            <a:ext uri="{FF2B5EF4-FFF2-40B4-BE49-F238E27FC236}">
              <a16:creationId xmlns:a16="http://schemas.microsoft.com/office/drawing/2014/main" id="{A38AC07C-ADA8-9376-C755-1399DA06BDF0}"/>
            </a:ext>
          </a:extLst>
        </xdr:cNvPr>
        <xdr:cNvGrpSpPr>
          <a:grpSpLocks/>
        </xdr:cNvGrpSpPr>
      </xdr:nvGrpSpPr>
      <xdr:grpSpPr bwMode="auto">
        <a:xfrm>
          <a:off x="4117181" y="10096500"/>
          <a:ext cx="228600" cy="0"/>
          <a:chOff x="466" y="3952"/>
          <a:chExt cx="28" cy="16"/>
        </a:xfrm>
      </xdr:grpSpPr>
      <xdr:sp macro="" textlink="">
        <xdr:nvSpPr>
          <xdr:cNvPr id="5317660" name="Line 5891">
            <a:extLst>
              <a:ext uri="{FF2B5EF4-FFF2-40B4-BE49-F238E27FC236}">
                <a16:creationId xmlns:a16="http://schemas.microsoft.com/office/drawing/2014/main" id="{4226EB42-18EF-9B53-1498-F8A7A8F12DC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61" name="Line 5892">
            <a:extLst>
              <a:ext uri="{FF2B5EF4-FFF2-40B4-BE49-F238E27FC236}">
                <a16:creationId xmlns:a16="http://schemas.microsoft.com/office/drawing/2014/main" id="{57A1B524-BED8-EC9C-D57E-690B7E4F213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43" name="Group 5893">
          <a:extLst>
            <a:ext uri="{FF2B5EF4-FFF2-40B4-BE49-F238E27FC236}">
              <a16:creationId xmlns:a16="http://schemas.microsoft.com/office/drawing/2014/main" id="{9F44378D-BB62-DF93-AE05-EE6C6FE73395}"/>
            </a:ext>
          </a:extLst>
        </xdr:cNvPr>
        <xdr:cNvGrpSpPr>
          <a:grpSpLocks/>
        </xdr:cNvGrpSpPr>
      </xdr:nvGrpSpPr>
      <xdr:grpSpPr bwMode="auto">
        <a:xfrm>
          <a:off x="4700588" y="10096500"/>
          <a:ext cx="266700" cy="0"/>
          <a:chOff x="466" y="3952"/>
          <a:chExt cx="28" cy="16"/>
        </a:xfrm>
      </xdr:grpSpPr>
      <xdr:sp macro="" textlink="">
        <xdr:nvSpPr>
          <xdr:cNvPr id="5317658" name="Line 5894">
            <a:extLst>
              <a:ext uri="{FF2B5EF4-FFF2-40B4-BE49-F238E27FC236}">
                <a16:creationId xmlns:a16="http://schemas.microsoft.com/office/drawing/2014/main" id="{4014EBD3-D84D-B1CA-AF68-03FE0DF15E8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59" name="Line 5895">
            <a:extLst>
              <a:ext uri="{FF2B5EF4-FFF2-40B4-BE49-F238E27FC236}">
                <a16:creationId xmlns:a16="http://schemas.microsoft.com/office/drawing/2014/main" id="{4B7693D6-1129-E09C-433B-C6F6EE195F3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44" name="Group 5896">
          <a:extLst>
            <a:ext uri="{FF2B5EF4-FFF2-40B4-BE49-F238E27FC236}">
              <a16:creationId xmlns:a16="http://schemas.microsoft.com/office/drawing/2014/main" id="{3CB8DC81-EBB2-0D09-C465-E11060EC5DE1}"/>
            </a:ext>
          </a:extLst>
        </xdr:cNvPr>
        <xdr:cNvGrpSpPr>
          <a:grpSpLocks/>
        </xdr:cNvGrpSpPr>
      </xdr:nvGrpSpPr>
      <xdr:grpSpPr bwMode="auto">
        <a:xfrm>
          <a:off x="4700588" y="10096500"/>
          <a:ext cx="266700" cy="0"/>
          <a:chOff x="466" y="3952"/>
          <a:chExt cx="28" cy="16"/>
        </a:xfrm>
      </xdr:grpSpPr>
      <xdr:sp macro="" textlink="">
        <xdr:nvSpPr>
          <xdr:cNvPr id="5317656" name="Line 5897">
            <a:extLst>
              <a:ext uri="{FF2B5EF4-FFF2-40B4-BE49-F238E27FC236}">
                <a16:creationId xmlns:a16="http://schemas.microsoft.com/office/drawing/2014/main" id="{163D4964-54F5-C6F2-60E4-49A6F899574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57" name="Line 5898">
            <a:extLst>
              <a:ext uri="{FF2B5EF4-FFF2-40B4-BE49-F238E27FC236}">
                <a16:creationId xmlns:a16="http://schemas.microsoft.com/office/drawing/2014/main" id="{D092C3C1-4070-1FA7-7801-E7A707B4738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45" name="Group 5899">
          <a:extLst>
            <a:ext uri="{FF2B5EF4-FFF2-40B4-BE49-F238E27FC236}">
              <a16:creationId xmlns:a16="http://schemas.microsoft.com/office/drawing/2014/main" id="{48E6BF9F-B43B-4C0D-ECF0-DF787CF716D1}"/>
            </a:ext>
          </a:extLst>
        </xdr:cNvPr>
        <xdr:cNvGrpSpPr>
          <a:grpSpLocks/>
        </xdr:cNvGrpSpPr>
      </xdr:nvGrpSpPr>
      <xdr:grpSpPr bwMode="auto">
        <a:xfrm>
          <a:off x="4700588" y="10096500"/>
          <a:ext cx="266700" cy="0"/>
          <a:chOff x="466" y="3952"/>
          <a:chExt cx="28" cy="16"/>
        </a:xfrm>
      </xdr:grpSpPr>
      <xdr:sp macro="" textlink="">
        <xdr:nvSpPr>
          <xdr:cNvPr id="5317654" name="Line 5900">
            <a:extLst>
              <a:ext uri="{FF2B5EF4-FFF2-40B4-BE49-F238E27FC236}">
                <a16:creationId xmlns:a16="http://schemas.microsoft.com/office/drawing/2014/main" id="{6CE2229C-4E56-A12A-C644-634B0811628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55" name="Line 5901">
            <a:extLst>
              <a:ext uri="{FF2B5EF4-FFF2-40B4-BE49-F238E27FC236}">
                <a16:creationId xmlns:a16="http://schemas.microsoft.com/office/drawing/2014/main" id="{B7D97E72-347D-BACB-E1F3-92EEACEA9BD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46" name="Group 5902">
          <a:extLst>
            <a:ext uri="{FF2B5EF4-FFF2-40B4-BE49-F238E27FC236}">
              <a16:creationId xmlns:a16="http://schemas.microsoft.com/office/drawing/2014/main" id="{9D231933-42EB-CFC0-4339-806F01B09393}"/>
            </a:ext>
          </a:extLst>
        </xdr:cNvPr>
        <xdr:cNvGrpSpPr>
          <a:grpSpLocks/>
        </xdr:cNvGrpSpPr>
      </xdr:nvGrpSpPr>
      <xdr:grpSpPr bwMode="auto">
        <a:xfrm>
          <a:off x="4700588" y="10096500"/>
          <a:ext cx="266700" cy="0"/>
          <a:chOff x="466" y="3952"/>
          <a:chExt cx="28" cy="16"/>
        </a:xfrm>
      </xdr:grpSpPr>
      <xdr:sp macro="" textlink="">
        <xdr:nvSpPr>
          <xdr:cNvPr id="5317652" name="Line 5903">
            <a:extLst>
              <a:ext uri="{FF2B5EF4-FFF2-40B4-BE49-F238E27FC236}">
                <a16:creationId xmlns:a16="http://schemas.microsoft.com/office/drawing/2014/main" id="{BBF2096B-D49C-62B8-09C4-4184879E703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53" name="Line 5904">
            <a:extLst>
              <a:ext uri="{FF2B5EF4-FFF2-40B4-BE49-F238E27FC236}">
                <a16:creationId xmlns:a16="http://schemas.microsoft.com/office/drawing/2014/main" id="{9DC19539-792F-0F6E-830A-DF8EBBEA367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47" name="Group 5905">
          <a:extLst>
            <a:ext uri="{FF2B5EF4-FFF2-40B4-BE49-F238E27FC236}">
              <a16:creationId xmlns:a16="http://schemas.microsoft.com/office/drawing/2014/main" id="{4ABC4FB4-2D7D-C375-E78D-44DEF0647216}"/>
            </a:ext>
          </a:extLst>
        </xdr:cNvPr>
        <xdr:cNvGrpSpPr>
          <a:grpSpLocks/>
        </xdr:cNvGrpSpPr>
      </xdr:nvGrpSpPr>
      <xdr:grpSpPr bwMode="auto">
        <a:xfrm>
          <a:off x="4700588" y="10096500"/>
          <a:ext cx="266700" cy="0"/>
          <a:chOff x="466" y="3952"/>
          <a:chExt cx="28" cy="16"/>
        </a:xfrm>
      </xdr:grpSpPr>
      <xdr:sp macro="" textlink="">
        <xdr:nvSpPr>
          <xdr:cNvPr id="5317650" name="Line 5906">
            <a:extLst>
              <a:ext uri="{FF2B5EF4-FFF2-40B4-BE49-F238E27FC236}">
                <a16:creationId xmlns:a16="http://schemas.microsoft.com/office/drawing/2014/main" id="{CCA38CFB-1D1C-CBD4-3B29-8572431D407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51" name="Line 5907">
            <a:extLst>
              <a:ext uri="{FF2B5EF4-FFF2-40B4-BE49-F238E27FC236}">
                <a16:creationId xmlns:a16="http://schemas.microsoft.com/office/drawing/2014/main" id="{4E86A878-CB90-A9B7-3AE3-1028002EAA4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48" name="Group 5908">
          <a:extLst>
            <a:ext uri="{FF2B5EF4-FFF2-40B4-BE49-F238E27FC236}">
              <a16:creationId xmlns:a16="http://schemas.microsoft.com/office/drawing/2014/main" id="{BEBA1C2D-AEEB-F0F6-4059-AEF3316E3B1C}"/>
            </a:ext>
          </a:extLst>
        </xdr:cNvPr>
        <xdr:cNvGrpSpPr>
          <a:grpSpLocks/>
        </xdr:cNvGrpSpPr>
      </xdr:nvGrpSpPr>
      <xdr:grpSpPr bwMode="auto">
        <a:xfrm>
          <a:off x="4117181" y="10096500"/>
          <a:ext cx="228600" cy="0"/>
          <a:chOff x="466" y="3952"/>
          <a:chExt cx="28" cy="16"/>
        </a:xfrm>
      </xdr:grpSpPr>
      <xdr:sp macro="" textlink="">
        <xdr:nvSpPr>
          <xdr:cNvPr id="5317648" name="Line 5909">
            <a:extLst>
              <a:ext uri="{FF2B5EF4-FFF2-40B4-BE49-F238E27FC236}">
                <a16:creationId xmlns:a16="http://schemas.microsoft.com/office/drawing/2014/main" id="{C230243F-4A6B-980E-8DDA-50FF40B21FE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49" name="Line 5910">
            <a:extLst>
              <a:ext uri="{FF2B5EF4-FFF2-40B4-BE49-F238E27FC236}">
                <a16:creationId xmlns:a16="http://schemas.microsoft.com/office/drawing/2014/main" id="{6DA1606B-3ED0-4D99-DE81-0B27952D43B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49" name="Group 5911">
          <a:extLst>
            <a:ext uri="{FF2B5EF4-FFF2-40B4-BE49-F238E27FC236}">
              <a16:creationId xmlns:a16="http://schemas.microsoft.com/office/drawing/2014/main" id="{1B66BAA9-3F04-F242-1A7E-F48FFB4A487F}"/>
            </a:ext>
          </a:extLst>
        </xdr:cNvPr>
        <xdr:cNvGrpSpPr>
          <a:grpSpLocks/>
        </xdr:cNvGrpSpPr>
      </xdr:nvGrpSpPr>
      <xdr:grpSpPr bwMode="auto">
        <a:xfrm>
          <a:off x="4117181" y="10096500"/>
          <a:ext cx="228600" cy="0"/>
          <a:chOff x="466" y="3952"/>
          <a:chExt cx="28" cy="16"/>
        </a:xfrm>
      </xdr:grpSpPr>
      <xdr:sp macro="" textlink="">
        <xdr:nvSpPr>
          <xdr:cNvPr id="5317646" name="Line 5912">
            <a:extLst>
              <a:ext uri="{FF2B5EF4-FFF2-40B4-BE49-F238E27FC236}">
                <a16:creationId xmlns:a16="http://schemas.microsoft.com/office/drawing/2014/main" id="{9202F90E-C0C1-46BC-78A2-373119BCC97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47" name="Line 5913">
            <a:extLst>
              <a:ext uri="{FF2B5EF4-FFF2-40B4-BE49-F238E27FC236}">
                <a16:creationId xmlns:a16="http://schemas.microsoft.com/office/drawing/2014/main" id="{952C87B7-6687-D7D3-0905-71523EFC4A1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50" name="Group 5914">
          <a:extLst>
            <a:ext uri="{FF2B5EF4-FFF2-40B4-BE49-F238E27FC236}">
              <a16:creationId xmlns:a16="http://schemas.microsoft.com/office/drawing/2014/main" id="{482AF2D4-A2F4-0FB0-CDDF-67668C61C570}"/>
            </a:ext>
          </a:extLst>
        </xdr:cNvPr>
        <xdr:cNvGrpSpPr>
          <a:grpSpLocks/>
        </xdr:cNvGrpSpPr>
      </xdr:nvGrpSpPr>
      <xdr:grpSpPr bwMode="auto">
        <a:xfrm>
          <a:off x="4700588" y="10096500"/>
          <a:ext cx="266700" cy="0"/>
          <a:chOff x="466" y="3952"/>
          <a:chExt cx="28" cy="16"/>
        </a:xfrm>
      </xdr:grpSpPr>
      <xdr:sp macro="" textlink="">
        <xdr:nvSpPr>
          <xdr:cNvPr id="5317644" name="Line 5915">
            <a:extLst>
              <a:ext uri="{FF2B5EF4-FFF2-40B4-BE49-F238E27FC236}">
                <a16:creationId xmlns:a16="http://schemas.microsoft.com/office/drawing/2014/main" id="{C2A39942-7996-09DA-3967-197AD1FB5D2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45" name="Line 5916">
            <a:extLst>
              <a:ext uri="{FF2B5EF4-FFF2-40B4-BE49-F238E27FC236}">
                <a16:creationId xmlns:a16="http://schemas.microsoft.com/office/drawing/2014/main" id="{826A622B-1115-E667-B279-486E0AB12AF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51" name="Group 5917">
          <a:extLst>
            <a:ext uri="{FF2B5EF4-FFF2-40B4-BE49-F238E27FC236}">
              <a16:creationId xmlns:a16="http://schemas.microsoft.com/office/drawing/2014/main" id="{1D207E23-6A44-AB32-3E59-AE07B0C2E0B5}"/>
            </a:ext>
          </a:extLst>
        </xdr:cNvPr>
        <xdr:cNvGrpSpPr>
          <a:grpSpLocks/>
        </xdr:cNvGrpSpPr>
      </xdr:nvGrpSpPr>
      <xdr:grpSpPr bwMode="auto">
        <a:xfrm>
          <a:off x="4700588" y="10096500"/>
          <a:ext cx="266700" cy="0"/>
          <a:chOff x="466" y="3952"/>
          <a:chExt cx="28" cy="16"/>
        </a:xfrm>
      </xdr:grpSpPr>
      <xdr:sp macro="" textlink="">
        <xdr:nvSpPr>
          <xdr:cNvPr id="5317642" name="Line 5918">
            <a:extLst>
              <a:ext uri="{FF2B5EF4-FFF2-40B4-BE49-F238E27FC236}">
                <a16:creationId xmlns:a16="http://schemas.microsoft.com/office/drawing/2014/main" id="{8CFAE86B-195C-2837-F30D-DA6D3A7DC2E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43" name="Line 5919">
            <a:extLst>
              <a:ext uri="{FF2B5EF4-FFF2-40B4-BE49-F238E27FC236}">
                <a16:creationId xmlns:a16="http://schemas.microsoft.com/office/drawing/2014/main" id="{50B267DE-AC43-CAEF-281D-804AF10C4F0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52" name="Group 5920">
          <a:extLst>
            <a:ext uri="{FF2B5EF4-FFF2-40B4-BE49-F238E27FC236}">
              <a16:creationId xmlns:a16="http://schemas.microsoft.com/office/drawing/2014/main" id="{B031CF4D-2F5A-1CA0-A7DB-734A8091DE87}"/>
            </a:ext>
          </a:extLst>
        </xdr:cNvPr>
        <xdr:cNvGrpSpPr>
          <a:grpSpLocks/>
        </xdr:cNvGrpSpPr>
      </xdr:nvGrpSpPr>
      <xdr:grpSpPr bwMode="auto">
        <a:xfrm>
          <a:off x="4117181" y="10096500"/>
          <a:ext cx="240507" cy="0"/>
          <a:chOff x="466" y="3952"/>
          <a:chExt cx="28" cy="16"/>
        </a:xfrm>
      </xdr:grpSpPr>
      <xdr:sp macro="" textlink="">
        <xdr:nvSpPr>
          <xdr:cNvPr id="5317640" name="Line 5921">
            <a:extLst>
              <a:ext uri="{FF2B5EF4-FFF2-40B4-BE49-F238E27FC236}">
                <a16:creationId xmlns:a16="http://schemas.microsoft.com/office/drawing/2014/main" id="{5AEDB428-DFC7-1CAD-8E46-3CD5C3EF27A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41" name="Line 5922">
            <a:extLst>
              <a:ext uri="{FF2B5EF4-FFF2-40B4-BE49-F238E27FC236}">
                <a16:creationId xmlns:a16="http://schemas.microsoft.com/office/drawing/2014/main" id="{AA8AB3D2-EBE1-BF08-C165-C68D58DF7CE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316353" name="Group 5923">
          <a:extLst>
            <a:ext uri="{FF2B5EF4-FFF2-40B4-BE49-F238E27FC236}">
              <a16:creationId xmlns:a16="http://schemas.microsoft.com/office/drawing/2014/main" id="{2CAE3DF0-8FBD-DEB8-D1EB-62B0B3F7472B}"/>
            </a:ext>
          </a:extLst>
        </xdr:cNvPr>
        <xdr:cNvGrpSpPr>
          <a:grpSpLocks/>
        </xdr:cNvGrpSpPr>
      </xdr:nvGrpSpPr>
      <xdr:grpSpPr bwMode="auto">
        <a:xfrm>
          <a:off x="5486400" y="10096500"/>
          <a:ext cx="228600" cy="0"/>
          <a:chOff x="466" y="3952"/>
          <a:chExt cx="28" cy="16"/>
        </a:xfrm>
      </xdr:grpSpPr>
      <xdr:sp macro="" textlink="">
        <xdr:nvSpPr>
          <xdr:cNvPr id="5317638" name="Line 5924">
            <a:extLst>
              <a:ext uri="{FF2B5EF4-FFF2-40B4-BE49-F238E27FC236}">
                <a16:creationId xmlns:a16="http://schemas.microsoft.com/office/drawing/2014/main" id="{0A0420BC-1E3C-4B3F-A404-9411D3AA111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39" name="Line 5925">
            <a:extLst>
              <a:ext uri="{FF2B5EF4-FFF2-40B4-BE49-F238E27FC236}">
                <a16:creationId xmlns:a16="http://schemas.microsoft.com/office/drawing/2014/main" id="{78613D05-EA53-8BE0-CEB3-47D73EDC10B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54" name="Group 5926">
          <a:extLst>
            <a:ext uri="{FF2B5EF4-FFF2-40B4-BE49-F238E27FC236}">
              <a16:creationId xmlns:a16="http://schemas.microsoft.com/office/drawing/2014/main" id="{8132FF7D-9B58-E8A0-B586-B614322093B0}"/>
            </a:ext>
          </a:extLst>
        </xdr:cNvPr>
        <xdr:cNvGrpSpPr>
          <a:grpSpLocks/>
        </xdr:cNvGrpSpPr>
      </xdr:nvGrpSpPr>
      <xdr:grpSpPr bwMode="auto">
        <a:xfrm>
          <a:off x="4700588" y="10096500"/>
          <a:ext cx="266700" cy="0"/>
          <a:chOff x="466" y="3952"/>
          <a:chExt cx="28" cy="16"/>
        </a:xfrm>
      </xdr:grpSpPr>
      <xdr:sp macro="" textlink="">
        <xdr:nvSpPr>
          <xdr:cNvPr id="5317636" name="Line 5927">
            <a:extLst>
              <a:ext uri="{FF2B5EF4-FFF2-40B4-BE49-F238E27FC236}">
                <a16:creationId xmlns:a16="http://schemas.microsoft.com/office/drawing/2014/main" id="{B6B696C9-D8DB-CF0F-C325-7CFD4CF12C8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37" name="Line 5928">
            <a:extLst>
              <a:ext uri="{FF2B5EF4-FFF2-40B4-BE49-F238E27FC236}">
                <a16:creationId xmlns:a16="http://schemas.microsoft.com/office/drawing/2014/main" id="{FD8E180E-0D72-F216-6357-056A920D3FC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55" name="Group 5929">
          <a:extLst>
            <a:ext uri="{FF2B5EF4-FFF2-40B4-BE49-F238E27FC236}">
              <a16:creationId xmlns:a16="http://schemas.microsoft.com/office/drawing/2014/main" id="{E00620B8-AD20-ED14-4291-3B46CC7589D4}"/>
            </a:ext>
          </a:extLst>
        </xdr:cNvPr>
        <xdr:cNvGrpSpPr>
          <a:grpSpLocks/>
        </xdr:cNvGrpSpPr>
      </xdr:nvGrpSpPr>
      <xdr:grpSpPr bwMode="auto">
        <a:xfrm>
          <a:off x="4700588" y="10096500"/>
          <a:ext cx="266700" cy="0"/>
          <a:chOff x="466" y="3952"/>
          <a:chExt cx="28" cy="16"/>
        </a:xfrm>
      </xdr:grpSpPr>
      <xdr:sp macro="" textlink="">
        <xdr:nvSpPr>
          <xdr:cNvPr id="5317634" name="Line 5930">
            <a:extLst>
              <a:ext uri="{FF2B5EF4-FFF2-40B4-BE49-F238E27FC236}">
                <a16:creationId xmlns:a16="http://schemas.microsoft.com/office/drawing/2014/main" id="{F3E840A9-4061-A739-1341-441F2DF0826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35" name="Line 5931">
            <a:extLst>
              <a:ext uri="{FF2B5EF4-FFF2-40B4-BE49-F238E27FC236}">
                <a16:creationId xmlns:a16="http://schemas.microsoft.com/office/drawing/2014/main" id="{CA2338C0-880B-18FB-0BCB-AA9490964A1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56" name="Group 5932">
          <a:extLst>
            <a:ext uri="{FF2B5EF4-FFF2-40B4-BE49-F238E27FC236}">
              <a16:creationId xmlns:a16="http://schemas.microsoft.com/office/drawing/2014/main" id="{671D27F1-0CC9-E943-BF11-216688D89616}"/>
            </a:ext>
          </a:extLst>
        </xdr:cNvPr>
        <xdr:cNvGrpSpPr>
          <a:grpSpLocks/>
        </xdr:cNvGrpSpPr>
      </xdr:nvGrpSpPr>
      <xdr:grpSpPr bwMode="auto">
        <a:xfrm>
          <a:off x="4700588" y="10096500"/>
          <a:ext cx="266700" cy="0"/>
          <a:chOff x="466" y="3952"/>
          <a:chExt cx="28" cy="16"/>
        </a:xfrm>
      </xdr:grpSpPr>
      <xdr:sp macro="" textlink="">
        <xdr:nvSpPr>
          <xdr:cNvPr id="5317632" name="Line 5933">
            <a:extLst>
              <a:ext uri="{FF2B5EF4-FFF2-40B4-BE49-F238E27FC236}">
                <a16:creationId xmlns:a16="http://schemas.microsoft.com/office/drawing/2014/main" id="{99F9A7A7-A033-4F8F-CBCB-F000E560B8C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33" name="Line 5934">
            <a:extLst>
              <a:ext uri="{FF2B5EF4-FFF2-40B4-BE49-F238E27FC236}">
                <a16:creationId xmlns:a16="http://schemas.microsoft.com/office/drawing/2014/main" id="{B8E4D22F-C49D-0712-9C3B-84B10E63852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57" name="Group 5935">
          <a:extLst>
            <a:ext uri="{FF2B5EF4-FFF2-40B4-BE49-F238E27FC236}">
              <a16:creationId xmlns:a16="http://schemas.microsoft.com/office/drawing/2014/main" id="{2D6BE2DF-73A8-6D6B-9F4C-6ED88DA55F15}"/>
            </a:ext>
          </a:extLst>
        </xdr:cNvPr>
        <xdr:cNvGrpSpPr>
          <a:grpSpLocks/>
        </xdr:cNvGrpSpPr>
      </xdr:nvGrpSpPr>
      <xdr:grpSpPr bwMode="auto">
        <a:xfrm>
          <a:off x="4700588" y="10096500"/>
          <a:ext cx="266700" cy="0"/>
          <a:chOff x="466" y="3952"/>
          <a:chExt cx="28" cy="16"/>
        </a:xfrm>
      </xdr:grpSpPr>
      <xdr:sp macro="" textlink="">
        <xdr:nvSpPr>
          <xdr:cNvPr id="5317630" name="Line 5936">
            <a:extLst>
              <a:ext uri="{FF2B5EF4-FFF2-40B4-BE49-F238E27FC236}">
                <a16:creationId xmlns:a16="http://schemas.microsoft.com/office/drawing/2014/main" id="{4A9B6253-C793-6264-7C33-30BCA6EBCB7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31" name="Line 5937">
            <a:extLst>
              <a:ext uri="{FF2B5EF4-FFF2-40B4-BE49-F238E27FC236}">
                <a16:creationId xmlns:a16="http://schemas.microsoft.com/office/drawing/2014/main" id="{9DB40132-5C60-E0AE-4125-45715C261DC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58" name="Group 5938">
          <a:extLst>
            <a:ext uri="{FF2B5EF4-FFF2-40B4-BE49-F238E27FC236}">
              <a16:creationId xmlns:a16="http://schemas.microsoft.com/office/drawing/2014/main" id="{F5B891EB-90F6-89C9-A003-8FB0F97FB32B}"/>
            </a:ext>
          </a:extLst>
        </xdr:cNvPr>
        <xdr:cNvGrpSpPr>
          <a:grpSpLocks/>
        </xdr:cNvGrpSpPr>
      </xdr:nvGrpSpPr>
      <xdr:grpSpPr bwMode="auto">
        <a:xfrm>
          <a:off x="4700588" y="10096500"/>
          <a:ext cx="266700" cy="0"/>
          <a:chOff x="466" y="3952"/>
          <a:chExt cx="28" cy="16"/>
        </a:xfrm>
      </xdr:grpSpPr>
      <xdr:sp macro="" textlink="">
        <xdr:nvSpPr>
          <xdr:cNvPr id="5317628" name="Line 5939">
            <a:extLst>
              <a:ext uri="{FF2B5EF4-FFF2-40B4-BE49-F238E27FC236}">
                <a16:creationId xmlns:a16="http://schemas.microsoft.com/office/drawing/2014/main" id="{168D2B8C-9232-E96E-FEC6-E59C67DA9F6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29" name="Line 5940">
            <a:extLst>
              <a:ext uri="{FF2B5EF4-FFF2-40B4-BE49-F238E27FC236}">
                <a16:creationId xmlns:a16="http://schemas.microsoft.com/office/drawing/2014/main" id="{2CBD1EB8-CD24-CFF5-AF11-09F94373551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316359" name="Group 5941">
          <a:extLst>
            <a:ext uri="{FF2B5EF4-FFF2-40B4-BE49-F238E27FC236}">
              <a16:creationId xmlns:a16="http://schemas.microsoft.com/office/drawing/2014/main" id="{44AE7598-F96F-95B7-2CF1-62DC64866CA5}"/>
            </a:ext>
          </a:extLst>
        </xdr:cNvPr>
        <xdr:cNvGrpSpPr>
          <a:grpSpLocks/>
        </xdr:cNvGrpSpPr>
      </xdr:nvGrpSpPr>
      <xdr:grpSpPr bwMode="auto">
        <a:xfrm>
          <a:off x="4576763" y="10096500"/>
          <a:ext cx="228600" cy="0"/>
          <a:chOff x="466" y="3952"/>
          <a:chExt cx="28" cy="16"/>
        </a:xfrm>
      </xdr:grpSpPr>
      <xdr:sp macro="" textlink="">
        <xdr:nvSpPr>
          <xdr:cNvPr id="5317626" name="Line 5942">
            <a:extLst>
              <a:ext uri="{FF2B5EF4-FFF2-40B4-BE49-F238E27FC236}">
                <a16:creationId xmlns:a16="http://schemas.microsoft.com/office/drawing/2014/main" id="{4501866E-BA9F-8FEA-3384-227C274EA98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27" name="Line 5943">
            <a:extLst>
              <a:ext uri="{FF2B5EF4-FFF2-40B4-BE49-F238E27FC236}">
                <a16:creationId xmlns:a16="http://schemas.microsoft.com/office/drawing/2014/main" id="{5C9E275E-61E3-A2F2-BA34-77FF0ED35DD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60" name="Group 5944">
          <a:extLst>
            <a:ext uri="{FF2B5EF4-FFF2-40B4-BE49-F238E27FC236}">
              <a16:creationId xmlns:a16="http://schemas.microsoft.com/office/drawing/2014/main" id="{AE209F87-5C70-55C9-18F6-D321118307D6}"/>
            </a:ext>
          </a:extLst>
        </xdr:cNvPr>
        <xdr:cNvGrpSpPr>
          <a:grpSpLocks/>
        </xdr:cNvGrpSpPr>
      </xdr:nvGrpSpPr>
      <xdr:grpSpPr bwMode="auto">
        <a:xfrm>
          <a:off x="4117181" y="10096500"/>
          <a:ext cx="240507" cy="0"/>
          <a:chOff x="466" y="3952"/>
          <a:chExt cx="28" cy="16"/>
        </a:xfrm>
      </xdr:grpSpPr>
      <xdr:sp macro="" textlink="">
        <xdr:nvSpPr>
          <xdr:cNvPr id="5317624" name="Line 5945">
            <a:extLst>
              <a:ext uri="{FF2B5EF4-FFF2-40B4-BE49-F238E27FC236}">
                <a16:creationId xmlns:a16="http://schemas.microsoft.com/office/drawing/2014/main" id="{AA2B1262-C5E4-09F1-E551-5F78E6771E3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25" name="Line 5946">
            <a:extLst>
              <a:ext uri="{FF2B5EF4-FFF2-40B4-BE49-F238E27FC236}">
                <a16:creationId xmlns:a16="http://schemas.microsoft.com/office/drawing/2014/main" id="{8B4FC139-8C57-E946-D826-4013C022159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61" name="Group 5947">
          <a:extLst>
            <a:ext uri="{FF2B5EF4-FFF2-40B4-BE49-F238E27FC236}">
              <a16:creationId xmlns:a16="http://schemas.microsoft.com/office/drawing/2014/main" id="{A128E40B-8FE7-E7B5-572A-A497EBE6FFBB}"/>
            </a:ext>
          </a:extLst>
        </xdr:cNvPr>
        <xdr:cNvGrpSpPr>
          <a:grpSpLocks/>
        </xdr:cNvGrpSpPr>
      </xdr:nvGrpSpPr>
      <xdr:grpSpPr bwMode="auto">
        <a:xfrm>
          <a:off x="4117181" y="10096500"/>
          <a:ext cx="240507" cy="0"/>
          <a:chOff x="466" y="3952"/>
          <a:chExt cx="28" cy="16"/>
        </a:xfrm>
      </xdr:grpSpPr>
      <xdr:sp macro="" textlink="">
        <xdr:nvSpPr>
          <xdr:cNvPr id="5317622" name="Line 5948">
            <a:extLst>
              <a:ext uri="{FF2B5EF4-FFF2-40B4-BE49-F238E27FC236}">
                <a16:creationId xmlns:a16="http://schemas.microsoft.com/office/drawing/2014/main" id="{3AE24CBA-625E-7166-2806-4A2FDDFA220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23" name="Line 5949">
            <a:extLst>
              <a:ext uri="{FF2B5EF4-FFF2-40B4-BE49-F238E27FC236}">
                <a16:creationId xmlns:a16="http://schemas.microsoft.com/office/drawing/2014/main" id="{8311018B-CD66-D417-24D8-2B7F1DB7BA1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62" name="Group 5950">
          <a:extLst>
            <a:ext uri="{FF2B5EF4-FFF2-40B4-BE49-F238E27FC236}">
              <a16:creationId xmlns:a16="http://schemas.microsoft.com/office/drawing/2014/main" id="{C72BB197-F635-5437-FA3F-01BF90EDDE91}"/>
            </a:ext>
          </a:extLst>
        </xdr:cNvPr>
        <xdr:cNvGrpSpPr>
          <a:grpSpLocks/>
        </xdr:cNvGrpSpPr>
      </xdr:nvGrpSpPr>
      <xdr:grpSpPr bwMode="auto">
        <a:xfrm>
          <a:off x="4117181" y="10096500"/>
          <a:ext cx="240507" cy="0"/>
          <a:chOff x="466" y="3952"/>
          <a:chExt cx="28" cy="16"/>
        </a:xfrm>
      </xdr:grpSpPr>
      <xdr:sp macro="" textlink="">
        <xdr:nvSpPr>
          <xdr:cNvPr id="5317620" name="Line 5951">
            <a:extLst>
              <a:ext uri="{FF2B5EF4-FFF2-40B4-BE49-F238E27FC236}">
                <a16:creationId xmlns:a16="http://schemas.microsoft.com/office/drawing/2014/main" id="{91032094-DD37-0388-B359-A4B0D1EC5F2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21" name="Line 5952">
            <a:extLst>
              <a:ext uri="{FF2B5EF4-FFF2-40B4-BE49-F238E27FC236}">
                <a16:creationId xmlns:a16="http://schemas.microsoft.com/office/drawing/2014/main" id="{BB139E16-14CE-D46E-E513-4F34E57F76C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63" name="Group 5953">
          <a:extLst>
            <a:ext uri="{FF2B5EF4-FFF2-40B4-BE49-F238E27FC236}">
              <a16:creationId xmlns:a16="http://schemas.microsoft.com/office/drawing/2014/main" id="{96DE106A-A283-F970-E059-4004E3E2597B}"/>
            </a:ext>
          </a:extLst>
        </xdr:cNvPr>
        <xdr:cNvGrpSpPr>
          <a:grpSpLocks/>
        </xdr:cNvGrpSpPr>
      </xdr:nvGrpSpPr>
      <xdr:grpSpPr bwMode="auto">
        <a:xfrm>
          <a:off x="4117181" y="10096500"/>
          <a:ext cx="240507" cy="0"/>
          <a:chOff x="466" y="3952"/>
          <a:chExt cx="28" cy="16"/>
        </a:xfrm>
      </xdr:grpSpPr>
      <xdr:sp macro="" textlink="">
        <xdr:nvSpPr>
          <xdr:cNvPr id="5317618" name="Line 5954">
            <a:extLst>
              <a:ext uri="{FF2B5EF4-FFF2-40B4-BE49-F238E27FC236}">
                <a16:creationId xmlns:a16="http://schemas.microsoft.com/office/drawing/2014/main" id="{F39C7E3E-8CD9-3F3F-E9BC-8933BE59231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19" name="Line 5955">
            <a:extLst>
              <a:ext uri="{FF2B5EF4-FFF2-40B4-BE49-F238E27FC236}">
                <a16:creationId xmlns:a16="http://schemas.microsoft.com/office/drawing/2014/main" id="{0D597275-72B8-48CA-7492-837797876B1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64" name="Group 5956">
          <a:extLst>
            <a:ext uri="{FF2B5EF4-FFF2-40B4-BE49-F238E27FC236}">
              <a16:creationId xmlns:a16="http://schemas.microsoft.com/office/drawing/2014/main" id="{192B02D3-DF34-71B6-C78E-78EF2EE0C818}"/>
            </a:ext>
          </a:extLst>
        </xdr:cNvPr>
        <xdr:cNvGrpSpPr>
          <a:grpSpLocks/>
        </xdr:cNvGrpSpPr>
      </xdr:nvGrpSpPr>
      <xdr:grpSpPr bwMode="auto">
        <a:xfrm>
          <a:off x="4117181" y="10096500"/>
          <a:ext cx="240507" cy="0"/>
          <a:chOff x="466" y="3952"/>
          <a:chExt cx="28" cy="16"/>
        </a:xfrm>
      </xdr:grpSpPr>
      <xdr:sp macro="" textlink="">
        <xdr:nvSpPr>
          <xdr:cNvPr id="5317616" name="Line 5957">
            <a:extLst>
              <a:ext uri="{FF2B5EF4-FFF2-40B4-BE49-F238E27FC236}">
                <a16:creationId xmlns:a16="http://schemas.microsoft.com/office/drawing/2014/main" id="{7818E5DC-CCD2-0BB6-0D96-9F736058C9C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17" name="Line 5958">
            <a:extLst>
              <a:ext uri="{FF2B5EF4-FFF2-40B4-BE49-F238E27FC236}">
                <a16:creationId xmlns:a16="http://schemas.microsoft.com/office/drawing/2014/main" id="{7B3AF99C-6DE2-9C83-F4BF-F5E3B6A3804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65" name="Group 5959">
          <a:extLst>
            <a:ext uri="{FF2B5EF4-FFF2-40B4-BE49-F238E27FC236}">
              <a16:creationId xmlns:a16="http://schemas.microsoft.com/office/drawing/2014/main" id="{A8A02F89-7E59-8057-60D8-914D37E46A4B}"/>
            </a:ext>
          </a:extLst>
        </xdr:cNvPr>
        <xdr:cNvGrpSpPr>
          <a:grpSpLocks/>
        </xdr:cNvGrpSpPr>
      </xdr:nvGrpSpPr>
      <xdr:grpSpPr bwMode="auto">
        <a:xfrm>
          <a:off x="4117181" y="10096500"/>
          <a:ext cx="240507" cy="0"/>
          <a:chOff x="466" y="3952"/>
          <a:chExt cx="28" cy="16"/>
        </a:xfrm>
      </xdr:grpSpPr>
      <xdr:sp macro="" textlink="">
        <xdr:nvSpPr>
          <xdr:cNvPr id="5317614" name="Line 5960">
            <a:extLst>
              <a:ext uri="{FF2B5EF4-FFF2-40B4-BE49-F238E27FC236}">
                <a16:creationId xmlns:a16="http://schemas.microsoft.com/office/drawing/2014/main" id="{4E28085B-EDE8-DD38-8142-F10DA7904B5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15" name="Line 5961">
            <a:extLst>
              <a:ext uri="{FF2B5EF4-FFF2-40B4-BE49-F238E27FC236}">
                <a16:creationId xmlns:a16="http://schemas.microsoft.com/office/drawing/2014/main" id="{2591A725-DED9-611E-AFC1-7972CDA5968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316366" name="Group 5962">
          <a:extLst>
            <a:ext uri="{FF2B5EF4-FFF2-40B4-BE49-F238E27FC236}">
              <a16:creationId xmlns:a16="http://schemas.microsoft.com/office/drawing/2014/main" id="{5B126183-02F7-7918-BFC5-E2D466197457}"/>
            </a:ext>
          </a:extLst>
        </xdr:cNvPr>
        <xdr:cNvGrpSpPr>
          <a:grpSpLocks/>
        </xdr:cNvGrpSpPr>
      </xdr:nvGrpSpPr>
      <xdr:grpSpPr bwMode="auto">
        <a:xfrm>
          <a:off x="3993356" y="10096500"/>
          <a:ext cx="228600" cy="0"/>
          <a:chOff x="466" y="3952"/>
          <a:chExt cx="28" cy="16"/>
        </a:xfrm>
      </xdr:grpSpPr>
      <xdr:sp macro="" textlink="">
        <xdr:nvSpPr>
          <xdr:cNvPr id="5317612" name="Line 5963">
            <a:extLst>
              <a:ext uri="{FF2B5EF4-FFF2-40B4-BE49-F238E27FC236}">
                <a16:creationId xmlns:a16="http://schemas.microsoft.com/office/drawing/2014/main" id="{7234E552-09B8-4C69-7549-0C345437102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13" name="Line 5964">
            <a:extLst>
              <a:ext uri="{FF2B5EF4-FFF2-40B4-BE49-F238E27FC236}">
                <a16:creationId xmlns:a16="http://schemas.microsoft.com/office/drawing/2014/main" id="{B2C76935-9670-0994-67F6-B8F9EC4A888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67" name="Group 5965">
          <a:extLst>
            <a:ext uri="{FF2B5EF4-FFF2-40B4-BE49-F238E27FC236}">
              <a16:creationId xmlns:a16="http://schemas.microsoft.com/office/drawing/2014/main" id="{01AEB6C6-0F6C-FF07-F8BF-BEA8EBB64DDD}"/>
            </a:ext>
          </a:extLst>
        </xdr:cNvPr>
        <xdr:cNvGrpSpPr>
          <a:grpSpLocks/>
        </xdr:cNvGrpSpPr>
      </xdr:nvGrpSpPr>
      <xdr:grpSpPr bwMode="auto">
        <a:xfrm>
          <a:off x="4117181" y="10096500"/>
          <a:ext cx="228600" cy="0"/>
          <a:chOff x="466" y="3952"/>
          <a:chExt cx="28" cy="16"/>
        </a:xfrm>
      </xdr:grpSpPr>
      <xdr:sp macro="" textlink="">
        <xdr:nvSpPr>
          <xdr:cNvPr id="5317610" name="Line 5966">
            <a:extLst>
              <a:ext uri="{FF2B5EF4-FFF2-40B4-BE49-F238E27FC236}">
                <a16:creationId xmlns:a16="http://schemas.microsoft.com/office/drawing/2014/main" id="{ED85AFF5-D53A-B717-706B-FD98429A223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11" name="Line 5967">
            <a:extLst>
              <a:ext uri="{FF2B5EF4-FFF2-40B4-BE49-F238E27FC236}">
                <a16:creationId xmlns:a16="http://schemas.microsoft.com/office/drawing/2014/main" id="{33CA166F-CE8F-BB7F-CC2B-F1FA7BAF220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68" name="Group 5968">
          <a:extLst>
            <a:ext uri="{FF2B5EF4-FFF2-40B4-BE49-F238E27FC236}">
              <a16:creationId xmlns:a16="http://schemas.microsoft.com/office/drawing/2014/main" id="{FD611E42-85ED-4E3F-AF23-03C6F6D59FB3}"/>
            </a:ext>
          </a:extLst>
        </xdr:cNvPr>
        <xdr:cNvGrpSpPr>
          <a:grpSpLocks/>
        </xdr:cNvGrpSpPr>
      </xdr:nvGrpSpPr>
      <xdr:grpSpPr bwMode="auto">
        <a:xfrm>
          <a:off x="4117181" y="10096500"/>
          <a:ext cx="228600" cy="0"/>
          <a:chOff x="466" y="3952"/>
          <a:chExt cx="28" cy="16"/>
        </a:xfrm>
      </xdr:grpSpPr>
      <xdr:sp macro="" textlink="">
        <xdr:nvSpPr>
          <xdr:cNvPr id="5317608" name="Line 5969">
            <a:extLst>
              <a:ext uri="{FF2B5EF4-FFF2-40B4-BE49-F238E27FC236}">
                <a16:creationId xmlns:a16="http://schemas.microsoft.com/office/drawing/2014/main" id="{830182FB-6AC0-4999-258D-2C064A964DD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09" name="Line 5970">
            <a:extLst>
              <a:ext uri="{FF2B5EF4-FFF2-40B4-BE49-F238E27FC236}">
                <a16:creationId xmlns:a16="http://schemas.microsoft.com/office/drawing/2014/main" id="{19A7B9C2-9449-1C5C-6DA4-F45D193BDAB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69" name="Group 5971">
          <a:extLst>
            <a:ext uri="{FF2B5EF4-FFF2-40B4-BE49-F238E27FC236}">
              <a16:creationId xmlns:a16="http://schemas.microsoft.com/office/drawing/2014/main" id="{0AFA0A09-340C-1854-5DC0-CC96D8B1871F}"/>
            </a:ext>
          </a:extLst>
        </xdr:cNvPr>
        <xdr:cNvGrpSpPr>
          <a:grpSpLocks/>
        </xdr:cNvGrpSpPr>
      </xdr:nvGrpSpPr>
      <xdr:grpSpPr bwMode="auto">
        <a:xfrm>
          <a:off x="4117181" y="10096500"/>
          <a:ext cx="240507" cy="0"/>
          <a:chOff x="466" y="3952"/>
          <a:chExt cx="28" cy="16"/>
        </a:xfrm>
      </xdr:grpSpPr>
      <xdr:sp macro="" textlink="">
        <xdr:nvSpPr>
          <xdr:cNvPr id="5317606" name="Line 5972">
            <a:extLst>
              <a:ext uri="{FF2B5EF4-FFF2-40B4-BE49-F238E27FC236}">
                <a16:creationId xmlns:a16="http://schemas.microsoft.com/office/drawing/2014/main" id="{6596FD78-A105-4CB1-A084-D749AD16EE2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07" name="Line 5973">
            <a:extLst>
              <a:ext uri="{FF2B5EF4-FFF2-40B4-BE49-F238E27FC236}">
                <a16:creationId xmlns:a16="http://schemas.microsoft.com/office/drawing/2014/main" id="{D15693D8-F46A-1CE1-7F37-4CE3D06D395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70" name="Group 5974">
          <a:extLst>
            <a:ext uri="{FF2B5EF4-FFF2-40B4-BE49-F238E27FC236}">
              <a16:creationId xmlns:a16="http://schemas.microsoft.com/office/drawing/2014/main" id="{77E83E30-CD9B-D1D2-65DA-AFE7EB7C69CF}"/>
            </a:ext>
          </a:extLst>
        </xdr:cNvPr>
        <xdr:cNvGrpSpPr>
          <a:grpSpLocks/>
        </xdr:cNvGrpSpPr>
      </xdr:nvGrpSpPr>
      <xdr:grpSpPr bwMode="auto">
        <a:xfrm>
          <a:off x="4117181" y="10096500"/>
          <a:ext cx="228600" cy="0"/>
          <a:chOff x="466" y="3952"/>
          <a:chExt cx="28" cy="16"/>
        </a:xfrm>
      </xdr:grpSpPr>
      <xdr:sp macro="" textlink="">
        <xdr:nvSpPr>
          <xdr:cNvPr id="5317604" name="Line 5975">
            <a:extLst>
              <a:ext uri="{FF2B5EF4-FFF2-40B4-BE49-F238E27FC236}">
                <a16:creationId xmlns:a16="http://schemas.microsoft.com/office/drawing/2014/main" id="{12930CF5-C77F-5E9F-D5EA-2B65F343470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05" name="Line 5976">
            <a:extLst>
              <a:ext uri="{FF2B5EF4-FFF2-40B4-BE49-F238E27FC236}">
                <a16:creationId xmlns:a16="http://schemas.microsoft.com/office/drawing/2014/main" id="{875BB03B-F25D-C7C2-AD72-B0B1F1C54CA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71" name="Group 5977">
          <a:extLst>
            <a:ext uri="{FF2B5EF4-FFF2-40B4-BE49-F238E27FC236}">
              <a16:creationId xmlns:a16="http://schemas.microsoft.com/office/drawing/2014/main" id="{8C83DA1F-015E-F78E-4243-850CE1AA2EBE}"/>
            </a:ext>
          </a:extLst>
        </xdr:cNvPr>
        <xdr:cNvGrpSpPr>
          <a:grpSpLocks/>
        </xdr:cNvGrpSpPr>
      </xdr:nvGrpSpPr>
      <xdr:grpSpPr bwMode="auto">
        <a:xfrm>
          <a:off x="4117181" y="10096500"/>
          <a:ext cx="228600" cy="0"/>
          <a:chOff x="466" y="3952"/>
          <a:chExt cx="28" cy="16"/>
        </a:xfrm>
      </xdr:grpSpPr>
      <xdr:sp macro="" textlink="">
        <xdr:nvSpPr>
          <xdr:cNvPr id="5317602" name="Line 5978">
            <a:extLst>
              <a:ext uri="{FF2B5EF4-FFF2-40B4-BE49-F238E27FC236}">
                <a16:creationId xmlns:a16="http://schemas.microsoft.com/office/drawing/2014/main" id="{5AC0F73D-22E0-B8A8-5689-867F454CD3D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03" name="Line 5979">
            <a:extLst>
              <a:ext uri="{FF2B5EF4-FFF2-40B4-BE49-F238E27FC236}">
                <a16:creationId xmlns:a16="http://schemas.microsoft.com/office/drawing/2014/main" id="{8C8E3BF1-82F0-5200-F9AA-CE42171BAB9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372" name="Group 5980">
          <a:extLst>
            <a:ext uri="{FF2B5EF4-FFF2-40B4-BE49-F238E27FC236}">
              <a16:creationId xmlns:a16="http://schemas.microsoft.com/office/drawing/2014/main" id="{2283BA9E-8462-2F8A-2E46-BD9DD240FA2C}"/>
            </a:ext>
          </a:extLst>
        </xdr:cNvPr>
        <xdr:cNvGrpSpPr>
          <a:grpSpLocks/>
        </xdr:cNvGrpSpPr>
      </xdr:nvGrpSpPr>
      <xdr:grpSpPr bwMode="auto">
        <a:xfrm>
          <a:off x="4117181" y="10096500"/>
          <a:ext cx="240507" cy="0"/>
          <a:chOff x="466" y="3952"/>
          <a:chExt cx="28" cy="16"/>
        </a:xfrm>
      </xdr:grpSpPr>
      <xdr:sp macro="" textlink="">
        <xdr:nvSpPr>
          <xdr:cNvPr id="5317600" name="Line 5981">
            <a:extLst>
              <a:ext uri="{FF2B5EF4-FFF2-40B4-BE49-F238E27FC236}">
                <a16:creationId xmlns:a16="http://schemas.microsoft.com/office/drawing/2014/main" id="{41068221-25E8-59CD-4658-1F556929C8E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601" name="Line 5982">
            <a:extLst>
              <a:ext uri="{FF2B5EF4-FFF2-40B4-BE49-F238E27FC236}">
                <a16:creationId xmlns:a16="http://schemas.microsoft.com/office/drawing/2014/main" id="{7F8E8358-341C-F659-CA03-A8F91DDAC58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73" name="Group 5983">
          <a:extLst>
            <a:ext uri="{FF2B5EF4-FFF2-40B4-BE49-F238E27FC236}">
              <a16:creationId xmlns:a16="http://schemas.microsoft.com/office/drawing/2014/main" id="{4F56D58D-00CB-75ED-8A9D-31B836E424A0}"/>
            </a:ext>
          </a:extLst>
        </xdr:cNvPr>
        <xdr:cNvGrpSpPr>
          <a:grpSpLocks/>
        </xdr:cNvGrpSpPr>
      </xdr:nvGrpSpPr>
      <xdr:grpSpPr bwMode="auto">
        <a:xfrm>
          <a:off x="4700588" y="10096500"/>
          <a:ext cx="266700" cy="0"/>
          <a:chOff x="466" y="3952"/>
          <a:chExt cx="28" cy="16"/>
        </a:xfrm>
      </xdr:grpSpPr>
      <xdr:sp macro="" textlink="">
        <xdr:nvSpPr>
          <xdr:cNvPr id="5317598" name="Line 5984">
            <a:extLst>
              <a:ext uri="{FF2B5EF4-FFF2-40B4-BE49-F238E27FC236}">
                <a16:creationId xmlns:a16="http://schemas.microsoft.com/office/drawing/2014/main" id="{E38B6E79-72FC-53EF-7DE0-6165A4512B4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99" name="Line 5985">
            <a:extLst>
              <a:ext uri="{FF2B5EF4-FFF2-40B4-BE49-F238E27FC236}">
                <a16:creationId xmlns:a16="http://schemas.microsoft.com/office/drawing/2014/main" id="{2339A389-1609-AFA7-F33A-96BAC98CE46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74" name="Group 5986">
          <a:extLst>
            <a:ext uri="{FF2B5EF4-FFF2-40B4-BE49-F238E27FC236}">
              <a16:creationId xmlns:a16="http://schemas.microsoft.com/office/drawing/2014/main" id="{255B3FD5-152B-EADA-DAC8-8AC11D6166C8}"/>
            </a:ext>
          </a:extLst>
        </xdr:cNvPr>
        <xdr:cNvGrpSpPr>
          <a:grpSpLocks/>
        </xdr:cNvGrpSpPr>
      </xdr:nvGrpSpPr>
      <xdr:grpSpPr bwMode="auto">
        <a:xfrm>
          <a:off x="4700588" y="10096500"/>
          <a:ext cx="266700" cy="0"/>
          <a:chOff x="466" y="3952"/>
          <a:chExt cx="28" cy="16"/>
        </a:xfrm>
      </xdr:grpSpPr>
      <xdr:sp macro="" textlink="">
        <xdr:nvSpPr>
          <xdr:cNvPr id="5317596" name="Line 5987">
            <a:extLst>
              <a:ext uri="{FF2B5EF4-FFF2-40B4-BE49-F238E27FC236}">
                <a16:creationId xmlns:a16="http://schemas.microsoft.com/office/drawing/2014/main" id="{96C9A053-9E5B-4D5A-FF86-5FBDDDC67BD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97" name="Line 5988">
            <a:extLst>
              <a:ext uri="{FF2B5EF4-FFF2-40B4-BE49-F238E27FC236}">
                <a16:creationId xmlns:a16="http://schemas.microsoft.com/office/drawing/2014/main" id="{6289E572-80FE-DBD6-CA76-C60539EB23E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75" name="Group 5989">
          <a:extLst>
            <a:ext uri="{FF2B5EF4-FFF2-40B4-BE49-F238E27FC236}">
              <a16:creationId xmlns:a16="http://schemas.microsoft.com/office/drawing/2014/main" id="{13EF4741-16F5-AD96-CF95-BB16C0D970C3}"/>
            </a:ext>
          </a:extLst>
        </xdr:cNvPr>
        <xdr:cNvGrpSpPr>
          <a:grpSpLocks/>
        </xdr:cNvGrpSpPr>
      </xdr:nvGrpSpPr>
      <xdr:grpSpPr bwMode="auto">
        <a:xfrm>
          <a:off x="4700588" y="10096500"/>
          <a:ext cx="266700" cy="0"/>
          <a:chOff x="466" y="3952"/>
          <a:chExt cx="28" cy="16"/>
        </a:xfrm>
      </xdr:grpSpPr>
      <xdr:sp macro="" textlink="">
        <xdr:nvSpPr>
          <xdr:cNvPr id="5317594" name="Line 5990">
            <a:extLst>
              <a:ext uri="{FF2B5EF4-FFF2-40B4-BE49-F238E27FC236}">
                <a16:creationId xmlns:a16="http://schemas.microsoft.com/office/drawing/2014/main" id="{C44AF84D-886D-D53D-6E3D-4FE245C56D9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95" name="Line 5991">
            <a:extLst>
              <a:ext uri="{FF2B5EF4-FFF2-40B4-BE49-F238E27FC236}">
                <a16:creationId xmlns:a16="http://schemas.microsoft.com/office/drawing/2014/main" id="{8E5ADB1D-477E-7355-AF6B-A75C45CD4DA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376" name="Group 5992">
          <a:extLst>
            <a:ext uri="{FF2B5EF4-FFF2-40B4-BE49-F238E27FC236}">
              <a16:creationId xmlns:a16="http://schemas.microsoft.com/office/drawing/2014/main" id="{73B6BE69-107B-24FE-18DF-8B2C0A37F7BB}"/>
            </a:ext>
          </a:extLst>
        </xdr:cNvPr>
        <xdr:cNvGrpSpPr>
          <a:grpSpLocks/>
        </xdr:cNvGrpSpPr>
      </xdr:nvGrpSpPr>
      <xdr:grpSpPr bwMode="auto">
        <a:xfrm>
          <a:off x="5486400" y="10096500"/>
          <a:ext cx="266700" cy="0"/>
          <a:chOff x="466" y="3952"/>
          <a:chExt cx="28" cy="16"/>
        </a:xfrm>
      </xdr:grpSpPr>
      <xdr:sp macro="" textlink="">
        <xdr:nvSpPr>
          <xdr:cNvPr id="5317592" name="Line 5993">
            <a:extLst>
              <a:ext uri="{FF2B5EF4-FFF2-40B4-BE49-F238E27FC236}">
                <a16:creationId xmlns:a16="http://schemas.microsoft.com/office/drawing/2014/main" id="{99E55A1E-EA46-32F8-B130-2DDAB1EE28A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93" name="Line 5994">
            <a:extLst>
              <a:ext uri="{FF2B5EF4-FFF2-40B4-BE49-F238E27FC236}">
                <a16:creationId xmlns:a16="http://schemas.microsoft.com/office/drawing/2014/main" id="{E91858FE-C62F-6E2C-C73F-7FF0B4AA425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377" name="Group 5995">
          <a:extLst>
            <a:ext uri="{FF2B5EF4-FFF2-40B4-BE49-F238E27FC236}">
              <a16:creationId xmlns:a16="http://schemas.microsoft.com/office/drawing/2014/main" id="{C778AEEE-5132-AFAC-77E0-BF513D5362FC}"/>
            </a:ext>
          </a:extLst>
        </xdr:cNvPr>
        <xdr:cNvGrpSpPr>
          <a:grpSpLocks/>
        </xdr:cNvGrpSpPr>
      </xdr:nvGrpSpPr>
      <xdr:grpSpPr bwMode="auto">
        <a:xfrm>
          <a:off x="5486400" y="10096500"/>
          <a:ext cx="266700" cy="0"/>
          <a:chOff x="466" y="3952"/>
          <a:chExt cx="28" cy="16"/>
        </a:xfrm>
      </xdr:grpSpPr>
      <xdr:sp macro="" textlink="">
        <xdr:nvSpPr>
          <xdr:cNvPr id="5317590" name="Line 5996">
            <a:extLst>
              <a:ext uri="{FF2B5EF4-FFF2-40B4-BE49-F238E27FC236}">
                <a16:creationId xmlns:a16="http://schemas.microsoft.com/office/drawing/2014/main" id="{2809E075-1551-ACED-9768-5DBB0E90589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91" name="Line 5997">
            <a:extLst>
              <a:ext uri="{FF2B5EF4-FFF2-40B4-BE49-F238E27FC236}">
                <a16:creationId xmlns:a16="http://schemas.microsoft.com/office/drawing/2014/main" id="{B14061F3-4572-2C55-9733-674EDDBF792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378" name="Group 5998">
          <a:extLst>
            <a:ext uri="{FF2B5EF4-FFF2-40B4-BE49-F238E27FC236}">
              <a16:creationId xmlns:a16="http://schemas.microsoft.com/office/drawing/2014/main" id="{41BEE8A7-4449-1C5B-18A7-3CE0EAC6E470}"/>
            </a:ext>
          </a:extLst>
        </xdr:cNvPr>
        <xdr:cNvGrpSpPr>
          <a:grpSpLocks/>
        </xdr:cNvGrpSpPr>
      </xdr:nvGrpSpPr>
      <xdr:grpSpPr bwMode="auto">
        <a:xfrm>
          <a:off x="5486400" y="10096500"/>
          <a:ext cx="266700" cy="0"/>
          <a:chOff x="466" y="3952"/>
          <a:chExt cx="28" cy="16"/>
        </a:xfrm>
      </xdr:grpSpPr>
      <xdr:sp macro="" textlink="">
        <xdr:nvSpPr>
          <xdr:cNvPr id="5317588" name="Line 5999">
            <a:extLst>
              <a:ext uri="{FF2B5EF4-FFF2-40B4-BE49-F238E27FC236}">
                <a16:creationId xmlns:a16="http://schemas.microsoft.com/office/drawing/2014/main" id="{48C4AD9C-654A-B059-BF80-604DB46E91D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89" name="Line 6000">
            <a:extLst>
              <a:ext uri="{FF2B5EF4-FFF2-40B4-BE49-F238E27FC236}">
                <a16:creationId xmlns:a16="http://schemas.microsoft.com/office/drawing/2014/main" id="{8327E6CA-4C51-A718-1C96-7252662F364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379" name="Group 6001">
          <a:extLst>
            <a:ext uri="{FF2B5EF4-FFF2-40B4-BE49-F238E27FC236}">
              <a16:creationId xmlns:a16="http://schemas.microsoft.com/office/drawing/2014/main" id="{CF4E1791-1ADA-341A-E6BE-73C8AAAAD1C6}"/>
            </a:ext>
          </a:extLst>
        </xdr:cNvPr>
        <xdr:cNvGrpSpPr>
          <a:grpSpLocks/>
        </xdr:cNvGrpSpPr>
      </xdr:nvGrpSpPr>
      <xdr:grpSpPr bwMode="auto">
        <a:xfrm>
          <a:off x="5486400" y="10096500"/>
          <a:ext cx="266700" cy="0"/>
          <a:chOff x="466" y="3952"/>
          <a:chExt cx="28" cy="16"/>
        </a:xfrm>
      </xdr:grpSpPr>
      <xdr:sp macro="" textlink="">
        <xdr:nvSpPr>
          <xdr:cNvPr id="5317586" name="Line 6002">
            <a:extLst>
              <a:ext uri="{FF2B5EF4-FFF2-40B4-BE49-F238E27FC236}">
                <a16:creationId xmlns:a16="http://schemas.microsoft.com/office/drawing/2014/main" id="{A2F8BFC1-23CE-A854-B8DA-7E38F6755C9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87" name="Line 6003">
            <a:extLst>
              <a:ext uri="{FF2B5EF4-FFF2-40B4-BE49-F238E27FC236}">
                <a16:creationId xmlns:a16="http://schemas.microsoft.com/office/drawing/2014/main" id="{E1F3B324-3CE3-BE75-5C2D-117FEAB08E4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380" name="Group 6004">
          <a:extLst>
            <a:ext uri="{FF2B5EF4-FFF2-40B4-BE49-F238E27FC236}">
              <a16:creationId xmlns:a16="http://schemas.microsoft.com/office/drawing/2014/main" id="{DA889D4E-9850-92CC-3D8A-32BD298237E0}"/>
            </a:ext>
          </a:extLst>
        </xdr:cNvPr>
        <xdr:cNvGrpSpPr>
          <a:grpSpLocks/>
        </xdr:cNvGrpSpPr>
      </xdr:nvGrpSpPr>
      <xdr:grpSpPr bwMode="auto">
        <a:xfrm>
          <a:off x="5486400" y="10096500"/>
          <a:ext cx="266700" cy="0"/>
          <a:chOff x="466" y="3952"/>
          <a:chExt cx="28" cy="16"/>
        </a:xfrm>
      </xdr:grpSpPr>
      <xdr:sp macro="" textlink="">
        <xdr:nvSpPr>
          <xdr:cNvPr id="5317584" name="Line 6005">
            <a:extLst>
              <a:ext uri="{FF2B5EF4-FFF2-40B4-BE49-F238E27FC236}">
                <a16:creationId xmlns:a16="http://schemas.microsoft.com/office/drawing/2014/main" id="{B107CA2B-66F2-0D68-1FF8-3984F7ACE2E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85" name="Line 6006">
            <a:extLst>
              <a:ext uri="{FF2B5EF4-FFF2-40B4-BE49-F238E27FC236}">
                <a16:creationId xmlns:a16="http://schemas.microsoft.com/office/drawing/2014/main" id="{9DCD13D5-379A-6E8E-ECA5-42454116BAE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81" name="Group 6007">
          <a:extLst>
            <a:ext uri="{FF2B5EF4-FFF2-40B4-BE49-F238E27FC236}">
              <a16:creationId xmlns:a16="http://schemas.microsoft.com/office/drawing/2014/main" id="{A6D2D33C-D42B-1837-4874-67FDB316FA19}"/>
            </a:ext>
          </a:extLst>
        </xdr:cNvPr>
        <xdr:cNvGrpSpPr>
          <a:grpSpLocks/>
        </xdr:cNvGrpSpPr>
      </xdr:nvGrpSpPr>
      <xdr:grpSpPr bwMode="auto">
        <a:xfrm>
          <a:off x="4117181" y="10096500"/>
          <a:ext cx="228600" cy="0"/>
          <a:chOff x="466" y="3952"/>
          <a:chExt cx="28" cy="16"/>
        </a:xfrm>
      </xdr:grpSpPr>
      <xdr:sp macro="" textlink="">
        <xdr:nvSpPr>
          <xdr:cNvPr id="5317582" name="Line 6008">
            <a:extLst>
              <a:ext uri="{FF2B5EF4-FFF2-40B4-BE49-F238E27FC236}">
                <a16:creationId xmlns:a16="http://schemas.microsoft.com/office/drawing/2014/main" id="{B578D4BB-8E25-1019-D0E1-83AD09B6650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83" name="Line 6009">
            <a:extLst>
              <a:ext uri="{FF2B5EF4-FFF2-40B4-BE49-F238E27FC236}">
                <a16:creationId xmlns:a16="http://schemas.microsoft.com/office/drawing/2014/main" id="{CE3F6088-658D-4250-DD51-DF9C110EF3C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82" name="Group 6010">
          <a:extLst>
            <a:ext uri="{FF2B5EF4-FFF2-40B4-BE49-F238E27FC236}">
              <a16:creationId xmlns:a16="http://schemas.microsoft.com/office/drawing/2014/main" id="{55DD0567-B634-0DA9-C8FA-E0B2DF3B667A}"/>
            </a:ext>
          </a:extLst>
        </xdr:cNvPr>
        <xdr:cNvGrpSpPr>
          <a:grpSpLocks/>
        </xdr:cNvGrpSpPr>
      </xdr:nvGrpSpPr>
      <xdr:grpSpPr bwMode="auto">
        <a:xfrm>
          <a:off x="4700588" y="10096500"/>
          <a:ext cx="266700" cy="0"/>
          <a:chOff x="466" y="3952"/>
          <a:chExt cx="28" cy="16"/>
        </a:xfrm>
      </xdr:grpSpPr>
      <xdr:sp macro="" textlink="">
        <xdr:nvSpPr>
          <xdr:cNvPr id="5317580" name="Line 6011">
            <a:extLst>
              <a:ext uri="{FF2B5EF4-FFF2-40B4-BE49-F238E27FC236}">
                <a16:creationId xmlns:a16="http://schemas.microsoft.com/office/drawing/2014/main" id="{0716249E-0CD3-1012-CADA-21D446A0CF7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81" name="Line 6012">
            <a:extLst>
              <a:ext uri="{FF2B5EF4-FFF2-40B4-BE49-F238E27FC236}">
                <a16:creationId xmlns:a16="http://schemas.microsoft.com/office/drawing/2014/main" id="{3593962F-51F3-93FA-8A1C-19244B1CBD9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83" name="Group 6013">
          <a:extLst>
            <a:ext uri="{FF2B5EF4-FFF2-40B4-BE49-F238E27FC236}">
              <a16:creationId xmlns:a16="http://schemas.microsoft.com/office/drawing/2014/main" id="{F346354B-9323-6AD4-D46C-463D9B92D689}"/>
            </a:ext>
          </a:extLst>
        </xdr:cNvPr>
        <xdr:cNvGrpSpPr>
          <a:grpSpLocks/>
        </xdr:cNvGrpSpPr>
      </xdr:nvGrpSpPr>
      <xdr:grpSpPr bwMode="auto">
        <a:xfrm>
          <a:off x="4117181" y="10096500"/>
          <a:ext cx="228600" cy="0"/>
          <a:chOff x="466" y="3952"/>
          <a:chExt cx="28" cy="16"/>
        </a:xfrm>
      </xdr:grpSpPr>
      <xdr:sp macro="" textlink="">
        <xdr:nvSpPr>
          <xdr:cNvPr id="5317578" name="Line 6014">
            <a:extLst>
              <a:ext uri="{FF2B5EF4-FFF2-40B4-BE49-F238E27FC236}">
                <a16:creationId xmlns:a16="http://schemas.microsoft.com/office/drawing/2014/main" id="{86C954BB-C07E-2304-006E-DC9473FA262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79" name="Line 6015">
            <a:extLst>
              <a:ext uri="{FF2B5EF4-FFF2-40B4-BE49-F238E27FC236}">
                <a16:creationId xmlns:a16="http://schemas.microsoft.com/office/drawing/2014/main" id="{51E733FC-7F72-DC03-709E-51C0FF98F19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84" name="Group 6016">
          <a:extLst>
            <a:ext uri="{FF2B5EF4-FFF2-40B4-BE49-F238E27FC236}">
              <a16:creationId xmlns:a16="http://schemas.microsoft.com/office/drawing/2014/main" id="{06BFFEC9-F6AF-E813-9FB5-903A3B83C02F}"/>
            </a:ext>
          </a:extLst>
        </xdr:cNvPr>
        <xdr:cNvGrpSpPr>
          <a:grpSpLocks/>
        </xdr:cNvGrpSpPr>
      </xdr:nvGrpSpPr>
      <xdr:grpSpPr bwMode="auto">
        <a:xfrm>
          <a:off x="4700588" y="10096500"/>
          <a:ext cx="266700" cy="0"/>
          <a:chOff x="466" y="3952"/>
          <a:chExt cx="28" cy="16"/>
        </a:xfrm>
      </xdr:grpSpPr>
      <xdr:sp macro="" textlink="">
        <xdr:nvSpPr>
          <xdr:cNvPr id="5317576" name="Line 6017">
            <a:extLst>
              <a:ext uri="{FF2B5EF4-FFF2-40B4-BE49-F238E27FC236}">
                <a16:creationId xmlns:a16="http://schemas.microsoft.com/office/drawing/2014/main" id="{6CF1963C-4AB8-5EA2-F920-6981185AFE5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77" name="Line 6018">
            <a:extLst>
              <a:ext uri="{FF2B5EF4-FFF2-40B4-BE49-F238E27FC236}">
                <a16:creationId xmlns:a16="http://schemas.microsoft.com/office/drawing/2014/main" id="{E7C64851-F620-9890-86CD-2E5C16519D7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85" name="Group 6019">
          <a:extLst>
            <a:ext uri="{FF2B5EF4-FFF2-40B4-BE49-F238E27FC236}">
              <a16:creationId xmlns:a16="http://schemas.microsoft.com/office/drawing/2014/main" id="{7A1E4CB7-B860-586F-D1BA-F46856E39879}"/>
            </a:ext>
          </a:extLst>
        </xdr:cNvPr>
        <xdr:cNvGrpSpPr>
          <a:grpSpLocks/>
        </xdr:cNvGrpSpPr>
      </xdr:nvGrpSpPr>
      <xdr:grpSpPr bwMode="auto">
        <a:xfrm>
          <a:off x="4117181" y="10096500"/>
          <a:ext cx="228600" cy="0"/>
          <a:chOff x="466" y="3952"/>
          <a:chExt cx="28" cy="16"/>
        </a:xfrm>
      </xdr:grpSpPr>
      <xdr:sp macro="" textlink="">
        <xdr:nvSpPr>
          <xdr:cNvPr id="5317574" name="Line 6020">
            <a:extLst>
              <a:ext uri="{FF2B5EF4-FFF2-40B4-BE49-F238E27FC236}">
                <a16:creationId xmlns:a16="http://schemas.microsoft.com/office/drawing/2014/main" id="{4F12DF5B-0463-A073-A14F-BFFC51656EA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75" name="Line 6021">
            <a:extLst>
              <a:ext uri="{FF2B5EF4-FFF2-40B4-BE49-F238E27FC236}">
                <a16:creationId xmlns:a16="http://schemas.microsoft.com/office/drawing/2014/main" id="{20708439-5E78-A27C-714C-37A0449E324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86" name="Group 6022">
          <a:extLst>
            <a:ext uri="{FF2B5EF4-FFF2-40B4-BE49-F238E27FC236}">
              <a16:creationId xmlns:a16="http://schemas.microsoft.com/office/drawing/2014/main" id="{0FF8D5BA-68E3-F7F2-5FEA-F349A3D589CF}"/>
            </a:ext>
          </a:extLst>
        </xdr:cNvPr>
        <xdr:cNvGrpSpPr>
          <a:grpSpLocks/>
        </xdr:cNvGrpSpPr>
      </xdr:nvGrpSpPr>
      <xdr:grpSpPr bwMode="auto">
        <a:xfrm>
          <a:off x="4700588" y="10096500"/>
          <a:ext cx="266700" cy="0"/>
          <a:chOff x="466" y="3952"/>
          <a:chExt cx="28" cy="16"/>
        </a:xfrm>
      </xdr:grpSpPr>
      <xdr:sp macro="" textlink="">
        <xdr:nvSpPr>
          <xdr:cNvPr id="5317572" name="Line 6023">
            <a:extLst>
              <a:ext uri="{FF2B5EF4-FFF2-40B4-BE49-F238E27FC236}">
                <a16:creationId xmlns:a16="http://schemas.microsoft.com/office/drawing/2014/main" id="{DA3DB1F5-439D-292D-E787-6B8C86F7CEF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73" name="Line 6024">
            <a:extLst>
              <a:ext uri="{FF2B5EF4-FFF2-40B4-BE49-F238E27FC236}">
                <a16:creationId xmlns:a16="http://schemas.microsoft.com/office/drawing/2014/main" id="{F8BF2E54-EE76-2505-0956-351D2ECCE30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87" name="Group 6025">
          <a:extLst>
            <a:ext uri="{FF2B5EF4-FFF2-40B4-BE49-F238E27FC236}">
              <a16:creationId xmlns:a16="http://schemas.microsoft.com/office/drawing/2014/main" id="{ACC7D233-19AA-DC7D-020B-D9E1651CE26B}"/>
            </a:ext>
          </a:extLst>
        </xdr:cNvPr>
        <xdr:cNvGrpSpPr>
          <a:grpSpLocks/>
        </xdr:cNvGrpSpPr>
      </xdr:nvGrpSpPr>
      <xdr:grpSpPr bwMode="auto">
        <a:xfrm>
          <a:off x="4117181" y="10096500"/>
          <a:ext cx="228600" cy="0"/>
          <a:chOff x="466" y="3952"/>
          <a:chExt cx="28" cy="16"/>
        </a:xfrm>
      </xdr:grpSpPr>
      <xdr:sp macro="" textlink="">
        <xdr:nvSpPr>
          <xdr:cNvPr id="5317570" name="Line 6026">
            <a:extLst>
              <a:ext uri="{FF2B5EF4-FFF2-40B4-BE49-F238E27FC236}">
                <a16:creationId xmlns:a16="http://schemas.microsoft.com/office/drawing/2014/main" id="{CA781FC3-B311-78E6-ED9F-1A6670315F2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71" name="Line 6027">
            <a:extLst>
              <a:ext uri="{FF2B5EF4-FFF2-40B4-BE49-F238E27FC236}">
                <a16:creationId xmlns:a16="http://schemas.microsoft.com/office/drawing/2014/main" id="{218DF618-E7A8-E68F-40C5-47AD31B82B2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88" name="Group 6028">
          <a:extLst>
            <a:ext uri="{FF2B5EF4-FFF2-40B4-BE49-F238E27FC236}">
              <a16:creationId xmlns:a16="http://schemas.microsoft.com/office/drawing/2014/main" id="{25A31D5E-C835-A05D-CCE3-402EE5574AB2}"/>
            </a:ext>
          </a:extLst>
        </xdr:cNvPr>
        <xdr:cNvGrpSpPr>
          <a:grpSpLocks/>
        </xdr:cNvGrpSpPr>
      </xdr:nvGrpSpPr>
      <xdr:grpSpPr bwMode="auto">
        <a:xfrm>
          <a:off x="4700588" y="10096500"/>
          <a:ext cx="266700" cy="0"/>
          <a:chOff x="466" y="3952"/>
          <a:chExt cx="28" cy="16"/>
        </a:xfrm>
      </xdr:grpSpPr>
      <xdr:sp macro="" textlink="">
        <xdr:nvSpPr>
          <xdr:cNvPr id="5317568" name="Line 6029">
            <a:extLst>
              <a:ext uri="{FF2B5EF4-FFF2-40B4-BE49-F238E27FC236}">
                <a16:creationId xmlns:a16="http://schemas.microsoft.com/office/drawing/2014/main" id="{E9FE4B2E-CE0A-E387-8FF8-16973811C2F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69" name="Line 6030">
            <a:extLst>
              <a:ext uri="{FF2B5EF4-FFF2-40B4-BE49-F238E27FC236}">
                <a16:creationId xmlns:a16="http://schemas.microsoft.com/office/drawing/2014/main" id="{D5B25486-57E7-F207-4AEE-A9B015D19CA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89" name="Group 6031">
          <a:extLst>
            <a:ext uri="{FF2B5EF4-FFF2-40B4-BE49-F238E27FC236}">
              <a16:creationId xmlns:a16="http://schemas.microsoft.com/office/drawing/2014/main" id="{D21C34F3-BDC4-B613-3BEB-26E42924E776}"/>
            </a:ext>
          </a:extLst>
        </xdr:cNvPr>
        <xdr:cNvGrpSpPr>
          <a:grpSpLocks/>
        </xdr:cNvGrpSpPr>
      </xdr:nvGrpSpPr>
      <xdr:grpSpPr bwMode="auto">
        <a:xfrm>
          <a:off x="4117181" y="10096500"/>
          <a:ext cx="228600" cy="0"/>
          <a:chOff x="466" y="3952"/>
          <a:chExt cx="28" cy="16"/>
        </a:xfrm>
      </xdr:grpSpPr>
      <xdr:sp macro="" textlink="">
        <xdr:nvSpPr>
          <xdr:cNvPr id="5317566" name="Line 6032">
            <a:extLst>
              <a:ext uri="{FF2B5EF4-FFF2-40B4-BE49-F238E27FC236}">
                <a16:creationId xmlns:a16="http://schemas.microsoft.com/office/drawing/2014/main" id="{0A7C6562-F322-5C25-BE8B-9BFBE0AE5E7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67" name="Line 6033">
            <a:extLst>
              <a:ext uri="{FF2B5EF4-FFF2-40B4-BE49-F238E27FC236}">
                <a16:creationId xmlns:a16="http://schemas.microsoft.com/office/drawing/2014/main" id="{E6C48D86-B239-B9C3-DA2D-30F273E69F7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90" name="Group 6034">
          <a:extLst>
            <a:ext uri="{FF2B5EF4-FFF2-40B4-BE49-F238E27FC236}">
              <a16:creationId xmlns:a16="http://schemas.microsoft.com/office/drawing/2014/main" id="{F0E1A649-FAF9-CC67-766B-CDC323D99C03}"/>
            </a:ext>
          </a:extLst>
        </xdr:cNvPr>
        <xdr:cNvGrpSpPr>
          <a:grpSpLocks/>
        </xdr:cNvGrpSpPr>
      </xdr:nvGrpSpPr>
      <xdr:grpSpPr bwMode="auto">
        <a:xfrm>
          <a:off x="4117181" y="10096500"/>
          <a:ext cx="228600" cy="0"/>
          <a:chOff x="466" y="3952"/>
          <a:chExt cx="28" cy="16"/>
        </a:xfrm>
      </xdr:grpSpPr>
      <xdr:sp macro="" textlink="">
        <xdr:nvSpPr>
          <xdr:cNvPr id="5317564" name="Line 6035">
            <a:extLst>
              <a:ext uri="{FF2B5EF4-FFF2-40B4-BE49-F238E27FC236}">
                <a16:creationId xmlns:a16="http://schemas.microsoft.com/office/drawing/2014/main" id="{8FD81E22-B9E7-4417-2A6E-430CD6E454F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65" name="Line 6036">
            <a:extLst>
              <a:ext uri="{FF2B5EF4-FFF2-40B4-BE49-F238E27FC236}">
                <a16:creationId xmlns:a16="http://schemas.microsoft.com/office/drawing/2014/main" id="{07D5C45E-68BD-6F97-DFBC-77B569D841E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91" name="Group 6037">
          <a:extLst>
            <a:ext uri="{FF2B5EF4-FFF2-40B4-BE49-F238E27FC236}">
              <a16:creationId xmlns:a16="http://schemas.microsoft.com/office/drawing/2014/main" id="{724E88A6-A81B-6C1B-3431-E1D3FBF88A82}"/>
            </a:ext>
          </a:extLst>
        </xdr:cNvPr>
        <xdr:cNvGrpSpPr>
          <a:grpSpLocks/>
        </xdr:cNvGrpSpPr>
      </xdr:nvGrpSpPr>
      <xdr:grpSpPr bwMode="auto">
        <a:xfrm>
          <a:off x="4117181" y="10096500"/>
          <a:ext cx="228600" cy="0"/>
          <a:chOff x="466" y="3952"/>
          <a:chExt cx="28" cy="16"/>
        </a:xfrm>
      </xdr:grpSpPr>
      <xdr:sp macro="" textlink="">
        <xdr:nvSpPr>
          <xdr:cNvPr id="5317562" name="Line 6038">
            <a:extLst>
              <a:ext uri="{FF2B5EF4-FFF2-40B4-BE49-F238E27FC236}">
                <a16:creationId xmlns:a16="http://schemas.microsoft.com/office/drawing/2014/main" id="{4B22C271-C457-DD0C-827F-5C592132537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63" name="Line 6039">
            <a:extLst>
              <a:ext uri="{FF2B5EF4-FFF2-40B4-BE49-F238E27FC236}">
                <a16:creationId xmlns:a16="http://schemas.microsoft.com/office/drawing/2014/main" id="{336EA6EF-0C0C-3760-A3F7-25E463B99A6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92" name="Group 6040">
          <a:extLst>
            <a:ext uri="{FF2B5EF4-FFF2-40B4-BE49-F238E27FC236}">
              <a16:creationId xmlns:a16="http://schemas.microsoft.com/office/drawing/2014/main" id="{3012AF26-58AE-20B2-742C-FAFD6FF0C648}"/>
            </a:ext>
          </a:extLst>
        </xdr:cNvPr>
        <xdr:cNvGrpSpPr>
          <a:grpSpLocks/>
        </xdr:cNvGrpSpPr>
      </xdr:nvGrpSpPr>
      <xdr:grpSpPr bwMode="auto">
        <a:xfrm>
          <a:off x="4117181" y="10096500"/>
          <a:ext cx="228600" cy="0"/>
          <a:chOff x="466" y="3952"/>
          <a:chExt cx="28" cy="16"/>
        </a:xfrm>
      </xdr:grpSpPr>
      <xdr:sp macro="" textlink="">
        <xdr:nvSpPr>
          <xdr:cNvPr id="5317560" name="Line 6041">
            <a:extLst>
              <a:ext uri="{FF2B5EF4-FFF2-40B4-BE49-F238E27FC236}">
                <a16:creationId xmlns:a16="http://schemas.microsoft.com/office/drawing/2014/main" id="{DCF2A4D4-FDF2-D756-E0B5-8B5558D1A6A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61" name="Line 6042">
            <a:extLst>
              <a:ext uri="{FF2B5EF4-FFF2-40B4-BE49-F238E27FC236}">
                <a16:creationId xmlns:a16="http://schemas.microsoft.com/office/drawing/2014/main" id="{0175ADFA-EE88-A04A-13C4-62B9C2B054E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93" name="Group 6043">
          <a:extLst>
            <a:ext uri="{FF2B5EF4-FFF2-40B4-BE49-F238E27FC236}">
              <a16:creationId xmlns:a16="http://schemas.microsoft.com/office/drawing/2014/main" id="{02928482-8B33-034A-20BA-E916AD9756D7}"/>
            </a:ext>
          </a:extLst>
        </xdr:cNvPr>
        <xdr:cNvGrpSpPr>
          <a:grpSpLocks/>
        </xdr:cNvGrpSpPr>
      </xdr:nvGrpSpPr>
      <xdr:grpSpPr bwMode="auto">
        <a:xfrm>
          <a:off x="4117181" y="10096500"/>
          <a:ext cx="228600" cy="0"/>
          <a:chOff x="466" y="3952"/>
          <a:chExt cx="28" cy="16"/>
        </a:xfrm>
      </xdr:grpSpPr>
      <xdr:sp macro="" textlink="">
        <xdr:nvSpPr>
          <xdr:cNvPr id="5317558" name="Line 6044">
            <a:extLst>
              <a:ext uri="{FF2B5EF4-FFF2-40B4-BE49-F238E27FC236}">
                <a16:creationId xmlns:a16="http://schemas.microsoft.com/office/drawing/2014/main" id="{E003BD3F-C5E1-EB5B-2977-DD520882D9A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59" name="Line 6045">
            <a:extLst>
              <a:ext uri="{FF2B5EF4-FFF2-40B4-BE49-F238E27FC236}">
                <a16:creationId xmlns:a16="http://schemas.microsoft.com/office/drawing/2014/main" id="{D7A8C285-9934-2D95-701B-A78051F114B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94" name="Group 6046">
          <a:extLst>
            <a:ext uri="{FF2B5EF4-FFF2-40B4-BE49-F238E27FC236}">
              <a16:creationId xmlns:a16="http://schemas.microsoft.com/office/drawing/2014/main" id="{447C9856-4000-510D-B8E9-8056F679B1F2}"/>
            </a:ext>
          </a:extLst>
        </xdr:cNvPr>
        <xdr:cNvGrpSpPr>
          <a:grpSpLocks/>
        </xdr:cNvGrpSpPr>
      </xdr:nvGrpSpPr>
      <xdr:grpSpPr bwMode="auto">
        <a:xfrm>
          <a:off x="4700588" y="10096500"/>
          <a:ext cx="266700" cy="0"/>
          <a:chOff x="466" y="3952"/>
          <a:chExt cx="28" cy="16"/>
        </a:xfrm>
      </xdr:grpSpPr>
      <xdr:sp macro="" textlink="">
        <xdr:nvSpPr>
          <xdr:cNvPr id="5317556" name="Line 6047">
            <a:extLst>
              <a:ext uri="{FF2B5EF4-FFF2-40B4-BE49-F238E27FC236}">
                <a16:creationId xmlns:a16="http://schemas.microsoft.com/office/drawing/2014/main" id="{64FB7AB9-B618-6A12-7214-5B3B4AE32FB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57" name="Line 6048">
            <a:extLst>
              <a:ext uri="{FF2B5EF4-FFF2-40B4-BE49-F238E27FC236}">
                <a16:creationId xmlns:a16="http://schemas.microsoft.com/office/drawing/2014/main" id="{43005419-7F52-9B7A-8437-C1A42EC4694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95" name="Group 6049">
          <a:extLst>
            <a:ext uri="{FF2B5EF4-FFF2-40B4-BE49-F238E27FC236}">
              <a16:creationId xmlns:a16="http://schemas.microsoft.com/office/drawing/2014/main" id="{BAC83A77-EC51-9515-55B2-72A870D94B8E}"/>
            </a:ext>
          </a:extLst>
        </xdr:cNvPr>
        <xdr:cNvGrpSpPr>
          <a:grpSpLocks/>
        </xdr:cNvGrpSpPr>
      </xdr:nvGrpSpPr>
      <xdr:grpSpPr bwMode="auto">
        <a:xfrm>
          <a:off x="4700588" y="10096500"/>
          <a:ext cx="266700" cy="0"/>
          <a:chOff x="466" y="3952"/>
          <a:chExt cx="28" cy="16"/>
        </a:xfrm>
      </xdr:grpSpPr>
      <xdr:sp macro="" textlink="">
        <xdr:nvSpPr>
          <xdr:cNvPr id="5317554" name="Line 6050">
            <a:extLst>
              <a:ext uri="{FF2B5EF4-FFF2-40B4-BE49-F238E27FC236}">
                <a16:creationId xmlns:a16="http://schemas.microsoft.com/office/drawing/2014/main" id="{FE7DF19A-52A5-DC62-3C71-4E9C8E385E9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55" name="Line 6051">
            <a:extLst>
              <a:ext uri="{FF2B5EF4-FFF2-40B4-BE49-F238E27FC236}">
                <a16:creationId xmlns:a16="http://schemas.microsoft.com/office/drawing/2014/main" id="{6B38AE29-BF98-383B-E312-D9B8D40991F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96" name="Group 6052">
          <a:extLst>
            <a:ext uri="{FF2B5EF4-FFF2-40B4-BE49-F238E27FC236}">
              <a16:creationId xmlns:a16="http://schemas.microsoft.com/office/drawing/2014/main" id="{2FD68D28-5CF3-62F8-D773-7A77C26A1ECE}"/>
            </a:ext>
          </a:extLst>
        </xdr:cNvPr>
        <xdr:cNvGrpSpPr>
          <a:grpSpLocks/>
        </xdr:cNvGrpSpPr>
      </xdr:nvGrpSpPr>
      <xdr:grpSpPr bwMode="auto">
        <a:xfrm>
          <a:off x="4700588" y="10096500"/>
          <a:ext cx="266700" cy="0"/>
          <a:chOff x="466" y="3952"/>
          <a:chExt cx="28" cy="16"/>
        </a:xfrm>
      </xdr:grpSpPr>
      <xdr:sp macro="" textlink="">
        <xdr:nvSpPr>
          <xdr:cNvPr id="5317552" name="Line 6053">
            <a:extLst>
              <a:ext uri="{FF2B5EF4-FFF2-40B4-BE49-F238E27FC236}">
                <a16:creationId xmlns:a16="http://schemas.microsoft.com/office/drawing/2014/main" id="{B0A2FBE0-C8E9-A801-561C-B986D6C9624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53" name="Line 6054">
            <a:extLst>
              <a:ext uri="{FF2B5EF4-FFF2-40B4-BE49-F238E27FC236}">
                <a16:creationId xmlns:a16="http://schemas.microsoft.com/office/drawing/2014/main" id="{A19A15AB-262E-2AE5-38EB-A16713778FC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97" name="Group 6055">
          <a:extLst>
            <a:ext uri="{FF2B5EF4-FFF2-40B4-BE49-F238E27FC236}">
              <a16:creationId xmlns:a16="http://schemas.microsoft.com/office/drawing/2014/main" id="{D39498B1-1392-E1EA-E2E0-A6BB2314F929}"/>
            </a:ext>
          </a:extLst>
        </xdr:cNvPr>
        <xdr:cNvGrpSpPr>
          <a:grpSpLocks/>
        </xdr:cNvGrpSpPr>
      </xdr:nvGrpSpPr>
      <xdr:grpSpPr bwMode="auto">
        <a:xfrm>
          <a:off x="4700588" y="10096500"/>
          <a:ext cx="266700" cy="0"/>
          <a:chOff x="466" y="3952"/>
          <a:chExt cx="28" cy="16"/>
        </a:xfrm>
      </xdr:grpSpPr>
      <xdr:sp macro="" textlink="">
        <xdr:nvSpPr>
          <xdr:cNvPr id="5317550" name="Line 6056">
            <a:extLst>
              <a:ext uri="{FF2B5EF4-FFF2-40B4-BE49-F238E27FC236}">
                <a16:creationId xmlns:a16="http://schemas.microsoft.com/office/drawing/2014/main" id="{3EF2C156-C61B-1182-2647-9D381399C2D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51" name="Line 6057">
            <a:extLst>
              <a:ext uri="{FF2B5EF4-FFF2-40B4-BE49-F238E27FC236}">
                <a16:creationId xmlns:a16="http://schemas.microsoft.com/office/drawing/2014/main" id="{5547B802-2BD7-499B-414A-175632828FD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398" name="Group 6058">
          <a:extLst>
            <a:ext uri="{FF2B5EF4-FFF2-40B4-BE49-F238E27FC236}">
              <a16:creationId xmlns:a16="http://schemas.microsoft.com/office/drawing/2014/main" id="{649CE744-833C-6B43-2DC8-09839EA08DC3}"/>
            </a:ext>
          </a:extLst>
        </xdr:cNvPr>
        <xdr:cNvGrpSpPr>
          <a:grpSpLocks/>
        </xdr:cNvGrpSpPr>
      </xdr:nvGrpSpPr>
      <xdr:grpSpPr bwMode="auto">
        <a:xfrm>
          <a:off x="4700588" y="10096500"/>
          <a:ext cx="266700" cy="0"/>
          <a:chOff x="466" y="3952"/>
          <a:chExt cx="28" cy="16"/>
        </a:xfrm>
      </xdr:grpSpPr>
      <xdr:sp macro="" textlink="">
        <xdr:nvSpPr>
          <xdr:cNvPr id="5317548" name="Line 6059">
            <a:extLst>
              <a:ext uri="{FF2B5EF4-FFF2-40B4-BE49-F238E27FC236}">
                <a16:creationId xmlns:a16="http://schemas.microsoft.com/office/drawing/2014/main" id="{3698924C-FBFF-5119-3DE8-ED872AFE45E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49" name="Line 6060">
            <a:extLst>
              <a:ext uri="{FF2B5EF4-FFF2-40B4-BE49-F238E27FC236}">
                <a16:creationId xmlns:a16="http://schemas.microsoft.com/office/drawing/2014/main" id="{E12A83AF-1348-1FD4-67D6-632A78FDDDD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399" name="Group 6061">
          <a:extLst>
            <a:ext uri="{FF2B5EF4-FFF2-40B4-BE49-F238E27FC236}">
              <a16:creationId xmlns:a16="http://schemas.microsoft.com/office/drawing/2014/main" id="{3EA3836C-AC33-1629-B78F-FA25E0285C5F}"/>
            </a:ext>
          </a:extLst>
        </xdr:cNvPr>
        <xdr:cNvGrpSpPr>
          <a:grpSpLocks/>
        </xdr:cNvGrpSpPr>
      </xdr:nvGrpSpPr>
      <xdr:grpSpPr bwMode="auto">
        <a:xfrm>
          <a:off x="4117181" y="10096500"/>
          <a:ext cx="228600" cy="0"/>
          <a:chOff x="466" y="3952"/>
          <a:chExt cx="28" cy="16"/>
        </a:xfrm>
      </xdr:grpSpPr>
      <xdr:sp macro="" textlink="">
        <xdr:nvSpPr>
          <xdr:cNvPr id="5317546" name="Line 6062">
            <a:extLst>
              <a:ext uri="{FF2B5EF4-FFF2-40B4-BE49-F238E27FC236}">
                <a16:creationId xmlns:a16="http://schemas.microsoft.com/office/drawing/2014/main" id="{53D925F6-4063-8B66-C607-50BFD10D862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47" name="Line 6063">
            <a:extLst>
              <a:ext uri="{FF2B5EF4-FFF2-40B4-BE49-F238E27FC236}">
                <a16:creationId xmlns:a16="http://schemas.microsoft.com/office/drawing/2014/main" id="{E66DAE1F-35AA-BDC5-09D9-C99DB1AB5A0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00" name="Group 6064">
          <a:extLst>
            <a:ext uri="{FF2B5EF4-FFF2-40B4-BE49-F238E27FC236}">
              <a16:creationId xmlns:a16="http://schemas.microsoft.com/office/drawing/2014/main" id="{21E9D770-707A-D223-5992-9117D34F6CCB}"/>
            </a:ext>
          </a:extLst>
        </xdr:cNvPr>
        <xdr:cNvGrpSpPr>
          <a:grpSpLocks/>
        </xdr:cNvGrpSpPr>
      </xdr:nvGrpSpPr>
      <xdr:grpSpPr bwMode="auto">
        <a:xfrm>
          <a:off x="4117181" y="10096500"/>
          <a:ext cx="228600" cy="0"/>
          <a:chOff x="466" y="3952"/>
          <a:chExt cx="28" cy="16"/>
        </a:xfrm>
      </xdr:grpSpPr>
      <xdr:sp macro="" textlink="">
        <xdr:nvSpPr>
          <xdr:cNvPr id="5317544" name="Line 6065">
            <a:extLst>
              <a:ext uri="{FF2B5EF4-FFF2-40B4-BE49-F238E27FC236}">
                <a16:creationId xmlns:a16="http://schemas.microsoft.com/office/drawing/2014/main" id="{3A1A3C5C-95EB-25DC-AAB9-545743E7625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45" name="Line 6066">
            <a:extLst>
              <a:ext uri="{FF2B5EF4-FFF2-40B4-BE49-F238E27FC236}">
                <a16:creationId xmlns:a16="http://schemas.microsoft.com/office/drawing/2014/main" id="{1008E25F-0805-C4C2-020D-7E4F6EBBE20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01" name="Group 6067">
          <a:extLst>
            <a:ext uri="{FF2B5EF4-FFF2-40B4-BE49-F238E27FC236}">
              <a16:creationId xmlns:a16="http://schemas.microsoft.com/office/drawing/2014/main" id="{B11C6437-489D-8B05-BD89-0B33FD48F8B6}"/>
            </a:ext>
          </a:extLst>
        </xdr:cNvPr>
        <xdr:cNvGrpSpPr>
          <a:grpSpLocks/>
        </xdr:cNvGrpSpPr>
      </xdr:nvGrpSpPr>
      <xdr:grpSpPr bwMode="auto">
        <a:xfrm>
          <a:off x="4700588" y="10096500"/>
          <a:ext cx="266700" cy="0"/>
          <a:chOff x="466" y="3952"/>
          <a:chExt cx="28" cy="16"/>
        </a:xfrm>
      </xdr:grpSpPr>
      <xdr:sp macro="" textlink="">
        <xdr:nvSpPr>
          <xdr:cNvPr id="5317542" name="Line 6068">
            <a:extLst>
              <a:ext uri="{FF2B5EF4-FFF2-40B4-BE49-F238E27FC236}">
                <a16:creationId xmlns:a16="http://schemas.microsoft.com/office/drawing/2014/main" id="{3AFFC44F-461C-EABF-C32A-A2C6329AD94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43" name="Line 6069">
            <a:extLst>
              <a:ext uri="{FF2B5EF4-FFF2-40B4-BE49-F238E27FC236}">
                <a16:creationId xmlns:a16="http://schemas.microsoft.com/office/drawing/2014/main" id="{12A41DEA-0F60-111E-4DF9-FBF3FF4F42D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02" name="Group 6070">
          <a:extLst>
            <a:ext uri="{FF2B5EF4-FFF2-40B4-BE49-F238E27FC236}">
              <a16:creationId xmlns:a16="http://schemas.microsoft.com/office/drawing/2014/main" id="{1A0E06CF-AACF-D1D0-9CC7-8B9F7DBDCC8B}"/>
            </a:ext>
          </a:extLst>
        </xdr:cNvPr>
        <xdr:cNvGrpSpPr>
          <a:grpSpLocks/>
        </xdr:cNvGrpSpPr>
      </xdr:nvGrpSpPr>
      <xdr:grpSpPr bwMode="auto">
        <a:xfrm>
          <a:off x="4700588" y="10096500"/>
          <a:ext cx="266700" cy="0"/>
          <a:chOff x="466" y="3952"/>
          <a:chExt cx="28" cy="16"/>
        </a:xfrm>
      </xdr:grpSpPr>
      <xdr:sp macro="" textlink="">
        <xdr:nvSpPr>
          <xdr:cNvPr id="5317540" name="Line 6071">
            <a:extLst>
              <a:ext uri="{FF2B5EF4-FFF2-40B4-BE49-F238E27FC236}">
                <a16:creationId xmlns:a16="http://schemas.microsoft.com/office/drawing/2014/main" id="{40D9A976-5FC5-131B-1453-0C2DD6AF744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41" name="Line 6072">
            <a:extLst>
              <a:ext uri="{FF2B5EF4-FFF2-40B4-BE49-F238E27FC236}">
                <a16:creationId xmlns:a16="http://schemas.microsoft.com/office/drawing/2014/main" id="{DB9599C7-5681-07D3-9CA3-7ACAFCE6A89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03" name="Group 6073">
          <a:extLst>
            <a:ext uri="{FF2B5EF4-FFF2-40B4-BE49-F238E27FC236}">
              <a16:creationId xmlns:a16="http://schemas.microsoft.com/office/drawing/2014/main" id="{C550697D-3B41-CF1D-34DF-9B9283D492DF}"/>
            </a:ext>
          </a:extLst>
        </xdr:cNvPr>
        <xdr:cNvGrpSpPr>
          <a:grpSpLocks/>
        </xdr:cNvGrpSpPr>
      </xdr:nvGrpSpPr>
      <xdr:grpSpPr bwMode="auto">
        <a:xfrm>
          <a:off x="4117181" y="10096500"/>
          <a:ext cx="240507" cy="0"/>
          <a:chOff x="466" y="3952"/>
          <a:chExt cx="28" cy="16"/>
        </a:xfrm>
      </xdr:grpSpPr>
      <xdr:sp macro="" textlink="">
        <xdr:nvSpPr>
          <xdr:cNvPr id="5317538" name="Line 6074">
            <a:extLst>
              <a:ext uri="{FF2B5EF4-FFF2-40B4-BE49-F238E27FC236}">
                <a16:creationId xmlns:a16="http://schemas.microsoft.com/office/drawing/2014/main" id="{ED65DB74-73CF-B221-2B31-71AF51AA083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39" name="Line 6075">
            <a:extLst>
              <a:ext uri="{FF2B5EF4-FFF2-40B4-BE49-F238E27FC236}">
                <a16:creationId xmlns:a16="http://schemas.microsoft.com/office/drawing/2014/main" id="{4E6C7BEA-528A-D0C5-7EE2-D90156375BD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316404" name="Group 6076">
          <a:extLst>
            <a:ext uri="{FF2B5EF4-FFF2-40B4-BE49-F238E27FC236}">
              <a16:creationId xmlns:a16="http://schemas.microsoft.com/office/drawing/2014/main" id="{F268E1A5-A64D-BD97-8784-DBDB30EBDED1}"/>
            </a:ext>
          </a:extLst>
        </xdr:cNvPr>
        <xdr:cNvGrpSpPr>
          <a:grpSpLocks/>
        </xdr:cNvGrpSpPr>
      </xdr:nvGrpSpPr>
      <xdr:grpSpPr bwMode="auto">
        <a:xfrm>
          <a:off x="5486400" y="10096500"/>
          <a:ext cx="228600" cy="0"/>
          <a:chOff x="466" y="3952"/>
          <a:chExt cx="28" cy="16"/>
        </a:xfrm>
      </xdr:grpSpPr>
      <xdr:sp macro="" textlink="">
        <xdr:nvSpPr>
          <xdr:cNvPr id="5317536" name="Line 6077">
            <a:extLst>
              <a:ext uri="{FF2B5EF4-FFF2-40B4-BE49-F238E27FC236}">
                <a16:creationId xmlns:a16="http://schemas.microsoft.com/office/drawing/2014/main" id="{75659BCB-5AC2-D41D-8EEA-5B5B6841176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37" name="Line 6078">
            <a:extLst>
              <a:ext uri="{FF2B5EF4-FFF2-40B4-BE49-F238E27FC236}">
                <a16:creationId xmlns:a16="http://schemas.microsoft.com/office/drawing/2014/main" id="{6BE77F21-1692-346D-09EA-4AF72B5432D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05" name="Group 6079">
          <a:extLst>
            <a:ext uri="{FF2B5EF4-FFF2-40B4-BE49-F238E27FC236}">
              <a16:creationId xmlns:a16="http://schemas.microsoft.com/office/drawing/2014/main" id="{A97BBED7-034F-BAB2-B757-5F0893AA71F5}"/>
            </a:ext>
          </a:extLst>
        </xdr:cNvPr>
        <xdr:cNvGrpSpPr>
          <a:grpSpLocks/>
        </xdr:cNvGrpSpPr>
      </xdr:nvGrpSpPr>
      <xdr:grpSpPr bwMode="auto">
        <a:xfrm>
          <a:off x="4700588" y="10096500"/>
          <a:ext cx="266700" cy="0"/>
          <a:chOff x="466" y="3952"/>
          <a:chExt cx="28" cy="16"/>
        </a:xfrm>
      </xdr:grpSpPr>
      <xdr:sp macro="" textlink="">
        <xdr:nvSpPr>
          <xdr:cNvPr id="5317534" name="Line 6080">
            <a:extLst>
              <a:ext uri="{FF2B5EF4-FFF2-40B4-BE49-F238E27FC236}">
                <a16:creationId xmlns:a16="http://schemas.microsoft.com/office/drawing/2014/main" id="{2F72E58C-B7AA-DDAC-2733-06DCC2DDE9E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35" name="Line 6081">
            <a:extLst>
              <a:ext uri="{FF2B5EF4-FFF2-40B4-BE49-F238E27FC236}">
                <a16:creationId xmlns:a16="http://schemas.microsoft.com/office/drawing/2014/main" id="{FBC76EF3-A413-217B-C265-10216780F9F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06" name="Group 6082">
          <a:extLst>
            <a:ext uri="{FF2B5EF4-FFF2-40B4-BE49-F238E27FC236}">
              <a16:creationId xmlns:a16="http://schemas.microsoft.com/office/drawing/2014/main" id="{CFA9F1D0-DBA0-949E-2557-EBD37A75E4E8}"/>
            </a:ext>
          </a:extLst>
        </xdr:cNvPr>
        <xdr:cNvGrpSpPr>
          <a:grpSpLocks/>
        </xdr:cNvGrpSpPr>
      </xdr:nvGrpSpPr>
      <xdr:grpSpPr bwMode="auto">
        <a:xfrm>
          <a:off x="4700588" y="10096500"/>
          <a:ext cx="266700" cy="0"/>
          <a:chOff x="466" y="3952"/>
          <a:chExt cx="28" cy="16"/>
        </a:xfrm>
      </xdr:grpSpPr>
      <xdr:sp macro="" textlink="">
        <xdr:nvSpPr>
          <xdr:cNvPr id="5317532" name="Line 6083">
            <a:extLst>
              <a:ext uri="{FF2B5EF4-FFF2-40B4-BE49-F238E27FC236}">
                <a16:creationId xmlns:a16="http://schemas.microsoft.com/office/drawing/2014/main" id="{8978228A-05C4-6BD8-B735-E9B22A6AD21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33" name="Line 6084">
            <a:extLst>
              <a:ext uri="{FF2B5EF4-FFF2-40B4-BE49-F238E27FC236}">
                <a16:creationId xmlns:a16="http://schemas.microsoft.com/office/drawing/2014/main" id="{27B7DE40-E2EE-9EC1-456E-0B3AE5398FF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07" name="Group 6085">
          <a:extLst>
            <a:ext uri="{FF2B5EF4-FFF2-40B4-BE49-F238E27FC236}">
              <a16:creationId xmlns:a16="http://schemas.microsoft.com/office/drawing/2014/main" id="{E4D9701C-D272-5E86-52B3-1AD38033BC14}"/>
            </a:ext>
          </a:extLst>
        </xdr:cNvPr>
        <xdr:cNvGrpSpPr>
          <a:grpSpLocks/>
        </xdr:cNvGrpSpPr>
      </xdr:nvGrpSpPr>
      <xdr:grpSpPr bwMode="auto">
        <a:xfrm>
          <a:off x="4700588" y="10096500"/>
          <a:ext cx="266700" cy="0"/>
          <a:chOff x="466" y="3952"/>
          <a:chExt cx="28" cy="16"/>
        </a:xfrm>
      </xdr:grpSpPr>
      <xdr:sp macro="" textlink="">
        <xdr:nvSpPr>
          <xdr:cNvPr id="5317530" name="Line 6086">
            <a:extLst>
              <a:ext uri="{FF2B5EF4-FFF2-40B4-BE49-F238E27FC236}">
                <a16:creationId xmlns:a16="http://schemas.microsoft.com/office/drawing/2014/main" id="{CC26EA7D-AC71-682D-A30A-D75810976DA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31" name="Line 6087">
            <a:extLst>
              <a:ext uri="{FF2B5EF4-FFF2-40B4-BE49-F238E27FC236}">
                <a16:creationId xmlns:a16="http://schemas.microsoft.com/office/drawing/2014/main" id="{43479E76-67AE-9232-1786-971112B20C5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08" name="Group 6088">
          <a:extLst>
            <a:ext uri="{FF2B5EF4-FFF2-40B4-BE49-F238E27FC236}">
              <a16:creationId xmlns:a16="http://schemas.microsoft.com/office/drawing/2014/main" id="{46679565-76DE-CFEC-6991-BA5A5E611690}"/>
            </a:ext>
          </a:extLst>
        </xdr:cNvPr>
        <xdr:cNvGrpSpPr>
          <a:grpSpLocks/>
        </xdr:cNvGrpSpPr>
      </xdr:nvGrpSpPr>
      <xdr:grpSpPr bwMode="auto">
        <a:xfrm>
          <a:off x="4700588" y="10096500"/>
          <a:ext cx="266700" cy="0"/>
          <a:chOff x="466" y="3952"/>
          <a:chExt cx="28" cy="16"/>
        </a:xfrm>
      </xdr:grpSpPr>
      <xdr:sp macro="" textlink="">
        <xdr:nvSpPr>
          <xdr:cNvPr id="5317528" name="Line 6089">
            <a:extLst>
              <a:ext uri="{FF2B5EF4-FFF2-40B4-BE49-F238E27FC236}">
                <a16:creationId xmlns:a16="http://schemas.microsoft.com/office/drawing/2014/main" id="{AEAFCE51-2C30-8E47-30D7-C58D6F29E45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29" name="Line 6090">
            <a:extLst>
              <a:ext uri="{FF2B5EF4-FFF2-40B4-BE49-F238E27FC236}">
                <a16:creationId xmlns:a16="http://schemas.microsoft.com/office/drawing/2014/main" id="{AFF9A7DB-FF84-9B39-21E3-2CC9084C1A1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316409" name="Group 6091">
          <a:extLst>
            <a:ext uri="{FF2B5EF4-FFF2-40B4-BE49-F238E27FC236}">
              <a16:creationId xmlns:a16="http://schemas.microsoft.com/office/drawing/2014/main" id="{3202E5C2-7C8C-1558-4E82-4CD2018CE787}"/>
            </a:ext>
          </a:extLst>
        </xdr:cNvPr>
        <xdr:cNvGrpSpPr>
          <a:grpSpLocks/>
        </xdr:cNvGrpSpPr>
      </xdr:nvGrpSpPr>
      <xdr:grpSpPr bwMode="auto">
        <a:xfrm>
          <a:off x="4576763" y="10096500"/>
          <a:ext cx="228600" cy="0"/>
          <a:chOff x="466" y="3952"/>
          <a:chExt cx="28" cy="16"/>
        </a:xfrm>
      </xdr:grpSpPr>
      <xdr:sp macro="" textlink="">
        <xdr:nvSpPr>
          <xdr:cNvPr id="5317526" name="Line 6092">
            <a:extLst>
              <a:ext uri="{FF2B5EF4-FFF2-40B4-BE49-F238E27FC236}">
                <a16:creationId xmlns:a16="http://schemas.microsoft.com/office/drawing/2014/main" id="{97D5F6D1-AF5B-7B0C-3CF9-DC6083DA628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27" name="Line 6093">
            <a:extLst>
              <a:ext uri="{FF2B5EF4-FFF2-40B4-BE49-F238E27FC236}">
                <a16:creationId xmlns:a16="http://schemas.microsoft.com/office/drawing/2014/main" id="{C3DE32A6-4F9D-E033-0423-ABD9A9F77A7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10" name="Group 6094">
          <a:extLst>
            <a:ext uri="{FF2B5EF4-FFF2-40B4-BE49-F238E27FC236}">
              <a16:creationId xmlns:a16="http://schemas.microsoft.com/office/drawing/2014/main" id="{BD72967E-C173-BB63-0FC1-245019C2937F}"/>
            </a:ext>
          </a:extLst>
        </xdr:cNvPr>
        <xdr:cNvGrpSpPr>
          <a:grpSpLocks/>
        </xdr:cNvGrpSpPr>
      </xdr:nvGrpSpPr>
      <xdr:grpSpPr bwMode="auto">
        <a:xfrm>
          <a:off x="4117181" y="10096500"/>
          <a:ext cx="240507" cy="0"/>
          <a:chOff x="466" y="3952"/>
          <a:chExt cx="28" cy="16"/>
        </a:xfrm>
      </xdr:grpSpPr>
      <xdr:sp macro="" textlink="">
        <xdr:nvSpPr>
          <xdr:cNvPr id="5317524" name="Line 6095">
            <a:extLst>
              <a:ext uri="{FF2B5EF4-FFF2-40B4-BE49-F238E27FC236}">
                <a16:creationId xmlns:a16="http://schemas.microsoft.com/office/drawing/2014/main" id="{EA332F87-3472-6B1B-8D97-D35A8F1D611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25" name="Line 6096">
            <a:extLst>
              <a:ext uri="{FF2B5EF4-FFF2-40B4-BE49-F238E27FC236}">
                <a16:creationId xmlns:a16="http://schemas.microsoft.com/office/drawing/2014/main" id="{282C3EA4-7DC9-6D6B-065D-9DE083B174A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11" name="Group 6097">
          <a:extLst>
            <a:ext uri="{FF2B5EF4-FFF2-40B4-BE49-F238E27FC236}">
              <a16:creationId xmlns:a16="http://schemas.microsoft.com/office/drawing/2014/main" id="{610601B2-4464-B286-05B7-F0F95BD71E38}"/>
            </a:ext>
          </a:extLst>
        </xdr:cNvPr>
        <xdr:cNvGrpSpPr>
          <a:grpSpLocks/>
        </xdr:cNvGrpSpPr>
      </xdr:nvGrpSpPr>
      <xdr:grpSpPr bwMode="auto">
        <a:xfrm>
          <a:off x="4700588" y="10096500"/>
          <a:ext cx="266700" cy="0"/>
          <a:chOff x="466" y="3952"/>
          <a:chExt cx="28" cy="16"/>
        </a:xfrm>
      </xdr:grpSpPr>
      <xdr:sp macro="" textlink="">
        <xdr:nvSpPr>
          <xdr:cNvPr id="5317522" name="Line 6098">
            <a:extLst>
              <a:ext uri="{FF2B5EF4-FFF2-40B4-BE49-F238E27FC236}">
                <a16:creationId xmlns:a16="http://schemas.microsoft.com/office/drawing/2014/main" id="{AEAB1F47-3A44-C54B-4205-9725024D9E5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23" name="Line 6099">
            <a:extLst>
              <a:ext uri="{FF2B5EF4-FFF2-40B4-BE49-F238E27FC236}">
                <a16:creationId xmlns:a16="http://schemas.microsoft.com/office/drawing/2014/main" id="{A700F9C4-5AA2-87C4-8A38-613D256AE92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12" name="Group 6100">
          <a:extLst>
            <a:ext uri="{FF2B5EF4-FFF2-40B4-BE49-F238E27FC236}">
              <a16:creationId xmlns:a16="http://schemas.microsoft.com/office/drawing/2014/main" id="{61A89450-A15C-A6F5-84A4-75015AA857FB}"/>
            </a:ext>
          </a:extLst>
        </xdr:cNvPr>
        <xdr:cNvGrpSpPr>
          <a:grpSpLocks/>
        </xdr:cNvGrpSpPr>
      </xdr:nvGrpSpPr>
      <xdr:grpSpPr bwMode="auto">
        <a:xfrm>
          <a:off x="4117181" y="10096500"/>
          <a:ext cx="240507" cy="0"/>
          <a:chOff x="466" y="3952"/>
          <a:chExt cx="28" cy="16"/>
        </a:xfrm>
      </xdr:grpSpPr>
      <xdr:sp macro="" textlink="">
        <xdr:nvSpPr>
          <xdr:cNvPr id="5317520" name="Line 6101">
            <a:extLst>
              <a:ext uri="{FF2B5EF4-FFF2-40B4-BE49-F238E27FC236}">
                <a16:creationId xmlns:a16="http://schemas.microsoft.com/office/drawing/2014/main" id="{573AA0F7-B86F-B8C4-3F12-A6E9238FC00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21" name="Line 6102">
            <a:extLst>
              <a:ext uri="{FF2B5EF4-FFF2-40B4-BE49-F238E27FC236}">
                <a16:creationId xmlns:a16="http://schemas.microsoft.com/office/drawing/2014/main" id="{2FFB66DC-E6D0-C920-C5CC-1268A3D1193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13" name="Group 6103">
          <a:extLst>
            <a:ext uri="{FF2B5EF4-FFF2-40B4-BE49-F238E27FC236}">
              <a16:creationId xmlns:a16="http://schemas.microsoft.com/office/drawing/2014/main" id="{40E27416-7488-AAD4-B5FD-5D04E92C7AA7}"/>
            </a:ext>
          </a:extLst>
        </xdr:cNvPr>
        <xdr:cNvGrpSpPr>
          <a:grpSpLocks/>
        </xdr:cNvGrpSpPr>
      </xdr:nvGrpSpPr>
      <xdr:grpSpPr bwMode="auto">
        <a:xfrm>
          <a:off x="4700588" y="10096500"/>
          <a:ext cx="266700" cy="0"/>
          <a:chOff x="466" y="3952"/>
          <a:chExt cx="28" cy="16"/>
        </a:xfrm>
      </xdr:grpSpPr>
      <xdr:sp macro="" textlink="">
        <xdr:nvSpPr>
          <xdr:cNvPr id="5317518" name="Line 6104">
            <a:extLst>
              <a:ext uri="{FF2B5EF4-FFF2-40B4-BE49-F238E27FC236}">
                <a16:creationId xmlns:a16="http://schemas.microsoft.com/office/drawing/2014/main" id="{7A86B859-2059-C446-14DA-7B59D3D4A7B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19" name="Line 6105">
            <a:extLst>
              <a:ext uri="{FF2B5EF4-FFF2-40B4-BE49-F238E27FC236}">
                <a16:creationId xmlns:a16="http://schemas.microsoft.com/office/drawing/2014/main" id="{C2348916-D2B9-BD6A-E8BE-6CFC0F62857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14" name="Group 6106">
          <a:extLst>
            <a:ext uri="{FF2B5EF4-FFF2-40B4-BE49-F238E27FC236}">
              <a16:creationId xmlns:a16="http://schemas.microsoft.com/office/drawing/2014/main" id="{4ADDBC9A-CC2B-64B9-4FDA-08CA8A59DA78}"/>
            </a:ext>
          </a:extLst>
        </xdr:cNvPr>
        <xdr:cNvGrpSpPr>
          <a:grpSpLocks/>
        </xdr:cNvGrpSpPr>
      </xdr:nvGrpSpPr>
      <xdr:grpSpPr bwMode="auto">
        <a:xfrm>
          <a:off x="4117181" y="10096500"/>
          <a:ext cx="240507" cy="0"/>
          <a:chOff x="466" y="3952"/>
          <a:chExt cx="28" cy="16"/>
        </a:xfrm>
      </xdr:grpSpPr>
      <xdr:sp macro="" textlink="">
        <xdr:nvSpPr>
          <xdr:cNvPr id="5317516" name="Line 6107">
            <a:extLst>
              <a:ext uri="{FF2B5EF4-FFF2-40B4-BE49-F238E27FC236}">
                <a16:creationId xmlns:a16="http://schemas.microsoft.com/office/drawing/2014/main" id="{E915F5B7-C40B-BF4E-F5E0-B61796D274F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17" name="Line 6108">
            <a:extLst>
              <a:ext uri="{FF2B5EF4-FFF2-40B4-BE49-F238E27FC236}">
                <a16:creationId xmlns:a16="http://schemas.microsoft.com/office/drawing/2014/main" id="{87C5E73B-EE95-CB2E-720E-319D12648C1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15" name="Group 6109">
          <a:extLst>
            <a:ext uri="{FF2B5EF4-FFF2-40B4-BE49-F238E27FC236}">
              <a16:creationId xmlns:a16="http://schemas.microsoft.com/office/drawing/2014/main" id="{D218E307-95AC-60CD-4496-0EBBBB1708E8}"/>
            </a:ext>
          </a:extLst>
        </xdr:cNvPr>
        <xdr:cNvGrpSpPr>
          <a:grpSpLocks/>
        </xdr:cNvGrpSpPr>
      </xdr:nvGrpSpPr>
      <xdr:grpSpPr bwMode="auto">
        <a:xfrm>
          <a:off x="4700588" y="10096500"/>
          <a:ext cx="266700" cy="0"/>
          <a:chOff x="466" y="3952"/>
          <a:chExt cx="28" cy="16"/>
        </a:xfrm>
      </xdr:grpSpPr>
      <xdr:sp macro="" textlink="">
        <xdr:nvSpPr>
          <xdr:cNvPr id="5317514" name="Line 6110">
            <a:extLst>
              <a:ext uri="{FF2B5EF4-FFF2-40B4-BE49-F238E27FC236}">
                <a16:creationId xmlns:a16="http://schemas.microsoft.com/office/drawing/2014/main" id="{6F16C630-DAEF-7424-E168-85AA8A69DD8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15" name="Line 6111">
            <a:extLst>
              <a:ext uri="{FF2B5EF4-FFF2-40B4-BE49-F238E27FC236}">
                <a16:creationId xmlns:a16="http://schemas.microsoft.com/office/drawing/2014/main" id="{5E266EE1-78A1-393C-3B4E-C566404F327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16" name="Group 6112">
          <a:extLst>
            <a:ext uri="{FF2B5EF4-FFF2-40B4-BE49-F238E27FC236}">
              <a16:creationId xmlns:a16="http://schemas.microsoft.com/office/drawing/2014/main" id="{22BC0C86-F74D-A3CC-4912-2E8F40A76BB7}"/>
            </a:ext>
          </a:extLst>
        </xdr:cNvPr>
        <xdr:cNvGrpSpPr>
          <a:grpSpLocks/>
        </xdr:cNvGrpSpPr>
      </xdr:nvGrpSpPr>
      <xdr:grpSpPr bwMode="auto">
        <a:xfrm>
          <a:off x="4117181" y="10096500"/>
          <a:ext cx="240507" cy="0"/>
          <a:chOff x="466" y="3952"/>
          <a:chExt cx="28" cy="16"/>
        </a:xfrm>
      </xdr:grpSpPr>
      <xdr:sp macro="" textlink="">
        <xdr:nvSpPr>
          <xdr:cNvPr id="5317512" name="Line 6113">
            <a:extLst>
              <a:ext uri="{FF2B5EF4-FFF2-40B4-BE49-F238E27FC236}">
                <a16:creationId xmlns:a16="http://schemas.microsoft.com/office/drawing/2014/main" id="{3402A554-10CD-0591-D4C0-727DBB7F7AC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13" name="Line 6114">
            <a:extLst>
              <a:ext uri="{FF2B5EF4-FFF2-40B4-BE49-F238E27FC236}">
                <a16:creationId xmlns:a16="http://schemas.microsoft.com/office/drawing/2014/main" id="{85FA688A-234B-011D-4345-4EB1C0CE681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17" name="Group 6115">
          <a:extLst>
            <a:ext uri="{FF2B5EF4-FFF2-40B4-BE49-F238E27FC236}">
              <a16:creationId xmlns:a16="http://schemas.microsoft.com/office/drawing/2014/main" id="{789F74DD-558B-A4A1-C20B-F695FEC24F37}"/>
            </a:ext>
          </a:extLst>
        </xdr:cNvPr>
        <xdr:cNvGrpSpPr>
          <a:grpSpLocks/>
        </xdr:cNvGrpSpPr>
      </xdr:nvGrpSpPr>
      <xdr:grpSpPr bwMode="auto">
        <a:xfrm>
          <a:off x="4117181" y="10096500"/>
          <a:ext cx="240507" cy="0"/>
          <a:chOff x="466" y="3952"/>
          <a:chExt cx="28" cy="16"/>
        </a:xfrm>
      </xdr:grpSpPr>
      <xdr:sp macro="" textlink="">
        <xdr:nvSpPr>
          <xdr:cNvPr id="5317510" name="Line 6116">
            <a:extLst>
              <a:ext uri="{FF2B5EF4-FFF2-40B4-BE49-F238E27FC236}">
                <a16:creationId xmlns:a16="http://schemas.microsoft.com/office/drawing/2014/main" id="{F8C36221-47A3-BE78-A58A-51134EA22EF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11" name="Line 6117">
            <a:extLst>
              <a:ext uri="{FF2B5EF4-FFF2-40B4-BE49-F238E27FC236}">
                <a16:creationId xmlns:a16="http://schemas.microsoft.com/office/drawing/2014/main" id="{5DDDD6F8-DB6E-723C-2F48-48D0DB73A2E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18" name="Group 6118">
          <a:extLst>
            <a:ext uri="{FF2B5EF4-FFF2-40B4-BE49-F238E27FC236}">
              <a16:creationId xmlns:a16="http://schemas.microsoft.com/office/drawing/2014/main" id="{7E291122-9365-2E4B-3DBA-74BFEDF81B75}"/>
            </a:ext>
          </a:extLst>
        </xdr:cNvPr>
        <xdr:cNvGrpSpPr>
          <a:grpSpLocks/>
        </xdr:cNvGrpSpPr>
      </xdr:nvGrpSpPr>
      <xdr:grpSpPr bwMode="auto">
        <a:xfrm>
          <a:off x="4117181" y="10096500"/>
          <a:ext cx="240507" cy="0"/>
          <a:chOff x="466" y="3952"/>
          <a:chExt cx="28" cy="16"/>
        </a:xfrm>
      </xdr:grpSpPr>
      <xdr:sp macro="" textlink="">
        <xdr:nvSpPr>
          <xdr:cNvPr id="5317508" name="Line 6119">
            <a:extLst>
              <a:ext uri="{FF2B5EF4-FFF2-40B4-BE49-F238E27FC236}">
                <a16:creationId xmlns:a16="http://schemas.microsoft.com/office/drawing/2014/main" id="{1017D855-3A3B-92B8-7B20-15FEFF2D1D7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09" name="Line 6120">
            <a:extLst>
              <a:ext uri="{FF2B5EF4-FFF2-40B4-BE49-F238E27FC236}">
                <a16:creationId xmlns:a16="http://schemas.microsoft.com/office/drawing/2014/main" id="{4B39F917-9AEA-1137-9271-2AD65539BBB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19" name="Group 6121">
          <a:extLst>
            <a:ext uri="{FF2B5EF4-FFF2-40B4-BE49-F238E27FC236}">
              <a16:creationId xmlns:a16="http://schemas.microsoft.com/office/drawing/2014/main" id="{F969FC2C-C443-34BF-5DE6-74D8B9ACFFC8}"/>
            </a:ext>
          </a:extLst>
        </xdr:cNvPr>
        <xdr:cNvGrpSpPr>
          <a:grpSpLocks/>
        </xdr:cNvGrpSpPr>
      </xdr:nvGrpSpPr>
      <xdr:grpSpPr bwMode="auto">
        <a:xfrm>
          <a:off x="4117181" y="10096500"/>
          <a:ext cx="240507" cy="0"/>
          <a:chOff x="466" y="3952"/>
          <a:chExt cx="28" cy="16"/>
        </a:xfrm>
      </xdr:grpSpPr>
      <xdr:sp macro="" textlink="">
        <xdr:nvSpPr>
          <xdr:cNvPr id="5317506" name="Line 6122">
            <a:extLst>
              <a:ext uri="{FF2B5EF4-FFF2-40B4-BE49-F238E27FC236}">
                <a16:creationId xmlns:a16="http://schemas.microsoft.com/office/drawing/2014/main" id="{389C42B7-2EFC-6EBC-7D6C-3F65C969693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07" name="Line 6123">
            <a:extLst>
              <a:ext uri="{FF2B5EF4-FFF2-40B4-BE49-F238E27FC236}">
                <a16:creationId xmlns:a16="http://schemas.microsoft.com/office/drawing/2014/main" id="{AD8A36B5-D576-A2A8-997C-C07E03E7051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316420" name="Group 6124">
          <a:extLst>
            <a:ext uri="{FF2B5EF4-FFF2-40B4-BE49-F238E27FC236}">
              <a16:creationId xmlns:a16="http://schemas.microsoft.com/office/drawing/2014/main" id="{125E30E3-408B-9AE4-63D6-DD1DE5E3AB98}"/>
            </a:ext>
          </a:extLst>
        </xdr:cNvPr>
        <xdr:cNvGrpSpPr>
          <a:grpSpLocks/>
        </xdr:cNvGrpSpPr>
      </xdr:nvGrpSpPr>
      <xdr:grpSpPr bwMode="auto">
        <a:xfrm>
          <a:off x="5143500" y="10096500"/>
          <a:ext cx="0" cy="0"/>
          <a:chOff x="466" y="3952"/>
          <a:chExt cx="28" cy="16"/>
        </a:xfrm>
      </xdr:grpSpPr>
      <xdr:sp macro="" textlink="">
        <xdr:nvSpPr>
          <xdr:cNvPr id="5317504" name="Line 6125">
            <a:extLst>
              <a:ext uri="{FF2B5EF4-FFF2-40B4-BE49-F238E27FC236}">
                <a16:creationId xmlns:a16="http://schemas.microsoft.com/office/drawing/2014/main" id="{BC6749E2-1E8F-AD1A-8C7D-8BE8AC2B9CE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05" name="Line 6126">
            <a:extLst>
              <a:ext uri="{FF2B5EF4-FFF2-40B4-BE49-F238E27FC236}">
                <a16:creationId xmlns:a16="http://schemas.microsoft.com/office/drawing/2014/main" id="{839FFFF2-0CD4-894E-6D9C-D8CD7E9EF21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316421" name="Group 6127">
          <a:extLst>
            <a:ext uri="{FF2B5EF4-FFF2-40B4-BE49-F238E27FC236}">
              <a16:creationId xmlns:a16="http://schemas.microsoft.com/office/drawing/2014/main" id="{4258D63A-7EDE-6EA8-3DB7-93C0957831C7}"/>
            </a:ext>
          </a:extLst>
        </xdr:cNvPr>
        <xdr:cNvGrpSpPr>
          <a:grpSpLocks/>
        </xdr:cNvGrpSpPr>
      </xdr:nvGrpSpPr>
      <xdr:grpSpPr bwMode="auto">
        <a:xfrm>
          <a:off x="5143500" y="10096500"/>
          <a:ext cx="0" cy="0"/>
          <a:chOff x="466" y="3952"/>
          <a:chExt cx="28" cy="16"/>
        </a:xfrm>
      </xdr:grpSpPr>
      <xdr:sp macro="" textlink="">
        <xdr:nvSpPr>
          <xdr:cNvPr id="5317502" name="Line 6128">
            <a:extLst>
              <a:ext uri="{FF2B5EF4-FFF2-40B4-BE49-F238E27FC236}">
                <a16:creationId xmlns:a16="http://schemas.microsoft.com/office/drawing/2014/main" id="{520012E0-5343-3A3F-28BB-3A74CFA8C71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03" name="Line 6129">
            <a:extLst>
              <a:ext uri="{FF2B5EF4-FFF2-40B4-BE49-F238E27FC236}">
                <a16:creationId xmlns:a16="http://schemas.microsoft.com/office/drawing/2014/main" id="{6E8C53D9-262F-8F78-B88E-FD78E4A6842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316422" name="Group 6130">
          <a:extLst>
            <a:ext uri="{FF2B5EF4-FFF2-40B4-BE49-F238E27FC236}">
              <a16:creationId xmlns:a16="http://schemas.microsoft.com/office/drawing/2014/main" id="{36CC0E00-B72B-ACAE-445B-F0277D80FCCC}"/>
            </a:ext>
          </a:extLst>
        </xdr:cNvPr>
        <xdr:cNvGrpSpPr>
          <a:grpSpLocks/>
        </xdr:cNvGrpSpPr>
      </xdr:nvGrpSpPr>
      <xdr:grpSpPr bwMode="auto">
        <a:xfrm>
          <a:off x="5143500" y="10096500"/>
          <a:ext cx="0" cy="0"/>
          <a:chOff x="466" y="3952"/>
          <a:chExt cx="28" cy="16"/>
        </a:xfrm>
      </xdr:grpSpPr>
      <xdr:sp macro="" textlink="">
        <xdr:nvSpPr>
          <xdr:cNvPr id="5317500" name="Line 6131">
            <a:extLst>
              <a:ext uri="{FF2B5EF4-FFF2-40B4-BE49-F238E27FC236}">
                <a16:creationId xmlns:a16="http://schemas.microsoft.com/office/drawing/2014/main" id="{8D601A2A-1AF9-391D-E2B1-BCB95F559DC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501" name="Line 6132">
            <a:extLst>
              <a:ext uri="{FF2B5EF4-FFF2-40B4-BE49-F238E27FC236}">
                <a16:creationId xmlns:a16="http://schemas.microsoft.com/office/drawing/2014/main" id="{EF6B1224-CCAE-4BB5-FB4A-07630CDA765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316423" name="Group 6133">
          <a:extLst>
            <a:ext uri="{FF2B5EF4-FFF2-40B4-BE49-F238E27FC236}">
              <a16:creationId xmlns:a16="http://schemas.microsoft.com/office/drawing/2014/main" id="{CC87381C-565B-5D74-D80B-47E1AF39C0A2}"/>
            </a:ext>
          </a:extLst>
        </xdr:cNvPr>
        <xdr:cNvGrpSpPr>
          <a:grpSpLocks/>
        </xdr:cNvGrpSpPr>
      </xdr:nvGrpSpPr>
      <xdr:grpSpPr bwMode="auto">
        <a:xfrm>
          <a:off x="5143500" y="10096500"/>
          <a:ext cx="0" cy="0"/>
          <a:chOff x="466" y="3952"/>
          <a:chExt cx="28" cy="16"/>
        </a:xfrm>
      </xdr:grpSpPr>
      <xdr:sp macro="" textlink="">
        <xdr:nvSpPr>
          <xdr:cNvPr id="5317498" name="Line 6134">
            <a:extLst>
              <a:ext uri="{FF2B5EF4-FFF2-40B4-BE49-F238E27FC236}">
                <a16:creationId xmlns:a16="http://schemas.microsoft.com/office/drawing/2014/main" id="{DD38BE87-ED7D-2343-47B7-57C0E327B58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99" name="Line 6135">
            <a:extLst>
              <a:ext uri="{FF2B5EF4-FFF2-40B4-BE49-F238E27FC236}">
                <a16:creationId xmlns:a16="http://schemas.microsoft.com/office/drawing/2014/main" id="{26C3CC13-A7E4-CEF5-1F76-73E9DA25A5E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316424" name="Group 6136">
          <a:extLst>
            <a:ext uri="{FF2B5EF4-FFF2-40B4-BE49-F238E27FC236}">
              <a16:creationId xmlns:a16="http://schemas.microsoft.com/office/drawing/2014/main" id="{D27F3732-AB6D-23A7-259D-1708B9195104}"/>
            </a:ext>
          </a:extLst>
        </xdr:cNvPr>
        <xdr:cNvGrpSpPr>
          <a:grpSpLocks/>
        </xdr:cNvGrpSpPr>
      </xdr:nvGrpSpPr>
      <xdr:grpSpPr bwMode="auto">
        <a:xfrm>
          <a:off x="4050506" y="10096500"/>
          <a:ext cx="266700" cy="0"/>
          <a:chOff x="466" y="3952"/>
          <a:chExt cx="28" cy="16"/>
        </a:xfrm>
      </xdr:grpSpPr>
      <xdr:sp macro="" textlink="">
        <xdr:nvSpPr>
          <xdr:cNvPr id="5317496" name="Line 6137">
            <a:extLst>
              <a:ext uri="{FF2B5EF4-FFF2-40B4-BE49-F238E27FC236}">
                <a16:creationId xmlns:a16="http://schemas.microsoft.com/office/drawing/2014/main" id="{BAF9D693-D644-CEAD-7818-C716EA17A00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97" name="Line 6138">
            <a:extLst>
              <a:ext uri="{FF2B5EF4-FFF2-40B4-BE49-F238E27FC236}">
                <a16:creationId xmlns:a16="http://schemas.microsoft.com/office/drawing/2014/main" id="{9CFEC090-AA45-7C5C-F262-07BD094C3F7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316425" name="Group 6139">
          <a:extLst>
            <a:ext uri="{FF2B5EF4-FFF2-40B4-BE49-F238E27FC236}">
              <a16:creationId xmlns:a16="http://schemas.microsoft.com/office/drawing/2014/main" id="{BD4094FA-6F31-B4D8-B3E4-2ABC8E610E8E}"/>
            </a:ext>
          </a:extLst>
        </xdr:cNvPr>
        <xdr:cNvGrpSpPr>
          <a:grpSpLocks/>
        </xdr:cNvGrpSpPr>
      </xdr:nvGrpSpPr>
      <xdr:grpSpPr bwMode="auto">
        <a:xfrm>
          <a:off x="4031456" y="10096500"/>
          <a:ext cx="266700" cy="0"/>
          <a:chOff x="466" y="3952"/>
          <a:chExt cx="28" cy="16"/>
        </a:xfrm>
      </xdr:grpSpPr>
      <xdr:sp macro="" textlink="">
        <xdr:nvSpPr>
          <xdr:cNvPr id="5317494" name="Line 6140">
            <a:extLst>
              <a:ext uri="{FF2B5EF4-FFF2-40B4-BE49-F238E27FC236}">
                <a16:creationId xmlns:a16="http://schemas.microsoft.com/office/drawing/2014/main" id="{C97DFDFE-9BFB-CF54-2C9A-11188DC3D4B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95" name="Line 6141">
            <a:extLst>
              <a:ext uri="{FF2B5EF4-FFF2-40B4-BE49-F238E27FC236}">
                <a16:creationId xmlns:a16="http://schemas.microsoft.com/office/drawing/2014/main" id="{FBD76D2E-A0F7-46E6-DF46-96FCD6B0EA3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316426" name="Group 6142">
          <a:extLst>
            <a:ext uri="{FF2B5EF4-FFF2-40B4-BE49-F238E27FC236}">
              <a16:creationId xmlns:a16="http://schemas.microsoft.com/office/drawing/2014/main" id="{E01BE1E4-5A31-5767-1E4C-83EF87D5E025}"/>
            </a:ext>
          </a:extLst>
        </xdr:cNvPr>
        <xdr:cNvGrpSpPr>
          <a:grpSpLocks/>
        </xdr:cNvGrpSpPr>
      </xdr:nvGrpSpPr>
      <xdr:grpSpPr bwMode="auto">
        <a:xfrm>
          <a:off x="4060031" y="10096500"/>
          <a:ext cx="266700" cy="0"/>
          <a:chOff x="466" y="3952"/>
          <a:chExt cx="28" cy="16"/>
        </a:xfrm>
      </xdr:grpSpPr>
      <xdr:sp macro="" textlink="">
        <xdr:nvSpPr>
          <xdr:cNvPr id="5317492" name="Line 6143">
            <a:extLst>
              <a:ext uri="{FF2B5EF4-FFF2-40B4-BE49-F238E27FC236}">
                <a16:creationId xmlns:a16="http://schemas.microsoft.com/office/drawing/2014/main" id="{C8F3BFA5-9560-3BA1-1817-DF546B79CD8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93" name="Line 6144">
            <a:extLst>
              <a:ext uri="{FF2B5EF4-FFF2-40B4-BE49-F238E27FC236}">
                <a16:creationId xmlns:a16="http://schemas.microsoft.com/office/drawing/2014/main" id="{20BD4483-4D29-903A-22ED-2528558BE26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316427" name="Group 6145">
          <a:extLst>
            <a:ext uri="{FF2B5EF4-FFF2-40B4-BE49-F238E27FC236}">
              <a16:creationId xmlns:a16="http://schemas.microsoft.com/office/drawing/2014/main" id="{413C6F6C-9E2F-BB31-530E-31CC24E776EC}"/>
            </a:ext>
          </a:extLst>
        </xdr:cNvPr>
        <xdr:cNvGrpSpPr>
          <a:grpSpLocks/>
        </xdr:cNvGrpSpPr>
      </xdr:nvGrpSpPr>
      <xdr:grpSpPr bwMode="auto">
        <a:xfrm>
          <a:off x="4633913" y="10096500"/>
          <a:ext cx="266700" cy="0"/>
          <a:chOff x="466" y="3952"/>
          <a:chExt cx="28" cy="16"/>
        </a:xfrm>
      </xdr:grpSpPr>
      <xdr:sp macro="" textlink="">
        <xdr:nvSpPr>
          <xdr:cNvPr id="5317490" name="Line 6146">
            <a:extLst>
              <a:ext uri="{FF2B5EF4-FFF2-40B4-BE49-F238E27FC236}">
                <a16:creationId xmlns:a16="http://schemas.microsoft.com/office/drawing/2014/main" id="{F0BB3599-D541-9F2A-BB5D-366067B7AEE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91" name="Line 6147">
            <a:extLst>
              <a:ext uri="{FF2B5EF4-FFF2-40B4-BE49-F238E27FC236}">
                <a16:creationId xmlns:a16="http://schemas.microsoft.com/office/drawing/2014/main" id="{DDBC1984-FE03-A6AE-EC56-3F817A5D74A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316428" name="Group 6148">
          <a:extLst>
            <a:ext uri="{FF2B5EF4-FFF2-40B4-BE49-F238E27FC236}">
              <a16:creationId xmlns:a16="http://schemas.microsoft.com/office/drawing/2014/main" id="{188F9A96-40C5-2A7D-A998-C3809987E5BE}"/>
            </a:ext>
          </a:extLst>
        </xdr:cNvPr>
        <xdr:cNvGrpSpPr>
          <a:grpSpLocks/>
        </xdr:cNvGrpSpPr>
      </xdr:nvGrpSpPr>
      <xdr:grpSpPr bwMode="auto">
        <a:xfrm>
          <a:off x="4662488" y="10096500"/>
          <a:ext cx="266700" cy="0"/>
          <a:chOff x="466" y="3952"/>
          <a:chExt cx="28" cy="16"/>
        </a:xfrm>
      </xdr:grpSpPr>
      <xdr:sp macro="" textlink="">
        <xdr:nvSpPr>
          <xdr:cNvPr id="5317488" name="Line 6149">
            <a:extLst>
              <a:ext uri="{FF2B5EF4-FFF2-40B4-BE49-F238E27FC236}">
                <a16:creationId xmlns:a16="http://schemas.microsoft.com/office/drawing/2014/main" id="{BA91FB6A-0E45-58E9-4F6B-868AEF12567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89" name="Line 6150">
            <a:extLst>
              <a:ext uri="{FF2B5EF4-FFF2-40B4-BE49-F238E27FC236}">
                <a16:creationId xmlns:a16="http://schemas.microsoft.com/office/drawing/2014/main" id="{4DE1E097-337D-9DC0-5905-19D1EAE20F3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316429" name="Group 6151">
          <a:extLst>
            <a:ext uri="{FF2B5EF4-FFF2-40B4-BE49-F238E27FC236}">
              <a16:creationId xmlns:a16="http://schemas.microsoft.com/office/drawing/2014/main" id="{B7FEBA24-F393-F9A2-D4E4-09229D2B30A3}"/>
            </a:ext>
          </a:extLst>
        </xdr:cNvPr>
        <xdr:cNvGrpSpPr>
          <a:grpSpLocks/>
        </xdr:cNvGrpSpPr>
      </xdr:nvGrpSpPr>
      <xdr:grpSpPr bwMode="auto">
        <a:xfrm>
          <a:off x="4652963" y="10096500"/>
          <a:ext cx="266700" cy="0"/>
          <a:chOff x="466" y="3952"/>
          <a:chExt cx="28" cy="16"/>
        </a:xfrm>
      </xdr:grpSpPr>
      <xdr:sp macro="" textlink="">
        <xdr:nvSpPr>
          <xdr:cNvPr id="5317486" name="Line 6152">
            <a:extLst>
              <a:ext uri="{FF2B5EF4-FFF2-40B4-BE49-F238E27FC236}">
                <a16:creationId xmlns:a16="http://schemas.microsoft.com/office/drawing/2014/main" id="{B9034EE2-2A3D-575F-7AFE-D7200EC1C71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87" name="Line 6153">
            <a:extLst>
              <a:ext uri="{FF2B5EF4-FFF2-40B4-BE49-F238E27FC236}">
                <a16:creationId xmlns:a16="http://schemas.microsoft.com/office/drawing/2014/main" id="{BF93F4D9-AD06-2ADD-3EDE-2E79647A071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316430" name="Group 6154">
          <a:extLst>
            <a:ext uri="{FF2B5EF4-FFF2-40B4-BE49-F238E27FC236}">
              <a16:creationId xmlns:a16="http://schemas.microsoft.com/office/drawing/2014/main" id="{096E0602-D67F-785D-4872-B20802C46C6B}"/>
            </a:ext>
          </a:extLst>
        </xdr:cNvPr>
        <xdr:cNvGrpSpPr>
          <a:grpSpLocks/>
        </xdr:cNvGrpSpPr>
      </xdr:nvGrpSpPr>
      <xdr:grpSpPr bwMode="auto">
        <a:xfrm>
          <a:off x="4040981" y="10096500"/>
          <a:ext cx="266700" cy="0"/>
          <a:chOff x="466" y="3952"/>
          <a:chExt cx="28" cy="16"/>
        </a:xfrm>
      </xdr:grpSpPr>
      <xdr:sp macro="" textlink="">
        <xdr:nvSpPr>
          <xdr:cNvPr id="5317484" name="Line 6155">
            <a:extLst>
              <a:ext uri="{FF2B5EF4-FFF2-40B4-BE49-F238E27FC236}">
                <a16:creationId xmlns:a16="http://schemas.microsoft.com/office/drawing/2014/main" id="{9686A06E-C3E5-D3BC-C567-60445803E95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85" name="Line 6156">
            <a:extLst>
              <a:ext uri="{FF2B5EF4-FFF2-40B4-BE49-F238E27FC236}">
                <a16:creationId xmlns:a16="http://schemas.microsoft.com/office/drawing/2014/main" id="{222AC928-6D2D-9D21-B2BB-6425173C3FF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316431" name="Group 6157">
          <a:extLst>
            <a:ext uri="{FF2B5EF4-FFF2-40B4-BE49-F238E27FC236}">
              <a16:creationId xmlns:a16="http://schemas.microsoft.com/office/drawing/2014/main" id="{E9D3BABD-36A9-579E-0C80-73FD31EF2BAC}"/>
            </a:ext>
          </a:extLst>
        </xdr:cNvPr>
        <xdr:cNvGrpSpPr>
          <a:grpSpLocks/>
        </xdr:cNvGrpSpPr>
      </xdr:nvGrpSpPr>
      <xdr:grpSpPr bwMode="auto">
        <a:xfrm>
          <a:off x="4088606" y="10096500"/>
          <a:ext cx="269082" cy="0"/>
          <a:chOff x="466" y="3952"/>
          <a:chExt cx="28" cy="16"/>
        </a:xfrm>
      </xdr:grpSpPr>
      <xdr:sp macro="" textlink="">
        <xdr:nvSpPr>
          <xdr:cNvPr id="5317482" name="Line 6158">
            <a:extLst>
              <a:ext uri="{FF2B5EF4-FFF2-40B4-BE49-F238E27FC236}">
                <a16:creationId xmlns:a16="http://schemas.microsoft.com/office/drawing/2014/main" id="{439015C3-7BA7-C668-928D-01AEAD740B6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83" name="Line 6159">
            <a:extLst>
              <a:ext uri="{FF2B5EF4-FFF2-40B4-BE49-F238E27FC236}">
                <a16:creationId xmlns:a16="http://schemas.microsoft.com/office/drawing/2014/main" id="{2091BCB7-3951-1590-F93F-32591C50E57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316432" name="Group 6160">
          <a:extLst>
            <a:ext uri="{FF2B5EF4-FFF2-40B4-BE49-F238E27FC236}">
              <a16:creationId xmlns:a16="http://schemas.microsoft.com/office/drawing/2014/main" id="{3BE9C3F0-8AD0-4775-CDE4-0B9294B9C5B5}"/>
            </a:ext>
          </a:extLst>
        </xdr:cNvPr>
        <xdr:cNvGrpSpPr>
          <a:grpSpLocks/>
        </xdr:cNvGrpSpPr>
      </xdr:nvGrpSpPr>
      <xdr:grpSpPr bwMode="auto">
        <a:xfrm>
          <a:off x="4069556" y="10096500"/>
          <a:ext cx="266700" cy="0"/>
          <a:chOff x="466" y="3952"/>
          <a:chExt cx="28" cy="16"/>
        </a:xfrm>
      </xdr:grpSpPr>
      <xdr:sp macro="" textlink="">
        <xdr:nvSpPr>
          <xdr:cNvPr id="5317480" name="Line 6161">
            <a:extLst>
              <a:ext uri="{FF2B5EF4-FFF2-40B4-BE49-F238E27FC236}">
                <a16:creationId xmlns:a16="http://schemas.microsoft.com/office/drawing/2014/main" id="{0C1F8E76-6520-F824-9844-B0EC0DCA03E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81" name="Line 6162">
            <a:extLst>
              <a:ext uri="{FF2B5EF4-FFF2-40B4-BE49-F238E27FC236}">
                <a16:creationId xmlns:a16="http://schemas.microsoft.com/office/drawing/2014/main" id="{AE1C6222-A6AB-585D-D3A5-9A9D689DC55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316433" name="Group 6163">
          <a:extLst>
            <a:ext uri="{FF2B5EF4-FFF2-40B4-BE49-F238E27FC236}">
              <a16:creationId xmlns:a16="http://schemas.microsoft.com/office/drawing/2014/main" id="{DB5515B9-DC5A-2C9C-3A81-4536E663E5DD}"/>
            </a:ext>
          </a:extLst>
        </xdr:cNvPr>
        <xdr:cNvGrpSpPr>
          <a:grpSpLocks/>
        </xdr:cNvGrpSpPr>
      </xdr:nvGrpSpPr>
      <xdr:grpSpPr bwMode="auto">
        <a:xfrm>
          <a:off x="4060031" y="10096500"/>
          <a:ext cx="266700" cy="0"/>
          <a:chOff x="466" y="3952"/>
          <a:chExt cx="28" cy="16"/>
        </a:xfrm>
      </xdr:grpSpPr>
      <xdr:sp macro="" textlink="">
        <xdr:nvSpPr>
          <xdr:cNvPr id="5317478" name="Line 6164">
            <a:extLst>
              <a:ext uri="{FF2B5EF4-FFF2-40B4-BE49-F238E27FC236}">
                <a16:creationId xmlns:a16="http://schemas.microsoft.com/office/drawing/2014/main" id="{AB16CF27-84D2-FFA3-0444-756C1E21B8C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79" name="Line 6165">
            <a:extLst>
              <a:ext uri="{FF2B5EF4-FFF2-40B4-BE49-F238E27FC236}">
                <a16:creationId xmlns:a16="http://schemas.microsoft.com/office/drawing/2014/main" id="{1E2B0FD0-BFA7-B5F9-EA7B-029A147A9FF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34" name="Group 6166">
          <a:extLst>
            <a:ext uri="{FF2B5EF4-FFF2-40B4-BE49-F238E27FC236}">
              <a16:creationId xmlns:a16="http://schemas.microsoft.com/office/drawing/2014/main" id="{158A1884-D035-BC50-6A35-52FE06B88BA1}"/>
            </a:ext>
          </a:extLst>
        </xdr:cNvPr>
        <xdr:cNvGrpSpPr>
          <a:grpSpLocks/>
        </xdr:cNvGrpSpPr>
      </xdr:nvGrpSpPr>
      <xdr:grpSpPr bwMode="auto">
        <a:xfrm>
          <a:off x="4117181" y="10096500"/>
          <a:ext cx="240507" cy="0"/>
          <a:chOff x="466" y="3952"/>
          <a:chExt cx="28" cy="16"/>
        </a:xfrm>
      </xdr:grpSpPr>
      <xdr:sp macro="" textlink="">
        <xdr:nvSpPr>
          <xdr:cNvPr id="5317476" name="Line 6167">
            <a:extLst>
              <a:ext uri="{FF2B5EF4-FFF2-40B4-BE49-F238E27FC236}">
                <a16:creationId xmlns:a16="http://schemas.microsoft.com/office/drawing/2014/main" id="{F24496EA-E76A-52F5-6BF0-AA27EF337C7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77" name="Line 6168">
            <a:extLst>
              <a:ext uri="{FF2B5EF4-FFF2-40B4-BE49-F238E27FC236}">
                <a16:creationId xmlns:a16="http://schemas.microsoft.com/office/drawing/2014/main" id="{94A2D3E9-EB60-37B8-7627-F967D398499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35" name="Group 6169">
          <a:extLst>
            <a:ext uri="{FF2B5EF4-FFF2-40B4-BE49-F238E27FC236}">
              <a16:creationId xmlns:a16="http://schemas.microsoft.com/office/drawing/2014/main" id="{0170F249-B3B8-F3CE-0E0A-9294EEF87940}"/>
            </a:ext>
          </a:extLst>
        </xdr:cNvPr>
        <xdr:cNvGrpSpPr>
          <a:grpSpLocks/>
        </xdr:cNvGrpSpPr>
      </xdr:nvGrpSpPr>
      <xdr:grpSpPr bwMode="auto">
        <a:xfrm>
          <a:off x="4117181" y="10096500"/>
          <a:ext cx="240507" cy="0"/>
          <a:chOff x="466" y="3952"/>
          <a:chExt cx="28" cy="16"/>
        </a:xfrm>
      </xdr:grpSpPr>
      <xdr:sp macro="" textlink="">
        <xdr:nvSpPr>
          <xdr:cNvPr id="5317474" name="Line 6170">
            <a:extLst>
              <a:ext uri="{FF2B5EF4-FFF2-40B4-BE49-F238E27FC236}">
                <a16:creationId xmlns:a16="http://schemas.microsoft.com/office/drawing/2014/main" id="{A2D482AC-A591-1FDE-4A8D-6089F373962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75" name="Line 6171">
            <a:extLst>
              <a:ext uri="{FF2B5EF4-FFF2-40B4-BE49-F238E27FC236}">
                <a16:creationId xmlns:a16="http://schemas.microsoft.com/office/drawing/2014/main" id="{D8E675DC-EC86-69B5-4FA4-B238DCCEB15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36" name="Group 6172">
          <a:extLst>
            <a:ext uri="{FF2B5EF4-FFF2-40B4-BE49-F238E27FC236}">
              <a16:creationId xmlns:a16="http://schemas.microsoft.com/office/drawing/2014/main" id="{1BF66545-94C7-3F05-887E-07DA7228A420}"/>
            </a:ext>
          </a:extLst>
        </xdr:cNvPr>
        <xdr:cNvGrpSpPr>
          <a:grpSpLocks/>
        </xdr:cNvGrpSpPr>
      </xdr:nvGrpSpPr>
      <xdr:grpSpPr bwMode="auto">
        <a:xfrm>
          <a:off x="4117181" y="10096500"/>
          <a:ext cx="240507" cy="0"/>
          <a:chOff x="466" y="3952"/>
          <a:chExt cx="28" cy="16"/>
        </a:xfrm>
      </xdr:grpSpPr>
      <xdr:sp macro="" textlink="">
        <xdr:nvSpPr>
          <xdr:cNvPr id="5317472" name="Line 6173">
            <a:extLst>
              <a:ext uri="{FF2B5EF4-FFF2-40B4-BE49-F238E27FC236}">
                <a16:creationId xmlns:a16="http://schemas.microsoft.com/office/drawing/2014/main" id="{4CE79B83-90A4-6BDB-2E29-609DC1B5555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73" name="Line 6174">
            <a:extLst>
              <a:ext uri="{FF2B5EF4-FFF2-40B4-BE49-F238E27FC236}">
                <a16:creationId xmlns:a16="http://schemas.microsoft.com/office/drawing/2014/main" id="{AA228EE8-1D83-5BD2-F2AF-B1D35201934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37" name="Group 6175">
          <a:extLst>
            <a:ext uri="{FF2B5EF4-FFF2-40B4-BE49-F238E27FC236}">
              <a16:creationId xmlns:a16="http://schemas.microsoft.com/office/drawing/2014/main" id="{3AEB9770-A841-FB98-F7B4-73A375F192B9}"/>
            </a:ext>
          </a:extLst>
        </xdr:cNvPr>
        <xdr:cNvGrpSpPr>
          <a:grpSpLocks/>
        </xdr:cNvGrpSpPr>
      </xdr:nvGrpSpPr>
      <xdr:grpSpPr bwMode="auto">
        <a:xfrm>
          <a:off x="4117181" y="10096500"/>
          <a:ext cx="240507" cy="0"/>
          <a:chOff x="466" y="3952"/>
          <a:chExt cx="28" cy="16"/>
        </a:xfrm>
      </xdr:grpSpPr>
      <xdr:sp macro="" textlink="">
        <xdr:nvSpPr>
          <xdr:cNvPr id="5317470" name="Line 6176">
            <a:extLst>
              <a:ext uri="{FF2B5EF4-FFF2-40B4-BE49-F238E27FC236}">
                <a16:creationId xmlns:a16="http://schemas.microsoft.com/office/drawing/2014/main" id="{5B58F33F-B0EF-D3F1-88CD-1D927947835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71" name="Line 6177">
            <a:extLst>
              <a:ext uri="{FF2B5EF4-FFF2-40B4-BE49-F238E27FC236}">
                <a16:creationId xmlns:a16="http://schemas.microsoft.com/office/drawing/2014/main" id="{41346B6C-6DF0-2A73-7666-CB9C8CB8567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38" name="Group 6178">
          <a:extLst>
            <a:ext uri="{FF2B5EF4-FFF2-40B4-BE49-F238E27FC236}">
              <a16:creationId xmlns:a16="http://schemas.microsoft.com/office/drawing/2014/main" id="{DD228352-F8BB-8888-54B2-A542E345DB2B}"/>
            </a:ext>
          </a:extLst>
        </xdr:cNvPr>
        <xdr:cNvGrpSpPr>
          <a:grpSpLocks/>
        </xdr:cNvGrpSpPr>
      </xdr:nvGrpSpPr>
      <xdr:grpSpPr bwMode="auto">
        <a:xfrm>
          <a:off x="4117181" y="10096500"/>
          <a:ext cx="240507" cy="0"/>
          <a:chOff x="466" y="3952"/>
          <a:chExt cx="28" cy="16"/>
        </a:xfrm>
      </xdr:grpSpPr>
      <xdr:sp macro="" textlink="">
        <xdr:nvSpPr>
          <xdr:cNvPr id="5317468" name="Line 6179">
            <a:extLst>
              <a:ext uri="{FF2B5EF4-FFF2-40B4-BE49-F238E27FC236}">
                <a16:creationId xmlns:a16="http://schemas.microsoft.com/office/drawing/2014/main" id="{A000EDDF-9426-F064-5B7D-2926DD87C35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69" name="Line 6180">
            <a:extLst>
              <a:ext uri="{FF2B5EF4-FFF2-40B4-BE49-F238E27FC236}">
                <a16:creationId xmlns:a16="http://schemas.microsoft.com/office/drawing/2014/main" id="{15F603BA-1611-BCD9-DE7B-DC4ED1B9589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39" name="Group 6181">
          <a:extLst>
            <a:ext uri="{FF2B5EF4-FFF2-40B4-BE49-F238E27FC236}">
              <a16:creationId xmlns:a16="http://schemas.microsoft.com/office/drawing/2014/main" id="{C0B9B342-94D4-22F5-7E5E-763434ED659F}"/>
            </a:ext>
          </a:extLst>
        </xdr:cNvPr>
        <xdr:cNvGrpSpPr>
          <a:grpSpLocks/>
        </xdr:cNvGrpSpPr>
      </xdr:nvGrpSpPr>
      <xdr:grpSpPr bwMode="auto">
        <a:xfrm>
          <a:off x="4117181" y="10096500"/>
          <a:ext cx="240507" cy="0"/>
          <a:chOff x="466" y="3952"/>
          <a:chExt cx="28" cy="16"/>
        </a:xfrm>
      </xdr:grpSpPr>
      <xdr:sp macro="" textlink="">
        <xdr:nvSpPr>
          <xdr:cNvPr id="5317466" name="Line 6182">
            <a:extLst>
              <a:ext uri="{FF2B5EF4-FFF2-40B4-BE49-F238E27FC236}">
                <a16:creationId xmlns:a16="http://schemas.microsoft.com/office/drawing/2014/main" id="{12DC621B-2D17-513E-5BCE-1FEA7C57983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67" name="Line 6183">
            <a:extLst>
              <a:ext uri="{FF2B5EF4-FFF2-40B4-BE49-F238E27FC236}">
                <a16:creationId xmlns:a16="http://schemas.microsoft.com/office/drawing/2014/main" id="{794F14CE-909C-F287-98CB-D1908D61A13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316440" name="Group 6184">
          <a:extLst>
            <a:ext uri="{FF2B5EF4-FFF2-40B4-BE49-F238E27FC236}">
              <a16:creationId xmlns:a16="http://schemas.microsoft.com/office/drawing/2014/main" id="{B3242E57-A3EA-30D3-B9B8-895E28C6C75D}"/>
            </a:ext>
          </a:extLst>
        </xdr:cNvPr>
        <xdr:cNvGrpSpPr>
          <a:grpSpLocks/>
        </xdr:cNvGrpSpPr>
      </xdr:nvGrpSpPr>
      <xdr:grpSpPr bwMode="auto">
        <a:xfrm>
          <a:off x="3993356" y="10096500"/>
          <a:ext cx="228600" cy="0"/>
          <a:chOff x="466" y="3952"/>
          <a:chExt cx="28" cy="16"/>
        </a:xfrm>
      </xdr:grpSpPr>
      <xdr:sp macro="" textlink="">
        <xdr:nvSpPr>
          <xdr:cNvPr id="5317464" name="Line 6185">
            <a:extLst>
              <a:ext uri="{FF2B5EF4-FFF2-40B4-BE49-F238E27FC236}">
                <a16:creationId xmlns:a16="http://schemas.microsoft.com/office/drawing/2014/main" id="{B95F3794-6789-3A64-0090-9638C0AD6D9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65" name="Line 6186">
            <a:extLst>
              <a:ext uri="{FF2B5EF4-FFF2-40B4-BE49-F238E27FC236}">
                <a16:creationId xmlns:a16="http://schemas.microsoft.com/office/drawing/2014/main" id="{C04040EB-4CFF-6CED-B19D-9F22176801A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41" name="Group 6187">
          <a:extLst>
            <a:ext uri="{FF2B5EF4-FFF2-40B4-BE49-F238E27FC236}">
              <a16:creationId xmlns:a16="http://schemas.microsoft.com/office/drawing/2014/main" id="{6E911C20-A83F-7D62-319F-94151AAE423C}"/>
            </a:ext>
          </a:extLst>
        </xdr:cNvPr>
        <xdr:cNvGrpSpPr>
          <a:grpSpLocks/>
        </xdr:cNvGrpSpPr>
      </xdr:nvGrpSpPr>
      <xdr:grpSpPr bwMode="auto">
        <a:xfrm>
          <a:off x="4117181" y="10096500"/>
          <a:ext cx="228600" cy="0"/>
          <a:chOff x="466" y="3952"/>
          <a:chExt cx="28" cy="16"/>
        </a:xfrm>
      </xdr:grpSpPr>
      <xdr:sp macro="" textlink="">
        <xdr:nvSpPr>
          <xdr:cNvPr id="5317462" name="Line 6188">
            <a:extLst>
              <a:ext uri="{FF2B5EF4-FFF2-40B4-BE49-F238E27FC236}">
                <a16:creationId xmlns:a16="http://schemas.microsoft.com/office/drawing/2014/main" id="{B95C9323-354A-EE6B-B369-D77CD883DB3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63" name="Line 6189">
            <a:extLst>
              <a:ext uri="{FF2B5EF4-FFF2-40B4-BE49-F238E27FC236}">
                <a16:creationId xmlns:a16="http://schemas.microsoft.com/office/drawing/2014/main" id="{C6B83257-B30E-F7CF-862B-47209A6921D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42" name="Group 6190">
          <a:extLst>
            <a:ext uri="{FF2B5EF4-FFF2-40B4-BE49-F238E27FC236}">
              <a16:creationId xmlns:a16="http://schemas.microsoft.com/office/drawing/2014/main" id="{2B8DE0BC-96D3-EC60-765E-0296A248AD3E}"/>
            </a:ext>
          </a:extLst>
        </xdr:cNvPr>
        <xdr:cNvGrpSpPr>
          <a:grpSpLocks/>
        </xdr:cNvGrpSpPr>
      </xdr:nvGrpSpPr>
      <xdr:grpSpPr bwMode="auto">
        <a:xfrm>
          <a:off x="4117181" y="10096500"/>
          <a:ext cx="228600" cy="0"/>
          <a:chOff x="466" y="3952"/>
          <a:chExt cx="28" cy="16"/>
        </a:xfrm>
      </xdr:grpSpPr>
      <xdr:sp macro="" textlink="">
        <xdr:nvSpPr>
          <xdr:cNvPr id="5317460" name="Line 6191">
            <a:extLst>
              <a:ext uri="{FF2B5EF4-FFF2-40B4-BE49-F238E27FC236}">
                <a16:creationId xmlns:a16="http://schemas.microsoft.com/office/drawing/2014/main" id="{D6CD9DE3-4DEB-E2AF-4935-B40D78B3DC4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61" name="Line 6192">
            <a:extLst>
              <a:ext uri="{FF2B5EF4-FFF2-40B4-BE49-F238E27FC236}">
                <a16:creationId xmlns:a16="http://schemas.microsoft.com/office/drawing/2014/main" id="{0971FFA5-B005-07E3-6714-4DCE1D6D4A2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43" name="Group 6193">
          <a:extLst>
            <a:ext uri="{FF2B5EF4-FFF2-40B4-BE49-F238E27FC236}">
              <a16:creationId xmlns:a16="http://schemas.microsoft.com/office/drawing/2014/main" id="{987A4C08-B306-EFE0-784A-4E12BE1883F7}"/>
            </a:ext>
          </a:extLst>
        </xdr:cNvPr>
        <xdr:cNvGrpSpPr>
          <a:grpSpLocks/>
        </xdr:cNvGrpSpPr>
      </xdr:nvGrpSpPr>
      <xdr:grpSpPr bwMode="auto">
        <a:xfrm>
          <a:off x="4117181" y="10096500"/>
          <a:ext cx="240507" cy="0"/>
          <a:chOff x="466" y="3952"/>
          <a:chExt cx="28" cy="16"/>
        </a:xfrm>
      </xdr:grpSpPr>
      <xdr:sp macro="" textlink="">
        <xdr:nvSpPr>
          <xdr:cNvPr id="5317458" name="Line 6194">
            <a:extLst>
              <a:ext uri="{FF2B5EF4-FFF2-40B4-BE49-F238E27FC236}">
                <a16:creationId xmlns:a16="http://schemas.microsoft.com/office/drawing/2014/main" id="{3BAC232B-3A35-D121-A8CB-B954F09DA73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59" name="Line 6195">
            <a:extLst>
              <a:ext uri="{FF2B5EF4-FFF2-40B4-BE49-F238E27FC236}">
                <a16:creationId xmlns:a16="http://schemas.microsoft.com/office/drawing/2014/main" id="{75E2F100-C950-EA91-420F-5809DB2F923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44" name="Group 6196">
          <a:extLst>
            <a:ext uri="{FF2B5EF4-FFF2-40B4-BE49-F238E27FC236}">
              <a16:creationId xmlns:a16="http://schemas.microsoft.com/office/drawing/2014/main" id="{BADBAA1E-57E1-325D-2120-4FC73C8E1ABA}"/>
            </a:ext>
          </a:extLst>
        </xdr:cNvPr>
        <xdr:cNvGrpSpPr>
          <a:grpSpLocks/>
        </xdr:cNvGrpSpPr>
      </xdr:nvGrpSpPr>
      <xdr:grpSpPr bwMode="auto">
        <a:xfrm>
          <a:off x="4117181" y="10096500"/>
          <a:ext cx="228600" cy="0"/>
          <a:chOff x="466" y="3952"/>
          <a:chExt cx="28" cy="16"/>
        </a:xfrm>
      </xdr:grpSpPr>
      <xdr:sp macro="" textlink="">
        <xdr:nvSpPr>
          <xdr:cNvPr id="5317456" name="Line 6197">
            <a:extLst>
              <a:ext uri="{FF2B5EF4-FFF2-40B4-BE49-F238E27FC236}">
                <a16:creationId xmlns:a16="http://schemas.microsoft.com/office/drawing/2014/main" id="{F475B6C1-CFE0-EC9F-8679-2D4BB6FD8A6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57" name="Line 6198">
            <a:extLst>
              <a:ext uri="{FF2B5EF4-FFF2-40B4-BE49-F238E27FC236}">
                <a16:creationId xmlns:a16="http://schemas.microsoft.com/office/drawing/2014/main" id="{971ABA29-00DB-5689-7F24-112E60C0898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45" name="Group 6199">
          <a:extLst>
            <a:ext uri="{FF2B5EF4-FFF2-40B4-BE49-F238E27FC236}">
              <a16:creationId xmlns:a16="http://schemas.microsoft.com/office/drawing/2014/main" id="{0E1B9173-133A-11E6-5730-27B217A6AED9}"/>
            </a:ext>
          </a:extLst>
        </xdr:cNvPr>
        <xdr:cNvGrpSpPr>
          <a:grpSpLocks/>
        </xdr:cNvGrpSpPr>
      </xdr:nvGrpSpPr>
      <xdr:grpSpPr bwMode="auto">
        <a:xfrm>
          <a:off x="4117181" y="10096500"/>
          <a:ext cx="228600" cy="0"/>
          <a:chOff x="466" y="3952"/>
          <a:chExt cx="28" cy="16"/>
        </a:xfrm>
      </xdr:grpSpPr>
      <xdr:sp macro="" textlink="">
        <xdr:nvSpPr>
          <xdr:cNvPr id="5317454" name="Line 6200">
            <a:extLst>
              <a:ext uri="{FF2B5EF4-FFF2-40B4-BE49-F238E27FC236}">
                <a16:creationId xmlns:a16="http://schemas.microsoft.com/office/drawing/2014/main" id="{450B5B7A-9FC9-5B91-B6EB-F7B42B0EE03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55" name="Line 6201">
            <a:extLst>
              <a:ext uri="{FF2B5EF4-FFF2-40B4-BE49-F238E27FC236}">
                <a16:creationId xmlns:a16="http://schemas.microsoft.com/office/drawing/2014/main" id="{BA5AADA6-BCCB-24B6-A810-13F048F64BC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46" name="Group 6202">
          <a:extLst>
            <a:ext uri="{FF2B5EF4-FFF2-40B4-BE49-F238E27FC236}">
              <a16:creationId xmlns:a16="http://schemas.microsoft.com/office/drawing/2014/main" id="{32B36719-C933-702D-445C-87DD1EDD214F}"/>
            </a:ext>
          </a:extLst>
        </xdr:cNvPr>
        <xdr:cNvGrpSpPr>
          <a:grpSpLocks/>
        </xdr:cNvGrpSpPr>
      </xdr:nvGrpSpPr>
      <xdr:grpSpPr bwMode="auto">
        <a:xfrm>
          <a:off x="4117181" y="10096500"/>
          <a:ext cx="240507" cy="0"/>
          <a:chOff x="466" y="3952"/>
          <a:chExt cx="28" cy="16"/>
        </a:xfrm>
      </xdr:grpSpPr>
      <xdr:sp macro="" textlink="">
        <xdr:nvSpPr>
          <xdr:cNvPr id="5317452" name="Line 6203">
            <a:extLst>
              <a:ext uri="{FF2B5EF4-FFF2-40B4-BE49-F238E27FC236}">
                <a16:creationId xmlns:a16="http://schemas.microsoft.com/office/drawing/2014/main" id="{3D0762AD-E516-9C5D-D3AC-77A396F364D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53" name="Line 6204">
            <a:extLst>
              <a:ext uri="{FF2B5EF4-FFF2-40B4-BE49-F238E27FC236}">
                <a16:creationId xmlns:a16="http://schemas.microsoft.com/office/drawing/2014/main" id="{F563F35D-0948-763A-CFB3-E9C5BB9F4A7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47" name="Group 6205">
          <a:extLst>
            <a:ext uri="{FF2B5EF4-FFF2-40B4-BE49-F238E27FC236}">
              <a16:creationId xmlns:a16="http://schemas.microsoft.com/office/drawing/2014/main" id="{C2BEE477-4CF3-B136-B26D-4CA1F4F0E04D}"/>
            </a:ext>
          </a:extLst>
        </xdr:cNvPr>
        <xdr:cNvGrpSpPr>
          <a:grpSpLocks/>
        </xdr:cNvGrpSpPr>
      </xdr:nvGrpSpPr>
      <xdr:grpSpPr bwMode="auto">
        <a:xfrm>
          <a:off x="4700588" y="10096500"/>
          <a:ext cx="266700" cy="0"/>
          <a:chOff x="466" y="3952"/>
          <a:chExt cx="28" cy="16"/>
        </a:xfrm>
      </xdr:grpSpPr>
      <xdr:sp macro="" textlink="">
        <xdr:nvSpPr>
          <xdr:cNvPr id="5317450" name="Line 6206">
            <a:extLst>
              <a:ext uri="{FF2B5EF4-FFF2-40B4-BE49-F238E27FC236}">
                <a16:creationId xmlns:a16="http://schemas.microsoft.com/office/drawing/2014/main" id="{4F2FEB9D-4F75-C855-A295-34EA9E76442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51" name="Line 6207">
            <a:extLst>
              <a:ext uri="{FF2B5EF4-FFF2-40B4-BE49-F238E27FC236}">
                <a16:creationId xmlns:a16="http://schemas.microsoft.com/office/drawing/2014/main" id="{90A5991A-8E3D-3E2C-B9CD-59FF5AE6874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48" name="Group 6208">
          <a:extLst>
            <a:ext uri="{FF2B5EF4-FFF2-40B4-BE49-F238E27FC236}">
              <a16:creationId xmlns:a16="http://schemas.microsoft.com/office/drawing/2014/main" id="{C497DE03-0D81-3919-C24A-05143B14C2BC}"/>
            </a:ext>
          </a:extLst>
        </xdr:cNvPr>
        <xdr:cNvGrpSpPr>
          <a:grpSpLocks/>
        </xdr:cNvGrpSpPr>
      </xdr:nvGrpSpPr>
      <xdr:grpSpPr bwMode="auto">
        <a:xfrm>
          <a:off x="4700588" y="10096500"/>
          <a:ext cx="266700" cy="0"/>
          <a:chOff x="466" y="3952"/>
          <a:chExt cx="28" cy="16"/>
        </a:xfrm>
      </xdr:grpSpPr>
      <xdr:sp macro="" textlink="">
        <xdr:nvSpPr>
          <xdr:cNvPr id="5317448" name="Line 6209">
            <a:extLst>
              <a:ext uri="{FF2B5EF4-FFF2-40B4-BE49-F238E27FC236}">
                <a16:creationId xmlns:a16="http://schemas.microsoft.com/office/drawing/2014/main" id="{16E76CC3-5ED7-E979-A915-F557498B6AD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49" name="Line 6210">
            <a:extLst>
              <a:ext uri="{FF2B5EF4-FFF2-40B4-BE49-F238E27FC236}">
                <a16:creationId xmlns:a16="http://schemas.microsoft.com/office/drawing/2014/main" id="{52E705B9-2113-8F7F-B7A4-A1FD88A5BF9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49" name="Group 6211">
          <a:extLst>
            <a:ext uri="{FF2B5EF4-FFF2-40B4-BE49-F238E27FC236}">
              <a16:creationId xmlns:a16="http://schemas.microsoft.com/office/drawing/2014/main" id="{5107A1FE-BA2F-C638-AF86-B25C8170297A}"/>
            </a:ext>
          </a:extLst>
        </xdr:cNvPr>
        <xdr:cNvGrpSpPr>
          <a:grpSpLocks/>
        </xdr:cNvGrpSpPr>
      </xdr:nvGrpSpPr>
      <xdr:grpSpPr bwMode="auto">
        <a:xfrm>
          <a:off x="4700588" y="10096500"/>
          <a:ext cx="266700" cy="0"/>
          <a:chOff x="466" y="3952"/>
          <a:chExt cx="28" cy="16"/>
        </a:xfrm>
      </xdr:grpSpPr>
      <xdr:sp macro="" textlink="">
        <xdr:nvSpPr>
          <xdr:cNvPr id="5317446" name="Line 6212">
            <a:extLst>
              <a:ext uri="{FF2B5EF4-FFF2-40B4-BE49-F238E27FC236}">
                <a16:creationId xmlns:a16="http://schemas.microsoft.com/office/drawing/2014/main" id="{CA3ECC82-8801-C001-D4D8-857089442BF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47" name="Line 6213">
            <a:extLst>
              <a:ext uri="{FF2B5EF4-FFF2-40B4-BE49-F238E27FC236}">
                <a16:creationId xmlns:a16="http://schemas.microsoft.com/office/drawing/2014/main" id="{7F82801F-3BD1-8382-9311-E9B7BFC3509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450" name="Group 6214">
          <a:extLst>
            <a:ext uri="{FF2B5EF4-FFF2-40B4-BE49-F238E27FC236}">
              <a16:creationId xmlns:a16="http://schemas.microsoft.com/office/drawing/2014/main" id="{5220E1E8-3784-BCD2-4309-34CEDC0E049C}"/>
            </a:ext>
          </a:extLst>
        </xdr:cNvPr>
        <xdr:cNvGrpSpPr>
          <a:grpSpLocks/>
        </xdr:cNvGrpSpPr>
      </xdr:nvGrpSpPr>
      <xdr:grpSpPr bwMode="auto">
        <a:xfrm>
          <a:off x="5486400" y="10096500"/>
          <a:ext cx="266700" cy="0"/>
          <a:chOff x="466" y="3952"/>
          <a:chExt cx="28" cy="16"/>
        </a:xfrm>
      </xdr:grpSpPr>
      <xdr:sp macro="" textlink="">
        <xdr:nvSpPr>
          <xdr:cNvPr id="5317444" name="Line 6215">
            <a:extLst>
              <a:ext uri="{FF2B5EF4-FFF2-40B4-BE49-F238E27FC236}">
                <a16:creationId xmlns:a16="http://schemas.microsoft.com/office/drawing/2014/main" id="{F741B700-5C81-60A6-5163-E42BD65DBF4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45" name="Line 6216">
            <a:extLst>
              <a:ext uri="{FF2B5EF4-FFF2-40B4-BE49-F238E27FC236}">
                <a16:creationId xmlns:a16="http://schemas.microsoft.com/office/drawing/2014/main" id="{F1986974-B603-3697-CD20-7D4E4F69B36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451" name="Group 6217">
          <a:extLst>
            <a:ext uri="{FF2B5EF4-FFF2-40B4-BE49-F238E27FC236}">
              <a16:creationId xmlns:a16="http://schemas.microsoft.com/office/drawing/2014/main" id="{123E2E6C-5C5F-06C9-E204-B53B162B25DE}"/>
            </a:ext>
          </a:extLst>
        </xdr:cNvPr>
        <xdr:cNvGrpSpPr>
          <a:grpSpLocks/>
        </xdr:cNvGrpSpPr>
      </xdr:nvGrpSpPr>
      <xdr:grpSpPr bwMode="auto">
        <a:xfrm>
          <a:off x="5486400" y="10096500"/>
          <a:ext cx="266700" cy="0"/>
          <a:chOff x="466" y="3952"/>
          <a:chExt cx="28" cy="16"/>
        </a:xfrm>
      </xdr:grpSpPr>
      <xdr:sp macro="" textlink="">
        <xdr:nvSpPr>
          <xdr:cNvPr id="5317442" name="Line 6218">
            <a:extLst>
              <a:ext uri="{FF2B5EF4-FFF2-40B4-BE49-F238E27FC236}">
                <a16:creationId xmlns:a16="http://schemas.microsoft.com/office/drawing/2014/main" id="{D1552319-E4DE-234D-4369-B1FB92D8E54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43" name="Line 6219">
            <a:extLst>
              <a:ext uri="{FF2B5EF4-FFF2-40B4-BE49-F238E27FC236}">
                <a16:creationId xmlns:a16="http://schemas.microsoft.com/office/drawing/2014/main" id="{C3E68600-585B-6A74-B3CD-18FB8ACE4AC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452" name="Group 6220">
          <a:extLst>
            <a:ext uri="{FF2B5EF4-FFF2-40B4-BE49-F238E27FC236}">
              <a16:creationId xmlns:a16="http://schemas.microsoft.com/office/drawing/2014/main" id="{99391934-BE37-2FCC-078F-736D091BFC2C}"/>
            </a:ext>
          </a:extLst>
        </xdr:cNvPr>
        <xdr:cNvGrpSpPr>
          <a:grpSpLocks/>
        </xdr:cNvGrpSpPr>
      </xdr:nvGrpSpPr>
      <xdr:grpSpPr bwMode="auto">
        <a:xfrm>
          <a:off x="5486400" y="10096500"/>
          <a:ext cx="266700" cy="0"/>
          <a:chOff x="466" y="3952"/>
          <a:chExt cx="28" cy="16"/>
        </a:xfrm>
      </xdr:grpSpPr>
      <xdr:sp macro="" textlink="">
        <xdr:nvSpPr>
          <xdr:cNvPr id="5317440" name="Line 6221">
            <a:extLst>
              <a:ext uri="{FF2B5EF4-FFF2-40B4-BE49-F238E27FC236}">
                <a16:creationId xmlns:a16="http://schemas.microsoft.com/office/drawing/2014/main" id="{0923E6B3-2599-8764-7A1A-49981450A5A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41" name="Line 6222">
            <a:extLst>
              <a:ext uri="{FF2B5EF4-FFF2-40B4-BE49-F238E27FC236}">
                <a16:creationId xmlns:a16="http://schemas.microsoft.com/office/drawing/2014/main" id="{F3C066F9-8E3D-0EEB-98B5-E8958FB32C6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453" name="Group 6223">
          <a:extLst>
            <a:ext uri="{FF2B5EF4-FFF2-40B4-BE49-F238E27FC236}">
              <a16:creationId xmlns:a16="http://schemas.microsoft.com/office/drawing/2014/main" id="{0C6ED1C4-6760-5446-B205-57B1B3D3007E}"/>
            </a:ext>
          </a:extLst>
        </xdr:cNvPr>
        <xdr:cNvGrpSpPr>
          <a:grpSpLocks/>
        </xdr:cNvGrpSpPr>
      </xdr:nvGrpSpPr>
      <xdr:grpSpPr bwMode="auto">
        <a:xfrm>
          <a:off x="5486400" y="10096500"/>
          <a:ext cx="266700" cy="0"/>
          <a:chOff x="466" y="3952"/>
          <a:chExt cx="28" cy="16"/>
        </a:xfrm>
      </xdr:grpSpPr>
      <xdr:sp macro="" textlink="">
        <xdr:nvSpPr>
          <xdr:cNvPr id="5317438" name="Line 6224">
            <a:extLst>
              <a:ext uri="{FF2B5EF4-FFF2-40B4-BE49-F238E27FC236}">
                <a16:creationId xmlns:a16="http://schemas.microsoft.com/office/drawing/2014/main" id="{A092CF35-78AF-23BF-4799-C47EB285B68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39" name="Line 6225">
            <a:extLst>
              <a:ext uri="{FF2B5EF4-FFF2-40B4-BE49-F238E27FC236}">
                <a16:creationId xmlns:a16="http://schemas.microsoft.com/office/drawing/2014/main" id="{C7E3D7B2-0F84-4312-C2D9-C95882A7EC8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454" name="Group 6226">
          <a:extLst>
            <a:ext uri="{FF2B5EF4-FFF2-40B4-BE49-F238E27FC236}">
              <a16:creationId xmlns:a16="http://schemas.microsoft.com/office/drawing/2014/main" id="{E3E781F5-E862-166A-4B91-822E48531EA2}"/>
            </a:ext>
          </a:extLst>
        </xdr:cNvPr>
        <xdr:cNvGrpSpPr>
          <a:grpSpLocks/>
        </xdr:cNvGrpSpPr>
      </xdr:nvGrpSpPr>
      <xdr:grpSpPr bwMode="auto">
        <a:xfrm>
          <a:off x="5486400" y="10096500"/>
          <a:ext cx="266700" cy="0"/>
          <a:chOff x="466" y="3952"/>
          <a:chExt cx="28" cy="16"/>
        </a:xfrm>
      </xdr:grpSpPr>
      <xdr:sp macro="" textlink="">
        <xdr:nvSpPr>
          <xdr:cNvPr id="5317436" name="Line 6227">
            <a:extLst>
              <a:ext uri="{FF2B5EF4-FFF2-40B4-BE49-F238E27FC236}">
                <a16:creationId xmlns:a16="http://schemas.microsoft.com/office/drawing/2014/main" id="{8FBB890A-D10B-5A9A-2BDB-7F8A0C4DAF9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37" name="Line 6228">
            <a:extLst>
              <a:ext uri="{FF2B5EF4-FFF2-40B4-BE49-F238E27FC236}">
                <a16:creationId xmlns:a16="http://schemas.microsoft.com/office/drawing/2014/main" id="{FC8E3CBD-FBA6-32A3-1615-65B51F2698E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55" name="Group 6229">
          <a:extLst>
            <a:ext uri="{FF2B5EF4-FFF2-40B4-BE49-F238E27FC236}">
              <a16:creationId xmlns:a16="http://schemas.microsoft.com/office/drawing/2014/main" id="{7FCFD021-CE5B-712D-674D-CCB81B5106F9}"/>
            </a:ext>
          </a:extLst>
        </xdr:cNvPr>
        <xdr:cNvGrpSpPr>
          <a:grpSpLocks/>
        </xdr:cNvGrpSpPr>
      </xdr:nvGrpSpPr>
      <xdr:grpSpPr bwMode="auto">
        <a:xfrm>
          <a:off x="4117181" y="10096500"/>
          <a:ext cx="228600" cy="0"/>
          <a:chOff x="466" y="3952"/>
          <a:chExt cx="28" cy="16"/>
        </a:xfrm>
      </xdr:grpSpPr>
      <xdr:sp macro="" textlink="">
        <xdr:nvSpPr>
          <xdr:cNvPr id="5317434" name="Line 6230">
            <a:extLst>
              <a:ext uri="{FF2B5EF4-FFF2-40B4-BE49-F238E27FC236}">
                <a16:creationId xmlns:a16="http://schemas.microsoft.com/office/drawing/2014/main" id="{9489EB1D-3D78-84E3-D7BD-A2B765121C2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35" name="Line 6231">
            <a:extLst>
              <a:ext uri="{FF2B5EF4-FFF2-40B4-BE49-F238E27FC236}">
                <a16:creationId xmlns:a16="http://schemas.microsoft.com/office/drawing/2014/main" id="{88B31FB3-37DA-C8DC-C992-345EE323E70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56" name="Group 6232">
          <a:extLst>
            <a:ext uri="{FF2B5EF4-FFF2-40B4-BE49-F238E27FC236}">
              <a16:creationId xmlns:a16="http://schemas.microsoft.com/office/drawing/2014/main" id="{1539D22B-5188-9061-BAB2-563C99FF9FA8}"/>
            </a:ext>
          </a:extLst>
        </xdr:cNvPr>
        <xdr:cNvGrpSpPr>
          <a:grpSpLocks/>
        </xdr:cNvGrpSpPr>
      </xdr:nvGrpSpPr>
      <xdr:grpSpPr bwMode="auto">
        <a:xfrm>
          <a:off x="4700588" y="10096500"/>
          <a:ext cx="266700" cy="0"/>
          <a:chOff x="466" y="3952"/>
          <a:chExt cx="28" cy="16"/>
        </a:xfrm>
      </xdr:grpSpPr>
      <xdr:sp macro="" textlink="">
        <xdr:nvSpPr>
          <xdr:cNvPr id="5317432" name="Line 6233">
            <a:extLst>
              <a:ext uri="{FF2B5EF4-FFF2-40B4-BE49-F238E27FC236}">
                <a16:creationId xmlns:a16="http://schemas.microsoft.com/office/drawing/2014/main" id="{5DE6E7FC-DBBE-D7FA-5ED7-D9E98836FBF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33" name="Line 6234">
            <a:extLst>
              <a:ext uri="{FF2B5EF4-FFF2-40B4-BE49-F238E27FC236}">
                <a16:creationId xmlns:a16="http://schemas.microsoft.com/office/drawing/2014/main" id="{357A812C-7A5E-AB8B-D02F-6777EFB5FFE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57" name="Group 6235">
          <a:extLst>
            <a:ext uri="{FF2B5EF4-FFF2-40B4-BE49-F238E27FC236}">
              <a16:creationId xmlns:a16="http://schemas.microsoft.com/office/drawing/2014/main" id="{1860A4D3-91A3-53D0-E66C-4D0CF4519660}"/>
            </a:ext>
          </a:extLst>
        </xdr:cNvPr>
        <xdr:cNvGrpSpPr>
          <a:grpSpLocks/>
        </xdr:cNvGrpSpPr>
      </xdr:nvGrpSpPr>
      <xdr:grpSpPr bwMode="auto">
        <a:xfrm>
          <a:off x="4117181" y="10096500"/>
          <a:ext cx="228600" cy="0"/>
          <a:chOff x="466" y="3952"/>
          <a:chExt cx="28" cy="16"/>
        </a:xfrm>
      </xdr:grpSpPr>
      <xdr:sp macro="" textlink="">
        <xdr:nvSpPr>
          <xdr:cNvPr id="5317430" name="Line 6236">
            <a:extLst>
              <a:ext uri="{FF2B5EF4-FFF2-40B4-BE49-F238E27FC236}">
                <a16:creationId xmlns:a16="http://schemas.microsoft.com/office/drawing/2014/main" id="{D40FCCD2-D293-BDEB-D6E8-340442E9836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31" name="Line 6237">
            <a:extLst>
              <a:ext uri="{FF2B5EF4-FFF2-40B4-BE49-F238E27FC236}">
                <a16:creationId xmlns:a16="http://schemas.microsoft.com/office/drawing/2014/main" id="{F1481B28-8E29-3822-29C1-47B18D19CC9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58" name="Group 6238">
          <a:extLst>
            <a:ext uri="{FF2B5EF4-FFF2-40B4-BE49-F238E27FC236}">
              <a16:creationId xmlns:a16="http://schemas.microsoft.com/office/drawing/2014/main" id="{26BE5A52-2A12-AAFA-8F91-480799B8D973}"/>
            </a:ext>
          </a:extLst>
        </xdr:cNvPr>
        <xdr:cNvGrpSpPr>
          <a:grpSpLocks/>
        </xdr:cNvGrpSpPr>
      </xdr:nvGrpSpPr>
      <xdr:grpSpPr bwMode="auto">
        <a:xfrm>
          <a:off x="4700588" y="10096500"/>
          <a:ext cx="266700" cy="0"/>
          <a:chOff x="466" y="3952"/>
          <a:chExt cx="28" cy="16"/>
        </a:xfrm>
      </xdr:grpSpPr>
      <xdr:sp macro="" textlink="">
        <xdr:nvSpPr>
          <xdr:cNvPr id="5317428" name="Line 6239">
            <a:extLst>
              <a:ext uri="{FF2B5EF4-FFF2-40B4-BE49-F238E27FC236}">
                <a16:creationId xmlns:a16="http://schemas.microsoft.com/office/drawing/2014/main" id="{20F4A8B2-D834-2910-C82C-265AD70510E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29" name="Line 6240">
            <a:extLst>
              <a:ext uri="{FF2B5EF4-FFF2-40B4-BE49-F238E27FC236}">
                <a16:creationId xmlns:a16="http://schemas.microsoft.com/office/drawing/2014/main" id="{42A35993-8FAA-D60C-8F2A-D6F1D873750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59" name="Group 6241">
          <a:extLst>
            <a:ext uri="{FF2B5EF4-FFF2-40B4-BE49-F238E27FC236}">
              <a16:creationId xmlns:a16="http://schemas.microsoft.com/office/drawing/2014/main" id="{865E6B4F-E4D6-9D93-9DC0-D28F17C6109A}"/>
            </a:ext>
          </a:extLst>
        </xdr:cNvPr>
        <xdr:cNvGrpSpPr>
          <a:grpSpLocks/>
        </xdr:cNvGrpSpPr>
      </xdr:nvGrpSpPr>
      <xdr:grpSpPr bwMode="auto">
        <a:xfrm>
          <a:off x="4117181" y="10096500"/>
          <a:ext cx="228600" cy="0"/>
          <a:chOff x="466" y="3952"/>
          <a:chExt cx="28" cy="16"/>
        </a:xfrm>
      </xdr:grpSpPr>
      <xdr:sp macro="" textlink="">
        <xdr:nvSpPr>
          <xdr:cNvPr id="5317426" name="Line 6242">
            <a:extLst>
              <a:ext uri="{FF2B5EF4-FFF2-40B4-BE49-F238E27FC236}">
                <a16:creationId xmlns:a16="http://schemas.microsoft.com/office/drawing/2014/main" id="{3CC985A4-2A41-A289-E228-E67945B7139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27" name="Line 6243">
            <a:extLst>
              <a:ext uri="{FF2B5EF4-FFF2-40B4-BE49-F238E27FC236}">
                <a16:creationId xmlns:a16="http://schemas.microsoft.com/office/drawing/2014/main" id="{96E3A7EB-45F4-74AA-BED2-D5E72888AC4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60" name="Group 6244">
          <a:extLst>
            <a:ext uri="{FF2B5EF4-FFF2-40B4-BE49-F238E27FC236}">
              <a16:creationId xmlns:a16="http://schemas.microsoft.com/office/drawing/2014/main" id="{58686DEB-14BE-C426-1B86-D9E9C87D9E23}"/>
            </a:ext>
          </a:extLst>
        </xdr:cNvPr>
        <xdr:cNvGrpSpPr>
          <a:grpSpLocks/>
        </xdr:cNvGrpSpPr>
      </xdr:nvGrpSpPr>
      <xdr:grpSpPr bwMode="auto">
        <a:xfrm>
          <a:off x="4700588" y="10096500"/>
          <a:ext cx="266700" cy="0"/>
          <a:chOff x="466" y="3952"/>
          <a:chExt cx="28" cy="16"/>
        </a:xfrm>
      </xdr:grpSpPr>
      <xdr:sp macro="" textlink="">
        <xdr:nvSpPr>
          <xdr:cNvPr id="5317424" name="Line 6245">
            <a:extLst>
              <a:ext uri="{FF2B5EF4-FFF2-40B4-BE49-F238E27FC236}">
                <a16:creationId xmlns:a16="http://schemas.microsoft.com/office/drawing/2014/main" id="{11E9A656-7DED-C0B9-305E-9EAD0C77782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25" name="Line 6246">
            <a:extLst>
              <a:ext uri="{FF2B5EF4-FFF2-40B4-BE49-F238E27FC236}">
                <a16:creationId xmlns:a16="http://schemas.microsoft.com/office/drawing/2014/main" id="{0089FA02-FF05-0088-F021-6483430C0E7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61" name="Group 6247">
          <a:extLst>
            <a:ext uri="{FF2B5EF4-FFF2-40B4-BE49-F238E27FC236}">
              <a16:creationId xmlns:a16="http://schemas.microsoft.com/office/drawing/2014/main" id="{CE6E2A81-CF43-0C8A-02BC-9B57FE581943}"/>
            </a:ext>
          </a:extLst>
        </xdr:cNvPr>
        <xdr:cNvGrpSpPr>
          <a:grpSpLocks/>
        </xdr:cNvGrpSpPr>
      </xdr:nvGrpSpPr>
      <xdr:grpSpPr bwMode="auto">
        <a:xfrm>
          <a:off x="4117181" y="10096500"/>
          <a:ext cx="228600" cy="0"/>
          <a:chOff x="466" y="3952"/>
          <a:chExt cx="28" cy="16"/>
        </a:xfrm>
      </xdr:grpSpPr>
      <xdr:sp macro="" textlink="">
        <xdr:nvSpPr>
          <xdr:cNvPr id="5317422" name="Line 6248">
            <a:extLst>
              <a:ext uri="{FF2B5EF4-FFF2-40B4-BE49-F238E27FC236}">
                <a16:creationId xmlns:a16="http://schemas.microsoft.com/office/drawing/2014/main" id="{68179C09-C3E4-7A89-093C-5A8B82D5B8F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23" name="Line 6249">
            <a:extLst>
              <a:ext uri="{FF2B5EF4-FFF2-40B4-BE49-F238E27FC236}">
                <a16:creationId xmlns:a16="http://schemas.microsoft.com/office/drawing/2014/main" id="{3254A05A-2B1F-DC00-280A-F5367E4B884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62" name="Group 6250">
          <a:extLst>
            <a:ext uri="{FF2B5EF4-FFF2-40B4-BE49-F238E27FC236}">
              <a16:creationId xmlns:a16="http://schemas.microsoft.com/office/drawing/2014/main" id="{C13A39E0-AFD8-CFD0-8D5C-8DDC8B5C492E}"/>
            </a:ext>
          </a:extLst>
        </xdr:cNvPr>
        <xdr:cNvGrpSpPr>
          <a:grpSpLocks/>
        </xdr:cNvGrpSpPr>
      </xdr:nvGrpSpPr>
      <xdr:grpSpPr bwMode="auto">
        <a:xfrm>
          <a:off x="4700588" y="10096500"/>
          <a:ext cx="266700" cy="0"/>
          <a:chOff x="466" y="3952"/>
          <a:chExt cx="28" cy="16"/>
        </a:xfrm>
      </xdr:grpSpPr>
      <xdr:sp macro="" textlink="">
        <xdr:nvSpPr>
          <xdr:cNvPr id="5317420" name="Line 6251">
            <a:extLst>
              <a:ext uri="{FF2B5EF4-FFF2-40B4-BE49-F238E27FC236}">
                <a16:creationId xmlns:a16="http://schemas.microsoft.com/office/drawing/2014/main" id="{529AD5FD-AEE5-D40A-D1D6-F663D7B147B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21" name="Line 6252">
            <a:extLst>
              <a:ext uri="{FF2B5EF4-FFF2-40B4-BE49-F238E27FC236}">
                <a16:creationId xmlns:a16="http://schemas.microsoft.com/office/drawing/2014/main" id="{8E180C92-05A8-A400-F876-619757E2616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63" name="Group 6253">
          <a:extLst>
            <a:ext uri="{FF2B5EF4-FFF2-40B4-BE49-F238E27FC236}">
              <a16:creationId xmlns:a16="http://schemas.microsoft.com/office/drawing/2014/main" id="{9A12384F-2EA8-C281-EFB3-7845DD1B5EC8}"/>
            </a:ext>
          </a:extLst>
        </xdr:cNvPr>
        <xdr:cNvGrpSpPr>
          <a:grpSpLocks/>
        </xdr:cNvGrpSpPr>
      </xdr:nvGrpSpPr>
      <xdr:grpSpPr bwMode="auto">
        <a:xfrm>
          <a:off x="4117181" y="10096500"/>
          <a:ext cx="228600" cy="0"/>
          <a:chOff x="466" y="3952"/>
          <a:chExt cx="28" cy="16"/>
        </a:xfrm>
      </xdr:grpSpPr>
      <xdr:sp macro="" textlink="">
        <xdr:nvSpPr>
          <xdr:cNvPr id="5317418" name="Line 6254">
            <a:extLst>
              <a:ext uri="{FF2B5EF4-FFF2-40B4-BE49-F238E27FC236}">
                <a16:creationId xmlns:a16="http://schemas.microsoft.com/office/drawing/2014/main" id="{14998AB1-1174-0A2C-4BD2-6B6D5616296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19" name="Line 6255">
            <a:extLst>
              <a:ext uri="{FF2B5EF4-FFF2-40B4-BE49-F238E27FC236}">
                <a16:creationId xmlns:a16="http://schemas.microsoft.com/office/drawing/2014/main" id="{48D25D62-D5C9-7AC8-8032-DF23923F349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64" name="Group 6256">
          <a:extLst>
            <a:ext uri="{FF2B5EF4-FFF2-40B4-BE49-F238E27FC236}">
              <a16:creationId xmlns:a16="http://schemas.microsoft.com/office/drawing/2014/main" id="{2F31E2ED-9364-C7CE-02F8-0502D2197E60}"/>
            </a:ext>
          </a:extLst>
        </xdr:cNvPr>
        <xdr:cNvGrpSpPr>
          <a:grpSpLocks/>
        </xdr:cNvGrpSpPr>
      </xdr:nvGrpSpPr>
      <xdr:grpSpPr bwMode="auto">
        <a:xfrm>
          <a:off x="4117181" y="10096500"/>
          <a:ext cx="228600" cy="0"/>
          <a:chOff x="466" y="3952"/>
          <a:chExt cx="28" cy="16"/>
        </a:xfrm>
      </xdr:grpSpPr>
      <xdr:sp macro="" textlink="">
        <xdr:nvSpPr>
          <xdr:cNvPr id="5317416" name="Line 6257">
            <a:extLst>
              <a:ext uri="{FF2B5EF4-FFF2-40B4-BE49-F238E27FC236}">
                <a16:creationId xmlns:a16="http://schemas.microsoft.com/office/drawing/2014/main" id="{AE2EC8F4-7B6A-E121-5966-47261F8D52D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17" name="Line 6258">
            <a:extLst>
              <a:ext uri="{FF2B5EF4-FFF2-40B4-BE49-F238E27FC236}">
                <a16:creationId xmlns:a16="http://schemas.microsoft.com/office/drawing/2014/main" id="{6B850937-EEED-7C15-E4C3-C13B51DD492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65" name="Group 6259">
          <a:extLst>
            <a:ext uri="{FF2B5EF4-FFF2-40B4-BE49-F238E27FC236}">
              <a16:creationId xmlns:a16="http://schemas.microsoft.com/office/drawing/2014/main" id="{A53A2129-45C3-39AE-2FCF-5237A8CE284B}"/>
            </a:ext>
          </a:extLst>
        </xdr:cNvPr>
        <xdr:cNvGrpSpPr>
          <a:grpSpLocks/>
        </xdr:cNvGrpSpPr>
      </xdr:nvGrpSpPr>
      <xdr:grpSpPr bwMode="auto">
        <a:xfrm>
          <a:off x="4117181" y="10096500"/>
          <a:ext cx="228600" cy="0"/>
          <a:chOff x="466" y="3952"/>
          <a:chExt cx="28" cy="16"/>
        </a:xfrm>
      </xdr:grpSpPr>
      <xdr:sp macro="" textlink="">
        <xdr:nvSpPr>
          <xdr:cNvPr id="5317414" name="Line 6260">
            <a:extLst>
              <a:ext uri="{FF2B5EF4-FFF2-40B4-BE49-F238E27FC236}">
                <a16:creationId xmlns:a16="http://schemas.microsoft.com/office/drawing/2014/main" id="{471DDB68-0BD9-ED40-5DE7-E916B2D6357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15" name="Line 6261">
            <a:extLst>
              <a:ext uri="{FF2B5EF4-FFF2-40B4-BE49-F238E27FC236}">
                <a16:creationId xmlns:a16="http://schemas.microsoft.com/office/drawing/2014/main" id="{8F465E4B-0486-6E42-6284-FBF167D226B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66" name="Group 6262">
          <a:extLst>
            <a:ext uri="{FF2B5EF4-FFF2-40B4-BE49-F238E27FC236}">
              <a16:creationId xmlns:a16="http://schemas.microsoft.com/office/drawing/2014/main" id="{A3A0C2F0-1DB7-F2D6-6D7A-6AE2D1951183}"/>
            </a:ext>
          </a:extLst>
        </xdr:cNvPr>
        <xdr:cNvGrpSpPr>
          <a:grpSpLocks/>
        </xdr:cNvGrpSpPr>
      </xdr:nvGrpSpPr>
      <xdr:grpSpPr bwMode="auto">
        <a:xfrm>
          <a:off x="4117181" y="10096500"/>
          <a:ext cx="228600" cy="0"/>
          <a:chOff x="466" y="3952"/>
          <a:chExt cx="28" cy="16"/>
        </a:xfrm>
      </xdr:grpSpPr>
      <xdr:sp macro="" textlink="">
        <xdr:nvSpPr>
          <xdr:cNvPr id="5317412" name="Line 6263">
            <a:extLst>
              <a:ext uri="{FF2B5EF4-FFF2-40B4-BE49-F238E27FC236}">
                <a16:creationId xmlns:a16="http://schemas.microsoft.com/office/drawing/2014/main" id="{1770EBBC-DB70-5873-0B7F-4F8F225BC65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13" name="Line 6264">
            <a:extLst>
              <a:ext uri="{FF2B5EF4-FFF2-40B4-BE49-F238E27FC236}">
                <a16:creationId xmlns:a16="http://schemas.microsoft.com/office/drawing/2014/main" id="{9017B928-5D0D-2A58-4F30-1DB06F45B0C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67" name="Group 6265">
          <a:extLst>
            <a:ext uri="{FF2B5EF4-FFF2-40B4-BE49-F238E27FC236}">
              <a16:creationId xmlns:a16="http://schemas.microsoft.com/office/drawing/2014/main" id="{4EE5D98D-1DFE-F7AD-542D-C1D8B98EE83D}"/>
            </a:ext>
          </a:extLst>
        </xdr:cNvPr>
        <xdr:cNvGrpSpPr>
          <a:grpSpLocks/>
        </xdr:cNvGrpSpPr>
      </xdr:nvGrpSpPr>
      <xdr:grpSpPr bwMode="auto">
        <a:xfrm>
          <a:off x="4117181" y="10096500"/>
          <a:ext cx="228600" cy="0"/>
          <a:chOff x="466" y="3952"/>
          <a:chExt cx="28" cy="16"/>
        </a:xfrm>
      </xdr:grpSpPr>
      <xdr:sp macro="" textlink="">
        <xdr:nvSpPr>
          <xdr:cNvPr id="5317410" name="Line 6266">
            <a:extLst>
              <a:ext uri="{FF2B5EF4-FFF2-40B4-BE49-F238E27FC236}">
                <a16:creationId xmlns:a16="http://schemas.microsoft.com/office/drawing/2014/main" id="{69525990-7AD0-6DE1-7D83-AA12BE39F5C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11" name="Line 6267">
            <a:extLst>
              <a:ext uri="{FF2B5EF4-FFF2-40B4-BE49-F238E27FC236}">
                <a16:creationId xmlns:a16="http://schemas.microsoft.com/office/drawing/2014/main" id="{09CA04B8-4AA6-BE3E-1FDC-F4A341B6670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68" name="Group 6268">
          <a:extLst>
            <a:ext uri="{FF2B5EF4-FFF2-40B4-BE49-F238E27FC236}">
              <a16:creationId xmlns:a16="http://schemas.microsoft.com/office/drawing/2014/main" id="{F88F582D-3CEE-4AFA-E7CF-B44A5BB6B914}"/>
            </a:ext>
          </a:extLst>
        </xdr:cNvPr>
        <xdr:cNvGrpSpPr>
          <a:grpSpLocks/>
        </xdr:cNvGrpSpPr>
      </xdr:nvGrpSpPr>
      <xdr:grpSpPr bwMode="auto">
        <a:xfrm>
          <a:off x="4700588" y="10096500"/>
          <a:ext cx="266700" cy="0"/>
          <a:chOff x="466" y="3952"/>
          <a:chExt cx="28" cy="16"/>
        </a:xfrm>
      </xdr:grpSpPr>
      <xdr:sp macro="" textlink="">
        <xdr:nvSpPr>
          <xdr:cNvPr id="5317408" name="Line 6269">
            <a:extLst>
              <a:ext uri="{FF2B5EF4-FFF2-40B4-BE49-F238E27FC236}">
                <a16:creationId xmlns:a16="http://schemas.microsoft.com/office/drawing/2014/main" id="{3A4ED811-CA21-CF45-FDFD-10F1B282E62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09" name="Line 6270">
            <a:extLst>
              <a:ext uri="{FF2B5EF4-FFF2-40B4-BE49-F238E27FC236}">
                <a16:creationId xmlns:a16="http://schemas.microsoft.com/office/drawing/2014/main" id="{E41AB71D-80AA-7AAA-1BA4-E5FE5EB63D1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69" name="Group 6271">
          <a:extLst>
            <a:ext uri="{FF2B5EF4-FFF2-40B4-BE49-F238E27FC236}">
              <a16:creationId xmlns:a16="http://schemas.microsoft.com/office/drawing/2014/main" id="{1DD530F1-D187-5CAC-4FDA-BF5385E1B8B2}"/>
            </a:ext>
          </a:extLst>
        </xdr:cNvPr>
        <xdr:cNvGrpSpPr>
          <a:grpSpLocks/>
        </xdr:cNvGrpSpPr>
      </xdr:nvGrpSpPr>
      <xdr:grpSpPr bwMode="auto">
        <a:xfrm>
          <a:off x="4700588" y="10096500"/>
          <a:ext cx="266700" cy="0"/>
          <a:chOff x="466" y="3952"/>
          <a:chExt cx="28" cy="16"/>
        </a:xfrm>
      </xdr:grpSpPr>
      <xdr:sp macro="" textlink="">
        <xdr:nvSpPr>
          <xdr:cNvPr id="5317406" name="Line 6272">
            <a:extLst>
              <a:ext uri="{FF2B5EF4-FFF2-40B4-BE49-F238E27FC236}">
                <a16:creationId xmlns:a16="http://schemas.microsoft.com/office/drawing/2014/main" id="{A39D5D1F-79DA-D335-0A6A-2EE98114F25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07" name="Line 6273">
            <a:extLst>
              <a:ext uri="{FF2B5EF4-FFF2-40B4-BE49-F238E27FC236}">
                <a16:creationId xmlns:a16="http://schemas.microsoft.com/office/drawing/2014/main" id="{228EAC22-4C96-0547-79C9-0EDA7F75BEE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70" name="Group 6274">
          <a:extLst>
            <a:ext uri="{FF2B5EF4-FFF2-40B4-BE49-F238E27FC236}">
              <a16:creationId xmlns:a16="http://schemas.microsoft.com/office/drawing/2014/main" id="{7DA7C255-0C53-DF2F-74B4-FD752B224C4C}"/>
            </a:ext>
          </a:extLst>
        </xdr:cNvPr>
        <xdr:cNvGrpSpPr>
          <a:grpSpLocks/>
        </xdr:cNvGrpSpPr>
      </xdr:nvGrpSpPr>
      <xdr:grpSpPr bwMode="auto">
        <a:xfrm>
          <a:off x="4700588" y="10096500"/>
          <a:ext cx="266700" cy="0"/>
          <a:chOff x="466" y="3952"/>
          <a:chExt cx="28" cy="16"/>
        </a:xfrm>
      </xdr:grpSpPr>
      <xdr:sp macro="" textlink="">
        <xdr:nvSpPr>
          <xdr:cNvPr id="5317404" name="Line 6275">
            <a:extLst>
              <a:ext uri="{FF2B5EF4-FFF2-40B4-BE49-F238E27FC236}">
                <a16:creationId xmlns:a16="http://schemas.microsoft.com/office/drawing/2014/main" id="{FC768470-E14F-FF52-B1F3-FDA1CA2CA26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05" name="Line 6276">
            <a:extLst>
              <a:ext uri="{FF2B5EF4-FFF2-40B4-BE49-F238E27FC236}">
                <a16:creationId xmlns:a16="http://schemas.microsoft.com/office/drawing/2014/main" id="{7BDA58CD-15EF-0860-39ED-92FC3C40B8D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71" name="Group 6277">
          <a:extLst>
            <a:ext uri="{FF2B5EF4-FFF2-40B4-BE49-F238E27FC236}">
              <a16:creationId xmlns:a16="http://schemas.microsoft.com/office/drawing/2014/main" id="{16F3D53C-11DA-5DEB-E20F-F3AB2515B6C5}"/>
            </a:ext>
          </a:extLst>
        </xdr:cNvPr>
        <xdr:cNvGrpSpPr>
          <a:grpSpLocks/>
        </xdr:cNvGrpSpPr>
      </xdr:nvGrpSpPr>
      <xdr:grpSpPr bwMode="auto">
        <a:xfrm>
          <a:off x="4700588" y="10096500"/>
          <a:ext cx="266700" cy="0"/>
          <a:chOff x="466" y="3952"/>
          <a:chExt cx="28" cy="16"/>
        </a:xfrm>
      </xdr:grpSpPr>
      <xdr:sp macro="" textlink="">
        <xdr:nvSpPr>
          <xdr:cNvPr id="5317402" name="Line 6278">
            <a:extLst>
              <a:ext uri="{FF2B5EF4-FFF2-40B4-BE49-F238E27FC236}">
                <a16:creationId xmlns:a16="http://schemas.microsoft.com/office/drawing/2014/main" id="{A38F84F8-0695-1B8B-432B-77BBA203620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03" name="Line 6279">
            <a:extLst>
              <a:ext uri="{FF2B5EF4-FFF2-40B4-BE49-F238E27FC236}">
                <a16:creationId xmlns:a16="http://schemas.microsoft.com/office/drawing/2014/main" id="{D59DB3C6-68D9-DA8A-58F4-29FE35D3C72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72" name="Group 6280">
          <a:extLst>
            <a:ext uri="{FF2B5EF4-FFF2-40B4-BE49-F238E27FC236}">
              <a16:creationId xmlns:a16="http://schemas.microsoft.com/office/drawing/2014/main" id="{609BA2CA-F411-2325-CE74-6A73A55926F8}"/>
            </a:ext>
          </a:extLst>
        </xdr:cNvPr>
        <xdr:cNvGrpSpPr>
          <a:grpSpLocks/>
        </xdr:cNvGrpSpPr>
      </xdr:nvGrpSpPr>
      <xdr:grpSpPr bwMode="auto">
        <a:xfrm>
          <a:off x="4700588" y="10096500"/>
          <a:ext cx="266700" cy="0"/>
          <a:chOff x="466" y="3952"/>
          <a:chExt cx="28" cy="16"/>
        </a:xfrm>
      </xdr:grpSpPr>
      <xdr:sp macro="" textlink="">
        <xdr:nvSpPr>
          <xdr:cNvPr id="5317400" name="Line 6281">
            <a:extLst>
              <a:ext uri="{FF2B5EF4-FFF2-40B4-BE49-F238E27FC236}">
                <a16:creationId xmlns:a16="http://schemas.microsoft.com/office/drawing/2014/main" id="{335314B6-6D71-6227-3CED-9766F6482A8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401" name="Line 6282">
            <a:extLst>
              <a:ext uri="{FF2B5EF4-FFF2-40B4-BE49-F238E27FC236}">
                <a16:creationId xmlns:a16="http://schemas.microsoft.com/office/drawing/2014/main" id="{0D76BF01-8B92-FD8D-5AC8-DEF2B1CD3CF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73" name="Group 6283">
          <a:extLst>
            <a:ext uri="{FF2B5EF4-FFF2-40B4-BE49-F238E27FC236}">
              <a16:creationId xmlns:a16="http://schemas.microsoft.com/office/drawing/2014/main" id="{9D7A1BE5-4F13-1191-77F4-477101E28EBE}"/>
            </a:ext>
          </a:extLst>
        </xdr:cNvPr>
        <xdr:cNvGrpSpPr>
          <a:grpSpLocks/>
        </xdr:cNvGrpSpPr>
      </xdr:nvGrpSpPr>
      <xdr:grpSpPr bwMode="auto">
        <a:xfrm>
          <a:off x="4117181" y="10096500"/>
          <a:ext cx="228600" cy="0"/>
          <a:chOff x="466" y="3952"/>
          <a:chExt cx="28" cy="16"/>
        </a:xfrm>
      </xdr:grpSpPr>
      <xdr:sp macro="" textlink="">
        <xdr:nvSpPr>
          <xdr:cNvPr id="5317398" name="Line 6284">
            <a:extLst>
              <a:ext uri="{FF2B5EF4-FFF2-40B4-BE49-F238E27FC236}">
                <a16:creationId xmlns:a16="http://schemas.microsoft.com/office/drawing/2014/main" id="{790606BE-DA46-96E8-7FDF-3D015F93BFE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99" name="Line 6285">
            <a:extLst>
              <a:ext uri="{FF2B5EF4-FFF2-40B4-BE49-F238E27FC236}">
                <a16:creationId xmlns:a16="http://schemas.microsoft.com/office/drawing/2014/main" id="{F5DAA5B3-4E20-56CF-9FB8-E1845E41BC8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74" name="Group 6286">
          <a:extLst>
            <a:ext uri="{FF2B5EF4-FFF2-40B4-BE49-F238E27FC236}">
              <a16:creationId xmlns:a16="http://schemas.microsoft.com/office/drawing/2014/main" id="{1DDE2331-587D-D236-236F-7267B2A9A988}"/>
            </a:ext>
          </a:extLst>
        </xdr:cNvPr>
        <xdr:cNvGrpSpPr>
          <a:grpSpLocks/>
        </xdr:cNvGrpSpPr>
      </xdr:nvGrpSpPr>
      <xdr:grpSpPr bwMode="auto">
        <a:xfrm>
          <a:off x="4117181" y="10096500"/>
          <a:ext cx="228600" cy="0"/>
          <a:chOff x="466" y="3952"/>
          <a:chExt cx="28" cy="16"/>
        </a:xfrm>
      </xdr:grpSpPr>
      <xdr:sp macro="" textlink="">
        <xdr:nvSpPr>
          <xdr:cNvPr id="5317396" name="Line 6287">
            <a:extLst>
              <a:ext uri="{FF2B5EF4-FFF2-40B4-BE49-F238E27FC236}">
                <a16:creationId xmlns:a16="http://schemas.microsoft.com/office/drawing/2014/main" id="{DB5E658A-B0AA-ED2D-B2CF-8D4EFA205FC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97" name="Line 6288">
            <a:extLst>
              <a:ext uri="{FF2B5EF4-FFF2-40B4-BE49-F238E27FC236}">
                <a16:creationId xmlns:a16="http://schemas.microsoft.com/office/drawing/2014/main" id="{8D1F93F7-DE14-E991-D646-B96EA73B8AA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75" name="Group 6289">
          <a:extLst>
            <a:ext uri="{FF2B5EF4-FFF2-40B4-BE49-F238E27FC236}">
              <a16:creationId xmlns:a16="http://schemas.microsoft.com/office/drawing/2014/main" id="{CBB57079-2E23-5389-4E9D-A01899E440BF}"/>
            </a:ext>
          </a:extLst>
        </xdr:cNvPr>
        <xdr:cNvGrpSpPr>
          <a:grpSpLocks/>
        </xdr:cNvGrpSpPr>
      </xdr:nvGrpSpPr>
      <xdr:grpSpPr bwMode="auto">
        <a:xfrm>
          <a:off x="4700588" y="10096500"/>
          <a:ext cx="266700" cy="0"/>
          <a:chOff x="466" y="3952"/>
          <a:chExt cx="28" cy="16"/>
        </a:xfrm>
      </xdr:grpSpPr>
      <xdr:sp macro="" textlink="">
        <xdr:nvSpPr>
          <xdr:cNvPr id="5317394" name="Line 6290">
            <a:extLst>
              <a:ext uri="{FF2B5EF4-FFF2-40B4-BE49-F238E27FC236}">
                <a16:creationId xmlns:a16="http://schemas.microsoft.com/office/drawing/2014/main" id="{B06E7D45-2F49-C2BB-935D-05C09D922FF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95" name="Line 6291">
            <a:extLst>
              <a:ext uri="{FF2B5EF4-FFF2-40B4-BE49-F238E27FC236}">
                <a16:creationId xmlns:a16="http://schemas.microsoft.com/office/drawing/2014/main" id="{349BC3FE-F87D-6B55-8679-4BC3C5BA571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76" name="Group 6292">
          <a:extLst>
            <a:ext uri="{FF2B5EF4-FFF2-40B4-BE49-F238E27FC236}">
              <a16:creationId xmlns:a16="http://schemas.microsoft.com/office/drawing/2014/main" id="{EA840AB2-6284-FD7F-6EC3-7FFBC84225FA}"/>
            </a:ext>
          </a:extLst>
        </xdr:cNvPr>
        <xdr:cNvGrpSpPr>
          <a:grpSpLocks/>
        </xdr:cNvGrpSpPr>
      </xdr:nvGrpSpPr>
      <xdr:grpSpPr bwMode="auto">
        <a:xfrm>
          <a:off x="4700588" y="10096500"/>
          <a:ext cx="266700" cy="0"/>
          <a:chOff x="466" y="3952"/>
          <a:chExt cx="28" cy="16"/>
        </a:xfrm>
      </xdr:grpSpPr>
      <xdr:sp macro="" textlink="">
        <xdr:nvSpPr>
          <xdr:cNvPr id="5317392" name="Line 6293">
            <a:extLst>
              <a:ext uri="{FF2B5EF4-FFF2-40B4-BE49-F238E27FC236}">
                <a16:creationId xmlns:a16="http://schemas.microsoft.com/office/drawing/2014/main" id="{62F3298C-7BF1-85C7-72F5-70B19A81B9C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93" name="Line 6294">
            <a:extLst>
              <a:ext uri="{FF2B5EF4-FFF2-40B4-BE49-F238E27FC236}">
                <a16:creationId xmlns:a16="http://schemas.microsoft.com/office/drawing/2014/main" id="{4C79416C-C105-8D31-6F10-E24B266C1E1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77" name="Group 6295">
          <a:extLst>
            <a:ext uri="{FF2B5EF4-FFF2-40B4-BE49-F238E27FC236}">
              <a16:creationId xmlns:a16="http://schemas.microsoft.com/office/drawing/2014/main" id="{AADE30AE-30BE-2D1B-F44B-5CE3B3DBB064}"/>
            </a:ext>
          </a:extLst>
        </xdr:cNvPr>
        <xdr:cNvGrpSpPr>
          <a:grpSpLocks/>
        </xdr:cNvGrpSpPr>
      </xdr:nvGrpSpPr>
      <xdr:grpSpPr bwMode="auto">
        <a:xfrm>
          <a:off x="4117181" y="10096500"/>
          <a:ext cx="240507" cy="0"/>
          <a:chOff x="466" y="3952"/>
          <a:chExt cx="28" cy="16"/>
        </a:xfrm>
      </xdr:grpSpPr>
      <xdr:sp macro="" textlink="">
        <xdr:nvSpPr>
          <xdr:cNvPr id="5317390" name="Line 6296">
            <a:extLst>
              <a:ext uri="{FF2B5EF4-FFF2-40B4-BE49-F238E27FC236}">
                <a16:creationId xmlns:a16="http://schemas.microsoft.com/office/drawing/2014/main" id="{BD5DA132-2BBE-44D9-1137-F90E38BA7FE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91" name="Line 6297">
            <a:extLst>
              <a:ext uri="{FF2B5EF4-FFF2-40B4-BE49-F238E27FC236}">
                <a16:creationId xmlns:a16="http://schemas.microsoft.com/office/drawing/2014/main" id="{4C109F01-4107-9DB0-C81F-AE69018364D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316478" name="Group 6298">
          <a:extLst>
            <a:ext uri="{FF2B5EF4-FFF2-40B4-BE49-F238E27FC236}">
              <a16:creationId xmlns:a16="http://schemas.microsoft.com/office/drawing/2014/main" id="{10664C67-F48C-7D2C-D5D7-15E9BBE15E30}"/>
            </a:ext>
          </a:extLst>
        </xdr:cNvPr>
        <xdr:cNvGrpSpPr>
          <a:grpSpLocks/>
        </xdr:cNvGrpSpPr>
      </xdr:nvGrpSpPr>
      <xdr:grpSpPr bwMode="auto">
        <a:xfrm>
          <a:off x="5486400" y="10096500"/>
          <a:ext cx="228600" cy="0"/>
          <a:chOff x="466" y="3952"/>
          <a:chExt cx="28" cy="16"/>
        </a:xfrm>
      </xdr:grpSpPr>
      <xdr:sp macro="" textlink="">
        <xdr:nvSpPr>
          <xdr:cNvPr id="5317388" name="Line 6299">
            <a:extLst>
              <a:ext uri="{FF2B5EF4-FFF2-40B4-BE49-F238E27FC236}">
                <a16:creationId xmlns:a16="http://schemas.microsoft.com/office/drawing/2014/main" id="{80E2D999-39DE-B292-0E6B-828E73D1ADD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89" name="Line 6300">
            <a:extLst>
              <a:ext uri="{FF2B5EF4-FFF2-40B4-BE49-F238E27FC236}">
                <a16:creationId xmlns:a16="http://schemas.microsoft.com/office/drawing/2014/main" id="{1B7B24E4-F9B5-B4E4-C780-B90433A82A2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79" name="Group 6301">
          <a:extLst>
            <a:ext uri="{FF2B5EF4-FFF2-40B4-BE49-F238E27FC236}">
              <a16:creationId xmlns:a16="http://schemas.microsoft.com/office/drawing/2014/main" id="{5349260F-2C7C-C2FE-DD35-8370DA9854D7}"/>
            </a:ext>
          </a:extLst>
        </xdr:cNvPr>
        <xdr:cNvGrpSpPr>
          <a:grpSpLocks/>
        </xdr:cNvGrpSpPr>
      </xdr:nvGrpSpPr>
      <xdr:grpSpPr bwMode="auto">
        <a:xfrm>
          <a:off x="4700588" y="10096500"/>
          <a:ext cx="266700" cy="0"/>
          <a:chOff x="466" y="3952"/>
          <a:chExt cx="28" cy="16"/>
        </a:xfrm>
      </xdr:grpSpPr>
      <xdr:sp macro="" textlink="">
        <xdr:nvSpPr>
          <xdr:cNvPr id="5317386" name="Line 6302">
            <a:extLst>
              <a:ext uri="{FF2B5EF4-FFF2-40B4-BE49-F238E27FC236}">
                <a16:creationId xmlns:a16="http://schemas.microsoft.com/office/drawing/2014/main" id="{04FC9CA6-0D94-B176-3D8A-B1D551876D5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87" name="Line 6303">
            <a:extLst>
              <a:ext uri="{FF2B5EF4-FFF2-40B4-BE49-F238E27FC236}">
                <a16:creationId xmlns:a16="http://schemas.microsoft.com/office/drawing/2014/main" id="{598C2AF0-893A-D65C-C542-17F3A9466AA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80" name="Group 6304">
          <a:extLst>
            <a:ext uri="{FF2B5EF4-FFF2-40B4-BE49-F238E27FC236}">
              <a16:creationId xmlns:a16="http://schemas.microsoft.com/office/drawing/2014/main" id="{B470FAA8-DE0B-C51A-14EE-55EFF236B7CB}"/>
            </a:ext>
          </a:extLst>
        </xdr:cNvPr>
        <xdr:cNvGrpSpPr>
          <a:grpSpLocks/>
        </xdr:cNvGrpSpPr>
      </xdr:nvGrpSpPr>
      <xdr:grpSpPr bwMode="auto">
        <a:xfrm>
          <a:off x="4700588" y="10096500"/>
          <a:ext cx="266700" cy="0"/>
          <a:chOff x="466" y="3952"/>
          <a:chExt cx="28" cy="16"/>
        </a:xfrm>
      </xdr:grpSpPr>
      <xdr:sp macro="" textlink="">
        <xdr:nvSpPr>
          <xdr:cNvPr id="5317384" name="Line 6305">
            <a:extLst>
              <a:ext uri="{FF2B5EF4-FFF2-40B4-BE49-F238E27FC236}">
                <a16:creationId xmlns:a16="http://schemas.microsoft.com/office/drawing/2014/main" id="{DD2063C9-699B-AF28-24C8-FAEC1FFDC54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85" name="Line 6306">
            <a:extLst>
              <a:ext uri="{FF2B5EF4-FFF2-40B4-BE49-F238E27FC236}">
                <a16:creationId xmlns:a16="http://schemas.microsoft.com/office/drawing/2014/main" id="{58F610A8-4984-3211-E3AB-4BB46189F96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81" name="Group 6307">
          <a:extLst>
            <a:ext uri="{FF2B5EF4-FFF2-40B4-BE49-F238E27FC236}">
              <a16:creationId xmlns:a16="http://schemas.microsoft.com/office/drawing/2014/main" id="{D1C91D5E-B57C-5D62-3AC2-DEB8274FA437}"/>
            </a:ext>
          </a:extLst>
        </xdr:cNvPr>
        <xdr:cNvGrpSpPr>
          <a:grpSpLocks/>
        </xdr:cNvGrpSpPr>
      </xdr:nvGrpSpPr>
      <xdr:grpSpPr bwMode="auto">
        <a:xfrm>
          <a:off x="4700588" y="10096500"/>
          <a:ext cx="266700" cy="0"/>
          <a:chOff x="466" y="3952"/>
          <a:chExt cx="28" cy="16"/>
        </a:xfrm>
      </xdr:grpSpPr>
      <xdr:sp macro="" textlink="">
        <xdr:nvSpPr>
          <xdr:cNvPr id="5317382" name="Line 6308">
            <a:extLst>
              <a:ext uri="{FF2B5EF4-FFF2-40B4-BE49-F238E27FC236}">
                <a16:creationId xmlns:a16="http://schemas.microsoft.com/office/drawing/2014/main" id="{0DB3D039-D520-702E-2BBE-060787B5CF7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83" name="Line 6309">
            <a:extLst>
              <a:ext uri="{FF2B5EF4-FFF2-40B4-BE49-F238E27FC236}">
                <a16:creationId xmlns:a16="http://schemas.microsoft.com/office/drawing/2014/main" id="{C2307475-1B1B-EEC5-630F-1562DA1DD11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82" name="Group 6310">
          <a:extLst>
            <a:ext uri="{FF2B5EF4-FFF2-40B4-BE49-F238E27FC236}">
              <a16:creationId xmlns:a16="http://schemas.microsoft.com/office/drawing/2014/main" id="{79EC7062-C380-B6F1-6077-5A83AFFF6499}"/>
            </a:ext>
          </a:extLst>
        </xdr:cNvPr>
        <xdr:cNvGrpSpPr>
          <a:grpSpLocks/>
        </xdr:cNvGrpSpPr>
      </xdr:nvGrpSpPr>
      <xdr:grpSpPr bwMode="auto">
        <a:xfrm>
          <a:off x="4700588" y="10096500"/>
          <a:ext cx="266700" cy="0"/>
          <a:chOff x="466" y="3952"/>
          <a:chExt cx="28" cy="16"/>
        </a:xfrm>
      </xdr:grpSpPr>
      <xdr:sp macro="" textlink="">
        <xdr:nvSpPr>
          <xdr:cNvPr id="5317380" name="Line 6311">
            <a:extLst>
              <a:ext uri="{FF2B5EF4-FFF2-40B4-BE49-F238E27FC236}">
                <a16:creationId xmlns:a16="http://schemas.microsoft.com/office/drawing/2014/main" id="{6FA7B767-F063-EE9B-59CE-C1604F427A1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81" name="Line 6312">
            <a:extLst>
              <a:ext uri="{FF2B5EF4-FFF2-40B4-BE49-F238E27FC236}">
                <a16:creationId xmlns:a16="http://schemas.microsoft.com/office/drawing/2014/main" id="{E01BB9C7-9317-E105-3852-529C9020056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83" name="Group 6313">
          <a:extLst>
            <a:ext uri="{FF2B5EF4-FFF2-40B4-BE49-F238E27FC236}">
              <a16:creationId xmlns:a16="http://schemas.microsoft.com/office/drawing/2014/main" id="{3AF57BEF-39E3-F376-E3D9-0C2CB413BF66}"/>
            </a:ext>
          </a:extLst>
        </xdr:cNvPr>
        <xdr:cNvGrpSpPr>
          <a:grpSpLocks/>
        </xdr:cNvGrpSpPr>
      </xdr:nvGrpSpPr>
      <xdr:grpSpPr bwMode="auto">
        <a:xfrm>
          <a:off x="4700588" y="10096500"/>
          <a:ext cx="266700" cy="0"/>
          <a:chOff x="466" y="3952"/>
          <a:chExt cx="28" cy="16"/>
        </a:xfrm>
      </xdr:grpSpPr>
      <xdr:sp macro="" textlink="">
        <xdr:nvSpPr>
          <xdr:cNvPr id="5317378" name="Line 6314">
            <a:extLst>
              <a:ext uri="{FF2B5EF4-FFF2-40B4-BE49-F238E27FC236}">
                <a16:creationId xmlns:a16="http://schemas.microsoft.com/office/drawing/2014/main" id="{9D432795-FA53-8B5E-8560-3503E664FB5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79" name="Line 6315">
            <a:extLst>
              <a:ext uri="{FF2B5EF4-FFF2-40B4-BE49-F238E27FC236}">
                <a16:creationId xmlns:a16="http://schemas.microsoft.com/office/drawing/2014/main" id="{99C85A71-4597-95A7-A186-D29F5A45C5D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316484" name="Group 6316">
          <a:extLst>
            <a:ext uri="{FF2B5EF4-FFF2-40B4-BE49-F238E27FC236}">
              <a16:creationId xmlns:a16="http://schemas.microsoft.com/office/drawing/2014/main" id="{7678B6BA-CD5B-80D4-F5D1-891B2D304A2D}"/>
            </a:ext>
          </a:extLst>
        </xdr:cNvPr>
        <xdr:cNvGrpSpPr>
          <a:grpSpLocks/>
        </xdr:cNvGrpSpPr>
      </xdr:nvGrpSpPr>
      <xdr:grpSpPr bwMode="auto">
        <a:xfrm>
          <a:off x="4576763" y="10096500"/>
          <a:ext cx="228600" cy="0"/>
          <a:chOff x="466" y="3952"/>
          <a:chExt cx="28" cy="16"/>
        </a:xfrm>
      </xdr:grpSpPr>
      <xdr:sp macro="" textlink="">
        <xdr:nvSpPr>
          <xdr:cNvPr id="5317376" name="Line 6317">
            <a:extLst>
              <a:ext uri="{FF2B5EF4-FFF2-40B4-BE49-F238E27FC236}">
                <a16:creationId xmlns:a16="http://schemas.microsoft.com/office/drawing/2014/main" id="{7DC506D3-D4C2-7D47-960E-737E114B23A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77" name="Line 6318">
            <a:extLst>
              <a:ext uri="{FF2B5EF4-FFF2-40B4-BE49-F238E27FC236}">
                <a16:creationId xmlns:a16="http://schemas.microsoft.com/office/drawing/2014/main" id="{7847E7A4-4114-F7B2-9271-E85F720C7A3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85" name="Group 6319">
          <a:extLst>
            <a:ext uri="{FF2B5EF4-FFF2-40B4-BE49-F238E27FC236}">
              <a16:creationId xmlns:a16="http://schemas.microsoft.com/office/drawing/2014/main" id="{F8F7E9CD-AF0E-69BB-8494-7B782D0C6665}"/>
            </a:ext>
          </a:extLst>
        </xdr:cNvPr>
        <xdr:cNvGrpSpPr>
          <a:grpSpLocks/>
        </xdr:cNvGrpSpPr>
      </xdr:nvGrpSpPr>
      <xdr:grpSpPr bwMode="auto">
        <a:xfrm>
          <a:off x="4117181" y="10096500"/>
          <a:ext cx="240507" cy="0"/>
          <a:chOff x="466" y="3952"/>
          <a:chExt cx="28" cy="16"/>
        </a:xfrm>
      </xdr:grpSpPr>
      <xdr:sp macro="" textlink="">
        <xdr:nvSpPr>
          <xdr:cNvPr id="5317374" name="Line 6320">
            <a:extLst>
              <a:ext uri="{FF2B5EF4-FFF2-40B4-BE49-F238E27FC236}">
                <a16:creationId xmlns:a16="http://schemas.microsoft.com/office/drawing/2014/main" id="{0007510B-43F3-4551-0647-859690D1678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75" name="Line 6321">
            <a:extLst>
              <a:ext uri="{FF2B5EF4-FFF2-40B4-BE49-F238E27FC236}">
                <a16:creationId xmlns:a16="http://schemas.microsoft.com/office/drawing/2014/main" id="{EA1D6B59-C41D-4C64-245E-302BFEDAC17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86" name="Group 6322">
          <a:extLst>
            <a:ext uri="{FF2B5EF4-FFF2-40B4-BE49-F238E27FC236}">
              <a16:creationId xmlns:a16="http://schemas.microsoft.com/office/drawing/2014/main" id="{5A454229-C267-477C-A160-D5DA8B25C52D}"/>
            </a:ext>
          </a:extLst>
        </xdr:cNvPr>
        <xdr:cNvGrpSpPr>
          <a:grpSpLocks/>
        </xdr:cNvGrpSpPr>
      </xdr:nvGrpSpPr>
      <xdr:grpSpPr bwMode="auto">
        <a:xfrm>
          <a:off x="4117181" y="10096500"/>
          <a:ext cx="240507" cy="0"/>
          <a:chOff x="466" y="3952"/>
          <a:chExt cx="28" cy="16"/>
        </a:xfrm>
      </xdr:grpSpPr>
      <xdr:sp macro="" textlink="">
        <xdr:nvSpPr>
          <xdr:cNvPr id="5317372" name="Line 6323">
            <a:extLst>
              <a:ext uri="{FF2B5EF4-FFF2-40B4-BE49-F238E27FC236}">
                <a16:creationId xmlns:a16="http://schemas.microsoft.com/office/drawing/2014/main" id="{B5A2C10C-EC92-E750-E5AB-806FA88545E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73" name="Line 6324">
            <a:extLst>
              <a:ext uri="{FF2B5EF4-FFF2-40B4-BE49-F238E27FC236}">
                <a16:creationId xmlns:a16="http://schemas.microsoft.com/office/drawing/2014/main" id="{ED9455F7-C347-7D85-0384-B1032C021AA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87" name="Group 6325">
          <a:extLst>
            <a:ext uri="{FF2B5EF4-FFF2-40B4-BE49-F238E27FC236}">
              <a16:creationId xmlns:a16="http://schemas.microsoft.com/office/drawing/2014/main" id="{209B5D6B-C4FA-51C6-956D-977C1CD48814}"/>
            </a:ext>
          </a:extLst>
        </xdr:cNvPr>
        <xdr:cNvGrpSpPr>
          <a:grpSpLocks/>
        </xdr:cNvGrpSpPr>
      </xdr:nvGrpSpPr>
      <xdr:grpSpPr bwMode="auto">
        <a:xfrm>
          <a:off x="4117181" y="10096500"/>
          <a:ext cx="240507" cy="0"/>
          <a:chOff x="466" y="3952"/>
          <a:chExt cx="28" cy="16"/>
        </a:xfrm>
      </xdr:grpSpPr>
      <xdr:sp macro="" textlink="">
        <xdr:nvSpPr>
          <xdr:cNvPr id="5317370" name="Line 6326">
            <a:extLst>
              <a:ext uri="{FF2B5EF4-FFF2-40B4-BE49-F238E27FC236}">
                <a16:creationId xmlns:a16="http://schemas.microsoft.com/office/drawing/2014/main" id="{EAB39D87-225F-3158-A579-A4D1D9086FC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71" name="Line 6327">
            <a:extLst>
              <a:ext uri="{FF2B5EF4-FFF2-40B4-BE49-F238E27FC236}">
                <a16:creationId xmlns:a16="http://schemas.microsoft.com/office/drawing/2014/main" id="{EF29D5D8-B147-06C3-BB8B-AB8C00D7267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88" name="Group 6328">
          <a:extLst>
            <a:ext uri="{FF2B5EF4-FFF2-40B4-BE49-F238E27FC236}">
              <a16:creationId xmlns:a16="http://schemas.microsoft.com/office/drawing/2014/main" id="{81BFD853-7B74-085F-ED46-E498A1CB17EE}"/>
            </a:ext>
          </a:extLst>
        </xdr:cNvPr>
        <xdr:cNvGrpSpPr>
          <a:grpSpLocks/>
        </xdr:cNvGrpSpPr>
      </xdr:nvGrpSpPr>
      <xdr:grpSpPr bwMode="auto">
        <a:xfrm>
          <a:off x="4117181" y="10096500"/>
          <a:ext cx="240507" cy="0"/>
          <a:chOff x="466" y="3952"/>
          <a:chExt cx="28" cy="16"/>
        </a:xfrm>
      </xdr:grpSpPr>
      <xdr:sp macro="" textlink="">
        <xdr:nvSpPr>
          <xdr:cNvPr id="5317368" name="Line 6329">
            <a:extLst>
              <a:ext uri="{FF2B5EF4-FFF2-40B4-BE49-F238E27FC236}">
                <a16:creationId xmlns:a16="http://schemas.microsoft.com/office/drawing/2014/main" id="{3C616B5D-9EBB-1D83-6508-2B8EFDE1818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69" name="Line 6330">
            <a:extLst>
              <a:ext uri="{FF2B5EF4-FFF2-40B4-BE49-F238E27FC236}">
                <a16:creationId xmlns:a16="http://schemas.microsoft.com/office/drawing/2014/main" id="{1C10FFAB-5FB5-BBBD-AFF6-56056EE9511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89" name="Group 6331">
          <a:extLst>
            <a:ext uri="{FF2B5EF4-FFF2-40B4-BE49-F238E27FC236}">
              <a16:creationId xmlns:a16="http://schemas.microsoft.com/office/drawing/2014/main" id="{AD5EE91A-C92E-1052-C7B1-3F58C3FB3654}"/>
            </a:ext>
          </a:extLst>
        </xdr:cNvPr>
        <xdr:cNvGrpSpPr>
          <a:grpSpLocks/>
        </xdr:cNvGrpSpPr>
      </xdr:nvGrpSpPr>
      <xdr:grpSpPr bwMode="auto">
        <a:xfrm>
          <a:off x="4117181" y="10096500"/>
          <a:ext cx="240507" cy="0"/>
          <a:chOff x="466" y="3952"/>
          <a:chExt cx="28" cy="16"/>
        </a:xfrm>
      </xdr:grpSpPr>
      <xdr:sp macro="" textlink="">
        <xdr:nvSpPr>
          <xdr:cNvPr id="5317366" name="Line 6332">
            <a:extLst>
              <a:ext uri="{FF2B5EF4-FFF2-40B4-BE49-F238E27FC236}">
                <a16:creationId xmlns:a16="http://schemas.microsoft.com/office/drawing/2014/main" id="{1FA267FC-E5DF-E002-E22E-21D9958266F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67" name="Line 6333">
            <a:extLst>
              <a:ext uri="{FF2B5EF4-FFF2-40B4-BE49-F238E27FC236}">
                <a16:creationId xmlns:a16="http://schemas.microsoft.com/office/drawing/2014/main" id="{4496F41B-3797-2F46-AC92-AE3C868C51D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90" name="Group 6334">
          <a:extLst>
            <a:ext uri="{FF2B5EF4-FFF2-40B4-BE49-F238E27FC236}">
              <a16:creationId xmlns:a16="http://schemas.microsoft.com/office/drawing/2014/main" id="{35660D21-5B93-FC37-E787-ED2C74EDB7C8}"/>
            </a:ext>
          </a:extLst>
        </xdr:cNvPr>
        <xdr:cNvGrpSpPr>
          <a:grpSpLocks/>
        </xdr:cNvGrpSpPr>
      </xdr:nvGrpSpPr>
      <xdr:grpSpPr bwMode="auto">
        <a:xfrm>
          <a:off x="4117181" y="10096500"/>
          <a:ext cx="240507" cy="0"/>
          <a:chOff x="466" y="3952"/>
          <a:chExt cx="28" cy="16"/>
        </a:xfrm>
      </xdr:grpSpPr>
      <xdr:sp macro="" textlink="">
        <xdr:nvSpPr>
          <xdr:cNvPr id="5317364" name="Line 6335">
            <a:extLst>
              <a:ext uri="{FF2B5EF4-FFF2-40B4-BE49-F238E27FC236}">
                <a16:creationId xmlns:a16="http://schemas.microsoft.com/office/drawing/2014/main" id="{5EADF544-2AB7-990D-DFA9-3B62AD49E86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65" name="Line 6336">
            <a:extLst>
              <a:ext uri="{FF2B5EF4-FFF2-40B4-BE49-F238E27FC236}">
                <a16:creationId xmlns:a16="http://schemas.microsoft.com/office/drawing/2014/main" id="{A2EBE50F-51D0-383C-6FA9-0F63E53042A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316491" name="Group 6337">
          <a:extLst>
            <a:ext uri="{FF2B5EF4-FFF2-40B4-BE49-F238E27FC236}">
              <a16:creationId xmlns:a16="http://schemas.microsoft.com/office/drawing/2014/main" id="{DD297BD6-929F-3AE6-BD6B-2B4355641E5D}"/>
            </a:ext>
          </a:extLst>
        </xdr:cNvPr>
        <xdr:cNvGrpSpPr>
          <a:grpSpLocks/>
        </xdr:cNvGrpSpPr>
      </xdr:nvGrpSpPr>
      <xdr:grpSpPr bwMode="auto">
        <a:xfrm>
          <a:off x="3993356" y="10096500"/>
          <a:ext cx="228600" cy="0"/>
          <a:chOff x="466" y="3952"/>
          <a:chExt cx="28" cy="16"/>
        </a:xfrm>
      </xdr:grpSpPr>
      <xdr:sp macro="" textlink="">
        <xdr:nvSpPr>
          <xdr:cNvPr id="5317362" name="Line 6338">
            <a:extLst>
              <a:ext uri="{FF2B5EF4-FFF2-40B4-BE49-F238E27FC236}">
                <a16:creationId xmlns:a16="http://schemas.microsoft.com/office/drawing/2014/main" id="{996A0A29-39CB-A7A4-52B6-1E9B7D87796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63" name="Line 6339">
            <a:extLst>
              <a:ext uri="{FF2B5EF4-FFF2-40B4-BE49-F238E27FC236}">
                <a16:creationId xmlns:a16="http://schemas.microsoft.com/office/drawing/2014/main" id="{8DDF1E85-B97A-FE4B-582B-E644076E8E0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92" name="Group 6340">
          <a:extLst>
            <a:ext uri="{FF2B5EF4-FFF2-40B4-BE49-F238E27FC236}">
              <a16:creationId xmlns:a16="http://schemas.microsoft.com/office/drawing/2014/main" id="{82D4B185-C32A-B707-46C9-FF5E9A32ACC8}"/>
            </a:ext>
          </a:extLst>
        </xdr:cNvPr>
        <xdr:cNvGrpSpPr>
          <a:grpSpLocks/>
        </xdr:cNvGrpSpPr>
      </xdr:nvGrpSpPr>
      <xdr:grpSpPr bwMode="auto">
        <a:xfrm>
          <a:off x="4117181" y="10096500"/>
          <a:ext cx="228600" cy="0"/>
          <a:chOff x="466" y="3952"/>
          <a:chExt cx="28" cy="16"/>
        </a:xfrm>
      </xdr:grpSpPr>
      <xdr:sp macro="" textlink="">
        <xdr:nvSpPr>
          <xdr:cNvPr id="5317360" name="Line 6341">
            <a:extLst>
              <a:ext uri="{FF2B5EF4-FFF2-40B4-BE49-F238E27FC236}">
                <a16:creationId xmlns:a16="http://schemas.microsoft.com/office/drawing/2014/main" id="{44996719-8D1C-0B83-FFC4-E85E0C145AB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61" name="Line 6342">
            <a:extLst>
              <a:ext uri="{FF2B5EF4-FFF2-40B4-BE49-F238E27FC236}">
                <a16:creationId xmlns:a16="http://schemas.microsoft.com/office/drawing/2014/main" id="{31D64F5D-3A99-5D2D-B46B-1604E2F2E2D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93" name="Group 6343">
          <a:extLst>
            <a:ext uri="{FF2B5EF4-FFF2-40B4-BE49-F238E27FC236}">
              <a16:creationId xmlns:a16="http://schemas.microsoft.com/office/drawing/2014/main" id="{AA12F258-F59A-8B82-7242-BAB435CB1DAD}"/>
            </a:ext>
          </a:extLst>
        </xdr:cNvPr>
        <xdr:cNvGrpSpPr>
          <a:grpSpLocks/>
        </xdr:cNvGrpSpPr>
      </xdr:nvGrpSpPr>
      <xdr:grpSpPr bwMode="auto">
        <a:xfrm>
          <a:off x="4117181" y="10096500"/>
          <a:ext cx="228600" cy="0"/>
          <a:chOff x="466" y="3952"/>
          <a:chExt cx="28" cy="16"/>
        </a:xfrm>
      </xdr:grpSpPr>
      <xdr:sp macro="" textlink="">
        <xdr:nvSpPr>
          <xdr:cNvPr id="5317358" name="Line 6344">
            <a:extLst>
              <a:ext uri="{FF2B5EF4-FFF2-40B4-BE49-F238E27FC236}">
                <a16:creationId xmlns:a16="http://schemas.microsoft.com/office/drawing/2014/main" id="{9CCE132E-6A0D-374A-388D-B6F9E8BD758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59" name="Line 6345">
            <a:extLst>
              <a:ext uri="{FF2B5EF4-FFF2-40B4-BE49-F238E27FC236}">
                <a16:creationId xmlns:a16="http://schemas.microsoft.com/office/drawing/2014/main" id="{6A4542F6-9658-BD1D-5F7C-D59EF822221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94" name="Group 6346">
          <a:extLst>
            <a:ext uri="{FF2B5EF4-FFF2-40B4-BE49-F238E27FC236}">
              <a16:creationId xmlns:a16="http://schemas.microsoft.com/office/drawing/2014/main" id="{550AF46F-DC1B-417F-88BC-D1E4B7A046EC}"/>
            </a:ext>
          </a:extLst>
        </xdr:cNvPr>
        <xdr:cNvGrpSpPr>
          <a:grpSpLocks/>
        </xdr:cNvGrpSpPr>
      </xdr:nvGrpSpPr>
      <xdr:grpSpPr bwMode="auto">
        <a:xfrm>
          <a:off x="4117181" y="10096500"/>
          <a:ext cx="240507" cy="0"/>
          <a:chOff x="466" y="3952"/>
          <a:chExt cx="28" cy="16"/>
        </a:xfrm>
      </xdr:grpSpPr>
      <xdr:sp macro="" textlink="">
        <xdr:nvSpPr>
          <xdr:cNvPr id="5317356" name="Line 6347">
            <a:extLst>
              <a:ext uri="{FF2B5EF4-FFF2-40B4-BE49-F238E27FC236}">
                <a16:creationId xmlns:a16="http://schemas.microsoft.com/office/drawing/2014/main" id="{46A4C169-D80D-83D0-46DE-01CF29EF6F3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57" name="Line 6348">
            <a:extLst>
              <a:ext uri="{FF2B5EF4-FFF2-40B4-BE49-F238E27FC236}">
                <a16:creationId xmlns:a16="http://schemas.microsoft.com/office/drawing/2014/main" id="{4A53C1A7-76AD-9982-EB2C-65A2E860497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95" name="Group 6349">
          <a:extLst>
            <a:ext uri="{FF2B5EF4-FFF2-40B4-BE49-F238E27FC236}">
              <a16:creationId xmlns:a16="http://schemas.microsoft.com/office/drawing/2014/main" id="{7FEABD22-B072-4ED3-6B91-E7DB95DDD488}"/>
            </a:ext>
          </a:extLst>
        </xdr:cNvPr>
        <xdr:cNvGrpSpPr>
          <a:grpSpLocks/>
        </xdr:cNvGrpSpPr>
      </xdr:nvGrpSpPr>
      <xdr:grpSpPr bwMode="auto">
        <a:xfrm>
          <a:off x="4117181" y="10096500"/>
          <a:ext cx="228600" cy="0"/>
          <a:chOff x="466" y="3952"/>
          <a:chExt cx="28" cy="16"/>
        </a:xfrm>
      </xdr:grpSpPr>
      <xdr:sp macro="" textlink="">
        <xdr:nvSpPr>
          <xdr:cNvPr id="5317354" name="Line 6350">
            <a:extLst>
              <a:ext uri="{FF2B5EF4-FFF2-40B4-BE49-F238E27FC236}">
                <a16:creationId xmlns:a16="http://schemas.microsoft.com/office/drawing/2014/main" id="{11807FD4-D4A3-6634-2C0E-01138B425AF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55" name="Line 6351">
            <a:extLst>
              <a:ext uri="{FF2B5EF4-FFF2-40B4-BE49-F238E27FC236}">
                <a16:creationId xmlns:a16="http://schemas.microsoft.com/office/drawing/2014/main" id="{582AB6EF-A3F4-8E12-B62E-4FA6A55C2F0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496" name="Group 6352">
          <a:extLst>
            <a:ext uri="{FF2B5EF4-FFF2-40B4-BE49-F238E27FC236}">
              <a16:creationId xmlns:a16="http://schemas.microsoft.com/office/drawing/2014/main" id="{046467E6-FEA0-DAC1-E78C-496122E4D612}"/>
            </a:ext>
          </a:extLst>
        </xdr:cNvPr>
        <xdr:cNvGrpSpPr>
          <a:grpSpLocks/>
        </xdr:cNvGrpSpPr>
      </xdr:nvGrpSpPr>
      <xdr:grpSpPr bwMode="auto">
        <a:xfrm>
          <a:off x="4117181" y="10096500"/>
          <a:ext cx="228600" cy="0"/>
          <a:chOff x="466" y="3952"/>
          <a:chExt cx="28" cy="16"/>
        </a:xfrm>
      </xdr:grpSpPr>
      <xdr:sp macro="" textlink="">
        <xdr:nvSpPr>
          <xdr:cNvPr id="5317352" name="Line 6353">
            <a:extLst>
              <a:ext uri="{FF2B5EF4-FFF2-40B4-BE49-F238E27FC236}">
                <a16:creationId xmlns:a16="http://schemas.microsoft.com/office/drawing/2014/main" id="{5ADFE1AE-7175-7600-C36E-31032AE0F19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53" name="Line 6354">
            <a:extLst>
              <a:ext uri="{FF2B5EF4-FFF2-40B4-BE49-F238E27FC236}">
                <a16:creationId xmlns:a16="http://schemas.microsoft.com/office/drawing/2014/main" id="{AA224089-524F-FA8D-B260-574AF2BE215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497" name="Group 6355">
          <a:extLst>
            <a:ext uri="{FF2B5EF4-FFF2-40B4-BE49-F238E27FC236}">
              <a16:creationId xmlns:a16="http://schemas.microsoft.com/office/drawing/2014/main" id="{18E2DC5B-A2E0-6046-76EF-82906320AA60}"/>
            </a:ext>
          </a:extLst>
        </xdr:cNvPr>
        <xdr:cNvGrpSpPr>
          <a:grpSpLocks/>
        </xdr:cNvGrpSpPr>
      </xdr:nvGrpSpPr>
      <xdr:grpSpPr bwMode="auto">
        <a:xfrm>
          <a:off x="4117181" y="10096500"/>
          <a:ext cx="240507" cy="0"/>
          <a:chOff x="466" y="3952"/>
          <a:chExt cx="28" cy="16"/>
        </a:xfrm>
      </xdr:grpSpPr>
      <xdr:sp macro="" textlink="">
        <xdr:nvSpPr>
          <xdr:cNvPr id="5317350" name="Line 6356">
            <a:extLst>
              <a:ext uri="{FF2B5EF4-FFF2-40B4-BE49-F238E27FC236}">
                <a16:creationId xmlns:a16="http://schemas.microsoft.com/office/drawing/2014/main" id="{9F7A9F40-065D-F856-A4ED-A12330AA3DA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51" name="Line 6357">
            <a:extLst>
              <a:ext uri="{FF2B5EF4-FFF2-40B4-BE49-F238E27FC236}">
                <a16:creationId xmlns:a16="http://schemas.microsoft.com/office/drawing/2014/main" id="{995F8450-8EDA-27D3-4582-AF1B0AC1781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98" name="Group 6358">
          <a:extLst>
            <a:ext uri="{FF2B5EF4-FFF2-40B4-BE49-F238E27FC236}">
              <a16:creationId xmlns:a16="http://schemas.microsoft.com/office/drawing/2014/main" id="{051B8B14-3724-0B01-6FE0-AADABB2C725F}"/>
            </a:ext>
          </a:extLst>
        </xdr:cNvPr>
        <xdr:cNvGrpSpPr>
          <a:grpSpLocks/>
        </xdr:cNvGrpSpPr>
      </xdr:nvGrpSpPr>
      <xdr:grpSpPr bwMode="auto">
        <a:xfrm>
          <a:off x="4700588" y="10096500"/>
          <a:ext cx="266700" cy="0"/>
          <a:chOff x="466" y="3952"/>
          <a:chExt cx="28" cy="16"/>
        </a:xfrm>
      </xdr:grpSpPr>
      <xdr:sp macro="" textlink="">
        <xdr:nvSpPr>
          <xdr:cNvPr id="5317348" name="Line 6359">
            <a:extLst>
              <a:ext uri="{FF2B5EF4-FFF2-40B4-BE49-F238E27FC236}">
                <a16:creationId xmlns:a16="http://schemas.microsoft.com/office/drawing/2014/main" id="{328367CD-C4C4-147D-1946-E01AE9E26D7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49" name="Line 6360">
            <a:extLst>
              <a:ext uri="{FF2B5EF4-FFF2-40B4-BE49-F238E27FC236}">
                <a16:creationId xmlns:a16="http://schemas.microsoft.com/office/drawing/2014/main" id="{45107C0B-6952-3494-8DE8-15EAB63A2C8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499" name="Group 6361">
          <a:extLst>
            <a:ext uri="{FF2B5EF4-FFF2-40B4-BE49-F238E27FC236}">
              <a16:creationId xmlns:a16="http://schemas.microsoft.com/office/drawing/2014/main" id="{B5F502E3-9C07-17D0-E2DD-DE871B15051C}"/>
            </a:ext>
          </a:extLst>
        </xdr:cNvPr>
        <xdr:cNvGrpSpPr>
          <a:grpSpLocks/>
        </xdr:cNvGrpSpPr>
      </xdr:nvGrpSpPr>
      <xdr:grpSpPr bwMode="auto">
        <a:xfrm>
          <a:off x="4700588" y="10096500"/>
          <a:ext cx="266700" cy="0"/>
          <a:chOff x="466" y="3952"/>
          <a:chExt cx="28" cy="16"/>
        </a:xfrm>
      </xdr:grpSpPr>
      <xdr:sp macro="" textlink="">
        <xdr:nvSpPr>
          <xdr:cNvPr id="5317346" name="Line 6362">
            <a:extLst>
              <a:ext uri="{FF2B5EF4-FFF2-40B4-BE49-F238E27FC236}">
                <a16:creationId xmlns:a16="http://schemas.microsoft.com/office/drawing/2014/main" id="{F0000871-92E4-E96C-2258-63C485C2F5B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47" name="Line 6363">
            <a:extLst>
              <a:ext uri="{FF2B5EF4-FFF2-40B4-BE49-F238E27FC236}">
                <a16:creationId xmlns:a16="http://schemas.microsoft.com/office/drawing/2014/main" id="{94DF3864-16D7-CBC9-7BEA-9567CC83A6F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00" name="Group 6364">
          <a:extLst>
            <a:ext uri="{FF2B5EF4-FFF2-40B4-BE49-F238E27FC236}">
              <a16:creationId xmlns:a16="http://schemas.microsoft.com/office/drawing/2014/main" id="{EBE38E83-89BC-DF48-42AD-09292BE685A9}"/>
            </a:ext>
          </a:extLst>
        </xdr:cNvPr>
        <xdr:cNvGrpSpPr>
          <a:grpSpLocks/>
        </xdr:cNvGrpSpPr>
      </xdr:nvGrpSpPr>
      <xdr:grpSpPr bwMode="auto">
        <a:xfrm>
          <a:off x="4700588" y="10096500"/>
          <a:ext cx="266700" cy="0"/>
          <a:chOff x="466" y="3952"/>
          <a:chExt cx="28" cy="16"/>
        </a:xfrm>
      </xdr:grpSpPr>
      <xdr:sp macro="" textlink="">
        <xdr:nvSpPr>
          <xdr:cNvPr id="5317344" name="Line 6365">
            <a:extLst>
              <a:ext uri="{FF2B5EF4-FFF2-40B4-BE49-F238E27FC236}">
                <a16:creationId xmlns:a16="http://schemas.microsoft.com/office/drawing/2014/main" id="{06622456-99DA-121F-1048-A149581FA0F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45" name="Line 6366">
            <a:extLst>
              <a:ext uri="{FF2B5EF4-FFF2-40B4-BE49-F238E27FC236}">
                <a16:creationId xmlns:a16="http://schemas.microsoft.com/office/drawing/2014/main" id="{996B412A-AEC3-FFFB-F7CB-A57A5FF601F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501" name="Group 6367">
          <a:extLst>
            <a:ext uri="{FF2B5EF4-FFF2-40B4-BE49-F238E27FC236}">
              <a16:creationId xmlns:a16="http://schemas.microsoft.com/office/drawing/2014/main" id="{C0EC6859-04DF-50FA-991E-BFA65600374C}"/>
            </a:ext>
          </a:extLst>
        </xdr:cNvPr>
        <xdr:cNvGrpSpPr>
          <a:grpSpLocks/>
        </xdr:cNvGrpSpPr>
      </xdr:nvGrpSpPr>
      <xdr:grpSpPr bwMode="auto">
        <a:xfrm>
          <a:off x="5486400" y="10096500"/>
          <a:ext cx="266700" cy="0"/>
          <a:chOff x="466" y="3952"/>
          <a:chExt cx="28" cy="16"/>
        </a:xfrm>
      </xdr:grpSpPr>
      <xdr:sp macro="" textlink="">
        <xdr:nvSpPr>
          <xdr:cNvPr id="5317342" name="Line 6368">
            <a:extLst>
              <a:ext uri="{FF2B5EF4-FFF2-40B4-BE49-F238E27FC236}">
                <a16:creationId xmlns:a16="http://schemas.microsoft.com/office/drawing/2014/main" id="{38072AE1-F09E-C41C-E184-F776B13A4EF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43" name="Line 6369">
            <a:extLst>
              <a:ext uri="{FF2B5EF4-FFF2-40B4-BE49-F238E27FC236}">
                <a16:creationId xmlns:a16="http://schemas.microsoft.com/office/drawing/2014/main" id="{0FA9265D-BCF7-46BA-42C2-8399DBBA620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502" name="Group 6370">
          <a:extLst>
            <a:ext uri="{FF2B5EF4-FFF2-40B4-BE49-F238E27FC236}">
              <a16:creationId xmlns:a16="http://schemas.microsoft.com/office/drawing/2014/main" id="{28F0980A-24F3-AD7E-BA5C-B842AE87EDDC}"/>
            </a:ext>
          </a:extLst>
        </xdr:cNvPr>
        <xdr:cNvGrpSpPr>
          <a:grpSpLocks/>
        </xdr:cNvGrpSpPr>
      </xdr:nvGrpSpPr>
      <xdr:grpSpPr bwMode="auto">
        <a:xfrm>
          <a:off x="5486400" y="10096500"/>
          <a:ext cx="266700" cy="0"/>
          <a:chOff x="466" y="3952"/>
          <a:chExt cx="28" cy="16"/>
        </a:xfrm>
      </xdr:grpSpPr>
      <xdr:sp macro="" textlink="">
        <xdr:nvSpPr>
          <xdr:cNvPr id="5317340" name="Line 6371">
            <a:extLst>
              <a:ext uri="{FF2B5EF4-FFF2-40B4-BE49-F238E27FC236}">
                <a16:creationId xmlns:a16="http://schemas.microsoft.com/office/drawing/2014/main" id="{1A867C9D-DFF3-1C23-F54D-34078D1AA43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41" name="Line 6372">
            <a:extLst>
              <a:ext uri="{FF2B5EF4-FFF2-40B4-BE49-F238E27FC236}">
                <a16:creationId xmlns:a16="http://schemas.microsoft.com/office/drawing/2014/main" id="{C96138FA-13CF-D53E-9C36-D330278034A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503" name="Group 6373">
          <a:extLst>
            <a:ext uri="{FF2B5EF4-FFF2-40B4-BE49-F238E27FC236}">
              <a16:creationId xmlns:a16="http://schemas.microsoft.com/office/drawing/2014/main" id="{3CA79026-AAF7-7F7B-A29D-14FB33A35EA1}"/>
            </a:ext>
          </a:extLst>
        </xdr:cNvPr>
        <xdr:cNvGrpSpPr>
          <a:grpSpLocks/>
        </xdr:cNvGrpSpPr>
      </xdr:nvGrpSpPr>
      <xdr:grpSpPr bwMode="auto">
        <a:xfrm>
          <a:off x="5486400" y="10096500"/>
          <a:ext cx="266700" cy="0"/>
          <a:chOff x="466" y="3952"/>
          <a:chExt cx="28" cy="16"/>
        </a:xfrm>
      </xdr:grpSpPr>
      <xdr:sp macro="" textlink="">
        <xdr:nvSpPr>
          <xdr:cNvPr id="5317338" name="Line 6374">
            <a:extLst>
              <a:ext uri="{FF2B5EF4-FFF2-40B4-BE49-F238E27FC236}">
                <a16:creationId xmlns:a16="http://schemas.microsoft.com/office/drawing/2014/main" id="{6A009DD3-FCAE-6564-C47C-E1B66D5B79C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39" name="Line 6375">
            <a:extLst>
              <a:ext uri="{FF2B5EF4-FFF2-40B4-BE49-F238E27FC236}">
                <a16:creationId xmlns:a16="http://schemas.microsoft.com/office/drawing/2014/main" id="{9ED67995-6A9C-CAF0-DCAF-CB30BF01FC9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504" name="Group 6376">
          <a:extLst>
            <a:ext uri="{FF2B5EF4-FFF2-40B4-BE49-F238E27FC236}">
              <a16:creationId xmlns:a16="http://schemas.microsoft.com/office/drawing/2014/main" id="{EFCE8A47-81A9-194C-962B-3906BDA1B7A6}"/>
            </a:ext>
          </a:extLst>
        </xdr:cNvPr>
        <xdr:cNvGrpSpPr>
          <a:grpSpLocks/>
        </xdr:cNvGrpSpPr>
      </xdr:nvGrpSpPr>
      <xdr:grpSpPr bwMode="auto">
        <a:xfrm>
          <a:off x="5486400" y="10096500"/>
          <a:ext cx="266700" cy="0"/>
          <a:chOff x="466" y="3952"/>
          <a:chExt cx="28" cy="16"/>
        </a:xfrm>
      </xdr:grpSpPr>
      <xdr:sp macro="" textlink="">
        <xdr:nvSpPr>
          <xdr:cNvPr id="5317336" name="Line 6377">
            <a:extLst>
              <a:ext uri="{FF2B5EF4-FFF2-40B4-BE49-F238E27FC236}">
                <a16:creationId xmlns:a16="http://schemas.microsoft.com/office/drawing/2014/main" id="{0DDFCCD9-30C5-F33D-EC3E-0F2B051A826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37" name="Line 6378">
            <a:extLst>
              <a:ext uri="{FF2B5EF4-FFF2-40B4-BE49-F238E27FC236}">
                <a16:creationId xmlns:a16="http://schemas.microsoft.com/office/drawing/2014/main" id="{E61AFED5-1329-26C3-084C-649ACECE694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505" name="Group 6379">
          <a:extLst>
            <a:ext uri="{FF2B5EF4-FFF2-40B4-BE49-F238E27FC236}">
              <a16:creationId xmlns:a16="http://schemas.microsoft.com/office/drawing/2014/main" id="{9F8EA0CB-4624-25F5-AC43-3B575D5168B6}"/>
            </a:ext>
          </a:extLst>
        </xdr:cNvPr>
        <xdr:cNvGrpSpPr>
          <a:grpSpLocks/>
        </xdr:cNvGrpSpPr>
      </xdr:nvGrpSpPr>
      <xdr:grpSpPr bwMode="auto">
        <a:xfrm>
          <a:off x="5486400" y="10096500"/>
          <a:ext cx="266700" cy="0"/>
          <a:chOff x="466" y="3952"/>
          <a:chExt cx="28" cy="16"/>
        </a:xfrm>
      </xdr:grpSpPr>
      <xdr:sp macro="" textlink="">
        <xdr:nvSpPr>
          <xdr:cNvPr id="5317334" name="Line 6380">
            <a:extLst>
              <a:ext uri="{FF2B5EF4-FFF2-40B4-BE49-F238E27FC236}">
                <a16:creationId xmlns:a16="http://schemas.microsoft.com/office/drawing/2014/main" id="{935BEC46-BCDC-AF35-4401-530F44034F7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35" name="Line 6381">
            <a:extLst>
              <a:ext uri="{FF2B5EF4-FFF2-40B4-BE49-F238E27FC236}">
                <a16:creationId xmlns:a16="http://schemas.microsoft.com/office/drawing/2014/main" id="{035710E3-C059-B3E0-F038-A6FF71D7EAD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06" name="Group 6382">
          <a:extLst>
            <a:ext uri="{FF2B5EF4-FFF2-40B4-BE49-F238E27FC236}">
              <a16:creationId xmlns:a16="http://schemas.microsoft.com/office/drawing/2014/main" id="{B016975B-7D65-E48C-FD77-68364BB0968A}"/>
            </a:ext>
          </a:extLst>
        </xdr:cNvPr>
        <xdr:cNvGrpSpPr>
          <a:grpSpLocks/>
        </xdr:cNvGrpSpPr>
      </xdr:nvGrpSpPr>
      <xdr:grpSpPr bwMode="auto">
        <a:xfrm>
          <a:off x="4117181" y="10096500"/>
          <a:ext cx="228600" cy="0"/>
          <a:chOff x="466" y="3952"/>
          <a:chExt cx="28" cy="16"/>
        </a:xfrm>
      </xdr:grpSpPr>
      <xdr:sp macro="" textlink="">
        <xdr:nvSpPr>
          <xdr:cNvPr id="5317332" name="Line 6383">
            <a:extLst>
              <a:ext uri="{FF2B5EF4-FFF2-40B4-BE49-F238E27FC236}">
                <a16:creationId xmlns:a16="http://schemas.microsoft.com/office/drawing/2014/main" id="{D2FA1638-103F-F03F-E463-5154E732D84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33" name="Line 6384">
            <a:extLst>
              <a:ext uri="{FF2B5EF4-FFF2-40B4-BE49-F238E27FC236}">
                <a16:creationId xmlns:a16="http://schemas.microsoft.com/office/drawing/2014/main" id="{FC5A9010-E5FF-761E-8658-CD066DA63D1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07" name="Group 6385">
          <a:extLst>
            <a:ext uri="{FF2B5EF4-FFF2-40B4-BE49-F238E27FC236}">
              <a16:creationId xmlns:a16="http://schemas.microsoft.com/office/drawing/2014/main" id="{0150757C-449D-66A8-706D-BF0302DBA115}"/>
            </a:ext>
          </a:extLst>
        </xdr:cNvPr>
        <xdr:cNvGrpSpPr>
          <a:grpSpLocks/>
        </xdr:cNvGrpSpPr>
      </xdr:nvGrpSpPr>
      <xdr:grpSpPr bwMode="auto">
        <a:xfrm>
          <a:off x="4700588" y="10096500"/>
          <a:ext cx="266700" cy="0"/>
          <a:chOff x="466" y="3952"/>
          <a:chExt cx="28" cy="16"/>
        </a:xfrm>
      </xdr:grpSpPr>
      <xdr:sp macro="" textlink="">
        <xdr:nvSpPr>
          <xdr:cNvPr id="5317330" name="Line 6386">
            <a:extLst>
              <a:ext uri="{FF2B5EF4-FFF2-40B4-BE49-F238E27FC236}">
                <a16:creationId xmlns:a16="http://schemas.microsoft.com/office/drawing/2014/main" id="{E1D60FDD-8C3C-B537-94B6-1FEA12DA785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31" name="Line 6387">
            <a:extLst>
              <a:ext uri="{FF2B5EF4-FFF2-40B4-BE49-F238E27FC236}">
                <a16:creationId xmlns:a16="http://schemas.microsoft.com/office/drawing/2014/main" id="{5B405039-86F1-7DD6-01B0-51DD1E0D8FF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08" name="Group 6388">
          <a:extLst>
            <a:ext uri="{FF2B5EF4-FFF2-40B4-BE49-F238E27FC236}">
              <a16:creationId xmlns:a16="http://schemas.microsoft.com/office/drawing/2014/main" id="{613D5612-10B9-B92A-BD76-C657A566A538}"/>
            </a:ext>
          </a:extLst>
        </xdr:cNvPr>
        <xdr:cNvGrpSpPr>
          <a:grpSpLocks/>
        </xdr:cNvGrpSpPr>
      </xdr:nvGrpSpPr>
      <xdr:grpSpPr bwMode="auto">
        <a:xfrm>
          <a:off x="4117181" y="10096500"/>
          <a:ext cx="228600" cy="0"/>
          <a:chOff x="466" y="3952"/>
          <a:chExt cx="28" cy="16"/>
        </a:xfrm>
      </xdr:grpSpPr>
      <xdr:sp macro="" textlink="">
        <xdr:nvSpPr>
          <xdr:cNvPr id="5317328" name="Line 6389">
            <a:extLst>
              <a:ext uri="{FF2B5EF4-FFF2-40B4-BE49-F238E27FC236}">
                <a16:creationId xmlns:a16="http://schemas.microsoft.com/office/drawing/2014/main" id="{8FA6B00B-5976-A7CE-83A7-6A881A9864D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29" name="Line 6390">
            <a:extLst>
              <a:ext uri="{FF2B5EF4-FFF2-40B4-BE49-F238E27FC236}">
                <a16:creationId xmlns:a16="http://schemas.microsoft.com/office/drawing/2014/main" id="{C05F959B-765E-2962-004F-75529ED5CC8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09" name="Group 6391">
          <a:extLst>
            <a:ext uri="{FF2B5EF4-FFF2-40B4-BE49-F238E27FC236}">
              <a16:creationId xmlns:a16="http://schemas.microsoft.com/office/drawing/2014/main" id="{A0775CFE-76F3-28C0-9F11-5F32341AB82F}"/>
            </a:ext>
          </a:extLst>
        </xdr:cNvPr>
        <xdr:cNvGrpSpPr>
          <a:grpSpLocks/>
        </xdr:cNvGrpSpPr>
      </xdr:nvGrpSpPr>
      <xdr:grpSpPr bwMode="auto">
        <a:xfrm>
          <a:off x="4700588" y="10096500"/>
          <a:ext cx="266700" cy="0"/>
          <a:chOff x="466" y="3952"/>
          <a:chExt cx="28" cy="16"/>
        </a:xfrm>
      </xdr:grpSpPr>
      <xdr:sp macro="" textlink="">
        <xdr:nvSpPr>
          <xdr:cNvPr id="5317326" name="Line 6392">
            <a:extLst>
              <a:ext uri="{FF2B5EF4-FFF2-40B4-BE49-F238E27FC236}">
                <a16:creationId xmlns:a16="http://schemas.microsoft.com/office/drawing/2014/main" id="{8F8CBB48-9FE9-2034-D7B9-EC248A368AA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27" name="Line 6393">
            <a:extLst>
              <a:ext uri="{FF2B5EF4-FFF2-40B4-BE49-F238E27FC236}">
                <a16:creationId xmlns:a16="http://schemas.microsoft.com/office/drawing/2014/main" id="{BEDED213-D779-B460-3E25-3D512CB89C6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10" name="Group 6394">
          <a:extLst>
            <a:ext uri="{FF2B5EF4-FFF2-40B4-BE49-F238E27FC236}">
              <a16:creationId xmlns:a16="http://schemas.microsoft.com/office/drawing/2014/main" id="{B42F4880-3BF4-57AB-8B80-C283701052C3}"/>
            </a:ext>
          </a:extLst>
        </xdr:cNvPr>
        <xdr:cNvGrpSpPr>
          <a:grpSpLocks/>
        </xdr:cNvGrpSpPr>
      </xdr:nvGrpSpPr>
      <xdr:grpSpPr bwMode="auto">
        <a:xfrm>
          <a:off x="4117181" y="10096500"/>
          <a:ext cx="228600" cy="0"/>
          <a:chOff x="466" y="3952"/>
          <a:chExt cx="28" cy="16"/>
        </a:xfrm>
      </xdr:grpSpPr>
      <xdr:sp macro="" textlink="">
        <xdr:nvSpPr>
          <xdr:cNvPr id="5317324" name="Line 6395">
            <a:extLst>
              <a:ext uri="{FF2B5EF4-FFF2-40B4-BE49-F238E27FC236}">
                <a16:creationId xmlns:a16="http://schemas.microsoft.com/office/drawing/2014/main" id="{8FE25A5A-9298-EAF8-10F1-C348E306375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25" name="Line 6396">
            <a:extLst>
              <a:ext uri="{FF2B5EF4-FFF2-40B4-BE49-F238E27FC236}">
                <a16:creationId xmlns:a16="http://schemas.microsoft.com/office/drawing/2014/main" id="{833C314E-1B4B-6688-3E66-0E7E682F6D1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11" name="Group 6397">
          <a:extLst>
            <a:ext uri="{FF2B5EF4-FFF2-40B4-BE49-F238E27FC236}">
              <a16:creationId xmlns:a16="http://schemas.microsoft.com/office/drawing/2014/main" id="{80553B38-692C-2F92-96F6-0E3D48F1049A}"/>
            </a:ext>
          </a:extLst>
        </xdr:cNvPr>
        <xdr:cNvGrpSpPr>
          <a:grpSpLocks/>
        </xdr:cNvGrpSpPr>
      </xdr:nvGrpSpPr>
      <xdr:grpSpPr bwMode="auto">
        <a:xfrm>
          <a:off x="4700588" y="10096500"/>
          <a:ext cx="266700" cy="0"/>
          <a:chOff x="466" y="3952"/>
          <a:chExt cx="28" cy="16"/>
        </a:xfrm>
      </xdr:grpSpPr>
      <xdr:sp macro="" textlink="">
        <xdr:nvSpPr>
          <xdr:cNvPr id="5317322" name="Line 6398">
            <a:extLst>
              <a:ext uri="{FF2B5EF4-FFF2-40B4-BE49-F238E27FC236}">
                <a16:creationId xmlns:a16="http://schemas.microsoft.com/office/drawing/2014/main" id="{1A9EC25A-6926-D7F5-0117-35A32E9910D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23" name="Line 6399">
            <a:extLst>
              <a:ext uri="{FF2B5EF4-FFF2-40B4-BE49-F238E27FC236}">
                <a16:creationId xmlns:a16="http://schemas.microsoft.com/office/drawing/2014/main" id="{13FB6396-C15F-9079-34A2-263DDB32CB6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12" name="Group 6400">
          <a:extLst>
            <a:ext uri="{FF2B5EF4-FFF2-40B4-BE49-F238E27FC236}">
              <a16:creationId xmlns:a16="http://schemas.microsoft.com/office/drawing/2014/main" id="{C1210A82-EA0B-EBF6-36FD-70F1A8D04C21}"/>
            </a:ext>
          </a:extLst>
        </xdr:cNvPr>
        <xdr:cNvGrpSpPr>
          <a:grpSpLocks/>
        </xdr:cNvGrpSpPr>
      </xdr:nvGrpSpPr>
      <xdr:grpSpPr bwMode="auto">
        <a:xfrm>
          <a:off x="4117181" y="10096500"/>
          <a:ext cx="228600" cy="0"/>
          <a:chOff x="466" y="3952"/>
          <a:chExt cx="28" cy="16"/>
        </a:xfrm>
      </xdr:grpSpPr>
      <xdr:sp macro="" textlink="">
        <xdr:nvSpPr>
          <xdr:cNvPr id="5317320" name="Line 6401">
            <a:extLst>
              <a:ext uri="{FF2B5EF4-FFF2-40B4-BE49-F238E27FC236}">
                <a16:creationId xmlns:a16="http://schemas.microsoft.com/office/drawing/2014/main" id="{5943F105-61F4-B8E4-0840-CDE4C9EC866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21" name="Line 6402">
            <a:extLst>
              <a:ext uri="{FF2B5EF4-FFF2-40B4-BE49-F238E27FC236}">
                <a16:creationId xmlns:a16="http://schemas.microsoft.com/office/drawing/2014/main" id="{BACD92A4-F893-61A3-5486-10D9713B9F6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13" name="Group 6403">
          <a:extLst>
            <a:ext uri="{FF2B5EF4-FFF2-40B4-BE49-F238E27FC236}">
              <a16:creationId xmlns:a16="http://schemas.microsoft.com/office/drawing/2014/main" id="{FA9A510F-28A3-C9C4-EDFD-625198409D25}"/>
            </a:ext>
          </a:extLst>
        </xdr:cNvPr>
        <xdr:cNvGrpSpPr>
          <a:grpSpLocks/>
        </xdr:cNvGrpSpPr>
      </xdr:nvGrpSpPr>
      <xdr:grpSpPr bwMode="auto">
        <a:xfrm>
          <a:off x="4700588" y="10096500"/>
          <a:ext cx="266700" cy="0"/>
          <a:chOff x="466" y="3952"/>
          <a:chExt cx="28" cy="16"/>
        </a:xfrm>
      </xdr:grpSpPr>
      <xdr:sp macro="" textlink="">
        <xdr:nvSpPr>
          <xdr:cNvPr id="5317318" name="Line 6404">
            <a:extLst>
              <a:ext uri="{FF2B5EF4-FFF2-40B4-BE49-F238E27FC236}">
                <a16:creationId xmlns:a16="http://schemas.microsoft.com/office/drawing/2014/main" id="{1160F505-2AE6-CFA4-B80E-166737AA312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19" name="Line 6405">
            <a:extLst>
              <a:ext uri="{FF2B5EF4-FFF2-40B4-BE49-F238E27FC236}">
                <a16:creationId xmlns:a16="http://schemas.microsoft.com/office/drawing/2014/main" id="{44BFA79C-1BD3-5307-0D77-FEFE495D561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14" name="Group 6406">
          <a:extLst>
            <a:ext uri="{FF2B5EF4-FFF2-40B4-BE49-F238E27FC236}">
              <a16:creationId xmlns:a16="http://schemas.microsoft.com/office/drawing/2014/main" id="{86EAD784-8F61-63E7-7F56-79508AC2C7E8}"/>
            </a:ext>
          </a:extLst>
        </xdr:cNvPr>
        <xdr:cNvGrpSpPr>
          <a:grpSpLocks/>
        </xdr:cNvGrpSpPr>
      </xdr:nvGrpSpPr>
      <xdr:grpSpPr bwMode="auto">
        <a:xfrm>
          <a:off x="4117181" y="10096500"/>
          <a:ext cx="228600" cy="0"/>
          <a:chOff x="466" y="3952"/>
          <a:chExt cx="28" cy="16"/>
        </a:xfrm>
      </xdr:grpSpPr>
      <xdr:sp macro="" textlink="">
        <xdr:nvSpPr>
          <xdr:cNvPr id="5317316" name="Line 6407">
            <a:extLst>
              <a:ext uri="{FF2B5EF4-FFF2-40B4-BE49-F238E27FC236}">
                <a16:creationId xmlns:a16="http://schemas.microsoft.com/office/drawing/2014/main" id="{27BFA921-D8F2-2F4F-D38C-E026EF7B189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17" name="Line 6408">
            <a:extLst>
              <a:ext uri="{FF2B5EF4-FFF2-40B4-BE49-F238E27FC236}">
                <a16:creationId xmlns:a16="http://schemas.microsoft.com/office/drawing/2014/main" id="{512DCA1D-5494-5189-2169-EF3CD945A1E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15" name="Group 6409">
          <a:extLst>
            <a:ext uri="{FF2B5EF4-FFF2-40B4-BE49-F238E27FC236}">
              <a16:creationId xmlns:a16="http://schemas.microsoft.com/office/drawing/2014/main" id="{795DBDF8-3B91-09DB-E9DE-BA4E6485B7EB}"/>
            </a:ext>
          </a:extLst>
        </xdr:cNvPr>
        <xdr:cNvGrpSpPr>
          <a:grpSpLocks/>
        </xdr:cNvGrpSpPr>
      </xdr:nvGrpSpPr>
      <xdr:grpSpPr bwMode="auto">
        <a:xfrm>
          <a:off x="4117181" y="10096500"/>
          <a:ext cx="228600" cy="0"/>
          <a:chOff x="466" y="3952"/>
          <a:chExt cx="28" cy="16"/>
        </a:xfrm>
      </xdr:grpSpPr>
      <xdr:sp macro="" textlink="">
        <xdr:nvSpPr>
          <xdr:cNvPr id="5317314" name="Line 6410">
            <a:extLst>
              <a:ext uri="{FF2B5EF4-FFF2-40B4-BE49-F238E27FC236}">
                <a16:creationId xmlns:a16="http://schemas.microsoft.com/office/drawing/2014/main" id="{F154257A-A1D7-A52B-0643-299D47D734E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15" name="Line 6411">
            <a:extLst>
              <a:ext uri="{FF2B5EF4-FFF2-40B4-BE49-F238E27FC236}">
                <a16:creationId xmlns:a16="http://schemas.microsoft.com/office/drawing/2014/main" id="{2CFB1C8B-FA60-D642-BC6A-A649CA6ADA2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16" name="Group 6412">
          <a:extLst>
            <a:ext uri="{FF2B5EF4-FFF2-40B4-BE49-F238E27FC236}">
              <a16:creationId xmlns:a16="http://schemas.microsoft.com/office/drawing/2014/main" id="{AE432806-76EC-8BEE-61B5-57882FECE217}"/>
            </a:ext>
          </a:extLst>
        </xdr:cNvPr>
        <xdr:cNvGrpSpPr>
          <a:grpSpLocks/>
        </xdr:cNvGrpSpPr>
      </xdr:nvGrpSpPr>
      <xdr:grpSpPr bwMode="auto">
        <a:xfrm>
          <a:off x="4117181" y="10096500"/>
          <a:ext cx="228600" cy="0"/>
          <a:chOff x="466" y="3952"/>
          <a:chExt cx="28" cy="16"/>
        </a:xfrm>
      </xdr:grpSpPr>
      <xdr:sp macro="" textlink="">
        <xdr:nvSpPr>
          <xdr:cNvPr id="5317312" name="Line 6413">
            <a:extLst>
              <a:ext uri="{FF2B5EF4-FFF2-40B4-BE49-F238E27FC236}">
                <a16:creationId xmlns:a16="http://schemas.microsoft.com/office/drawing/2014/main" id="{914831E9-558A-8264-1AAD-C1994F382B3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13" name="Line 6414">
            <a:extLst>
              <a:ext uri="{FF2B5EF4-FFF2-40B4-BE49-F238E27FC236}">
                <a16:creationId xmlns:a16="http://schemas.microsoft.com/office/drawing/2014/main" id="{1864402D-4710-E933-1C48-CA8989DCD96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17" name="Group 6415">
          <a:extLst>
            <a:ext uri="{FF2B5EF4-FFF2-40B4-BE49-F238E27FC236}">
              <a16:creationId xmlns:a16="http://schemas.microsoft.com/office/drawing/2014/main" id="{62918405-DB17-5086-7AEC-BAA2ECB15A7C}"/>
            </a:ext>
          </a:extLst>
        </xdr:cNvPr>
        <xdr:cNvGrpSpPr>
          <a:grpSpLocks/>
        </xdr:cNvGrpSpPr>
      </xdr:nvGrpSpPr>
      <xdr:grpSpPr bwMode="auto">
        <a:xfrm>
          <a:off x="4117181" y="10096500"/>
          <a:ext cx="228600" cy="0"/>
          <a:chOff x="466" y="3952"/>
          <a:chExt cx="28" cy="16"/>
        </a:xfrm>
      </xdr:grpSpPr>
      <xdr:sp macro="" textlink="">
        <xdr:nvSpPr>
          <xdr:cNvPr id="5317310" name="Line 6416">
            <a:extLst>
              <a:ext uri="{FF2B5EF4-FFF2-40B4-BE49-F238E27FC236}">
                <a16:creationId xmlns:a16="http://schemas.microsoft.com/office/drawing/2014/main" id="{6823070B-7030-A5D4-1251-30A7BD7CE5C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11" name="Line 6417">
            <a:extLst>
              <a:ext uri="{FF2B5EF4-FFF2-40B4-BE49-F238E27FC236}">
                <a16:creationId xmlns:a16="http://schemas.microsoft.com/office/drawing/2014/main" id="{F9C14AB0-FC71-C4E0-AFC9-DBFEC2BAC15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18" name="Group 6418">
          <a:extLst>
            <a:ext uri="{FF2B5EF4-FFF2-40B4-BE49-F238E27FC236}">
              <a16:creationId xmlns:a16="http://schemas.microsoft.com/office/drawing/2014/main" id="{2D56FB37-E457-66A9-F733-270F5682FB69}"/>
            </a:ext>
          </a:extLst>
        </xdr:cNvPr>
        <xdr:cNvGrpSpPr>
          <a:grpSpLocks/>
        </xdr:cNvGrpSpPr>
      </xdr:nvGrpSpPr>
      <xdr:grpSpPr bwMode="auto">
        <a:xfrm>
          <a:off x="4117181" y="10096500"/>
          <a:ext cx="228600" cy="0"/>
          <a:chOff x="466" y="3952"/>
          <a:chExt cx="28" cy="16"/>
        </a:xfrm>
      </xdr:grpSpPr>
      <xdr:sp macro="" textlink="">
        <xdr:nvSpPr>
          <xdr:cNvPr id="5317308" name="Line 6419">
            <a:extLst>
              <a:ext uri="{FF2B5EF4-FFF2-40B4-BE49-F238E27FC236}">
                <a16:creationId xmlns:a16="http://schemas.microsoft.com/office/drawing/2014/main" id="{CF9E223C-F29B-4A16-031C-D31B33AF6DF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09" name="Line 6420">
            <a:extLst>
              <a:ext uri="{FF2B5EF4-FFF2-40B4-BE49-F238E27FC236}">
                <a16:creationId xmlns:a16="http://schemas.microsoft.com/office/drawing/2014/main" id="{834C87B2-FE49-0796-D8BE-E729E92D1AE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19" name="Group 6421">
          <a:extLst>
            <a:ext uri="{FF2B5EF4-FFF2-40B4-BE49-F238E27FC236}">
              <a16:creationId xmlns:a16="http://schemas.microsoft.com/office/drawing/2014/main" id="{569886BF-7C20-EDBD-C3F9-1E9EBAA4B0A9}"/>
            </a:ext>
          </a:extLst>
        </xdr:cNvPr>
        <xdr:cNvGrpSpPr>
          <a:grpSpLocks/>
        </xdr:cNvGrpSpPr>
      </xdr:nvGrpSpPr>
      <xdr:grpSpPr bwMode="auto">
        <a:xfrm>
          <a:off x="4700588" y="10096500"/>
          <a:ext cx="266700" cy="0"/>
          <a:chOff x="466" y="3952"/>
          <a:chExt cx="28" cy="16"/>
        </a:xfrm>
      </xdr:grpSpPr>
      <xdr:sp macro="" textlink="">
        <xdr:nvSpPr>
          <xdr:cNvPr id="5317306" name="Line 6422">
            <a:extLst>
              <a:ext uri="{FF2B5EF4-FFF2-40B4-BE49-F238E27FC236}">
                <a16:creationId xmlns:a16="http://schemas.microsoft.com/office/drawing/2014/main" id="{907A63CD-145F-980E-5CA8-3ADDAA73271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07" name="Line 6423">
            <a:extLst>
              <a:ext uri="{FF2B5EF4-FFF2-40B4-BE49-F238E27FC236}">
                <a16:creationId xmlns:a16="http://schemas.microsoft.com/office/drawing/2014/main" id="{D27FC887-4F51-CBF3-54EF-1D9DC3B457E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20" name="Group 6424">
          <a:extLst>
            <a:ext uri="{FF2B5EF4-FFF2-40B4-BE49-F238E27FC236}">
              <a16:creationId xmlns:a16="http://schemas.microsoft.com/office/drawing/2014/main" id="{01A1950E-B914-5168-2D49-A450A9A33DB9}"/>
            </a:ext>
          </a:extLst>
        </xdr:cNvPr>
        <xdr:cNvGrpSpPr>
          <a:grpSpLocks/>
        </xdr:cNvGrpSpPr>
      </xdr:nvGrpSpPr>
      <xdr:grpSpPr bwMode="auto">
        <a:xfrm>
          <a:off x="4700588" y="10096500"/>
          <a:ext cx="266700" cy="0"/>
          <a:chOff x="466" y="3952"/>
          <a:chExt cx="28" cy="16"/>
        </a:xfrm>
      </xdr:grpSpPr>
      <xdr:sp macro="" textlink="">
        <xdr:nvSpPr>
          <xdr:cNvPr id="5317304" name="Line 6425">
            <a:extLst>
              <a:ext uri="{FF2B5EF4-FFF2-40B4-BE49-F238E27FC236}">
                <a16:creationId xmlns:a16="http://schemas.microsoft.com/office/drawing/2014/main" id="{CED85CE2-5FBA-1790-69F7-5B01118986A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05" name="Line 6426">
            <a:extLst>
              <a:ext uri="{FF2B5EF4-FFF2-40B4-BE49-F238E27FC236}">
                <a16:creationId xmlns:a16="http://schemas.microsoft.com/office/drawing/2014/main" id="{21CCD2F0-8F51-DF6D-54B1-97FEADE6137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21" name="Group 6427">
          <a:extLst>
            <a:ext uri="{FF2B5EF4-FFF2-40B4-BE49-F238E27FC236}">
              <a16:creationId xmlns:a16="http://schemas.microsoft.com/office/drawing/2014/main" id="{BFD37473-3F90-087F-C159-3CD1FF7FF97B}"/>
            </a:ext>
          </a:extLst>
        </xdr:cNvPr>
        <xdr:cNvGrpSpPr>
          <a:grpSpLocks/>
        </xdr:cNvGrpSpPr>
      </xdr:nvGrpSpPr>
      <xdr:grpSpPr bwMode="auto">
        <a:xfrm>
          <a:off x="4700588" y="10096500"/>
          <a:ext cx="266700" cy="0"/>
          <a:chOff x="466" y="3952"/>
          <a:chExt cx="28" cy="16"/>
        </a:xfrm>
      </xdr:grpSpPr>
      <xdr:sp macro="" textlink="">
        <xdr:nvSpPr>
          <xdr:cNvPr id="5317302" name="Line 6428">
            <a:extLst>
              <a:ext uri="{FF2B5EF4-FFF2-40B4-BE49-F238E27FC236}">
                <a16:creationId xmlns:a16="http://schemas.microsoft.com/office/drawing/2014/main" id="{7DBA2E70-63CA-9543-964C-111A2C08CCF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03" name="Line 6429">
            <a:extLst>
              <a:ext uri="{FF2B5EF4-FFF2-40B4-BE49-F238E27FC236}">
                <a16:creationId xmlns:a16="http://schemas.microsoft.com/office/drawing/2014/main" id="{2B2F34CE-C915-47C6-2779-8201D8B8694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22" name="Group 6430">
          <a:extLst>
            <a:ext uri="{FF2B5EF4-FFF2-40B4-BE49-F238E27FC236}">
              <a16:creationId xmlns:a16="http://schemas.microsoft.com/office/drawing/2014/main" id="{F32E4829-899D-22B6-810B-A877CADDEDC0}"/>
            </a:ext>
          </a:extLst>
        </xdr:cNvPr>
        <xdr:cNvGrpSpPr>
          <a:grpSpLocks/>
        </xdr:cNvGrpSpPr>
      </xdr:nvGrpSpPr>
      <xdr:grpSpPr bwMode="auto">
        <a:xfrm>
          <a:off x="4700588" y="10096500"/>
          <a:ext cx="266700" cy="0"/>
          <a:chOff x="466" y="3952"/>
          <a:chExt cx="28" cy="16"/>
        </a:xfrm>
      </xdr:grpSpPr>
      <xdr:sp macro="" textlink="">
        <xdr:nvSpPr>
          <xdr:cNvPr id="5317300" name="Line 6431">
            <a:extLst>
              <a:ext uri="{FF2B5EF4-FFF2-40B4-BE49-F238E27FC236}">
                <a16:creationId xmlns:a16="http://schemas.microsoft.com/office/drawing/2014/main" id="{09DABC34-AA7C-B5AC-810C-C85AB3D5144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301" name="Line 6432">
            <a:extLst>
              <a:ext uri="{FF2B5EF4-FFF2-40B4-BE49-F238E27FC236}">
                <a16:creationId xmlns:a16="http://schemas.microsoft.com/office/drawing/2014/main" id="{5938C205-EB63-2CFD-64F9-1840E7FE421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23" name="Group 6433">
          <a:extLst>
            <a:ext uri="{FF2B5EF4-FFF2-40B4-BE49-F238E27FC236}">
              <a16:creationId xmlns:a16="http://schemas.microsoft.com/office/drawing/2014/main" id="{4C14F673-8575-C972-42A4-A77510FA8E8B}"/>
            </a:ext>
          </a:extLst>
        </xdr:cNvPr>
        <xdr:cNvGrpSpPr>
          <a:grpSpLocks/>
        </xdr:cNvGrpSpPr>
      </xdr:nvGrpSpPr>
      <xdr:grpSpPr bwMode="auto">
        <a:xfrm>
          <a:off x="4700588" y="10096500"/>
          <a:ext cx="266700" cy="0"/>
          <a:chOff x="466" y="3952"/>
          <a:chExt cx="28" cy="16"/>
        </a:xfrm>
      </xdr:grpSpPr>
      <xdr:sp macro="" textlink="">
        <xdr:nvSpPr>
          <xdr:cNvPr id="5317298" name="Line 6434">
            <a:extLst>
              <a:ext uri="{FF2B5EF4-FFF2-40B4-BE49-F238E27FC236}">
                <a16:creationId xmlns:a16="http://schemas.microsoft.com/office/drawing/2014/main" id="{A50046FF-E4E9-BFFA-6112-8C71DF1513B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99" name="Line 6435">
            <a:extLst>
              <a:ext uri="{FF2B5EF4-FFF2-40B4-BE49-F238E27FC236}">
                <a16:creationId xmlns:a16="http://schemas.microsoft.com/office/drawing/2014/main" id="{460015FA-3A15-9F8E-6F63-E9935AD37AF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24" name="Group 6436">
          <a:extLst>
            <a:ext uri="{FF2B5EF4-FFF2-40B4-BE49-F238E27FC236}">
              <a16:creationId xmlns:a16="http://schemas.microsoft.com/office/drawing/2014/main" id="{9C3DDE09-0A90-0679-67D1-B392FFAF6A56}"/>
            </a:ext>
          </a:extLst>
        </xdr:cNvPr>
        <xdr:cNvGrpSpPr>
          <a:grpSpLocks/>
        </xdr:cNvGrpSpPr>
      </xdr:nvGrpSpPr>
      <xdr:grpSpPr bwMode="auto">
        <a:xfrm>
          <a:off x="4117181" y="10096500"/>
          <a:ext cx="228600" cy="0"/>
          <a:chOff x="466" y="3952"/>
          <a:chExt cx="28" cy="16"/>
        </a:xfrm>
      </xdr:grpSpPr>
      <xdr:sp macro="" textlink="">
        <xdr:nvSpPr>
          <xdr:cNvPr id="5317296" name="Line 6437">
            <a:extLst>
              <a:ext uri="{FF2B5EF4-FFF2-40B4-BE49-F238E27FC236}">
                <a16:creationId xmlns:a16="http://schemas.microsoft.com/office/drawing/2014/main" id="{D8591EA1-769B-7AE9-AA3B-037092830D0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97" name="Line 6438">
            <a:extLst>
              <a:ext uri="{FF2B5EF4-FFF2-40B4-BE49-F238E27FC236}">
                <a16:creationId xmlns:a16="http://schemas.microsoft.com/office/drawing/2014/main" id="{05AB607A-EDD7-4745-241D-4C4305D9E72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25" name="Group 6439">
          <a:extLst>
            <a:ext uri="{FF2B5EF4-FFF2-40B4-BE49-F238E27FC236}">
              <a16:creationId xmlns:a16="http://schemas.microsoft.com/office/drawing/2014/main" id="{0943FB9C-129A-37B1-78EB-35FDF4D653A1}"/>
            </a:ext>
          </a:extLst>
        </xdr:cNvPr>
        <xdr:cNvGrpSpPr>
          <a:grpSpLocks/>
        </xdr:cNvGrpSpPr>
      </xdr:nvGrpSpPr>
      <xdr:grpSpPr bwMode="auto">
        <a:xfrm>
          <a:off x="4117181" y="10096500"/>
          <a:ext cx="228600" cy="0"/>
          <a:chOff x="466" y="3952"/>
          <a:chExt cx="28" cy="16"/>
        </a:xfrm>
      </xdr:grpSpPr>
      <xdr:sp macro="" textlink="">
        <xdr:nvSpPr>
          <xdr:cNvPr id="5317294" name="Line 6440">
            <a:extLst>
              <a:ext uri="{FF2B5EF4-FFF2-40B4-BE49-F238E27FC236}">
                <a16:creationId xmlns:a16="http://schemas.microsoft.com/office/drawing/2014/main" id="{0AA5C020-730E-BA1A-1C56-3E49A2342C9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95" name="Line 6441">
            <a:extLst>
              <a:ext uri="{FF2B5EF4-FFF2-40B4-BE49-F238E27FC236}">
                <a16:creationId xmlns:a16="http://schemas.microsoft.com/office/drawing/2014/main" id="{E8920A9D-EAD9-46DA-06C3-12B78E7581C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26" name="Group 6442">
          <a:extLst>
            <a:ext uri="{FF2B5EF4-FFF2-40B4-BE49-F238E27FC236}">
              <a16:creationId xmlns:a16="http://schemas.microsoft.com/office/drawing/2014/main" id="{955AB7D8-010A-97ED-A89D-7CA61D33C70E}"/>
            </a:ext>
          </a:extLst>
        </xdr:cNvPr>
        <xdr:cNvGrpSpPr>
          <a:grpSpLocks/>
        </xdr:cNvGrpSpPr>
      </xdr:nvGrpSpPr>
      <xdr:grpSpPr bwMode="auto">
        <a:xfrm>
          <a:off x="4700588" y="10096500"/>
          <a:ext cx="266700" cy="0"/>
          <a:chOff x="466" y="3952"/>
          <a:chExt cx="28" cy="16"/>
        </a:xfrm>
      </xdr:grpSpPr>
      <xdr:sp macro="" textlink="">
        <xdr:nvSpPr>
          <xdr:cNvPr id="5317292" name="Line 6443">
            <a:extLst>
              <a:ext uri="{FF2B5EF4-FFF2-40B4-BE49-F238E27FC236}">
                <a16:creationId xmlns:a16="http://schemas.microsoft.com/office/drawing/2014/main" id="{32815607-B326-67CC-F635-9E547D764C9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93" name="Line 6444">
            <a:extLst>
              <a:ext uri="{FF2B5EF4-FFF2-40B4-BE49-F238E27FC236}">
                <a16:creationId xmlns:a16="http://schemas.microsoft.com/office/drawing/2014/main" id="{0A529D22-2AA0-22F3-D2EB-7DAAC06B20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27" name="Group 6445">
          <a:extLst>
            <a:ext uri="{FF2B5EF4-FFF2-40B4-BE49-F238E27FC236}">
              <a16:creationId xmlns:a16="http://schemas.microsoft.com/office/drawing/2014/main" id="{E85F6190-6285-5023-7B19-46A4BA64AE85}"/>
            </a:ext>
          </a:extLst>
        </xdr:cNvPr>
        <xdr:cNvGrpSpPr>
          <a:grpSpLocks/>
        </xdr:cNvGrpSpPr>
      </xdr:nvGrpSpPr>
      <xdr:grpSpPr bwMode="auto">
        <a:xfrm>
          <a:off x="4700588" y="10096500"/>
          <a:ext cx="266700" cy="0"/>
          <a:chOff x="466" y="3952"/>
          <a:chExt cx="28" cy="16"/>
        </a:xfrm>
      </xdr:grpSpPr>
      <xdr:sp macro="" textlink="">
        <xdr:nvSpPr>
          <xdr:cNvPr id="5317290" name="Line 6446">
            <a:extLst>
              <a:ext uri="{FF2B5EF4-FFF2-40B4-BE49-F238E27FC236}">
                <a16:creationId xmlns:a16="http://schemas.microsoft.com/office/drawing/2014/main" id="{0577C44C-988F-617A-4717-C20F79F7921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91" name="Line 6447">
            <a:extLst>
              <a:ext uri="{FF2B5EF4-FFF2-40B4-BE49-F238E27FC236}">
                <a16:creationId xmlns:a16="http://schemas.microsoft.com/office/drawing/2014/main" id="{7E115549-5DD7-8A75-B1BB-7AAA87D490B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316528" name="Group 6448">
          <a:extLst>
            <a:ext uri="{FF2B5EF4-FFF2-40B4-BE49-F238E27FC236}">
              <a16:creationId xmlns:a16="http://schemas.microsoft.com/office/drawing/2014/main" id="{210A646F-D4FC-6876-0E08-9378E89BD90B}"/>
            </a:ext>
          </a:extLst>
        </xdr:cNvPr>
        <xdr:cNvGrpSpPr>
          <a:grpSpLocks/>
        </xdr:cNvGrpSpPr>
      </xdr:nvGrpSpPr>
      <xdr:grpSpPr bwMode="auto">
        <a:xfrm>
          <a:off x="5486400" y="10096500"/>
          <a:ext cx="228600" cy="0"/>
          <a:chOff x="466" y="3952"/>
          <a:chExt cx="28" cy="16"/>
        </a:xfrm>
      </xdr:grpSpPr>
      <xdr:sp macro="" textlink="">
        <xdr:nvSpPr>
          <xdr:cNvPr id="5317288" name="Line 6449">
            <a:extLst>
              <a:ext uri="{FF2B5EF4-FFF2-40B4-BE49-F238E27FC236}">
                <a16:creationId xmlns:a16="http://schemas.microsoft.com/office/drawing/2014/main" id="{D71C847B-8706-B5D2-7860-47113E55360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89" name="Line 6450">
            <a:extLst>
              <a:ext uri="{FF2B5EF4-FFF2-40B4-BE49-F238E27FC236}">
                <a16:creationId xmlns:a16="http://schemas.microsoft.com/office/drawing/2014/main" id="{D9ACA02F-46E3-5969-E703-7F1E91395DF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29" name="Group 6451">
          <a:extLst>
            <a:ext uri="{FF2B5EF4-FFF2-40B4-BE49-F238E27FC236}">
              <a16:creationId xmlns:a16="http://schemas.microsoft.com/office/drawing/2014/main" id="{2B4AB9F7-7155-14E5-BC08-8362D4DD5900}"/>
            </a:ext>
          </a:extLst>
        </xdr:cNvPr>
        <xdr:cNvGrpSpPr>
          <a:grpSpLocks/>
        </xdr:cNvGrpSpPr>
      </xdr:nvGrpSpPr>
      <xdr:grpSpPr bwMode="auto">
        <a:xfrm>
          <a:off x="4700588" y="10096500"/>
          <a:ext cx="266700" cy="0"/>
          <a:chOff x="466" y="3952"/>
          <a:chExt cx="28" cy="16"/>
        </a:xfrm>
      </xdr:grpSpPr>
      <xdr:sp macro="" textlink="">
        <xdr:nvSpPr>
          <xdr:cNvPr id="5317286" name="Line 6452">
            <a:extLst>
              <a:ext uri="{FF2B5EF4-FFF2-40B4-BE49-F238E27FC236}">
                <a16:creationId xmlns:a16="http://schemas.microsoft.com/office/drawing/2014/main" id="{72F3539F-FAB4-C99F-8F5A-DF0FA5102C4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87" name="Line 6453">
            <a:extLst>
              <a:ext uri="{FF2B5EF4-FFF2-40B4-BE49-F238E27FC236}">
                <a16:creationId xmlns:a16="http://schemas.microsoft.com/office/drawing/2014/main" id="{F005E795-0C7B-C5E5-BC52-4F7A1486AA1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30" name="Group 6454">
          <a:extLst>
            <a:ext uri="{FF2B5EF4-FFF2-40B4-BE49-F238E27FC236}">
              <a16:creationId xmlns:a16="http://schemas.microsoft.com/office/drawing/2014/main" id="{7EA6AA72-DD4E-3472-D64E-58A293FED045}"/>
            </a:ext>
          </a:extLst>
        </xdr:cNvPr>
        <xdr:cNvGrpSpPr>
          <a:grpSpLocks/>
        </xdr:cNvGrpSpPr>
      </xdr:nvGrpSpPr>
      <xdr:grpSpPr bwMode="auto">
        <a:xfrm>
          <a:off x="4700588" y="10096500"/>
          <a:ext cx="266700" cy="0"/>
          <a:chOff x="466" y="3952"/>
          <a:chExt cx="28" cy="16"/>
        </a:xfrm>
      </xdr:grpSpPr>
      <xdr:sp macro="" textlink="">
        <xdr:nvSpPr>
          <xdr:cNvPr id="5317284" name="Line 6455">
            <a:extLst>
              <a:ext uri="{FF2B5EF4-FFF2-40B4-BE49-F238E27FC236}">
                <a16:creationId xmlns:a16="http://schemas.microsoft.com/office/drawing/2014/main" id="{13539905-93BC-B1BF-E61E-F6C906FDC77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85" name="Line 6456">
            <a:extLst>
              <a:ext uri="{FF2B5EF4-FFF2-40B4-BE49-F238E27FC236}">
                <a16:creationId xmlns:a16="http://schemas.microsoft.com/office/drawing/2014/main" id="{2F52BA61-DB28-4063-E5A3-3BF6998CFCC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31" name="Group 6457">
          <a:extLst>
            <a:ext uri="{FF2B5EF4-FFF2-40B4-BE49-F238E27FC236}">
              <a16:creationId xmlns:a16="http://schemas.microsoft.com/office/drawing/2014/main" id="{8CB664C3-AD20-414E-E2FF-EBF5C4C12607}"/>
            </a:ext>
          </a:extLst>
        </xdr:cNvPr>
        <xdr:cNvGrpSpPr>
          <a:grpSpLocks/>
        </xdr:cNvGrpSpPr>
      </xdr:nvGrpSpPr>
      <xdr:grpSpPr bwMode="auto">
        <a:xfrm>
          <a:off x="4700588" y="10096500"/>
          <a:ext cx="266700" cy="0"/>
          <a:chOff x="466" y="3952"/>
          <a:chExt cx="28" cy="16"/>
        </a:xfrm>
      </xdr:grpSpPr>
      <xdr:sp macro="" textlink="">
        <xdr:nvSpPr>
          <xdr:cNvPr id="5317282" name="Line 6458">
            <a:extLst>
              <a:ext uri="{FF2B5EF4-FFF2-40B4-BE49-F238E27FC236}">
                <a16:creationId xmlns:a16="http://schemas.microsoft.com/office/drawing/2014/main" id="{08E86B1D-3F3A-ADDF-D1FE-5EE208482E7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83" name="Line 6459">
            <a:extLst>
              <a:ext uri="{FF2B5EF4-FFF2-40B4-BE49-F238E27FC236}">
                <a16:creationId xmlns:a16="http://schemas.microsoft.com/office/drawing/2014/main" id="{67C69877-B95B-F17A-02F9-C45CAB006D8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32" name="Group 6460">
          <a:extLst>
            <a:ext uri="{FF2B5EF4-FFF2-40B4-BE49-F238E27FC236}">
              <a16:creationId xmlns:a16="http://schemas.microsoft.com/office/drawing/2014/main" id="{5EBC79C2-62AB-5FCA-0E0C-F43AA38ACA03}"/>
            </a:ext>
          </a:extLst>
        </xdr:cNvPr>
        <xdr:cNvGrpSpPr>
          <a:grpSpLocks/>
        </xdr:cNvGrpSpPr>
      </xdr:nvGrpSpPr>
      <xdr:grpSpPr bwMode="auto">
        <a:xfrm>
          <a:off x="4700588" y="10096500"/>
          <a:ext cx="266700" cy="0"/>
          <a:chOff x="466" y="3952"/>
          <a:chExt cx="28" cy="16"/>
        </a:xfrm>
      </xdr:grpSpPr>
      <xdr:sp macro="" textlink="">
        <xdr:nvSpPr>
          <xdr:cNvPr id="5317280" name="Line 6461">
            <a:extLst>
              <a:ext uri="{FF2B5EF4-FFF2-40B4-BE49-F238E27FC236}">
                <a16:creationId xmlns:a16="http://schemas.microsoft.com/office/drawing/2014/main" id="{8C80B72E-5F37-D188-6D8E-D77CB3AB07B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81" name="Line 6462">
            <a:extLst>
              <a:ext uri="{FF2B5EF4-FFF2-40B4-BE49-F238E27FC236}">
                <a16:creationId xmlns:a16="http://schemas.microsoft.com/office/drawing/2014/main" id="{2DAEAFDD-76C5-5941-8C17-A818D126505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316533" name="Group 6463">
          <a:extLst>
            <a:ext uri="{FF2B5EF4-FFF2-40B4-BE49-F238E27FC236}">
              <a16:creationId xmlns:a16="http://schemas.microsoft.com/office/drawing/2014/main" id="{F3DB944D-5CF0-2315-4BC5-1F0E405F56AD}"/>
            </a:ext>
          </a:extLst>
        </xdr:cNvPr>
        <xdr:cNvGrpSpPr>
          <a:grpSpLocks/>
        </xdr:cNvGrpSpPr>
      </xdr:nvGrpSpPr>
      <xdr:grpSpPr bwMode="auto">
        <a:xfrm>
          <a:off x="4576763" y="10096500"/>
          <a:ext cx="228600" cy="0"/>
          <a:chOff x="466" y="3952"/>
          <a:chExt cx="28" cy="16"/>
        </a:xfrm>
      </xdr:grpSpPr>
      <xdr:sp macro="" textlink="">
        <xdr:nvSpPr>
          <xdr:cNvPr id="5317278" name="Line 6464">
            <a:extLst>
              <a:ext uri="{FF2B5EF4-FFF2-40B4-BE49-F238E27FC236}">
                <a16:creationId xmlns:a16="http://schemas.microsoft.com/office/drawing/2014/main" id="{28CC2414-B3A0-C08A-5B98-588A761E902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79" name="Line 6465">
            <a:extLst>
              <a:ext uri="{FF2B5EF4-FFF2-40B4-BE49-F238E27FC236}">
                <a16:creationId xmlns:a16="http://schemas.microsoft.com/office/drawing/2014/main" id="{F26DFDCC-9E0D-EA89-5584-4491B5AA7AC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534" name="Group 6691">
          <a:extLst>
            <a:ext uri="{FF2B5EF4-FFF2-40B4-BE49-F238E27FC236}">
              <a16:creationId xmlns:a16="http://schemas.microsoft.com/office/drawing/2014/main" id="{5BC19241-DB02-8928-CE7A-05D5816EF1FB}"/>
            </a:ext>
          </a:extLst>
        </xdr:cNvPr>
        <xdr:cNvGrpSpPr>
          <a:grpSpLocks/>
        </xdr:cNvGrpSpPr>
      </xdr:nvGrpSpPr>
      <xdr:grpSpPr bwMode="auto">
        <a:xfrm>
          <a:off x="4117181" y="10096500"/>
          <a:ext cx="240507" cy="0"/>
          <a:chOff x="466" y="3952"/>
          <a:chExt cx="28" cy="16"/>
        </a:xfrm>
      </xdr:grpSpPr>
      <xdr:sp macro="" textlink="">
        <xdr:nvSpPr>
          <xdr:cNvPr id="5317276" name="Line 6692">
            <a:extLst>
              <a:ext uri="{FF2B5EF4-FFF2-40B4-BE49-F238E27FC236}">
                <a16:creationId xmlns:a16="http://schemas.microsoft.com/office/drawing/2014/main" id="{36B87D79-4E72-B33C-5855-54E00D2B046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77" name="Line 6693">
            <a:extLst>
              <a:ext uri="{FF2B5EF4-FFF2-40B4-BE49-F238E27FC236}">
                <a16:creationId xmlns:a16="http://schemas.microsoft.com/office/drawing/2014/main" id="{46972380-9B9F-BB35-B608-CC32CDB4E8B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35" name="Group 6694">
          <a:extLst>
            <a:ext uri="{FF2B5EF4-FFF2-40B4-BE49-F238E27FC236}">
              <a16:creationId xmlns:a16="http://schemas.microsoft.com/office/drawing/2014/main" id="{97A4E8BD-AA99-CD40-946D-561A66A1D027}"/>
            </a:ext>
          </a:extLst>
        </xdr:cNvPr>
        <xdr:cNvGrpSpPr>
          <a:grpSpLocks/>
        </xdr:cNvGrpSpPr>
      </xdr:nvGrpSpPr>
      <xdr:grpSpPr bwMode="auto">
        <a:xfrm>
          <a:off x="4700588" y="10096500"/>
          <a:ext cx="266700" cy="0"/>
          <a:chOff x="466" y="3952"/>
          <a:chExt cx="28" cy="16"/>
        </a:xfrm>
      </xdr:grpSpPr>
      <xdr:sp macro="" textlink="">
        <xdr:nvSpPr>
          <xdr:cNvPr id="5317274" name="Line 6695">
            <a:extLst>
              <a:ext uri="{FF2B5EF4-FFF2-40B4-BE49-F238E27FC236}">
                <a16:creationId xmlns:a16="http://schemas.microsoft.com/office/drawing/2014/main" id="{8F1D47F1-1352-4122-9FB0-68B1CEED063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75" name="Line 6696">
            <a:extLst>
              <a:ext uri="{FF2B5EF4-FFF2-40B4-BE49-F238E27FC236}">
                <a16:creationId xmlns:a16="http://schemas.microsoft.com/office/drawing/2014/main" id="{0F834D0B-CC83-D343-15E4-1229EB7D03F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536" name="Group 6697">
          <a:extLst>
            <a:ext uri="{FF2B5EF4-FFF2-40B4-BE49-F238E27FC236}">
              <a16:creationId xmlns:a16="http://schemas.microsoft.com/office/drawing/2014/main" id="{639BDFBD-4F83-BB3C-703F-2D3FF6143622}"/>
            </a:ext>
          </a:extLst>
        </xdr:cNvPr>
        <xdr:cNvGrpSpPr>
          <a:grpSpLocks/>
        </xdr:cNvGrpSpPr>
      </xdr:nvGrpSpPr>
      <xdr:grpSpPr bwMode="auto">
        <a:xfrm>
          <a:off x="4117181" y="10096500"/>
          <a:ext cx="240507" cy="0"/>
          <a:chOff x="466" y="3952"/>
          <a:chExt cx="28" cy="16"/>
        </a:xfrm>
      </xdr:grpSpPr>
      <xdr:sp macro="" textlink="">
        <xdr:nvSpPr>
          <xdr:cNvPr id="5317272" name="Line 6698">
            <a:extLst>
              <a:ext uri="{FF2B5EF4-FFF2-40B4-BE49-F238E27FC236}">
                <a16:creationId xmlns:a16="http://schemas.microsoft.com/office/drawing/2014/main" id="{398AC119-D03A-8CB1-E0F1-ABD761570B2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73" name="Line 6699">
            <a:extLst>
              <a:ext uri="{FF2B5EF4-FFF2-40B4-BE49-F238E27FC236}">
                <a16:creationId xmlns:a16="http://schemas.microsoft.com/office/drawing/2014/main" id="{3B5018A1-24B7-4FD6-50CB-A94E6D313A5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37" name="Group 6700">
          <a:extLst>
            <a:ext uri="{FF2B5EF4-FFF2-40B4-BE49-F238E27FC236}">
              <a16:creationId xmlns:a16="http://schemas.microsoft.com/office/drawing/2014/main" id="{9B66FFD6-FFBE-2E58-E815-948E894B5F6A}"/>
            </a:ext>
          </a:extLst>
        </xdr:cNvPr>
        <xdr:cNvGrpSpPr>
          <a:grpSpLocks/>
        </xdr:cNvGrpSpPr>
      </xdr:nvGrpSpPr>
      <xdr:grpSpPr bwMode="auto">
        <a:xfrm>
          <a:off x="4700588" y="10096500"/>
          <a:ext cx="266700" cy="0"/>
          <a:chOff x="466" y="3952"/>
          <a:chExt cx="28" cy="16"/>
        </a:xfrm>
      </xdr:grpSpPr>
      <xdr:sp macro="" textlink="">
        <xdr:nvSpPr>
          <xdr:cNvPr id="5317270" name="Line 6701">
            <a:extLst>
              <a:ext uri="{FF2B5EF4-FFF2-40B4-BE49-F238E27FC236}">
                <a16:creationId xmlns:a16="http://schemas.microsoft.com/office/drawing/2014/main" id="{524CDE85-5DA0-0998-6135-30AD4490B8F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71" name="Line 6702">
            <a:extLst>
              <a:ext uri="{FF2B5EF4-FFF2-40B4-BE49-F238E27FC236}">
                <a16:creationId xmlns:a16="http://schemas.microsoft.com/office/drawing/2014/main" id="{91B1C681-FD9A-A4A1-F801-1F6122F3B8F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538" name="Group 6703">
          <a:extLst>
            <a:ext uri="{FF2B5EF4-FFF2-40B4-BE49-F238E27FC236}">
              <a16:creationId xmlns:a16="http://schemas.microsoft.com/office/drawing/2014/main" id="{0AC58368-D9A5-10FD-1F33-EF6A7340F276}"/>
            </a:ext>
          </a:extLst>
        </xdr:cNvPr>
        <xdr:cNvGrpSpPr>
          <a:grpSpLocks/>
        </xdr:cNvGrpSpPr>
      </xdr:nvGrpSpPr>
      <xdr:grpSpPr bwMode="auto">
        <a:xfrm>
          <a:off x="4117181" y="10096500"/>
          <a:ext cx="240507" cy="0"/>
          <a:chOff x="466" y="3952"/>
          <a:chExt cx="28" cy="16"/>
        </a:xfrm>
      </xdr:grpSpPr>
      <xdr:sp macro="" textlink="">
        <xdr:nvSpPr>
          <xdr:cNvPr id="5317268" name="Line 6704">
            <a:extLst>
              <a:ext uri="{FF2B5EF4-FFF2-40B4-BE49-F238E27FC236}">
                <a16:creationId xmlns:a16="http://schemas.microsoft.com/office/drawing/2014/main" id="{1CAD1C52-8605-88BE-3277-3B7A1BA1D9B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69" name="Line 6705">
            <a:extLst>
              <a:ext uri="{FF2B5EF4-FFF2-40B4-BE49-F238E27FC236}">
                <a16:creationId xmlns:a16="http://schemas.microsoft.com/office/drawing/2014/main" id="{258DE3D0-5FFD-AB37-071F-EE766A3B908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39" name="Group 6706">
          <a:extLst>
            <a:ext uri="{FF2B5EF4-FFF2-40B4-BE49-F238E27FC236}">
              <a16:creationId xmlns:a16="http://schemas.microsoft.com/office/drawing/2014/main" id="{09B31993-785B-E05A-025D-05D3A589397A}"/>
            </a:ext>
          </a:extLst>
        </xdr:cNvPr>
        <xdr:cNvGrpSpPr>
          <a:grpSpLocks/>
        </xdr:cNvGrpSpPr>
      </xdr:nvGrpSpPr>
      <xdr:grpSpPr bwMode="auto">
        <a:xfrm>
          <a:off x="4700588" y="10096500"/>
          <a:ext cx="266700" cy="0"/>
          <a:chOff x="466" y="3952"/>
          <a:chExt cx="28" cy="16"/>
        </a:xfrm>
      </xdr:grpSpPr>
      <xdr:sp macro="" textlink="">
        <xdr:nvSpPr>
          <xdr:cNvPr id="5317266" name="Line 6707">
            <a:extLst>
              <a:ext uri="{FF2B5EF4-FFF2-40B4-BE49-F238E27FC236}">
                <a16:creationId xmlns:a16="http://schemas.microsoft.com/office/drawing/2014/main" id="{1D8E7287-175A-FCBE-E0A0-E52CC4958A9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67" name="Line 6708">
            <a:extLst>
              <a:ext uri="{FF2B5EF4-FFF2-40B4-BE49-F238E27FC236}">
                <a16:creationId xmlns:a16="http://schemas.microsoft.com/office/drawing/2014/main" id="{8B7D1644-E7D5-84BD-5638-4402825006E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540" name="Group 6709">
          <a:extLst>
            <a:ext uri="{FF2B5EF4-FFF2-40B4-BE49-F238E27FC236}">
              <a16:creationId xmlns:a16="http://schemas.microsoft.com/office/drawing/2014/main" id="{494BD901-3B6B-6BDB-8591-5E1DA2BEB0FF}"/>
            </a:ext>
          </a:extLst>
        </xdr:cNvPr>
        <xdr:cNvGrpSpPr>
          <a:grpSpLocks/>
        </xdr:cNvGrpSpPr>
      </xdr:nvGrpSpPr>
      <xdr:grpSpPr bwMode="auto">
        <a:xfrm>
          <a:off x="4117181" y="10096500"/>
          <a:ext cx="240507" cy="0"/>
          <a:chOff x="466" y="3952"/>
          <a:chExt cx="28" cy="16"/>
        </a:xfrm>
      </xdr:grpSpPr>
      <xdr:sp macro="" textlink="">
        <xdr:nvSpPr>
          <xdr:cNvPr id="5317264" name="Line 6710">
            <a:extLst>
              <a:ext uri="{FF2B5EF4-FFF2-40B4-BE49-F238E27FC236}">
                <a16:creationId xmlns:a16="http://schemas.microsoft.com/office/drawing/2014/main" id="{D714BDA4-140B-2985-F021-241B90BDE71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65" name="Line 6711">
            <a:extLst>
              <a:ext uri="{FF2B5EF4-FFF2-40B4-BE49-F238E27FC236}">
                <a16:creationId xmlns:a16="http://schemas.microsoft.com/office/drawing/2014/main" id="{78A2CAC2-C316-DD2D-4F1E-4AED4759B19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541" name="Group 6712">
          <a:extLst>
            <a:ext uri="{FF2B5EF4-FFF2-40B4-BE49-F238E27FC236}">
              <a16:creationId xmlns:a16="http://schemas.microsoft.com/office/drawing/2014/main" id="{2675BC9B-FD52-BA28-B768-3397AA676AE0}"/>
            </a:ext>
          </a:extLst>
        </xdr:cNvPr>
        <xdr:cNvGrpSpPr>
          <a:grpSpLocks/>
        </xdr:cNvGrpSpPr>
      </xdr:nvGrpSpPr>
      <xdr:grpSpPr bwMode="auto">
        <a:xfrm>
          <a:off x="4117181" y="10096500"/>
          <a:ext cx="240507" cy="0"/>
          <a:chOff x="466" y="3952"/>
          <a:chExt cx="28" cy="16"/>
        </a:xfrm>
      </xdr:grpSpPr>
      <xdr:sp macro="" textlink="">
        <xdr:nvSpPr>
          <xdr:cNvPr id="5317262" name="Line 6713">
            <a:extLst>
              <a:ext uri="{FF2B5EF4-FFF2-40B4-BE49-F238E27FC236}">
                <a16:creationId xmlns:a16="http://schemas.microsoft.com/office/drawing/2014/main" id="{97C37622-DE84-7898-913C-AF8C7C80358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63" name="Line 6714">
            <a:extLst>
              <a:ext uri="{FF2B5EF4-FFF2-40B4-BE49-F238E27FC236}">
                <a16:creationId xmlns:a16="http://schemas.microsoft.com/office/drawing/2014/main" id="{9EA69D78-16B9-5C96-B0FE-7EE72D83D89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542" name="Group 6715">
          <a:extLst>
            <a:ext uri="{FF2B5EF4-FFF2-40B4-BE49-F238E27FC236}">
              <a16:creationId xmlns:a16="http://schemas.microsoft.com/office/drawing/2014/main" id="{E2101093-A974-7CA6-C3A1-EF6135D8EC06}"/>
            </a:ext>
          </a:extLst>
        </xdr:cNvPr>
        <xdr:cNvGrpSpPr>
          <a:grpSpLocks/>
        </xdr:cNvGrpSpPr>
      </xdr:nvGrpSpPr>
      <xdr:grpSpPr bwMode="auto">
        <a:xfrm>
          <a:off x="4117181" y="10096500"/>
          <a:ext cx="240507" cy="0"/>
          <a:chOff x="466" y="3952"/>
          <a:chExt cx="28" cy="16"/>
        </a:xfrm>
      </xdr:grpSpPr>
      <xdr:sp macro="" textlink="">
        <xdr:nvSpPr>
          <xdr:cNvPr id="5317260" name="Line 6716">
            <a:extLst>
              <a:ext uri="{FF2B5EF4-FFF2-40B4-BE49-F238E27FC236}">
                <a16:creationId xmlns:a16="http://schemas.microsoft.com/office/drawing/2014/main" id="{EB9B415D-C888-4DCD-EAA0-47E2FA92103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61" name="Line 6717">
            <a:extLst>
              <a:ext uri="{FF2B5EF4-FFF2-40B4-BE49-F238E27FC236}">
                <a16:creationId xmlns:a16="http://schemas.microsoft.com/office/drawing/2014/main" id="{BD29D753-043F-2D5B-0A2F-19B25AAD94B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543" name="Group 6718">
          <a:extLst>
            <a:ext uri="{FF2B5EF4-FFF2-40B4-BE49-F238E27FC236}">
              <a16:creationId xmlns:a16="http://schemas.microsoft.com/office/drawing/2014/main" id="{92F69705-71EF-BF67-2EEF-4E0AD1FF1662}"/>
            </a:ext>
          </a:extLst>
        </xdr:cNvPr>
        <xdr:cNvGrpSpPr>
          <a:grpSpLocks/>
        </xdr:cNvGrpSpPr>
      </xdr:nvGrpSpPr>
      <xdr:grpSpPr bwMode="auto">
        <a:xfrm>
          <a:off x="4117181" y="10096500"/>
          <a:ext cx="240507" cy="0"/>
          <a:chOff x="466" y="3952"/>
          <a:chExt cx="28" cy="16"/>
        </a:xfrm>
      </xdr:grpSpPr>
      <xdr:sp macro="" textlink="">
        <xdr:nvSpPr>
          <xdr:cNvPr id="5317258" name="Line 6719">
            <a:extLst>
              <a:ext uri="{FF2B5EF4-FFF2-40B4-BE49-F238E27FC236}">
                <a16:creationId xmlns:a16="http://schemas.microsoft.com/office/drawing/2014/main" id="{F628DE7D-6960-42C5-3F37-DE09F00850C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59" name="Line 6720">
            <a:extLst>
              <a:ext uri="{FF2B5EF4-FFF2-40B4-BE49-F238E27FC236}">
                <a16:creationId xmlns:a16="http://schemas.microsoft.com/office/drawing/2014/main" id="{70B6EBC3-7336-5B19-2B05-B5BE01F77AD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316544" name="Group 6721">
          <a:extLst>
            <a:ext uri="{FF2B5EF4-FFF2-40B4-BE49-F238E27FC236}">
              <a16:creationId xmlns:a16="http://schemas.microsoft.com/office/drawing/2014/main" id="{04CFF963-E416-B720-9DED-915BD724D53E}"/>
            </a:ext>
          </a:extLst>
        </xdr:cNvPr>
        <xdr:cNvGrpSpPr>
          <a:grpSpLocks/>
        </xdr:cNvGrpSpPr>
      </xdr:nvGrpSpPr>
      <xdr:grpSpPr bwMode="auto">
        <a:xfrm>
          <a:off x="5143500" y="10096500"/>
          <a:ext cx="0" cy="0"/>
          <a:chOff x="466" y="3952"/>
          <a:chExt cx="28" cy="16"/>
        </a:xfrm>
      </xdr:grpSpPr>
      <xdr:sp macro="" textlink="">
        <xdr:nvSpPr>
          <xdr:cNvPr id="5317256" name="Line 6722">
            <a:extLst>
              <a:ext uri="{FF2B5EF4-FFF2-40B4-BE49-F238E27FC236}">
                <a16:creationId xmlns:a16="http://schemas.microsoft.com/office/drawing/2014/main" id="{F4525F59-01AC-F02F-A64A-C87E9E46E14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57" name="Line 6723">
            <a:extLst>
              <a:ext uri="{FF2B5EF4-FFF2-40B4-BE49-F238E27FC236}">
                <a16:creationId xmlns:a16="http://schemas.microsoft.com/office/drawing/2014/main" id="{DAD94EF5-1201-49E6-13F1-D6B05E6AE89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316545" name="Group 6724">
          <a:extLst>
            <a:ext uri="{FF2B5EF4-FFF2-40B4-BE49-F238E27FC236}">
              <a16:creationId xmlns:a16="http://schemas.microsoft.com/office/drawing/2014/main" id="{84593B2E-CFFD-BC8C-F62B-AEDDB9E1B103}"/>
            </a:ext>
          </a:extLst>
        </xdr:cNvPr>
        <xdr:cNvGrpSpPr>
          <a:grpSpLocks/>
        </xdr:cNvGrpSpPr>
      </xdr:nvGrpSpPr>
      <xdr:grpSpPr bwMode="auto">
        <a:xfrm>
          <a:off x="5143500" y="10096500"/>
          <a:ext cx="0" cy="0"/>
          <a:chOff x="466" y="3952"/>
          <a:chExt cx="28" cy="16"/>
        </a:xfrm>
      </xdr:grpSpPr>
      <xdr:sp macro="" textlink="">
        <xdr:nvSpPr>
          <xdr:cNvPr id="5317254" name="Line 6725">
            <a:extLst>
              <a:ext uri="{FF2B5EF4-FFF2-40B4-BE49-F238E27FC236}">
                <a16:creationId xmlns:a16="http://schemas.microsoft.com/office/drawing/2014/main" id="{B7647C12-A534-08F0-7ECD-FD1D7A4FC59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55" name="Line 6726">
            <a:extLst>
              <a:ext uri="{FF2B5EF4-FFF2-40B4-BE49-F238E27FC236}">
                <a16:creationId xmlns:a16="http://schemas.microsoft.com/office/drawing/2014/main" id="{0C8B1E19-87A3-948C-A3A1-AD1E8997C9C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316546" name="Group 6727">
          <a:extLst>
            <a:ext uri="{FF2B5EF4-FFF2-40B4-BE49-F238E27FC236}">
              <a16:creationId xmlns:a16="http://schemas.microsoft.com/office/drawing/2014/main" id="{BE6080DD-8E26-AA7F-9F69-F976E16F24EE}"/>
            </a:ext>
          </a:extLst>
        </xdr:cNvPr>
        <xdr:cNvGrpSpPr>
          <a:grpSpLocks/>
        </xdr:cNvGrpSpPr>
      </xdr:nvGrpSpPr>
      <xdr:grpSpPr bwMode="auto">
        <a:xfrm>
          <a:off x="5143500" y="10096500"/>
          <a:ext cx="0" cy="0"/>
          <a:chOff x="466" y="3952"/>
          <a:chExt cx="28" cy="16"/>
        </a:xfrm>
      </xdr:grpSpPr>
      <xdr:sp macro="" textlink="">
        <xdr:nvSpPr>
          <xdr:cNvPr id="5317252" name="Line 6728">
            <a:extLst>
              <a:ext uri="{FF2B5EF4-FFF2-40B4-BE49-F238E27FC236}">
                <a16:creationId xmlns:a16="http://schemas.microsoft.com/office/drawing/2014/main" id="{C5E2CE88-CD73-B906-B0E2-C82649BB4EF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53" name="Line 6729">
            <a:extLst>
              <a:ext uri="{FF2B5EF4-FFF2-40B4-BE49-F238E27FC236}">
                <a16:creationId xmlns:a16="http://schemas.microsoft.com/office/drawing/2014/main" id="{6EFF29DD-0B47-4844-B14E-7ABAB8323AF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316547" name="Group 6730">
          <a:extLst>
            <a:ext uri="{FF2B5EF4-FFF2-40B4-BE49-F238E27FC236}">
              <a16:creationId xmlns:a16="http://schemas.microsoft.com/office/drawing/2014/main" id="{C5A360AA-88BA-2664-FC4C-1FF535A8592A}"/>
            </a:ext>
          </a:extLst>
        </xdr:cNvPr>
        <xdr:cNvGrpSpPr>
          <a:grpSpLocks/>
        </xdr:cNvGrpSpPr>
      </xdr:nvGrpSpPr>
      <xdr:grpSpPr bwMode="auto">
        <a:xfrm>
          <a:off x="5143500" y="10096500"/>
          <a:ext cx="0" cy="0"/>
          <a:chOff x="466" y="3952"/>
          <a:chExt cx="28" cy="16"/>
        </a:xfrm>
      </xdr:grpSpPr>
      <xdr:sp macro="" textlink="">
        <xdr:nvSpPr>
          <xdr:cNvPr id="5317250" name="Line 6731">
            <a:extLst>
              <a:ext uri="{FF2B5EF4-FFF2-40B4-BE49-F238E27FC236}">
                <a16:creationId xmlns:a16="http://schemas.microsoft.com/office/drawing/2014/main" id="{1BD295B2-1BDF-3618-54A7-15F578BC4BD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51" name="Line 6732">
            <a:extLst>
              <a:ext uri="{FF2B5EF4-FFF2-40B4-BE49-F238E27FC236}">
                <a16:creationId xmlns:a16="http://schemas.microsoft.com/office/drawing/2014/main" id="{1DFEAB1B-F6C3-C5FD-BF2F-855F076D3C4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316548" name="Group 6733">
          <a:extLst>
            <a:ext uri="{FF2B5EF4-FFF2-40B4-BE49-F238E27FC236}">
              <a16:creationId xmlns:a16="http://schemas.microsoft.com/office/drawing/2014/main" id="{91534F81-AFD5-51CD-6D5F-AF25C27529F9}"/>
            </a:ext>
          </a:extLst>
        </xdr:cNvPr>
        <xdr:cNvGrpSpPr>
          <a:grpSpLocks/>
        </xdr:cNvGrpSpPr>
      </xdr:nvGrpSpPr>
      <xdr:grpSpPr bwMode="auto">
        <a:xfrm>
          <a:off x="4050506" y="10096500"/>
          <a:ext cx="266700" cy="0"/>
          <a:chOff x="466" y="3952"/>
          <a:chExt cx="28" cy="16"/>
        </a:xfrm>
      </xdr:grpSpPr>
      <xdr:sp macro="" textlink="">
        <xdr:nvSpPr>
          <xdr:cNvPr id="5317248" name="Line 6734">
            <a:extLst>
              <a:ext uri="{FF2B5EF4-FFF2-40B4-BE49-F238E27FC236}">
                <a16:creationId xmlns:a16="http://schemas.microsoft.com/office/drawing/2014/main" id="{15B1DB2B-F46D-54BD-DD9E-A2AD51803A9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49" name="Line 6735">
            <a:extLst>
              <a:ext uri="{FF2B5EF4-FFF2-40B4-BE49-F238E27FC236}">
                <a16:creationId xmlns:a16="http://schemas.microsoft.com/office/drawing/2014/main" id="{7669D8CC-9FEB-AB1F-DDF5-BEF9927F526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316549" name="Group 6736">
          <a:extLst>
            <a:ext uri="{FF2B5EF4-FFF2-40B4-BE49-F238E27FC236}">
              <a16:creationId xmlns:a16="http://schemas.microsoft.com/office/drawing/2014/main" id="{76C2B752-0543-D451-099E-55C284B21FA0}"/>
            </a:ext>
          </a:extLst>
        </xdr:cNvPr>
        <xdr:cNvGrpSpPr>
          <a:grpSpLocks/>
        </xdr:cNvGrpSpPr>
      </xdr:nvGrpSpPr>
      <xdr:grpSpPr bwMode="auto">
        <a:xfrm>
          <a:off x="4031456" y="10096500"/>
          <a:ext cx="266700" cy="0"/>
          <a:chOff x="466" y="3952"/>
          <a:chExt cx="28" cy="16"/>
        </a:xfrm>
      </xdr:grpSpPr>
      <xdr:sp macro="" textlink="">
        <xdr:nvSpPr>
          <xdr:cNvPr id="5317246" name="Line 6737">
            <a:extLst>
              <a:ext uri="{FF2B5EF4-FFF2-40B4-BE49-F238E27FC236}">
                <a16:creationId xmlns:a16="http://schemas.microsoft.com/office/drawing/2014/main" id="{075F7A7C-45BD-7785-4ABE-D0FD909CFA3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47" name="Line 6738">
            <a:extLst>
              <a:ext uri="{FF2B5EF4-FFF2-40B4-BE49-F238E27FC236}">
                <a16:creationId xmlns:a16="http://schemas.microsoft.com/office/drawing/2014/main" id="{7C282C07-8DDC-8466-9414-0D1E17F1123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316550" name="Group 6739">
          <a:extLst>
            <a:ext uri="{FF2B5EF4-FFF2-40B4-BE49-F238E27FC236}">
              <a16:creationId xmlns:a16="http://schemas.microsoft.com/office/drawing/2014/main" id="{1307A3D0-EEFD-F1AB-D235-4DAA48627DC2}"/>
            </a:ext>
          </a:extLst>
        </xdr:cNvPr>
        <xdr:cNvGrpSpPr>
          <a:grpSpLocks/>
        </xdr:cNvGrpSpPr>
      </xdr:nvGrpSpPr>
      <xdr:grpSpPr bwMode="auto">
        <a:xfrm>
          <a:off x="4060031" y="10096500"/>
          <a:ext cx="266700" cy="0"/>
          <a:chOff x="466" y="3952"/>
          <a:chExt cx="28" cy="16"/>
        </a:xfrm>
      </xdr:grpSpPr>
      <xdr:sp macro="" textlink="">
        <xdr:nvSpPr>
          <xdr:cNvPr id="5317244" name="Line 6740">
            <a:extLst>
              <a:ext uri="{FF2B5EF4-FFF2-40B4-BE49-F238E27FC236}">
                <a16:creationId xmlns:a16="http://schemas.microsoft.com/office/drawing/2014/main" id="{949629CA-BD08-EAC2-09D4-7A366D1B266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45" name="Line 6741">
            <a:extLst>
              <a:ext uri="{FF2B5EF4-FFF2-40B4-BE49-F238E27FC236}">
                <a16:creationId xmlns:a16="http://schemas.microsoft.com/office/drawing/2014/main" id="{604DEC20-EED7-87DE-EE09-25E559B33D2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316551" name="Group 6742">
          <a:extLst>
            <a:ext uri="{FF2B5EF4-FFF2-40B4-BE49-F238E27FC236}">
              <a16:creationId xmlns:a16="http://schemas.microsoft.com/office/drawing/2014/main" id="{03789702-1E78-ACA4-C7DC-E87D45CBA7BD}"/>
            </a:ext>
          </a:extLst>
        </xdr:cNvPr>
        <xdr:cNvGrpSpPr>
          <a:grpSpLocks/>
        </xdr:cNvGrpSpPr>
      </xdr:nvGrpSpPr>
      <xdr:grpSpPr bwMode="auto">
        <a:xfrm>
          <a:off x="4633913" y="10096500"/>
          <a:ext cx="266700" cy="0"/>
          <a:chOff x="466" y="3952"/>
          <a:chExt cx="28" cy="16"/>
        </a:xfrm>
      </xdr:grpSpPr>
      <xdr:sp macro="" textlink="">
        <xdr:nvSpPr>
          <xdr:cNvPr id="5317242" name="Line 6743">
            <a:extLst>
              <a:ext uri="{FF2B5EF4-FFF2-40B4-BE49-F238E27FC236}">
                <a16:creationId xmlns:a16="http://schemas.microsoft.com/office/drawing/2014/main" id="{3BE0EEEF-8765-E563-4E16-7A8A8A79302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43" name="Line 6744">
            <a:extLst>
              <a:ext uri="{FF2B5EF4-FFF2-40B4-BE49-F238E27FC236}">
                <a16:creationId xmlns:a16="http://schemas.microsoft.com/office/drawing/2014/main" id="{B7743C27-1285-0D5A-1FB9-E40FB81450F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316552" name="Group 6745">
          <a:extLst>
            <a:ext uri="{FF2B5EF4-FFF2-40B4-BE49-F238E27FC236}">
              <a16:creationId xmlns:a16="http://schemas.microsoft.com/office/drawing/2014/main" id="{8BC136E6-AFD5-9FE0-015C-527280591B8E}"/>
            </a:ext>
          </a:extLst>
        </xdr:cNvPr>
        <xdr:cNvGrpSpPr>
          <a:grpSpLocks/>
        </xdr:cNvGrpSpPr>
      </xdr:nvGrpSpPr>
      <xdr:grpSpPr bwMode="auto">
        <a:xfrm>
          <a:off x="4662488" y="10096500"/>
          <a:ext cx="266700" cy="0"/>
          <a:chOff x="466" y="3952"/>
          <a:chExt cx="28" cy="16"/>
        </a:xfrm>
      </xdr:grpSpPr>
      <xdr:sp macro="" textlink="">
        <xdr:nvSpPr>
          <xdr:cNvPr id="5317240" name="Line 6746">
            <a:extLst>
              <a:ext uri="{FF2B5EF4-FFF2-40B4-BE49-F238E27FC236}">
                <a16:creationId xmlns:a16="http://schemas.microsoft.com/office/drawing/2014/main" id="{328B56B8-139E-DA05-92D1-8EB9F07503E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41" name="Line 6747">
            <a:extLst>
              <a:ext uri="{FF2B5EF4-FFF2-40B4-BE49-F238E27FC236}">
                <a16:creationId xmlns:a16="http://schemas.microsoft.com/office/drawing/2014/main" id="{FD851D15-91CC-D72D-BEB8-FC8D4475089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316553" name="Group 6748">
          <a:extLst>
            <a:ext uri="{FF2B5EF4-FFF2-40B4-BE49-F238E27FC236}">
              <a16:creationId xmlns:a16="http://schemas.microsoft.com/office/drawing/2014/main" id="{7FB3A509-A5E8-9CB2-4EC9-368303A7CB8D}"/>
            </a:ext>
          </a:extLst>
        </xdr:cNvPr>
        <xdr:cNvGrpSpPr>
          <a:grpSpLocks/>
        </xdr:cNvGrpSpPr>
      </xdr:nvGrpSpPr>
      <xdr:grpSpPr bwMode="auto">
        <a:xfrm>
          <a:off x="4652963" y="10096500"/>
          <a:ext cx="266700" cy="0"/>
          <a:chOff x="466" y="3952"/>
          <a:chExt cx="28" cy="16"/>
        </a:xfrm>
      </xdr:grpSpPr>
      <xdr:sp macro="" textlink="">
        <xdr:nvSpPr>
          <xdr:cNvPr id="5317238" name="Line 6749">
            <a:extLst>
              <a:ext uri="{FF2B5EF4-FFF2-40B4-BE49-F238E27FC236}">
                <a16:creationId xmlns:a16="http://schemas.microsoft.com/office/drawing/2014/main" id="{436B4853-9348-BBF4-67A0-5A58A4BF10F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39" name="Line 6750">
            <a:extLst>
              <a:ext uri="{FF2B5EF4-FFF2-40B4-BE49-F238E27FC236}">
                <a16:creationId xmlns:a16="http://schemas.microsoft.com/office/drawing/2014/main" id="{C9519A1B-52DC-0876-2A2E-C6BE7B9759A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316554" name="Group 6751">
          <a:extLst>
            <a:ext uri="{FF2B5EF4-FFF2-40B4-BE49-F238E27FC236}">
              <a16:creationId xmlns:a16="http://schemas.microsoft.com/office/drawing/2014/main" id="{7A158824-6BF5-5DE6-6514-BCFB928213A3}"/>
            </a:ext>
          </a:extLst>
        </xdr:cNvPr>
        <xdr:cNvGrpSpPr>
          <a:grpSpLocks/>
        </xdr:cNvGrpSpPr>
      </xdr:nvGrpSpPr>
      <xdr:grpSpPr bwMode="auto">
        <a:xfrm>
          <a:off x="4040981" y="10096500"/>
          <a:ext cx="266700" cy="0"/>
          <a:chOff x="466" y="3952"/>
          <a:chExt cx="28" cy="16"/>
        </a:xfrm>
      </xdr:grpSpPr>
      <xdr:sp macro="" textlink="">
        <xdr:nvSpPr>
          <xdr:cNvPr id="5317236" name="Line 6752">
            <a:extLst>
              <a:ext uri="{FF2B5EF4-FFF2-40B4-BE49-F238E27FC236}">
                <a16:creationId xmlns:a16="http://schemas.microsoft.com/office/drawing/2014/main" id="{2E8A1D7C-AECC-9534-58F9-A32B755A0AA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37" name="Line 6753">
            <a:extLst>
              <a:ext uri="{FF2B5EF4-FFF2-40B4-BE49-F238E27FC236}">
                <a16:creationId xmlns:a16="http://schemas.microsoft.com/office/drawing/2014/main" id="{9836A908-B497-E74F-7292-713ECBD94F4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316555" name="Group 6754">
          <a:extLst>
            <a:ext uri="{FF2B5EF4-FFF2-40B4-BE49-F238E27FC236}">
              <a16:creationId xmlns:a16="http://schemas.microsoft.com/office/drawing/2014/main" id="{9EE0A8B0-E129-6C35-ED55-D038DE8B0B18}"/>
            </a:ext>
          </a:extLst>
        </xdr:cNvPr>
        <xdr:cNvGrpSpPr>
          <a:grpSpLocks/>
        </xdr:cNvGrpSpPr>
      </xdr:nvGrpSpPr>
      <xdr:grpSpPr bwMode="auto">
        <a:xfrm>
          <a:off x="4088606" y="10096500"/>
          <a:ext cx="269082" cy="0"/>
          <a:chOff x="466" y="3952"/>
          <a:chExt cx="28" cy="16"/>
        </a:xfrm>
      </xdr:grpSpPr>
      <xdr:sp macro="" textlink="">
        <xdr:nvSpPr>
          <xdr:cNvPr id="5317234" name="Line 6755">
            <a:extLst>
              <a:ext uri="{FF2B5EF4-FFF2-40B4-BE49-F238E27FC236}">
                <a16:creationId xmlns:a16="http://schemas.microsoft.com/office/drawing/2014/main" id="{16CF6EDC-15DB-EE51-F75E-B94009F7FFF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35" name="Line 6756">
            <a:extLst>
              <a:ext uri="{FF2B5EF4-FFF2-40B4-BE49-F238E27FC236}">
                <a16:creationId xmlns:a16="http://schemas.microsoft.com/office/drawing/2014/main" id="{73783ED9-35C2-F9FC-5967-A51B5489AE0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316556" name="Group 6757">
          <a:extLst>
            <a:ext uri="{FF2B5EF4-FFF2-40B4-BE49-F238E27FC236}">
              <a16:creationId xmlns:a16="http://schemas.microsoft.com/office/drawing/2014/main" id="{2DBAB389-870F-4223-E0A6-4E7696B9E77B}"/>
            </a:ext>
          </a:extLst>
        </xdr:cNvPr>
        <xdr:cNvGrpSpPr>
          <a:grpSpLocks/>
        </xdr:cNvGrpSpPr>
      </xdr:nvGrpSpPr>
      <xdr:grpSpPr bwMode="auto">
        <a:xfrm>
          <a:off x="4069556" y="10096500"/>
          <a:ext cx="266700" cy="0"/>
          <a:chOff x="466" y="3952"/>
          <a:chExt cx="28" cy="16"/>
        </a:xfrm>
      </xdr:grpSpPr>
      <xdr:sp macro="" textlink="">
        <xdr:nvSpPr>
          <xdr:cNvPr id="5317232" name="Line 6758">
            <a:extLst>
              <a:ext uri="{FF2B5EF4-FFF2-40B4-BE49-F238E27FC236}">
                <a16:creationId xmlns:a16="http://schemas.microsoft.com/office/drawing/2014/main" id="{588C06A5-F180-3CE7-9B70-A4EDF8D0869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33" name="Line 6759">
            <a:extLst>
              <a:ext uri="{FF2B5EF4-FFF2-40B4-BE49-F238E27FC236}">
                <a16:creationId xmlns:a16="http://schemas.microsoft.com/office/drawing/2014/main" id="{4C54A5C6-678D-A1AC-72E9-326EE95BF38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316557" name="Group 6760">
          <a:extLst>
            <a:ext uri="{FF2B5EF4-FFF2-40B4-BE49-F238E27FC236}">
              <a16:creationId xmlns:a16="http://schemas.microsoft.com/office/drawing/2014/main" id="{E28A834B-3839-3CEE-A521-03C6FC7FD47F}"/>
            </a:ext>
          </a:extLst>
        </xdr:cNvPr>
        <xdr:cNvGrpSpPr>
          <a:grpSpLocks/>
        </xdr:cNvGrpSpPr>
      </xdr:nvGrpSpPr>
      <xdr:grpSpPr bwMode="auto">
        <a:xfrm>
          <a:off x="4060031" y="10096500"/>
          <a:ext cx="266700" cy="0"/>
          <a:chOff x="466" y="3952"/>
          <a:chExt cx="28" cy="16"/>
        </a:xfrm>
      </xdr:grpSpPr>
      <xdr:sp macro="" textlink="">
        <xdr:nvSpPr>
          <xdr:cNvPr id="5317230" name="Line 6761">
            <a:extLst>
              <a:ext uri="{FF2B5EF4-FFF2-40B4-BE49-F238E27FC236}">
                <a16:creationId xmlns:a16="http://schemas.microsoft.com/office/drawing/2014/main" id="{D3BB03B5-D9A2-5880-849B-C29491EF9E0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31" name="Line 6762">
            <a:extLst>
              <a:ext uri="{FF2B5EF4-FFF2-40B4-BE49-F238E27FC236}">
                <a16:creationId xmlns:a16="http://schemas.microsoft.com/office/drawing/2014/main" id="{F7DF48CF-8A81-6F5F-9B3A-F26367E372E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558" name="Group 6763">
          <a:extLst>
            <a:ext uri="{FF2B5EF4-FFF2-40B4-BE49-F238E27FC236}">
              <a16:creationId xmlns:a16="http://schemas.microsoft.com/office/drawing/2014/main" id="{A1710B31-5869-EC52-E7C5-F2642462F869}"/>
            </a:ext>
          </a:extLst>
        </xdr:cNvPr>
        <xdr:cNvGrpSpPr>
          <a:grpSpLocks/>
        </xdr:cNvGrpSpPr>
      </xdr:nvGrpSpPr>
      <xdr:grpSpPr bwMode="auto">
        <a:xfrm>
          <a:off x="4117181" y="10096500"/>
          <a:ext cx="240507" cy="0"/>
          <a:chOff x="466" y="3952"/>
          <a:chExt cx="28" cy="16"/>
        </a:xfrm>
      </xdr:grpSpPr>
      <xdr:sp macro="" textlink="">
        <xdr:nvSpPr>
          <xdr:cNvPr id="5317228" name="Line 6764">
            <a:extLst>
              <a:ext uri="{FF2B5EF4-FFF2-40B4-BE49-F238E27FC236}">
                <a16:creationId xmlns:a16="http://schemas.microsoft.com/office/drawing/2014/main" id="{4A13F4DF-B35D-3DDA-B849-7E791F874FF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29" name="Line 6765">
            <a:extLst>
              <a:ext uri="{FF2B5EF4-FFF2-40B4-BE49-F238E27FC236}">
                <a16:creationId xmlns:a16="http://schemas.microsoft.com/office/drawing/2014/main" id="{407D44E8-776A-F0E7-BF7E-E2D50A3A8A4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559" name="Group 6766">
          <a:extLst>
            <a:ext uri="{FF2B5EF4-FFF2-40B4-BE49-F238E27FC236}">
              <a16:creationId xmlns:a16="http://schemas.microsoft.com/office/drawing/2014/main" id="{EDE93382-B0B2-F3D2-C6A3-2F8AA19FBDF1}"/>
            </a:ext>
          </a:extLst>
        </xdr:cNvPr>
        <xdr:cNvGrpSpPr>
          <a:grpSpLocks/>
        </xdr:cNvGrpSpPr>
      </xdr:nvGrpSpPr>
      <xdr:grpSpPr bwMode="auto">
        <a:xfrm>
          <a:off x="4117181" y="10096500"/>
          <a:ext cx="240507" cy="0"/>
          <a:chOff x="466" y="3952"/>
          <a:chExt cx="28" cy="16"/>
        </a:xfrm>
      </xdr:grpSpPr>
      <xdr:sp macro="" textlink="">
        <xdr:nvSpPr>
          <xdr:cNvPr id="5317226" name="Line 6767">
            <a:extLst>
              <a:ext uri="{FF2B5EF4-FFF2-40B4-BE49-F238E27FC236}">
                <a16:creationId xmlns:a16="http://schemas.microsoft.com/office/drawing/2014/main" id="{58B60BE6-8A71-0B15-6A47-C059362E728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27" name="Line 6768">
            <a:extLst>
              <a:ext uri="{FF2B5EF4-FFF2-40B4-BE49-F238E27FC236}">
                <a16:creationId xmlns:a16="http://schemas.microsoft.com/office/drawing/2014/main" id="{A8A851DF-DEF9-1E42-590D-E2B5A61FB06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560" name="Group 6769">
          <a:extLst>
            <a:ext uri="{FF2B5EF4-FFF2-40B4-BE49-F238E27FC236}">
              <a16:creationId xmlns:a16="http://schemas.microsoft.com/office/drawing/2014/main" id="{49ACA113-688C-21AC-0E04-BF55DA1D09A8}"/>
            </a:ext>
          </a:extLst>
        </xdr:cNvPr>
        <xdr:cNvGrpSpPr>
          <a:grpSpLocks/>
        </xdr:cNvGrpSpPr>
      </xdr:nvGrpSpPr>
      <xdr:grpSpPr bwMode="auto">
        <a:xfrm>
          <a:off x="4117181" y="10096500"/>
          <a:ext cx="240507" cy="0"/>
          <a:chOff x="466" y="3952"/>
          <a:chExt cx="28" cy="16"/>
        </a:xfrm>
      </xdr:grpSpPr>
      <xdr:sp macro="" textlink="">
        <xdr:nvSpPr>
          <xdr:cNvPr id="5317224" name="Line 6770">
            <a:extLst>
              <a:ext uri="{FF2B5EF4-FFF2-40B4-BE49-F238E27FC236}">
                <a16:creationId xmlns:a16="http://schemas.microsoft.com/office/drawing/2014/main" id="{8A021F93-E5AE-C181-606B-DF8DFE43EBC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25" name="Line 6771">
            <a:extLst>
              <a:ext uri="{FF2B5EF4-FFF2-40B4-BE49-F238E27FC236}">
                <a16:creationId xmlns:a16="http://schemas.microsoft.com/office/drawing/2014/main" id="{1C158CAA-DBEB-3680-BCB1-E87571D193B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561" name="Group 6772">
          <a:extLst>
            <a:ext uri="{FF2B5EF4-FFF2-40B4-BE49-F238E27FC236}">
              <a16:creationId xmlns:a16="http://schemas.microsoft.com/office/drawing/2014/main" id="{719CFF76-53D0-1612-DCE9-3955D77DF89B}"/>
            </a:ext>
          </a:extLst>
        </xdr:cNvPr>
        <xdr:cNvGrpSpPr>
          <a:grpSpLocks/>
        </xdr:cNvGrpSpPr>
      </xdr:nvGrpSpPr>
      <xdr:grpSpPr bwMode="auto">
        <a:xfrm>
          <a:off x="4117181" y="10096500"/>
          <a:ext cx="240507" cy="0"/>
          <a:chOff x="466" y="3952"/>
          <a:chExt cx="28" cy="16"/>
        </a:xfrm>
      </xdr:grpSpPr>
      <xdr:sp macro="" textlink="">
        <xdr:nvSpPr>
          <xdr:cNvPr id="5317222" name="Line 6773">
            <a:extLst>
              <a:ext uri="{FF2B5EF4-FFF2-40B4-BE49-F238E27FC236}">
                <a16:creationId xmlns:a16="http://schemas.microsoft.com/office/drawing/2014/main" id="{DB2A8316-C9E8-883C-A62C-E782F58D254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23" name="Line 6774">
            <a:extLst>
              <a:ext uri="{FF2B5EF4-FFF2-40B4-BE49-F238E27FC236}">
                <a16:creationId xmlns:a16="http://schemas.microsoft.com/office/drawing/2014/main" id="{F3F5D814-8A5E-D1C2-B7E7-D42F32FDA71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562" name="Group 6775">
          <a:extLst>
            <a:ext uri="{FF2B5EF4-FFF2-40B4-BE49-F238E27FC236}">
              <a16:creationId xmlns:a16="http://schemas.microsoft.com/office/drawing/2014/main" id="{F56D3223-B23A-153A-D88B-BD9FCD5205C4}"/>
            </a:ext>
          </a:extLst>
        </xdr:cNvPr>
        <xdr:cNvGrpSpPr>
          <a:grpSpLocks/>
        </xdr:cNvGrpSpPr>
      </xdr:nvGrpSpPr>
      <xdr:grpSpPr bwMode="auto">
        <a:xfrm>
          <a:off x="4117181" y="10096500"/>
          <a:ext cx="240507" cy="0"/>
          <a:chOff x="466" y="3952"/>
          <a:chExt cx="28" cy="16"/>
        </a:xfrm>
      </xdr:grpSpPr>
      <xdr:sp macro="" textlink="">
        <xdr:nvSpPr>
          <xdr:cNvPr id="5317220" name="Line 6776">
            <a:extLst>
              <a:ext uri="{FF2B5EF4-FFF2-40B4-BE49-F238E27FC236}">
                <a16:creationId xmlns:a16="http://schemas.microsoft.com/office/drawing/2014/main" id="{6C54AA73-0F2C-97BB-D0F4-44B146EB9AB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21" name="Line 6777">
            <a:extLst>
              <a:ext uri="{FF2B5EF4-FFF2-40B4-BE49-F238E27FC236}">
                <a16:creationId xmlns:a16="http://schemas.microsoft.com/office/drawing/2014/main" id="{9C92B66B-7498-5C05-55DC-58E505A6AF0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563" name="Group 6778">
          <a:extLst>
            <a:ext uri="{FF2B5EF4-FFF2-40B4-BE49-F238E27FC236}">
              <a16:creationId xmlns:a16="http://schemas.microsoft.com/office/drawing/2014/main" id="{00948F3E-71A9-9D23-BD16-F8361826A995}"/>
            </a:ext>
          </a:extLst>
        </xdr:cNvPr>
        <xdr:cNvGrpSpPr>
          <a:grpSpLocks/>
        </xdr:cNvGrpSpPr>
      </xdr:nvGrpSpPr>
      <xdr:grpSpPr bwMode="auto">
        <a:xfrm>
          <a:off x="4117181" y="10096500"/>
          <a:ext cx="240507" cy="0"/>
          <a:chOff x="466" y="3952"/>
          <a:chExt cx="28" cy="16"/>
        </a:xfrm>
      </xdr:grpSpPr>
      <xdr:sp macro="" textlink="">
        <xdr:nvSpPr>
          <xdr:cNvPr id="5317218" name="Line 6779">
            <a:extLst>
              <a:ext uri="{FF2B5EF4-FFF2-40B4-BE49-F238E27FC236}">
                <a16:creationId xmlns:a16="http://schemas.microsoft.com/office/drawing/2014/main" id="{4784C419-B27E-EAE6-0C6E-258951C82F7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19" name="Line 6780">
            <a:extLst>
              <a:ext uri="{FF2B5EF4-FFF2-40B4-BE49-F238E27FC236}">
                <a16:creationId xmlns:a16="http://schemas.microsoft.com/office/drawing/2014/main" id="{E81F5208-C6C5-AF2F-1147-FE1B46C0992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316564" name="Group 6781">
          <a:extLst>
            <a:ext uri="{FF2B5EF4-FFF2-40B4-BE49-F238E27FC236}">
              <a16:creationId xmlns:a16="http://schemas.microsoft.com/office/drawing/2014/main" id="{6C6FDE91-3C96-22EE-9A7C-8BCBEC002CE2}"/>
            </a:ext>
          </a:extLst>
        </xdr:cNvPr>
        <xdr:cNvGrpSpPr>
          <a:grpSpLocks/>
        </xdr:cNvGrpSpPr>
      </xdr:nvGrpSpPr>
      <xdr:grpSpPr bwMode="auto">
        <a:xfrm>
          <a:off x="3993356" y="10096500"/>
          <a:ext cx="228600" cy="0"/>
          <a:chOff x="466" y="3952"/>
          <a:chExt cx="28" cy="16"/>
        </a:xfrm>
      </xdr:grpSpPr>
      <xdr:sp macro="" textlink="">
        <xdr:nvSpPr>
          <xdr:cNvPr id="5317216" name="Line 6782">
            <a:extLst>
              <a:ext uri="{FF2B5EF4-FFF2-40B4-BE49-F238E27FC236}">
                <a16:creationId xmlns:a16="http://schemas.microsoft.com/office/drawing/2014/main" id="{B8B6E46F-DA9F-F3A0-DEFF-7131FA11DD7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17" name="Line 6783">
            <a:extLst>
              <a:ext uri="{FF2B5EF4-FFF2-40B4-BE49-F238E27FC236}">
                <a16:creationId xmlns:a16="http://schemas.microsoft.com/office/drawing/2014/main" id="{9DE0859E-E31E-9423-7CEA-9487D38EC8C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65" name="Group 6784">
          <a:extLst>
            <a:ext uri="{FF2B5EF4-FFF2-40B4-BE49-F238E27FC236}">
              <a16:creationId xmlns:a16="http://schemas.microsoft.com/office/drawing/2014/main" id="{9FF12703-C5ED-35E2-0099-F3112D2C910D}"/>
            </a:ext>
          </a:extLst>
        </xdr:cNvPr>
        <xdr:cNvGrpSpPr>
          <a:grpSpLocks/>
        </xdr:cNvGrpSpPr>
      </xdr:nvGrpSpPr>
      <xdr:grpSpPr bwMode="auto">
        <a:xfrm>
          <a:off x="4117181" y="10096500"/>
          <a:ext cx="228600" cy="0"/>
          <a:chOff x="466" y="3952"/>
          <a:chExt cx="28" cy="16"/>
        </a:xfrm>
      </xdr:grpSpPr>
      <xdr:sp macro="" textlink="">
        <xdr:nvSpPr>
          <xdr:cNvPr id="5317214" name="Line 6785">
            <a:extLst>
              <a:ext uri="{FF2B5EF4-FFF2-40B4-BE49-F238E27FC236}">
                <a16:creationId xmlns:a16="http://schemas.microsoft.com/office/drawing/2014/main" id="{0FEED78A-5329-8A00-4519-ADA394C93A3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15" name="Line 6786">
            <a:extLst>
              <a:ext uri="{FF2B5EF4-FFF2-40B4-BE49-F238E27FC236}">
                <a16:creationId xmlns:a16="http://schemas.microsoft.com/office/drawing/2014/main" id="{424C2CF8-78B3-B2A5-9F5C-3DC3100E83C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66" name="Group 6787">
          <a:extLst>
            <a:ext uri="{FF2B5EF4-FFF2-40B4-BE49-F238E27FC236}">
              <a16:creationId xmlns:a16="http://schemas.microsoft.com/office/drawing/2014/main" id="{2CF4D055-41F4-C4E5-C238-1A9E81D85BCA}"/>
            </a:ext>
          </a:extLst>
        </xdr:cNvPr>
        <xdr:cNvGrpSpPr>
          <a:grpSpLocks/>
        </xdr:cNvGrpSpPr>
      </xdr:nvGrpSpPr>
      <xdr:grpSpPr bwMode="auto">
        <a:xfrm>
          <a:off x="4117181" y="10096500"/>
          <a:ext cx="228600" cy="0"/>
          <a:chOff x="466" y="3952"/>
          <a:chExt cx="28" cy="16"/>
        </a:xfrm>
      </xdr:grpSpPr>
      <xdr:sp macro="" textlink="">
        <xdr:nvSpPr>
          <xdr:cNvPr id="5317212" name="Line 6788">
            <a:extLst>
              <a:ext uri="{FF2B5EF4-FFF2-40B4-BE49-F238E27FC236}">
                <a16:creationId xmlns:a16="http://schemas.microsoft.com/office/drawing/2014/main" id="{A9621A3E-A104-B505-920B-8C2831B6D66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13" name="Line 6789">
            <a:extLst>
              <a:ext uri="{FF2B5EF4-FFF2-40B4-BE49-F238E27FC236}">
                <a16:creationId xmlns:a16="http://schemas.microsoft.com/office/drawing/2014/main" id="{05DCE386-13D9-5DF7-E845-7C0F94F4756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567" name="Group 6790">
          <a:extLst>
            <a:ext uri="{FF2B5EF4-FFF2-40B4-BE49-F238E27FC236}">
              <a16:creationId xmlns:a16="http://schemas.microsoft.com/office/drawing/2014/main" id="{EFF1256A-7F66-7566-1B00-73A3DCF521D2}"/>
            </a:ext>
          </a:extLst>
        </xdr:cNvPr>
        <xdr:cNvGrpSpPr>
          <a:grpSpLocks/>
        </xdr:cNvGrpSpPr>
      </xdr:nvGrpSpPr>
      <xdr:grpSpPr bwMode="auto">
        <a:xfrm>
          <a:off x="4117181" y="10096500"/>
          <a:ext cx="240507" cy="0"/>
          <a:chOff x="466" y="3952"/>
          <a:chExt cx="28" cy="16"/>
        </a:xfrm>
      </xdr:grpSpPr>
      <xdr:sp macro="" textlink="">
        <xdr:nvSpPr>
          <xdr:cNvPr id="5317210" name="Line 6791">
            <a:extLst>
              <a:ext uri="{FF2B5EF4-FFF2-40B4-BE49-F238E27FC236}">
                <a16:creationId xmlns:a16="http://schemas.microsoft.com/office/drawing/2014/main" id="{34D0BD31-830F-0C45-7625-8EED3F0EDB0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11" name="Line 6792">
            <a:extLst>
              <a:ext uri="{FF2B5EF4-FFF2-40B4-BE49-F238E27FC236}">
                <a16:creationId xmlns:a16="http://schemas.microsoft.com/office/drawing/2014/main" id="{2E5B37B9-F413-4A0A-6F4E-47A09F0DFAF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68" name="Group 6793">
          <a:extLst>
            <a:ext uri="{FF2B5EF4-FFF2-40B4-BE49-F238E27FC236}">
              <a16:creationId xmlns:a16="http://schemas.microsoft.com/office/drawing/2014/main" id="{81D1E067-0F32-2D1F-3EE6-08CDB41D0A63}"/>
            </a:ext>
          </a:extLst>
        </xdr:cNvPr>
        <xdr:cNvGrpSpPr>
          <a:grpSpLocks/>
        </xdr:cNvGrpSpPr>
      </xdr:nvGrpSpPr>
      <xdr:grpSpPr bwMode="auto">
        <a:xfrm>
          <a:off x="4117181" y="10096500"/>
          <a:ext cx="228600" cy="0"/>
          <a:chOff x="466" y="3952"/>
          <a:chExt cx="28" cy="16"/>
        </a:xfrm>
      </xdr:grpSpPr>
      <xdr:sp macro="" textlink="">
        <xdr:nvSpPr>
          <xdr:cNvPr id="5317208" name="Line 6794">
            <a:extLst>
              <a:ext uri="{FF2B5EF4-FFF2-40B4-BE49-F238E27FC236}">
                <a16:creationId xmlns:a16="http://schemas.microsoft.com/office/drawing/2014/main" id="{EE0A4FAB-A64B-B0F7-04DD-4007882AB46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09" name="Line 6795">
            <a:extLst>
              <a:ext uri="{FF2B5EF4-FFF2-40B4-BE49-F238E27FC236}">
                <a16:creationId xmlns:a16="http://schemas.microsoft.com/office/drawing/2014/main" id="{868FB13C-6D6D-DB91-2CB8-3D3250734A5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69" name="Group 6796">
          <a:extLst>
            <a:ext uri="{FF2B5EF4-FFF2-40B4-BE49-F238E27FC236}">
              <a16:creationId xmlns:a16="http://schemas.microsoft.com/office/drawing/2014/main" id="{FA2F39A5-FDA5-93F0-FE1A-C346A19EE25E}"/>
            </a:ext>
          </a:extLst>
        </xdr:cNvPr>
        <xdr:cNvGrpSpPr>
          <a:grpSpLocks/>
        </xdr:cNvGrpSpPr>
      </xdr:nvGrpSpPr>
      <xdr:grpSpPr bwMode="auto">
        <a:xfrm>
          <a:off x="4117181" y="10096500"/>
          <a:ext cx="228600" cy="0"/>
          <a:chOff x="466" y="3952"/>
          <a:chExt cx="28" cy="16"/>
        </a:xfrm>
      </xdr:grpSpPr>
      <xdr:sp macro="" textlink="">
        <xdr:nvSpPr>
          <xdr:cNvPr id="5317206" name="Line 6797">
            <a:extLst>
              <a:ext uri="{FF2B5EF4-FFF2-40B4-BE49-F238E27FC236}">
                <a16:creationId xmlns:a16="http://schemas.microsoft.com/office/drawing/2014/main" id="{4AED5C78-6CDD-0180-5DF8-8D6DDB55ED9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07" name="Line 6798">
            <a:extLst>
              <a:ext uri="{FF2B5EF4-FFF2-40B4-BE49-F238E27FC236}">
                <a16:creationId xmlns:a16="http://schemas.microsoft.com/office/drawing/2014/main" id="{0A499E29-7E1C-F3FF-6C72-B44A59808A3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570" name="Group 6799">
          <a:extLst>
            <a:ext uri="{FF2B5EF4-FFF2-40B4-BE49-F238E27FC236}">
              <a16:creationId xmlns:a16="http://schemas.microsoft.com/office/drawing/2014/main" id="{7D87349D-EE5A-5D1E-093B-42529F1EBE92}"/>
            </a:ext>
          </a:extLst>
        </xdr:cNvPr>
        <xdr:cNvGrpSpPr>
          <a:grpSpLocks/>
        </xdr:cNvGrpSpPr>
      </xdr:nvGrpSpPr>
      <xdr:grpSpPr bwMode="auto">
        <a:xfrm>
          <a:off x="4117181" y="10096500"/>
          <a:ext cx="240507" cy="0"/>
          <a:chOff x="466" y="3952"/>
          <a:chExt cx="28" cy="16"/>
        </a:xfrm>
      </xdr:grpSpPr>
      <xdr:sp macro="" textlink="">
        <xdr:nvSpPr>
          <xdr:cNvPr id="5317204" name="Line 6800">
            <a:extLst>
              <a:ext uri="{FF2B5EF4-FFF2-40B4-BE49-F238E27FC236}">
                <a16:creationId xmlns:a16="http://schemas.microsoft.com/office/drawing/2014/main" id="{20474D93-040C-1E41-A5C2-A7735E997DD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05" name="Line 6801">
            <a:extLst>
              <a:ext uri="{FF2B5EF4-FFF2-40B4-BE49-F238E27FC236}">
                <a16:creationId xmlns:a16="http://schemas.microsoft.com/office/drawing/2014/main" id="{15D26FA0-9153-8E67-F5D2-9FD42DCF94D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71" name="Group 6802">
          <a:extLst>
            <a:ext uri="{FF2B5EF4-FFF2-40B4-BE49-F238E27FC236}">
              <a16:creationId xmlns:a16="http://schemas.microsoft.com/office/drawing/2014/main" id="{F5569C7C-58FA-BC5E-65F3-1C4B8B6C9507}"/>
            </a:ext>
          </a:extLst>
        </xdr:cNvPr>
        <xdr:cNvGrpSpPr>
          <a:grpSpLocks/>
        </xdr:cNvGrpSpPr>
      </xdr:nvGrpSpPr>
      <xdr:grpSpPr bwMode="auto">
        <a:xfrm>
          <a:off x="4700588" y="10096500"/>
          <a:ext cx="266700" cy="0"/>
          <a:chOff x="466" y="3952"/>
          <a:chExt cx="28" cy="16"/>
        </a:xfrm>
      </xdr:grpSpPr>
      <xdr:sp macro="" textlink="">
        <xdr:nvSpPr>
          <xdr:cNvPr id="5317202" name="Line 6803">
            <a:extLst>
              <a:ext uri="{FF2B5EF4-FFF2-40B4-BE49-F238E27FC236}">
                <a16:creationId xmlns:a16="http://schemas.microsoft.com/office/drawing/2014/main" id="{63750746-8F62-BFF8-F90D-14650189B75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03" name="Line 6804">
            <a:extLst>
              <a:ext uri="{FF2B5EF4-FFF2-40B4-BE49-F238E27FC236}">
                <a16:creationId xmlns:a16="http://schemas.microsoft.com/office/drawing/2014/main" id="{6A54EF52-0E3D-2EE5-1C38-76CC3DEAC93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72" name="Group 6805">
          <a:extLst>
            <a:ext uri="{FF2B5EF4-FFF2-40B4-BE49-F238E27FC236}">
              <a16:creationId xmlns:a16="http://schemas.microsoft.com/office/drawing/2014/main" id="{BB08DF74-20CC-D5A7-B568-741817A1B031}"/>
            </a:ext>
          </a:extLst>
        </xdr:cNvPr>
        <xdr:cNvGrpSpPr>
          <a:grpSpLocks/>
        </xdr:cNvGrpSpPr>
      </xdr:nvGrpSpPr>
      <xdr:grpSpPr bwMode="auto">
        <a:xfrm>
          <a:off x="4700588" y="10096500"/>
          <a:ext cx="266700" cy="0"/>
          <a:chOff x="466" y="3952"/>
          <a:chExt cx="28" cy="16"/>
        </a:xfrm>
      </xdr:grpSpPr>
      <xdr:sp macro="" textlink="">
        <xdr:nvSpPr>
          <xdr:cNvPr id="5317200" name="Line 6806">
            <a:extLst>
              <a:ext uri="{FF2B5EF4-FFF2-40B4-BE49-F238E27FC236}">
                <a16:creationId xmlns:a16="http://schemas.microsoft.com/office/drawing/2014/main" id="{FE897073-4F64-3645-EEC6-AA7FF2EC767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201" name="Line 6807">
            <a:extLst>
              <a:ext uri="{FF2B5EF4-FFF2-40B4-BE49-F238E27FC236}">
                <a16:creationId xmlns:a16="http://schemas.microsoft.com/office/drawing/2014/main" id="{570A080B-AED0-E1EF-9370-FB5E6FC5E43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73" name="Group 6808">
          <a:extLst>
            <a:ext uri="{FF2B5EF4-FFF2-40B4-BE49-F238E27FC236}">
              <a16:creationId xmlns:a16="http://schemas.microsoft.com/office/drawing/2014/main" id="{750352E1-97FA-FB03-E231-B1178DEE2351}"/>
            </a:ext>
          </a:extLst>
        </xdr:cNvPr>
        <xdr:cNvGrpSpPr>
          <a:grpSpLocks/>
        </xdr:cNvGrpSpPr>
      </xdr:nvGrpSpPr>
      <xdr:grpSpPr bwMode="auto">
        <a:xfrm>
          <a:off x="4700588" y="10096500"/>
          <a:ext cx="266700" cy="0"/>
          <a:chOff x="466" y="3952"/>
          <a:chExt cx="28" cy="16"/>
        </a:xfrm>
      </xdr:grpSpPr>
      <xdr:sp macro="" textlink="">
        <xdr:nvSpPr>
          <xdr:cNvPr id="5317198" name="Line 6809">
            <a:extLst>
              <a:ext uri="{FF2B5EF4-FFF2-40B4-BE49-F238E27FC236}">
                <a16:creationId xmlns:a16="http://schemas.microsoft.com/office/drawing/2014/main" id="{66ED6B84-1D4E-117C-C915-6832132900D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99" name="Line 6810">
            <a:extLst>
              <a:ext uri="{FF2B5EF4-FFF2-40B4-BE49-F238E27FC236}">
                <a16:creationId xmlns:a16="http://schemas.microsoft.com/office/drawing/2014/main" id="{CF0329EF-3100-E68E-E95D-9078EB90902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574" name="Group 6811">
          <a:extLst>
            <a:ext uri="{FF2B5EF4-FFF2-40B4-BE49-F238E27FC236}">
              <a16:creationId xmlns:a16="http://schemas.microsoft.com/office/drawing/2014/main" id="{8BF694CA-4124-75EB-2E49-D980B77B6A52}"/>
            </a:ext>
          </a:extLst>
        </xdr:cNvPr>
        <xdr:cNvGrpSpPr>
          <a:grpSpLocks/>
        </xdr:cNvGrpSpPr>
      </xdr:nvGrpSpPr>
      <xdr:grpSpPr bwMode="auto">
        <a:xfrm>
          <a:off x="5486400" y="10096500"/>
          <a:ext cx="266700" cy="0"/>
          <a:chOff x="466" y="3952"/>
          <a:chExt cx="28" cy="16"/>
        </a:xfrm>
      </xdr:grpSpPr>
      <xdr:sp macro="" textlink="">
        <xdr:nvSpPr>
          <xdr:cNvPr id="5317196" name="Line 6812">
            <a:extLst>
              <a:ext uri="{FF2B5EF4-FFF2-40B4-BE49-F238E27FC236}">
                <a16:creationId xmlns:a16="http://schemas.microsoft.com/office/drawing/2014/main" id="{57D12A05-250B-101D-0B57-DEB4A270635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97" name="Line 6813">
            <a:extLst>
              <a:ext uri="{FF2B5EF4-FFF2-40B4-BE49-F238E27FC236}">
                <a16:creationId xmlns:a16="http://schemas.microsoft.com/office/drawing/2014/main" id="{14F04859-BEBA-DB14-A6BA-4576AA2E2EA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575" name="Group 6814">
          <a:extLst>
            <a:ext uri="{FF2B5EF4-FFF2-40B4-BE49-F238E27FC236}">
              <a16:creationId xmlns:a16="http://schemas.microsoft.com/office/drawing/2014/main" id="{3636265D-7FDC-2F50-BF7A-B4E8BEF6BE0D}"/>
            </a:ext>
          </a:extLst>
        </xdr:cNvPr>
        <xdr:cNvGrpSpPr>
          <a:grpSpLocks/>
        </xdr:cNvGrpSpPr>
      </xdr:nvGrpSpPr>
      <xdr:grpSpPr bwMode="auto">
        <a:xfrm>
          <a:off x="5486400" y="10096500"/>
          <a:ext cx="266700" cy="0"/>
          <a:chOff x="466" y="3952"/>
          <a:chExt cx="28" cy="16"/>
        </a:xfrm>
      </xdr:grpSpPr>
      <xdr:sp macro="" textlink="">
        <xdr:nvSpPr>
          <xdr:cNvPr id="5317194" name="Line 6815">
            <a:extLst>
              <a:ext uri="{FF2B5EF4-FFF2-40B4-BE49-F238E27FC236}">
                <a16:creationId xmlns:a16="http://schemas.microsoft.com/office/drawing/2014/main" id="{61CCD360-F97A-A1EE-2D6F-82126440146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95" name="Line 6816">
            <a:extLst>
              <a:ext uri="{FF2B5EF4-FFF2-40B4-BE49-F238E27FC236}">
                <a16:creationId xmlns:a16="http://schemas.microsoft.com/office/drawing/2014/main" id="{2160ECD2-9D01-54B8-ACC3-F9D40F0819D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576" name="Group 6817">
          <a:extLst>
            <a:ext uri="{FF2B5EF4-FFF2-40B4-BE49-F238E27FC236}">
              <a16:creationId xmlns:a16="http://schemas.microsoft.com/office/drawing/2014/main" id="{44DD77CC-6FAA-FDFA-EA56-542D93B859EE}"/>
            </a:ext>
          </a:extLst>
        </xdr:cNvPr>
        <xdr:cNvGrpSpPr>
          <a:grpSpLocks/>
        </xdr:cNvGrpSpPr>
      </xdr:nvGrpSpPr>
      <xdr:grpSpPr bwMode="auto">
        <a:xfrm>
          <a:off x="5486400" y="10096500"/>
          <a:ext cx="266700" cy="0"/>
          <a:chOff x="466" y="3952"/>
          <a:chExt cx="28" cy="16"/>
        </a:xfrm>
      </xdr:grpSpPr>
      <xdr:sp macro="" textlink="">
        <xdr:nvSpPr>
          <xdr:cNvPr id="5317192" name="Line 6818">
            <a:extLst>
              <a:ext uri="{FF2B5EF4-FFF2-40B4-BE49-F238E27FC236}">
                <a16:creationId xmlns:a16="http://schemas.microsoft.com/office/drawing/2014/main" id="{4EB5F400-DBD1-7C07-7F74-3450F9708ED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93" name="Line 6819">
            <a:extLst>
              <a:ext uri="{FF2B5EF4-FFF2-40B4-BE49-F238E27FC236}">
                <a16:creationId xmlns:a16="http://schemas.microsoft.com/office/drawing/2014/main" id="{9E8EB6FB-D4B3-C29B-D533-2A4EF3CEF95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577" name="Group 6820">
          <a:extLst>
            <a:ext uri="{FF2B5EF4-FFF2-40B4-BE49-F238E27FC236}">
              <a16:creationId xmlns:a16="http://schemas.microsoft.com/office/drawing/2014/main" id="{D2D852EF-964C-5653-6FBD-EB0ED7E43FEE}"/>
            </a:ext>
          </a:extLst>
        </xdr:cNvPr>
        <xdr:cNvGrpSpPr>
          <a:grpSpLocks/>
        </xdr:cNvGrpSpPr>
      </xdr:nvGrpSpPr>
      <xdr:grpSpPr bwMode="auto">
        <a:xfrm>
          <a:off x="5486400" y="10096500"/>
          <a:ext cx="266700" cy="0"/>
          <a:chOff x="466" y="3952"/>
          <a:chExt cx="28" cy="16"/>
        </a:xfrm>
      </xdr:grpSpPr>
      <xdr:sp macro="" textlink="">
        <xdr:nvSpPr>
          <xdr:cNvPr id="5317190" name="Line 6821">
            <a:extLst>
              <a:ext uri="{FF2B5EF4-FFF2-40B4-BE49-F238E27FC236}">
                <a16:creationId xmlns:a16="http://schemas.microsoft.com/office/drawing/2014/main" id="{40251B29-5828-C119-FF25-8186E449ABB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91" name="Line 6822">
            <a:extLst>
              <a:ext uri="{FF2B5EF4-FFF2-40B4-BE49-F238E27FC236}">
                <a16:creationId xmlns:a16="http://schemas.microsoft.com/office/drawing/2014/main" id="{8C636809-68A5-2B0A-018F-2810456B18E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578" name="Group 6823">
          <a:extLst>
            <a:ext uri="{FF2B5EF4-FFF2-40B4-BE49-F238E27FC236}">
              <a16:creationId xmlns:a16="http://schemas.microsoft.com/office/drawing/2014/main" id="{44E857B6-9CE0-7367-8B28-8FCBA07D7EC4}"/>
            </a:ext>
          </a:extLst>
        </xdr:cNvPr>
        <xdr:cNvGrpSpPr>
          <a:grpSpLocks/>
        </xdr:cNvGrpSpPr>
      </xdr:nvGrpSpPr>
      <xdr:grpSpPr bwMode="auto">
        <a:xfrm>
          <a:off x="5486400" y="10096500"/>
          <a:ext cx="266700" cy="0"/>
          <a:chOff x="466" y="3952"/>
          <a:chExt cx="28" cy="16"/>
        </a:xfrm>
      </xdr:grpSpPr>
      <xdr:sp macro="" textlink="">
        <xdr:nvSpPr>
          <xdr:cNvPr id="5317188" name="Line 6824">
            <a:extLst>
              <a:ext uri="{FF2B5EF4-FFF2-40B4-BE49-F238E27FC236}">
                <a16:creationId xmlns:a16="http://schemas.microsoft.com/office/drawing/2014/main" id="{DD92486A-3DA7-211B-CFFF-DABFB0C7F66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89" name="Line 6825">
            <a:extLst>
              <a:ext uri="{FF2B5EF4-FFF2-40B4-BE49-F238E27FC236}">
                <a16:creationId xmlns:a16="http://schemas.microsoft.com/office/drawing/2014/main" id="{69CFC7EF-A174-E76E-BA60-DA779450F12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79" name="Group 6826">
          <a:extLst>
            <a:ext uri="{FF2B5EF4-FFF2-40B4-BE49-F238E27FC236}">
              <a16:creationId xmlns:a16="http://schemas.microsoft.com/office/drawing/2014/main" id="{81E5222F-612C-7154-ED8B-D543E4315BFD}"/>
            </a:ext>
          </a:extLst>
        </xdr:cNvPr>
        <xdr:cNvGrpSpPr>
          <a:grpSpLocks/>
        </xdr:cNvGrpSpPr>
      </xdr:nvGrpSpPr>
      <xdr:grpSpPr bwMode="auto">
        <a:xfrm>
          <a:off x="4117181" y="10096500"/>
          <a:ext cx="228600" cy="0"/>
          <a:chOff x="466" y="3952"/>
          <a:chExt cx="28" cy="16"/>
        </a:xfrm>
      </xdr:grpSpPr>
      <xdr:sp macro="" textlink="">
        <xdr:nvSpPr>
          <xdr:cNvPr id="5317186" name="Line 6827">
            <a:extLst>
              <a:ext uri="{FF2B5EF4-FFF2-40B4-BE49-F238E27FC236}">
                <a16:creationId xmlns:a16="http://schemas.microsoft.com/office/drawing/2014/main" id="{DC6B06F8-6EF7-9753-4EDD-14B6E588B46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87" name="Line 6828">
            <a:extLst>
              <a:ext uri="{FF2B5EF4-FFF2-40B4-BE49-F238E27FC236}">
                <a16:creationId xmlns:a16="http://schemas.microsoft.com/office/drawing/2014/main" id="{65996008-068A-1B2B-2680-268C7780F81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80" name="Group 6829">
          <a:extLst>
            <a:ext uri="{FF2B5EF4-FFF2-40B4-BE49-F238E27FC236}">
              <a16:creationId xmlns:a16="http://schemas.microsoft.com/office/drawing/2014/main" id="{D2101842-9464-318F-C428-2FE624A38AD8}"/>
            </a:ext>
          </a:extLst>
        </xdr:cNvPr>
        <xdr:cNvGrpSpPr>
          <a:grpSpLocks/>
        </xdr:cNvGrpSpPr>
      </xdr:nvGrpSpPr>
      <xdr:grpSpPr bwMode="auto">
        <a:xfrm>
          <a:off x="4700588" y="10096500"/>
          <a:ext cx="266700" cy="0"/>
          <a:chOff x="466" y="3952"/>
          <a:chExt cx="28" cy="16"/>
        </a:xfrm>
      </xdr:grpSpPr>
      <xdr:sp macro="" textlink="">
        <xdr:nvSpPr>
          <xdr:cNvPr id="5317184" name="Line 6830">
            <a:extLst>
              <a:ext uri="{FF2B5EF4-FFF2-40B4-BE49-F238E27FC236}">
                <a16:creationId xmlns:a16="http://schemas.microsoft.com/office/drawing/2014/main" id="{9E3E0E4D-AAB6-5F78-4013-DA3D805FFD8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85" name="Line 6831">
            <a:extLst>
              <a:ext uri="{FF2B5EF4-FFF2-40B4-BE49-F238E27FC236}">
                <a16:creationId xmlns:a16="http://schemas.microsoft.com/office/drawing/2014/main" id="{192C3573-6F90-5E5C-DE34-7EA21BE3CF0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81" name="Group 6832">
          <a:extLst>
            <a:ext uri="{FF2B5EF4-FFF2-40B4-BE49-F238E27FC236}">
              <a16:creationId xmlns:a16="http://schemas.microsoft.com/office/drawing/2014/main" id="{19D4B790-2190-A1AE-44C6-5C2CAF701169}"/>
            </a:ext>
          </a:extLst>
        </xdr:cNvPr>
        <xdr:cNvGrpSpPr>
          <a:grpSpLocks/>
        </xdr:cNvGrpSpPr>
      </xdr:nvGrpSpPr>
      <xdr:grpSpPr bwMode="auto">
        <a:xfrm>
          <a:off x="4117181" y="10096500"/>
          <a:ext cx="228600" cy="0"/>
          <a:chOff x="466" y="3952"/>
          <a:chExt cx="28" cy="16"/>
        </a:xfrm>
      </xdr:grpSpPr>
      <xdr:sp macro="" textlink="">
        <xdr:nvSpPr>
          <xdr:cNvPr id="5317182" name="Line 6833">
            <a:extLst>
              <a:ext uri="{FF2B5EF4-FFF2-40B4-BE49-F238E27FC236}">
                <a16:creationId xmlns:a16="http://schemas.microsoft.com/office/drawing/2014/main" id="{C183FEBC-27AB-AA44-04D8-0A7748E7D37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83" name="Line 6834">
            <a:extLst>
              <a:ext uri="{FF2B5EF4-FFF2-40B4-BE49-F238E27FC236}">
                <a16:creationId xmlns:a16="http://schemas.microsoft.com/office/drawing/2014/main" id="{16A9391D-7361-6873-A69C-0DFEB28D347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82" name="Group 6835">
          <a:extLst>
            <a:ext uri="{FF2B5EF4-FFF2-40B4-BE49-F238E27FC236}">
              <a16:creationId xmlns:a16="http://schemas.microsoft.com/office/drawing/2014/main" id="{FA3F1703-0E93-717F-D10B-6A2EA0C4C866}"/>
            </a:ext>
          </a:extLst>
        </xdr:cNvPr>
        <xdr:cNvGrpSpPr>
          <a:grpSpLocks/>
        </xdr:cNvGrpSpPr>
      </xdr:nvGrpSpPr>
      <xdr:grpSpPr bwMode="auto">
        <a:xfrm>
          <a:off x="4700588" y="10096500"/>
          <a:ext cx="266700" cy="0"/>
          <a:chOff x="466" y="3952"/>
          <a:chExt cx="28" cy="16"/>
        </a:xfrm>
      </xdr:grpSpPr>
      <xdr:sp macro="" textlink="">
        <xdr:nvSpPr>
          <xdr:cNvPr id="5317180" name="Line 6836">
            <a:extLst>
              <a:ext uri="{FF2B5EF4-FFF2-40B4-BE49-F238E27FC236}">
                <a16:creationId xmlns:a16="http://schemas.microsoft.com/office/drawing/2014/main" id="{CEB165B7-3C58-B822-D7D2-5C08B6BF730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81" name="Line 6837">
            <a:extLst>
              <a:ext uri="{FF2B5EF4-FFF2-40B4-BE49-F238E27FC236}">
                <a16:creationId xmlns:a16="http://schemas.microsoft.com/office/drawing/2014/main" id="{7359AE3D-F695-0F5C-1BC0-CB75554C142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83" name="Group 6838">
          <a:extLst>
            <a:ext uri="{FF2B5EF4-FFF2-40B4-BE49-F238E27FC236}">
              <a16:creationId xmlns:a16="http://schemas.microsoft.com/office/drawing/2014/main" id="{970D1BCF-3DC8-8282-780D-38B4B4D491A5}"/>
            </a:ext>
          </a:extLst>
        </xdr:cNvPr>
        <xdr:cNvGrpSpPr>
          <a:grpSpLocks/>
        </xdr:cNvGrpSpPr>
      </xdr:nvGrpSpPr>
      <xdr:grpSpPr bwMode="auto">
        <a:xfrm>
          <a:off x="4117181" y="10096500"/>
          <a:ext cx="228600" cy="0"/>
          <a:chOff x="466" y="3952"/>
          <a:chExt cx="28" cy="16"/>
        </a:xfrm>
      </xdr:grpSpPr>
      <xdr:sp macro="" textlink="">
        <xdr:nvSpPr>
          <xdr:cNvPr id="5317178" name="Line 6839">
            <a:extLst>
              <a:ext uri="{FF2B5EF4-FFF2-40B4-BE49-F238E27FC236}">
                <a16:creationId xmlns:a16="http://schemas.microsoft.com/office/drawing/2014/main" id="{E7EC1D68-B1BD-0ABF-4194-900E827C77A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79" name="Line 6840">
            <a:extLst>
              <a:ext uri="{FF2B5EF4-FFF2-40B4-BE49-F238E27FC236}">
                <a16:creationId xmlns:a16="http://schemas.microsoft.com/office/drawing/2014/main" id="{AC207869-1774-83B9-445A-D5FD03BAF76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84" name="Group 6841">
          <a:extLst>
            <a:ext uri="{FF2B5EF4-FFF2-40B4-BE49-F238E27FC236}">
              <a16:creationId xmlns:a16="http://schemas.microsoft.com/office/drawing/2014/main" id="{543CF948-1C11-578E-2932-6D64F9BD2327}"/>
            </a:ext>
          </a:extLst>
        </xdr:cNvPr>
        <xdr:cNvGrpSpPr>
          <a:grpSpLocks/>
        </xdr:cNvGrpSpPr>
      </xdr:nvGrpSpPr>
      <xdr:grpSpPr bwMode="auto">
        <a:xfrm>
          <a:off x="4700588" y="10096500"/>
          <a:ext cx="266700" cy="0"/>
          <a:chOff x="466" y="3952"/>
          <a:chExt cx="28" cy="16"/>
        </a:xfrm>
      </xdr:grpSpPr>
      <xdr:sp macro="" textlink="">
        <xdr:nvSpPr>
          <xdr:cNvPr id="5317176" name="Line 6842">
            <a:extLst>
              <a:ext uri="{FF2B5EF4-FFF2-40B4-BE49-F238E27FC236}">
                <a16:creationId xmlns:a16="http://schemas.microsoft.com/office/drawing/2014/main" id="{7E6AF077-A8B1-0716-E348-B7A1EFF604C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77" name="Line 6843">
            <a:extLst>
              <a:ext uri="{FF2B5EF4-FFF2-40B4-BE49-F238E27FC236}">
                <a16:creationId xmlns:a16="http://schemas.microsoft.com/office/drawing/2014/main" id="{092E37DD-247B-817E-6536-D7BF80C6CDE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85" name="Group 6844">
          <a:extLst>
            <a:ext uri="{FF2B5EF4-FFF2-40B4-BE49-F238E27FC236}">
              <a16:creationId xmlns:a16="http://schemas.microsoft.com/office/drawing/2014/main" id="{04797F81-BD4C-1DC2-D4B8-58CD32E39BC1}"/>
            </a:ext>
          </a:extLst>
        </xdr:cNvPr>
        <xdr:cNvGrpSpPr>
          <a:grpSpLocks/>
        </xdr:cNvGrpSpPr>
      </xdr:nvGrpSpPr>
      <xdr:grpSpPr bwMode="auto">
        <a:xfrm>
          <a:off x="4117181" y="10096500"/>
          <a:ext cx="228600" cy="0"/>
          <a:chOff x="466" y="3952"/>
          <a:chExt cx="28" cy="16"/>
        </a:xfrm>
      </xdr:grpSpPr>
      <xdr:sp macro="" textlink="">
        <xdr:nvSpPr>
          <xdr:cNvPr id="5317174" name="Line 6845">
            <a:extLst>
              <a:ext uri="{FF2B5EF4-FFF2-40B4-BE49-F238E27FC236}">
                <a16:creationId xmlns:a16="http://schemas.microsoft.com/office/drawing/2014/main" id="{FD2342D8-DBFB-D36C-A167-109ADE1BFDC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75" name="Line 6846">
            <a:extLst>
              <a:ext uri="{FF2B5EF4-FFF2-40B4-BE49-F238E27FC236}">
                <a16:creationId xmlns:a16="http://schemas.microsoft.com/office/drawing/2014/main" id="{B43A2FA9-4141-6027-4F12-FE8F40FC45C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86" name="Group 6847">
          <a:extLst>
            <a:ext uri="{FF2B5EF4-FFF2-40B4-BE49-F238E27FC236}">
              <a16:creationId xmlns:a16="http://schemas.microsoft.com/office/drawing/2014/main" id="{3FD0C33E-65A6-7F2B-DDBC-164B0F32252A}"/>
            </a:ext>
          </a:extLst>
        </xdr:cNvPr>
        <xdr:cNvGrpSpPr>
          <a:grpSpLocks/>
        </xdr:cNvGrpSpPr>
      </xdr:nvGrpSpPr>
      <xdr:grpSpPr bwMode="auto">
        <a:xfrm>
          <a:off x="4700588" y="10096500"/>
          <a:ext cx="266700" cy="0"/>
          <a:chOff x="466" y="3952"/>
          <a:chExt cx="28" cy="16"/>
        </a:xfrm>
      </xdr:grpSpPr>
      <xdr:sp macro="" textlink="">
        <xdr:nvSpPr>
          <xdr:cNvPr id="5317172" name="Line 6848">
            <a:extLst>
              <a:ext uri="{FF2B5EF4-FFF2-40B4-BE49-F238E27FC236}">
                <a16:creationId xmlns:a16="http://schemas.microsoft.com/office/drawing/2014/main" id="{5161B3D0-B9F3-50EE-45E4-7032076BC64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73" name="Line 6849">
            <a:extLst>
              <a:ext uri="{FF2B5EF4-FFF2-40B4-BE49-F238E27FC236}">
                <a16:creationId xmlns:a16="http://schemas.microsoft.com/office/drawing/2014/main" id="{DC5A97BE-0647-83E9-0D2E-62556E9495D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87" name="Group 6850">
          <a:extLst>
            <a:ext uri="{FF2B5EF4-FFF2-40B4-BE49-F238E27FC236}">
              <a16:creationId xmlns:a16="http://schemas.microsoft.com/office/drawing/2014/main" id="{89ABB8BC-7165-FD35-A4B5-FE0CA94A2C42}"/>
            </a:ext>
          </a:extLst>
        </xdr:cNvPr>
        <xdr:cNvGrpSpPr>
          <a:grpSpLocks/>
        </xdr:cNvGrpSpPr>
      </xdr:nvGrpSpPr>
      <xdr:grpSpPr bwMode="auto">
        <a:xfrm>
          <a:off x="4117181" y="10096500"/>
          <a:ext cx="228600" cy="0"/>
          <a:chOff x="466" y="3952"/>
          <a:chExt cx="28" cy="16"/>
        </a:xfrm>
      </xdr:grpSpPr>
      <xdr:sp macro="" textlink="">
        <xdr:nvSpPr>
          <xdr:cNvPr id="5317170" name="Line 6851">
            <a:extLst>
              <a:ext uri="{FF2B5EF4-FFF2-40B4-BE49-F238E27FC236}">
                <a16:creationId xmlns:a16="http://schemas.microsoft.com/office/drawing/2014/main" id="{23D2DBAD-63D2-E383-FCCB-EE265F4BD15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71" name="Line 6852">
            <a:extLst>
              <a:ext uri="{FF2B5EF4-FFF2-40B4-BE49-F238E27FC236}">
                <a16:creationId xmlns:a16="http://schemas.microsoft.com/office/drawing/2014/main" id="{3AE9F107-7E6E-6B74-59CB-1E2B4EFBF15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88" name="Group 6853">
          <a:extLst>
            <a:ext uri="{FF2B5EF4-FFF2-40B4-BE49-F238E27FC236}">
              <a16:creationId xmlns:a16="http://schemas.microsoft.com/office/drawing/2014/main" id="{D3C6ADC6-6E54-6B39-1302-0741A0A88B65}"/>
            </a:ext>
          </a:extLst>
        </xdr:cNvPr>
        <xdr:cNvGrpSpPr>
          <a:grpSpLocks/>
        </xdr:cNvGrpSpPr>
      </xdr:nvGrpSpPr>
      <xdr:grpSpPr bwMode="auto">
        <a:xfrm>
          <a:off x="4117181" y="10096500"/>
          <a:ext cx="228600" cy="0"/>
          <a:chOff x="466" y="3952"/>
          <a:chExt cx="28" cy="16"/>
        </a:xfrm>
      </xdr:grpSpPr>
      <xdr:sp macro="" textlink="">
        <xdr:nvSpPr>
          <xdr:cNvPr id="5317168" name="Line 6854">
            <a:extLst>
              <a:ext uri="{FF2B5EF4-FFF2-40B4-BE49-F238E27FC236}">
                <a16:creationId xmlns:a16="http://schemas.microsoft.com/office/drawing/2014/main" id="{11FD6C14-FB19-15FF-E8FC-3E33D8594A6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69" name="Line 6855">
            <a:extLst>
              <a:ext uri="{FF2B5EF4-FFF2-40B4-BE49-F238E27FC236}">
                <a16:creationId xmlns:a16="http://schemas.microsoft.com/office/drawing/2014/main" id="{9899A54F-7F08-BC89-3A68-BE2FECA13AC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89" name="Group 6856">
          <a:extLst>
            <a:ext uri="{FF2B5EF4-FFF2-40B4-BE49-F238E27FC236}">
              <a16:creationId xmlns:a16="http://schemas.microsoft.com/office/drawing/2014/main" id="{ADAC4AAE-B4C6-BA84-B799-C3C719364BFB}"/>
            </a:ext>
          </a:extLst>
        </xdr:cNvPr>
        <xdr:cNvGrpSpPr>
          <a:grpSpLocks/>
        </xdr:cNvGrpSpPr>
      </xdr:nvGrpSpPr>
      <xdr:grpSpPr bwMode="auto">
        <a:xfrm>
          <a:off x="4117181" y="10096500"/>
          <a:ext cx="228600" cy="0"/>
          <a:chOff x="466" y="3952"/>
          <a:chExt cx="28" cy="16"/>
        </a:xfrm>
      </xdr:grpSpPr>
      <xdr:sp macro="" textlink="">
        <xdr:nvSpPr>
          <xdr:cNvPr id="5317166" name="Line 6857">
            <a:extLst>
              <a:ext uri="{FF2B5EF4-FFF2-40B4-BE49-F238E27FC236}">
                <a16:creationId xmlns:a16="http://schemas.microsoft.com/office/drawing/2014/main" id="{EF8309AE-A077-5368-3E2D-D9C2EAFC1EB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67" name="Line 6858">
            <a:extLst>
              <a:ext uri="{FF2B5EF4-FFF2-40B4-BE49-F238E27FC236}">
                <a16:creationId xmlns:a16="http://schemas.microsoft.com/office/drawing/2014/main" id="{2C2310D4-F9EF-B7DC-00D2-6006992270A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90" name="Group 6859">
          <a:extLst>
            <a:ext uri="{FF2B5EF4-FFF2-40B4-BE49-F238E27FC236}">
              <a16:creationId xmlns:a16="http://schemas.microsoft.com/office/drawing/2014/main" id="{49D0C773-12F0-7109-BE21-9FA9F009EDB5}"/>
            </a:ext>
          </a:extLst>
        </xdr:cNvPr>
        <xdr:cNvGrpSpPr>
          <a:grpSpLocks/>
        </xdr:cNvGrpSpPr>
      </xdr:nvGrpSpPr>
      <xdr:grpSpPr bwMode="auto">
        <a:xfrm>
          <a:off x="4117181" y="10096500"/>
          <a:ext cx="228600" cy="0"/>
          <a:chOff x="466" y="3952"/>
          <a:chExt cx="28" cy="16"/>
        </a:xfrm>
      </xdr:grpSpPr>
      <xdr:sp macro="" textlink="">
        <xdr:nvSpPr>
          <xdr:cNvPr id="5317164" name="Line 6860">
            <a:extLst>
              <a:ext uri="{FF2B5EF4-FFF2-40B4-BE49-F238E27FC236}">
                <a16:creationId xmlns:a16="http://schemas.microsoft.com/office/drawing/2014/main" id="{5CF02EAE-6AD9-85A4-0955-C927EE276AD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65" name="Line 6861">
            <a:extLst>
              <a:ext uri="{FF2B5EF4-FFF2-40B4-BE49-F238E27FC236}">
                <a16:creationId xmlns:a16="http://schemas.microsoft.com/office/drawing/2014/main" id="{8C150AF3-5A00-9818-24BD-746DCAFC415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91" name="Group 6862">
          <a:extLst>
            <a:ext uri="{FF2B5EF4-FFF2-40B4-BE49-F238E27FC236}">
              <a16:creationId xmlns:a16="http://schemas.microsoft.com/office/drawing/2014/main" id="{2DD3C68A-D61E-ADEE-1665-DB9B571D2CFD}"/>
            </a:ext>
          </a:extLst>
        </xdr:cNvPr>
        <xdr:cNvGrpSpPr>
          <a:grpSpLocks/>
        </xdr:cNvGrpSpPr>
      </xdr:nvGrpSpPr>
      <xdr:grpSpPr bwMode="auto">
        <a:xfrm>
          <a:off x="4117181" y="10096500"/>
          <a:ext cx="228600" cy="0"/>
          <a:chOff x="466" y="3952"/>
          <a:chExt cx="28" cy="16"/>
        </a:xfrm>
      </xdr:grpSpPr>
      <xdr:sp macro="" textlink="">
        <xdr:nvSpPr>
          <xdr:cNvPr id="5317162" name="Line 6863">
            <a:extLst>
              <a:ext uri="{FF2B5EF4-FFF2-40B4-BE49-F238E27FC236}">
                <a16:creationId xmlns:a16="http://schemas.microsoft.com/office/drawing/2014/main" id="{5E5FEC34-37BC-2E95-67BA-2D8D02EAC00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63" name="Line 6864">
            <a:extLst>
              <a:ext uri="{FF2B5EF4-FFF2-40B4-BE49-F238E27FC236}">
                <a16:creationId xmlns:a16="http://schemas.microsoft.com/office/drawing/2014/main" id="{8209DD5D-EF32-406B-EC5D-F8DD56DF463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92" name="Group 6865">
          <a:extLst>
            <a:ext uri="{FF2B5EF4-FFF2-40B4-BE49-F238E27FC236}">
              <a16:creationId xmlns:a16="http://schemas.microsoft.com/office/drawing/2014/main" id="{840D68D9-0FA3-B045-33B9-A6523377CBF8}"/>
            </a:ext>
          </a:extLst>
        </xdr:cNvPr>
        <xdr:cNvGrpSpPr>
          <a:grpSpLocks/>
        </xdr:cNvGrpSpPr>
      </xdr:nvGrpSpPr>
      <xdr:grpSpPr bwMode="auto">
        <a:xfrm>
          <a:off x="4700588" y="10096500"/>
          <a:ext cx="266700" cy="0"/>
          <a:chOff x="466" y="3952"/>
          <a:chExt cx="28" cy="16"/>
        </a:xfrm>
      </xdr:grpSpPr>
      <xdr:sp macro="" textlink="">
        <xdr:nvSpPr>
          <xdr:cNvPr id="5317160" name="Line 6866">
            <a:extLst>
              <a:ext uri="{FF2B5EF4-FFF2-40B4-BE49-F238E27FC236}">
                <a16:creationId xmlns:a16="http://schemas.microsoft.com/office/drawing/2014/main" id="{6F5117A4-81A8-46FB-3121-8E29A3DEB49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61" name="Line 6867">
            <a:extLst>
              <a:ext uri="{FF2B5EF4-FFF2-40B4-BE49-F238E27FC236}">
                <a16:creationId xmlns:a16="http://schemas.microsoft.com/office/drawing/2014/main" id="{09B9AB10-9671-DC8F-E890-142C22FA14A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93" name="Group 6868">
          <a:extLst>
            <a:ext uri="{FF2B5EF4-FFF2-40B4-BE49-F238E27FC236}">
              <a16:creationId xmlns:a16="http://schemas.microsoft.com/office/drawing/2014/main" id="{44606610-3AF4-1FA3-E86D-6042E66FF19A}"/>
            </a:ext>
          </a:extLst>
        </xdr:cNvPr>
        <xdr:cNvGrpSpPr>
          <a:grpSpLocks/>
        </xdr:cNvGrpSpPr>
      </xdr:nvGrpSpPr>
      <xdr:grpSpPr bwMode="auto">
        <a:xfrm>
          <a:off x="4700588" y="10096500"/>
          <a:ext cx="266700" cy="0"/>
          <a:chOff x="466" y="3952"/>
          <a:chExt cx="28" cy="16"/>
        </a:xfrm>
      </xdr:grpSpPr>
      <xdr:sp macro="" textlink="">
        <xdr:nvSpPr>
          <xdr:cNvPr id="5317158" name="Line 6869">
            <a:extLst>
              <a:ext uri="{FF2B5EF4-FFF2-40B4-BE49-F238E27FC236}">
                <a16:creationId xmlns:a16="http://schemas.microsoft.com/office/drawing/2014/main" id="{9288D382-8921-3CAB-07DC-725FFA74CBF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59" name="Line 6870">
            <a:extLst>
              <a:ext uri="{FF2B5EF4-FFF2-40B4-BE49-F238E27FC236}">
                <a16:creationId xmlns:a16="http://schemas.microsoft.com/office/drawing/2014/main" id="{5584E7BF-CCFE-D496-2667-EC871F84D18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94" name="Group 6871">
          <a:extLst>
            <a:ext uri="{FF2B5EF4-FFF2-40B4-BE49-F238E27FC236}">
              <a16:creationId xmlns:a16="http://schemas.microsoft.com/office/drawing/2014/main" id="{AD7E7FF2-4517-36BD-FBF6-4446EAD51C23}"/>
            </a:ext>
          </a:extLst>
        </xdr:cNvPr>
        <xdr:cNvGrpSpPr>
          <a:grpSpLocks/>
        </xdr:cNvGrpSpPr>
      </xdr:nvGrpSpPr>
      <xdr:grpSpPr bwMode="auto">
        <a:xfrm>
          <a:off x="4700588" y="10096500"/>
          <a:ext cx="266700" cy="0"/>
          <a:chOff x="466" y="3952"/>
          <a:chExt cx="28" cy="16"/>
        </a:xfrm>
      </xdr:grpSpPr>
      <xdr:sp macro="" textlink="">
        <xdr:nvSpPr>
          <xdr:cNvPr id="5317156" name="Line 6872">
            <a:extLst>
              <a:ext uri="{FF2B5EF4-FFF2-40B4-BE49-F238E27FC236}">
                <a16:creationId xmlns:a16="http://schemas.microsoft.com/office/drawing/2014/main" id="{FFB609A8-BB4D-A193-7460-AEB55049864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57" name="Line 6873">
            <a:extLst>
              <a:ext uri="{FF2B5EF4-FFF2-40B4-BE49-F238E27FC236}">
                <a16:creationId xmlns:a16="http://schemas.microsoft.com/office/drawing/2014/main" id="{F2AAFC98-7430-8C16-CD0E-742E2015C59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95" name="Group 6874">
          <a:extLst>
            <a:ext uri="{FF2B5EF4-FFF2-40B4-BE49-F238E27FC236}">
              <a16:creationId xmlns:a16="http://schemas.microsoft.com/office/drawing/2014/main" id="{643AE1C7-4EC4-F1F0-F785-EA21AC63EC68}"/>
            </a:ext>
          </a:extLst>
        </xdr:cNvPr>
        <xdr:cNvGrpSpPr>
          <a:grpSpLocks/>
        </xdr:cNvGrpSpPr>
      </xdr:nvGrpSpPr>
      <xdr:grpSpPr bwMode="auto">
        <a:xfrm>
          <a:off x="4700588" y="10096500"/>
          <a:ext cx="266700" cy="0"/>
          <a:chOff x="466" y="3952"/>
          <a:chExt cx="28" cy="16"/>
        </a:xfrm>
      </xdr:grpSpPr>
      <xdr:sp macro="" textlink="">
        <xdr:nvSpPr>
          <xdr:cNvPr id="5317154" name="Line 6875">
            <a:extLst>
              <a:ext uri="{FF2B5EF4-FFF2-40B4-BE49-F238E27FC236}">
                <a16:creationId xmlns:a16="http://schemas.microsoft.com/office/drawing/2014/main" id="{7F2CBBAC-D1CC-BC4C-4407-37F85BBF67F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55" name="Line 6876">
            <a:extLst>
              <a:ext uri="{FF2B5EF4-FFF2-40B4-BE49-F238E27FC236}">
                <a16:creationId xmlns:a16="http://schemas.microsoft.com/office/drawing/2014/main" id="{C9B47186-4C92-55A5-60AE-12CE4A781F8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96" name="Group 6877">
          <a:extLst>
            <a:ext uri="{FF2B5EF4-FFF2-40B4-BE49-F238E27FC236}">
              <a16:creationId xmlns:a16="http://schemas.microsoft.com/office/drawing/2014/main" id="{2FA655E0-28D4-21E1-C546-BD2C595A0B94}"/>
            </a:ext>
          </a:extLst>
        </xdr:cNvPr>
        <xdr:cNvGrpSpPr>
          <a:grpSpLocks/>
        </xdr:cNvGrpSpPr>
      </xdr:nvGrpSpPr>
      <xdr:grpSpPr bwMode="auto">
        <a:xfrm>
          <a:off x="4700588" y="10096500"/>
          <a:ext cx="266700" cy="0"/>
          <a:chOff x="466" y="3952"/>
          <a:chExt cx="28" cy="16"/>
        </a:xfrm>
      </xdr:grpSpPr>
      <xdr:sp macro="" textlink="">
        <xdr:nvSpPr>
          <xdr:cNvPr id="5317152" name="Line 6878">
            <a:extLst>
              <a:ext uri="{FF2B5EF4-FFF2-40B4-BE49-F238E27FC236}">
                <a16:creationId xmlns:a16="http://schemas.microsoft.com/office/drawing/2014/main" id="{ED576EFA-C652-A483-1BBF-1A3E742D003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53" name="Line 6879">
            <a:extLst>
              <a:ext uri="{FF2B5EF4-FFF2-40B4-BE49-F238E27FC236}">
                <a16:creationId xmlns:a16="http://schemas.microsoft.com/office/drawing/2014/main" id="{147F2FB7-5E1B-DFB5-A075-9F1ABB3AA8D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97" name="Group 6880">
          <a:extLst>
            <a:ext uri="{FF2B5EF4-FFF2-40B4-BE49-F238E27FC236}">
              <a16:creationId xmlns:a16="http://schemas.microsoft.com/office/drawing/2014/main" id="{2F8D7FB1-B757-B851-3A2F-499C49968EEA}"/>
            </a:ext>
          </a:extLst>
        </xdr:cNvPr>
        <xdr:cNvGrpSpPr>
          <a:grpSpLocks/>
        </xdr:cNvGrpSpPr>
      </xdr:nvGrpSpPr>
      <xdr:grpSpPr bwMode="auto">
        <a:xfrm>
          <a:off x="4117181" y="10096500"/>
          <a:ext cx="228600" cy="0"/>
          <a:chOff x="466" y="3952"/>
          <a:chExt cx="28" cy="16"/>
        </a:xfrm>
      </xdr:grpSpPr>
      <xdr:sp macro="" textlink="">
        <xdr:nvSpPr>
          <xdr:cNvPr id="5317150" name="Line 6881">
            <a:extLst>
              <a:ext uri="{FF2B5EF4-FFF2-40B4-BE49-F238E27FC236}">
                <a16:creationId xmlns:a16="http://schemas.microsoft.com/office/drawing/2014/main" id="{0E8554C9-CFC6-9BD9-40E7-E0910B8CB2D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51" name="Line 6882">
            <a:extLst>
              <a:ext uri="{FF2B5EF4-FFF2-40B4-BE49-F238E27FC236}">
                <a16:creationId xmlns:a16="http://schemas.microsoft.com/office/drawing/2014/main" id="{D210A29C-CB13-0B92-D609-09D6AD68118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598" name="Group 6883">
          <a:extLst>
            <a:ext uri="{FF2B5EF4-FFF2-40B4-BE49-F238E27FC236}">
              <a16:creationId xmlns:a16="http://schemas.microsoft.com/office/drawing/2014/main" id="{E93F6E3C-B010-F138-403E-36803590F773}"/>
            </a:ext>
          </a:extLst>
        </xdr:cNvPr>
        <xdr:cNvGrpSpPr>
          <a:grpSpLocks/>
        </xdr:cNvGrpSpPr>
      </xdr:nvGrpSpPr>
      <xdr:grpSpPr bwMode="auto">
        <a:xfrm>
          <a:off x="4117181" y="10096500"/>
          <a:ext cx="228600" cy="0"/>
          <a:chOff x="466" y="3952"/>
          <a:chExt cx="28" cy="16"/>
        </a:xfrm>
      </xdr:grpSpPr>
      <xdr:sp macro="" textlink="">
        <xdr:nvSpPr>
          <xdr:cNvPr id="5317148" name="Line 6884">
            <a:extLst>
              <a:ext uri="{FF2B5EF4-FFF2-40B4-BE49-F238E27FC236}">
                <a16:creationId xmlns:a16="http://schemas.microsoft.com/office/drawing/2014/main" id="{0BA402CF-5AB5-6C91-7EEC-0ADA2A03CD2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49" name="Line 6885">
            <a:extLst>
              <a:ext uri="{FF2B5EF4-FFF2-40B4-BE49-F238E27FC236}">
                <a16:creationId xmlns:a16="http://schemas.microsoft.com/office/drawing/2014/main" id="{49CB287B-8E62-6FCF-A238-75C0D2848C5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599" name="Group 6886">
          <a:extLst>
            <a:ext uri="{FF2B5EF4-FFF2-40B4-BE49-F238E27FC236}">
              <a16:creationId xmlns:a16="http://schemas.microsoft.com/office/drawing/2014/main" id="{25535CBE-6873-0B61-5B8C-51D4921DC6C1}"/>
            </a:ext>
          </a:extLst>
        </xdr:cNvPr>
        <xdr:cNvGrpSpPr>
          <a:grpSpLocks/>
        </xdr:cNvGrpSpPr>
      </xdr:nvGrpSpPr>
      <xdr:grpSpPr bwMode="auto">
        <a:xfrm>
          <a:off x="4700588" y="10096500"/>
          <a:ext cx="266700" cy="0"/>
          <a:chOff x="466" y="3952"/>
          <a:chExt cx="28" cy="16"/>
        </a:xfrm>
      </xdr:grpSpPr>
      <xdr:sp macro="" textlink="">
        <xdr:nvSpPr>
          <xdr:cNvPr id="5317146" name="Line 6887">
            <a:extLst>
              <a:ext uri="{FF2B5EF4-FFF2-40B4-BE49-F238E27FC236}">
                <a16:creationId xmlns:a16="http://schemas.microsoft.com/office/drawing/2014/main" id="{ACABF4D1-E201-3CDE-71B7-CD5C7FF2F22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47" name="Line 6888">
            <a:extLst>
              <a:ext uri="{FF2B5EF4-FFF2-40B4-BE49-F238E27FC236}">
                <a16:creationId xmlns:a16="http://schemas.microsoft.com/office/drawing/2014/main" id="{3BE15C9B-778A-3725-AEF7-307586E9966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00" name="Group 6889">
          <a:extLst>
            <a:ext uri="{FF2B5EF4-FFF2-40B4-BE49-F238E27FC236}">
              <a16:creationId xmlns:a16="http://schemas.microsoft.com/office/drawing/2014/main" id="{A3C73E05-B933-04D2-E9A5-0C4A7E5B1B0F}"/>
            </a:ext>
          </a:extLst>
        </xdr:cNvPr>
        <xdr:cNvGrpSpPr>
          <a:grpSpLocks/>
        </xdr:cNvGrpSpPr>
      </xdr:nvGrpSpPr>
      <xdr:grpSpPr bwMode="auto">
        <a:xfrm>
          <a:off x="4700588" y="10096500"/>
          <a:ext cx="266700" cy="0"/>
          <a:chOff x="466" y="3952"/>
          <a:chExt cx="28" cy="16"/>
        </a:xfrm>
      </xdr:grpSpPr>
      <xdr:sp macro="" textlink="">
        <xdr:nvSpPr>
          <xdr:cNvPr id="5317144" name="Line 6890">
            <a:extLst>
              <a:ext uri="{FF2B5EF4-FFF2-40B4-BE49-F238E27FC236}">
                <a16:creationId xmlns:a16="http://schemas.microsoft.com/office/drawing/2014/main" id="{BF2A6C2B-F25C-C5EC-9FCF-CC880DA3DCD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45" name="Line 6891">
            <a:extLst>
              <a:ext uri="{FF2B5EF4-FFF2-40B4-BE49-F238E27FC236}">
                <a16:creationId xmlns:a16="http://schemas.microsoft.com/office/drawing/2014/main" id="{435B74FF-8E65-B7F9-59AA-5AB56A054F0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01" name="Group 6892">
          <a:extLst>
            <a:ext uri="{FF2B5EF4-FFF2-40B4-BE49-F238E27FC236}">
              <a16:creationId xmlns:a16="http://schemas.microsoft.com/office/drawing/2014/main" id="{E6DF1CE4-9FDA-F4A0-B2AD-D7C7EE5CFCA9}"/>
            </a:ext>
          </a:extLst>
        </xdr:cNvPr>
        <xdr:cNvGrpSpPr>
          <a:grpSpLocks/>
        </xdr:cNvGrpSpPr>
      </xdr:nvGrpSpPr>
      <xdr:grpSpPr bwMode="auto">
        <a:xfrm>
          <a:off x="4117181" y="10096500"/>
          <a:ext cx="240507" cy="0"/>
          <a:chOff x="466" y="3952"/>
          <a:chExt cx="28" cy="16"/>
        </a:xfrm>
      </xdr:grpSpPr>
      <xdr:sp macro="" textlink="">
        <xdr:nvSpPr>
          <xdr:cNvPr id="5317142" name="Line 6893">
            <a:extLst>
              <a:ext uri="{FF2B5EF4-FFF2-40B4-BE49-F238E27FC236}">
                <a16:creationId xmlns:a16="http://schemas.microsoft.com/office/drawing/2014/main" id="{1A4177E9-270C-6D14-B5C6-B15F7CE7F7C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43" name="Line 6894">
            <a:extLst>
              <a:ext uri="{FF2B5EF4-FFF2-40B4-BE49-F238E27FC236}">
                <a16:creationId xmlns:a16="http://schemas.microsoft.com/office/drawing/2014/main" id="{17A08CD8-4644-864C-17BD-C6063132319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316602" name="Group 6895">
          <a:extLst>
            <a:ext uri="{FF2B5EF4-FFF2-40B4-BE49-F238E27FC236}">
              <a16:creationId xmlns:a16="http://schemas.microsoft.com/office/drawing/2014/main" id="{F95F490A-EDF5-C29E-E724-AA93FF4CFF42}"/>
            </a:ext>
          </a:extLst>
        </xdr:cNvPr>
        <xdr:cNvGrpSpPr>
          <a:grpSpLocks/>
        </xdr:cNvGrpSpPr>
      </xdr:nvGrpSpPr>
      <xdr:grpSpPr bwMode="auto">
        <a:xfrm>
          <a:off x="5486400" y="10096500"/>
          <a:ext cx="228600" cy="0"/>
          <a:chOff x="466" y="3952"/>
          <a:chExt cx="28" cy="16"/>
        </a:xfrm>
      </xdr:grpSpPr>
      <xdr:sp macro="" textlink="">
        <xdr:nvSpPr>
          <xdr:cNvPr id="5317140" name="Line 6896">
            <a:extLst>
              <a:ext uri="{FF2B5EF4-FFF2-40B4-BE49-F238E27FC236}">
                <a16:creationId xmlns:a16="http://schemas.microsoft.com/office/drawing/2014/main" id="{678276BE-0790-134A-50C5-F00CA965523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41" name="Line 6897">
            <a:extLst>
              <a:ext uri="{FF2B5EF4-FFF2-40B4-BE49-F238E27FC236}">
                <a16:creationId xmlns:a16="http://schemas.microsoft.com/office/drawing/2014/main" id="{5A019902-6972-A5E2-44D2-D6D3D57452E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03" name="Group 6898">
          <a:extLst>
            <a:ext uri="{FF2B5EF4-FFF2-40B4-BE49-F238E27FC236}">
              <a16:creationId xmlns:a16="http://schemas.microsoft.com/office/drawing/2014/main" id="{4230CAC8-9453-05B7-2ABB-5048179D370A}"/>
            </a:ext>
          </a:extLst>
        </xdr:cNvPr>
        <xdr:cNvGrpSpPr>
          <a:grpSpLocks/>
        </xdr:cNvGrpSpPr>
      </xdr:nvGrpSpPr>
      <xdr:grpSpPr bwMode="auto">
        <a:xfrm>
          <a:off x="4700588" y="10096500"/>
          <a:ext cx="266700" cy="0"/>
          <a:chOff x="466" y="3952"/>
          <a:chExt cx="28" cy="16"/>
        </a:xfrm>
      </xdr:grpSpPr>
      <xdr:sp macro="" textlink="">
        <xdr:nvSpPr>
          <xdr:cNvPr id="5317138" name="Line 6899">
            <a:extLst>
              <a:ext uri="{FF2B5EF4-FFF2-40B4-BE49-F238E27FC236}">
                <a16:creationId xmlns:a16="http://schemas.microsoft.com/office/drawing/2014/main" id="{E5149801-ACAE-DA31-78D2-96803D8BAD6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39" name="Line 6900">
            <a:extLst>
              <a:ext uri="{FF2B5EF4-FFF2-40B4-BE49-F238E27FC236}">
                <a16:creationId xmlns:a16="http://schemas.microsoft.com/office/drawing/2014/main" id="{443F321B-3E80-F5EC-89A0-0D8FBB235C9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04" name="Group 6901">
          <a:extLst>
            <a:ext uri="{FF2B5EF4-FFF2-40B4-BE49-F238E27FC236}">
              <a16:creationId xmlns:a16="http://schemas.microsoft.com/office/drawing/2014/main" id="{6B9E3A86-130B-B455-D5A0-4A885830D5D4}"/>
            </a:ext>
          </a:extLst>
        </xdr:cNvPr>
        <xdr:cNvGrpSpPr>
          <a:grpSpLocks/>
        </xdr:cNvGrpSpPr>
      </xdr:nvGrpSpPr>
      <xdr:grpSpPr bwMode="auto">
        <a:xfrm>
          <a:off x="4700588" y="10096500"/>
          <a:ext cx="266700" cy="0"/>
          <a:chOff x="466" y="3952"/>
          <a:chExt cx="28" cy="16"/>
        </a:xfrm>
      </xdr:grpSpPr>
      <xdr:sp macro="" textlink="">
        <xdr:nvSpPr>
          <xdr:cNvPr id="5317136" name="Line 6902">
            <a:extLst>
              <a:ext uri="{FF2B5EF4-FFF2-40B4-BE49-F238E27FC236}">
                <a16:creationId xmlns:a16="http://schemas.microsoft.com/office/drawing/2014/main" id="{F88D1985-2FFE-4739-01FB-1725B3DF6D3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37" name="Line 6903">
            <a:extLst>
              <a:ext uri="{FF2B5EF4-FFF2-40B4-BE49-F238E27FC236}">
                <a16:creationId xmlns:a16="http://schemas.microsoft.com/office/drawing/2014/main" id="{CD39259C-61F7-C1F3-1CED-45E4BF1318D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05" name="Group 6904">
          <a:extLst>
            <a:ext uri="{FF2B5EF4-FFF2-40B4-BE49-F238E27FC236}">
              <a16:creationId xmlns:a16="http://schemas.microsoft.com/office/drawing/2014/main" id="{5EF121D1-670B-43EF-7681-F3EC48E869B2}"/>
            </a:ext>
          </a:extLst>
        </xdr:cNvPr>
        <xdr:cNvGrpSpPr>
          <a:grpSpLocks/>
        </xdr:cNvGrpSpPr>
      </xdr:nvGrpSpPr>
      <xdr:grpSpPr bwMode="auto">
        <a:xfrm>
          <a:off x="4700588" y="10096500"/>
          <a:ext cx="266700" cy="0"/>
          <a:chOff x="466" y="3952"/>
          <a:chExt cx="28" cy="16"/>
        </a:xfrm>
      </xdr:grpSpPr>
      <xdr:sp macro="" textlink="">
        <xdr:nvSpPr>
          <xdr:cNvPr id="5317134" name="Line 6905">
            <a:extLst>
              <a:ext uri="{FF2B5EF4-FFF2-40B4-BE49-F238E27FC236}">
                <a16:creationId xmlns:a16="http://schemas.microsoft.com/office/drawing/2014/main" id="{97CFB39E-1EE9-8C99-F111-1D8A357C039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35" name="Line 6906">
            <a:extLst>
              <a:ext uri="{FF2B5EF4-FFF2-40B4-BE49-F238E27FC236}">
                <a16:creationId xmlns:a16="http://schemas.microsoft.com/office/drawing/2014/main" id="{2717C9ED-E74F-F34C-96D3-058EB2CFA16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06" name="Group 6907">
          <a:extLst>
            <a:ext uri="{FF2B5EF4-FFF2-40B4-BE49-F238E27FC236}">
              <a16:creationId xmlns:a16="http://schemas.microsoft.com/office/drawing/2014/main" id="{2613E345-E7F8-E1BB-99C9-F03ADEEBCAB0}"/>
            </a:ext>
          </a:extLst>
        </xdr:cNvPr>
        <xdr:cNvGrpSpPr>
          <a:grpSpLocks/>
        </xdr:cNvGrpSpPr>
      </xdr:nvGrpSpPr>
      <xdr:grpSpPr bwMode="auto">
        <a:xfrm>
          <a:off x="4700588" y="10096500"/>
          <a:ext cx="266700" cy="0"/>
          <a:chOff x="466" y="3952"/>
          <a:chExt cx="28" cy="16"/>
        </a:xfrm>
      </xdr:grpSpPr>
      <xdr:sp macro="" textlink="">
        <xdr:nvSpPr>
          <xdr:cNvPr id="5317132" name="Line 6908">
            <a:extLst>
              <a:ext uri="{FF2B5EF4-FFF2-40B4-BE49-F238E27FC236}">
                <a16:creationId xmlns:a16="http://schemas.microsoft.com/office/drawing/2014/main" id="{F61FCD82-F317-BF79-17E4-DAB387B384D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33" name="Line 6909">
            <a:extLst>
              <a:ext uri="{FF2B5EF4-FFF2-40B4-BE49-F238E27FC236}">
                <a16:creationId xmlns:a16="http://schemas.microsoft.com/office/drawing/2014/main" id="{60EA2A95-1891-D918-4793-77FFA1876C2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07" name="Group 6910">
          <a:extLst>
            <a:ext uri="{FF2B5EF4-FFF2-40B4-BE49-F238E27FC236}">
              <a16:creationId xmlns:a16="http://schemas.microsoft.com/office/drawing/2014/main" id="{1E3CE96A-7C1D-AFC5-FBCB-4F67DBA17CC0}"/>
            </a:ext>
          </a:extLst>
        </xdr:cNvPr>
        <xdr:cNvGrpSpPr>
          <a:grpSpLocks/>
        </xdr:cNvGrpSpPr>
      </xdr:nvGrpSpPr>
      <xdr:grpSpPr bwMode="auto">
        <a:xfrm>
          <a:off x="4700588" y="10096500"/>
          <a:ext cx="266700" cy="0"/>
          <a:chOff x="466" y="3952"/>
          <a:chExt cx="28" cy="16"/>
        </a:xfrm>
      </xdr:grpSpPr>
      <xdr:sp macro="" textlink="">
        <xdr:nvSpPr>
          <xdr:cNvPr id="5317130" name="Line 6911">
            <a:extLst>
              <a:ext uri="{FF2B5EF4-FFF2-40B4-BE49-F238E27FC236}">
                <a16:creationId xmlns:a16="http://schemas.microsoft.com/office/drawing/2014/main" id="{44C8CC60-35E5-4029-BD05-503C5D23B61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31" name="Line 6912">
            <a:extLst>
              <a:ext uri="{FF2B5EF4-FFF2-40B4-BE49-F238E27FC236}">
                <a16:creationId xmlns:a16="http://schemas.microsoft.com/office/drawing/2014/main" id="{EDBE8C34-58B3-2CAD-E85F-DE7770EF755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316608" name="Group 6913">
          <a:extLst>
            <a:ext uri="{FF2B5EF4-FFF2-40B4-BE49-F238E27FC236}">
              <a16:creationId xmlns:a16="http://schemas.microsoft.com/office/drawing/2014/main" id="{422EB686-5E56-7A74-DAB5-0DE9F28E2732}"/>
            </a:ext>
          </a:extLst>
        </xdr:cNvPr>
        <xdr:cNvGrpSpPr>
          <a:grpSpLocks/>
        </xdr:cNvGrpSpPr>
      </xdr:nvGrpSpPr>
      <xdr:grpSpPr bwMode="auto">
        <a:xfrm>
          <a:off x="4576763" y="10096500"/>
          <a:ext cx="228600" cy="0"/>
          <a:chOff x="466" y="3952"/>
          <a:chExt cx="28" cy="16"/>
        </a:xfrm>
      </xdr:grpSpPr>
      <xdr:sp macro="" textlink="">
        <xdr:nvSpPr>
          <xdr:cNvPr id="5317128" name="Line 6914">
            <a:extLst>
              <a:ext uri="{FF2B5EF4-FFF2-40B4-BE49-F238E27FC236}">
                <a16:creationId xmlns:a16="http://schemas.microsoft.com/office/drawing/2014/main" id="{F3E4DED3-389F-5D80-14F5-A17CB4CF2F5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29" name="Line 6915">
            <a:extLst>
              <a:ext uri="{FF2B5EF4-FFF2-40B4-BE49-F238E27FC236}">
                <a16:creationId xmlns:a16="http://schemas.microsoft.com/office/drawing/2014/main" id="{839957E0-2687-36A8-B354-D65768997C1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09" name="Group 6916">
          <a:extLst>
            <a:ext uri="{FF2B5EF4-FFF2-40B4-BE49-F238E27FC236}">
              <a16:creationId xmlns:a16="http://schemas.microsoft.com/office/drawing/2014/main" id="{09774CDB-3E37-B05E-0EDA-8EBF271442E5}"/>
            </a:ext>
          </a:extLst>
        </xdr:cNvPr>
        <xdr:cNvGrpSpPr>
          <a:grpSpLocks/>
        </xdr:cNvGrpSpPr>
      </xdr:nvGrpSpPr>
      <xdr:grpSpPr bwMode="auto">
        <a:xfrm>
          <a:off x="4117181" y="10096500"/>
          <a:ext cx="240507" cy="0"/>
          <a:chOff x="466" y="3952"/>
          <a:chExt cx="28" cy="16"/>
        </a:xfrm>
      </xdr:grpSpPr>
      <xdr:sp macro="" textlink="">
        <xdr:nvSpPr>
          <xdr:cNvPr id="5317126" name="Line 6917">
            <a:extLst>
              <a:ext uri="{FF2B5EF4-FFF2-40B4-BE49-F238E27FC236}">
                <a16:creationId xmlns:a16="http://schemas.microsoft.com/office/drawing/2014/main" id="{A89A32E1-F6FB-4CB7-24CD-4367C96CF56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27" name="Line 6918">
            <a:extLst>
              <a:ext uri="{FF2B5EF4-FFF2-40B4-BE49-F238E27FC236}">
                <a16:creationId xmlns:a16="http://schemas.microsoft.com/office/drawing/2014/main" id="{F25C8313-813D-C754-5B1B-5B98A6A9FB7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10" name="Group 6919">
          <a:extLst>
            <a:ext uri="{FF2B5EF4-FFF2-40B4-BE49-F238E27FC236}">
              <a16:creationId xmlns:a16="http://schemas.microsoft.com/office/drawing/2014/main" id="{C21CB912-10BC-9AF5-0471-A421AD734B51}"/>
            </a:ext>
          </a:extLst>
        </xdr:cNvPr>
        <xdr:cNvGrpSpPr>
          <a:grpSpLocks/>
        </xdr:cNvGrpSpPr>
      </xdr:nvGrpSpPr>
      <xdr:grpSpPr bwMode="auto">
        <a:xfrm>
          <a:off x="4117181" y="10096500"/>
          <a:ext cx="240507" cy="0"/>
          <a:chOff x="466" y="3952"/>
          <a:chExt cx="28" cy="16"/>
        </a:xfrm>
      </xdr:grpSpPr>
      <xdr:sp macro="" textlink="">
        <xdr:nvSpPr>
          <xdr:cNvPr id="5317124" name="Line 6920">
            <a:extLst>
              <a:ext uri="{FF2B5EF4-FFF2-40B4-BE49-F238E27FC236}">
                <a16:creationId xmlns:a16="http://schemas.microsoft.com/office/drawing/2014/main" id="{2E218011-991E-4C24-BFD8-657C801332E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25" name="Line 6921">
            <a:extLst>
              <a:ext uri="{FF2B5EF4-FFF2-40B4-BE49-F238E27FC236}">
                <a16:creationId xmlns:a16="http://schemas.microsoft.com/office/drawing/2014/main" id="{17840D40-12C7-B622-4916-4ECF5BE808E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11" name="Group 6922">
          <a:extLst>
            <a:ext uri="{FF2B5EF4-FFF2-40B4-BE49-F238E27FC236}">
              <a16:creationId xmlns:a16="http://schemas.microsoft.com/office/drawing/2014/main" id="{180774F2-B546-036E-1E85-E04A7A6EB612}"/>
            </a:ext>
          </a:extLst>
        </xdr:cNvPr>
        <xdr:cNvGrpSpPr>
          <a:grpSpLocks/>
        </xdr:cNvGrpSpPr>
      </xdr:nvGrpSpPr>
      <xdr:grpSpPr bwMode="auto">
        <a:xfrm>
          <a:off x="4117181" y="10096500"/>
          <a:ext cx="240507" cy="0"/>
          <a:chOff x="466" y="3952"/>
          <a:chExt cx="28" cy="16"/>
        </a:xfrm>
      </xdr:grpSpPr>
      <xdr:sp macro="" textlink="">
        <xdr:nvSpPr>
          <xdr:cNvPr id="5317122" name="Line 6923">
            <a:extLst>
              <a:ext uri="{FF2B5EF4-FFF2-40B4-BE49-F238E27FC236}">
                <a16:creationId xmlns:a16="http://schemas.microsoft.com/office/drawing/2014/main" id="{632A4E11-0B51-65B1-1292-A3FB9B65D41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23" name="Line 6924">
            <a:extLst>
              <a:ext uri="{FF2B5EF4-FFF2-40B4-BE49-F238E27FC236}">
                <a16:creationId xmlns:a16="http://schemas.microsoft.com/office/drawing/2014/main" id="{65C369D4-0189-8675-471E-2F901E6A04F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12" name="Group 6925">
          <a:extLst>
            <a:ext uri="{FF2B5EF4-FFF2-40B4-BE49-F238E27FC236}">
              <a16:creationId xmlns:a16="http://schemas.microsoft.com/office/drawing/2014/main" id="{9659F755-7979-76C0-B7E1-27474B41CC8D}"/>
            </a:ext>
          </a:extLst>
        </xdr:cNvPr>
        <xdr:cNvGrpSpPr>
          <a:grpSpLocks/>
        </xdr:cNvGrpSpPr>
      </xdr:nvGrpSpPr>
      <xdr:grpSpPr bwMode="auto">
        <a:xfrm>
          <a:off x="4117181" y="10096500"/>
          <a:ext cx="240507" cy="0"/>
          <a:chOff x="466" y="3952"/>
          <a:chExt cx="28" cy="16"/>
        </a:xfrm>
      </xdr:grpSpPr>
      <xdr:sp macro="" textlink="">
        <xdr:nvSpPr>
          <xdr:cNvPr id="5317120" name="Line 6926">
            <a:extLst>
              <a:ext uri="{FF2B5EF4-FFF2-40B4-BE49-F238E27FC236}">
                <a16:creationId xmlns:a16="http://schemas.microsoft.com/office/drawing/2014/main" id="{F8BA073A-EE72-C906-8189-EF7F0A913E1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21" name="Line 6927">
            <a:extLst>
              <a:ext uri="{FF2B5EF4-FFF2-40B4-BE49-F238E27FC236}">
                <a16:creationId xmlns:a16="http://schemas.microsoft.com/office/drawing/2014/main" id="{4B9ADCCA-FDE0-FF3C-674B-914CE69A9DA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13" name="Group 6928">
          <a:extLst>
            <a:ext uri="{FF2B5EF4-FFF2-40B4-BE49-F238E27FC236}">
              <a16:creationId xmlns:a16="http://schemas.microsoft.com/office/drawing/2014/main" id="{24E86D94-F340-293E-B6AF-07AFAE2ABDF1}"/>
            </a:ext>
          </a:extLst>
        </xdr:cNvPr>
        <xdr:cNvGrpSpPr>
          <a:grpSpLocks/>
        </xdr:cNvGrpSpPr>
      </xdr:nvGrpSpPr>
      <xdr:grpSpPr bwMode="auto">
        <a:xfrm>
          <a:off x="4117181" y="10096500"/>
          <a:ext cx="240507" cy="0"/>
          <a:chOff x="466" y="3952"/>
          <a:chExt cx="28" cy="16"/>
        </a:xfrm>
      </xdr:grpSpPr>
      <xdr:sp macro="" textlink="">
        <xdr:nvSpPr>
          <xdr:cNvPr id="5317118" name="Line 6929">
            <a:extLst>
              <a:ext uri="{FF2B5EF4-FFF2-40B4-BE49-F238E27FC236}">
                <a16:creationId xmlns:a16="http://schemas.microsoft.com/office/drawing/2014/main" id="{1E7F79C0-E9C5-A83C-38F9-FC66CD7E73A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19" name="Line 6930">
            <a:extLst>
              <a:ext uri="{FF2B5EF4-FFF2-40B4-BE49-F238E27FC236}">
                <a16:creationId xmlns:a16="http://schemas.microsoft.com/office/drawing/2014/main" id="{520AE52A-8C3D-42A8-A102-F99A1A49C90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14" name="Group 6931">
          <a:extLst>
            <a:ext uri="{FF2B5EF4-FFF2-40B4-BE49-F238E27FC236}">
              <a16:creationId xmlns:a16="http://schemas.microsoft.com/office/drawing/2014/main" id="{2B82D5B8-78CF-779E-2D17-8A7A563F2A2A}"/>
            </a:ext>
          </a:extLst>
        </xdr:cNvPr>
        <xdr:cNvGrpSpPr>
          <a:grpSpLocks/>
        </xdr:cNvGrpSpPr>
      </xdr:nvGrpSpPr>
      <xdr:grpSpPr bwMode="auto">
        <a:xfrm>
          <a:off x="4117181" y="10096500"/>
          <a:ext cx="240507" cy="0"/>
          <a:chOff x="466" y="3952"/>
          <a:chExt cx="28" cy="16"/>
        </a:xfrm>
      </xdr:grpSpPr>
      <xdr:sp macro="" textlink="">
        <xdr:nvSpPr>
          <xdr:cNvPr id="5317116" name="Line 6932">
            <a:extLst>
              <a:ext uri="{FF2B5EF4-FFF2-40B4-BE49-F238E27FC236}">
                <a16:creationId xmlns:a16="http://schemas.microsoft.com/office/drawing/2014/main" id="{FE360E48-80AE-CFA9-1B10-CA5E6762F56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17" name="Line 6933">
            <a:extLst>
              <a:ext uri="{FF2B5EF4-FFF2-40B4-BE49-F238E27FC236}">
                <a16:creationId xmlns:a16="http://schemas.microsoft.com/office/drawing/2014/main" id="{9152B947-8D24-47AA-06CA-534457954B2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316615" name="Group 6934">
          <a:extLst>
            <a:ext uri="{FF2B5EF4-FFF2-40B4-BE49-F238E27FC236}">
              <a16:creationId xmlns:a16="http://schemas.microsoft.com/office/drawing/2014/main" id="{BD275343-9A05-42D9-7DFA-90E1EE4E24A9}"/>
            </a:ext>
          </a:extLst>
        </xdr:cNvPr>
        <xdr:cNvGrpSpPr>
          <a:grpSpLocks/>
        </xdr:cNvGrpSpPr>
      </xdr:nvGrpSpPr>
      <xdr:grpSpPr bwMode="auto">
        <a:xfrm>
          <a:off x="3993356" y="10096500"/>
          <a:ext cx="228600" cy="0"/>
          <a:chOff x="466" y="3952"/>
          <a:chExt cx="28" cy="16"/>
        </a:xfrm>
      </xdr:grpSpPr>
      <xdr:sp macro="" textlink="">
        <xdr:nvSpPr>
          <xdr:cNvPr id="5317114" name="Line 6935">
            <a:extLst>
              <a:ext uri="{FF2B5EF4-FFF2-40B4-BE49-F238E27FC236}">
                <a16:creationId xmlns:a16="http://schemas.microsoft.com/office/drawing/2014/main" id="{F5C29F92-51EB-DABC-69CA-DB934CD031E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15" name="Line 6936">
            <a:extLst>
              <a:ext uri="{FF2B5EF4-FFF2-40B4-BE49-F238E27FC236}">
                <a16:creationId xmlns:a16="http://schemas.microsoft.com/office/drawing/2014/main" id="{50851DC9-EF75-D567-A8CB-803E1958B96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16" name="Group 6937">
          <a:extLst>
            <a:ext uri="{FF2B5EF4-FFF2-40B4-BE49-F238E27FC236}">
              <a16:creationId xmlns:a16="http://schemas.microsoft.com/office/drawing/2014/main" id="{EE8A3368-AD5B-B400-596C-BDBAF61C1845}"/>
            </a:ext>
          </a:extLst>
        </xdr:cNvPr>
        <xdr:cNvGrpSpPr>
          <a:grpSpLocks/>
        </xdr:cNvGrpSpPr>
      </xdr:nvGrpSpPr>
      <xdr:grpSpPr bwMode="auto">
        <a:xfrm>
          <a:off x="4117181" y="10096500"/>
          <a:ext cx="228600" cy="0"/>
          <a:chOff x="466" y="3952"/>
          <a:chExt cx="28" cy="16"/>
        </a:xfrm>
      </xdr:grpSpPr>
      <xdr:sp macro="" textlink="">
        <xdr:nvSpPr>
          <xdr:cNvPr id="5317112" name="Line 6938">
            <a:extLst>
              <a:ext uri="{FF2B5EF4-FFF2-40B4-BE49-F238E27FC236}">
                <a16:creationId xmlns:a16="http://schemas.microsoft.com/office/drawing/2014/main" id="{19DB473D-EE71-9A5B-2917-D4CBC3D9E2C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13" name="Line 6939">
            <a:extLst>
              <a:ext uri="{FF2B5EF4-FFF2-40B4-BE49-F238E27FC236}">
                <a16:creationId xmlns:a16="http://schemas.microsoft.com/office/drawing/2014/main" id="{82CEAC06-E613-6411-5BC2-B4F93C74A61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17" name="Group 6940">
          <a:extLst>
            <a:ext uri="{FF2B5EF4-FFF2-40B4-BE49-F238E27FC236}">
              <a16:creationId xmlns:a16="http://schemas.microsoft.com/office/drawing/2014/main" id="{DB4A242F-72FE-87D1-9EB1-272B6C331FDB}"/>
            </a:ext>
          </a:extLst>
        </xdr:cNvPr>
        <xdr:cNvGrpSpPr>
          <a:grpSpLocks/>
        </xdr:cNvGrpSpPr>
      </xdr:nvGrpSpPr>
      <xdr:grpSpPr bwMode="auto">
        <a:xfrm>
          <a:off x="4117181" y="10096500"/>
          <a:ext cx="228600" cy="0"/>
          <a:chOff x="466" y="3952"/>
          <a:chExt cx="28" cy="16"/>
        </a:xfrm>
      </xdr:grpSpPr>
      <xdr:sp macro="" textlink="">
        <xdr:nvSpPr>
          <xdr:cNvPr id="5317110" name="Line 6941">
            <a:extLst>
              <a:ext uri="{FF2B5EF4-FFF2-40B4-BE49-F238E27FC236}">
                <a16:creationId xmlns:a16="http://schemas.microsoft.com/office/drawing/2014/main" id="{A8D1F952-3EB0-EFEC-A4F6-6F8BF8A32CB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11" name="Line 6942">
            <a:extLst>
              <a:ext uri="{FF2B5EF4-FFF2-40B4-BE49-F238E27FC236}">
                <a16:creationId xmlns:a16="http://schemas.microsoft.com/office/drawing/2014/main" id="{0AD345C2-713E-0C66-B54C-1749DA9EBB5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18" name="Group 6943">
          <a:extLst>
            <a:ext uri="{FF2B5EF4-FFF2-40B4-BE49-F238E27FC236}">
              <a16:creationId xmlns:a16="http://schemas.microsoft.com/office/drawing/2014/main" id="{DBE0A9A8-1647-A30B-F6C9-697AD39DFEF4}"/>
            </a:ext>
          </a:extLst>
        </xdr:cNvPr>
        <xdr:cNvGrpSpPr>
          <a:grpSpLocks/>
        </xdr:cNvGrpSpPr>
      </xdr:nvGrpSpPr>
      <xdr:grpSpPr bwMode="auto">
        <a:xfrm>
          <a:off x="4117181" y="10096500"/>
          <a:ext cx="240507" cy="0"/>
          <a:chOff x="466" y="3952"/>
          <a:chExt cx="28" cy="16"/>
        </a:xfrm>
      </xdr:grpSpPr>
      <xdr:sp macro="" textlink="">
        <xdr:nvSpPr>
          <xdr:cNvPr id="5317108" name="Line 6944">
            <a:extLst>
              <a:ext uri="{FF2B5EF4-FFF2-40B4-BE49-F238E27FC236}">
                <a16:creationId xmlns:a16="http://schemas.microsoft.com/office/drawing/2014/main" id="{6E21650F-08C9-4D33-51A3-1EADB9B41F9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09" name="Line 6945">
            <a:extLst>
              <a:ext uri="{FF2B5EF4-FFF2-40B4-BE49-F238E27FC236}">
                <a16:creationId xmlns:a16="http://schemas.microsoft.com/office/drawing/2014/main" id="{49095C7E-6D12-091D-284D-979A29E7602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19" name="Group 6946">
          <a:extLst>
            <a:ext uri="{FF2B5EF4-FFF2-40B4-BE49-F238E27FC236}">
              <a16:creationId xmlns:a16="http://schemas.microsoft.com/office/drawing/2014/main" id="{403B6C13-41DF-6D56-7928-EF7D5E018242}"/>
            </a:ext>
          </a:extLst>
        </xdr:cNvPr>
        <xdr:cNvGrpSpPr>
          <a:grpSpLocks/>
        </xdr:cNvGrpSpPr>
      </xdr:nvGrpSpPr>
      <xdr:grpSpPr bwMode="auto">
        <a:xfrm>
          <a:off x="4117181" y="10096500"/>
          <a:ext cx="228600" cy="0"/>
          <a:chOff x="466" y="3952"/>
          <a:chExt cx="28" cy="16"/>
        </a:xfrm>
      </xdr:grpSpPr>
      <xdr:sp macro="" textlink="">
        <xdr:nvSpPr>
          <xdr:cNvPr id="5317106" name="Line 6947">
            <a:extLst>
              <a:ext uri="{FF2B5EF4-FFF2-40B4-BE49-F238E27FC236}">
                <a16:creationId xmlns:a16="http://schemas.microsoft.com/office/drawing/2014/main" id="{95364C16-931D-991C-1941-922AB2B89F0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07" name="Line 6948">
            <a:extLst>
              <a:ext uri="{FF2B5EF4-FFF2-40B4-BE49-F238E27FC236}">
                <a16:creationId xmlns:a16="http://schemas.microsoft.com/office/drawing/2014/main" id="{61D6B80A-2AD5-C1A1-BA3B-A8532222F90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20" name="Group 6949">
          <a:extLst>
            <a:ext uri="{FF2B5EF4-FFF2-40B4-BE49-F238E27FC236}">
              <a16:creationId xmlns:a16="http://schemas.microsoft.com/office/drawing/2014/main" id="{79C23E58-2584-EEEE-DD48-62A350B15F81}"/>
            </a:ext>
          </a:extLst>
        </xdr:cNvPr>
        <xdr:cNvGrpSpPr>
          <a:grpSpLocks/>
        </xdr:cNvGrpSpPr>
      </xdr:nvGrpSpPr>
      <xdr:grpSpPr bwMode="auto">
        <a:xfrm>
          <a:off x="4117181" y="10096500"/>
          <a:ext cx="228600" cy="0"/>
          <a:chOff x="466" y="3952"/>
          <a:chExt cx="28" cy="16"/>
        </a:xfrm>
      </xdr:grpSpPr>
      <xdr:sp macro="" textlink="">
        <xdr:nvSpPr>
          <xdr:cNvPr id="5317104" name="Line 6950">
            <a:extLst>
              <a:ext uri="{FF2B5EF4-FFF2-40B4-BE49-F238E27FC236}">
                <a16:creationId xmlns:a16="http://schemas.microsoft.com/office/drawing/2014/main" id="{2B7985D4-6B38-E0AE-D92A-4AAD4CCACCD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05" name="Line 6951">
            <a:extLst>
              <a:ext uri="{FF2B5EF4-FFF2-40B4-BE49-F238E27FC236}">
                <a16:creationId xmlns:a16="http://schemas.microsoft.com/office/drawing/2014/main" id="{7AB1AAF3-A084-CBE1-5AE9-8B3BFBD920C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21" name="Group 6952">
          <a:extLst>
            <a:ext uri="{FF2B5EF4-FFF2-40B4-BE49-F238E27FC236}">
              <a16:creationId xmlns:a16="http://schemas.microsoft.com/office/drawing/2014/main" id="{0F17CFC7-EEE9-4884-A3FE-D0F71E98ACF0}"/>
            </a:ext>
          </a:extLst>
        </xdr:cNvPr>
        <xdr:cNvGrpSpPr>
          <a:grpSpLocks/>
        </xdr:cNvGrpSpPr>
      </xdr:nvGrpSpPr>
      <xdr:grpSpPr bwMode="auto">
        <a:xfrm>
          <a:off x="4117181" y="10096500"/>
          <a:ext cx="240507" cy="0"/>
          <a:chOff x="466" y="3952"/>
          <a:chExt cx="28" cy="16"/>
        </a:xfrm>
      </xdr:grpSpPr>
      <xdr:sp macro="" textlink="">
        <xdr:nvSpPr>
          <xdr:cNvPr id="5317102" name="Line 6953">
            <a:extLst>
              <a:ext uri="{FF2B5EF4-FFF2-40B4-BE49-F238E27FC236}">
                <a16:creationId xmlns:a16="http://schemas.microsoft.com/office/drawing/2014/main" id="{D1D8831B-F55F-A4C9-62E6-8017587CEB9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03" name="Line 6954">
            <a:extLst>
              <a:ext uri="{FF2B5EF4-FFF2-40B4-BE49-F238E27FC236}">
                <a16:creationId xmlns:a16="http://schemas.microsoft.com/office/drawing/2014/main" id="{64313D07-C7EA-A4A5-6F2F-3CF94EA05CF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22" name="Group 6955">
          <a:extLst>
            <a:ext uri="{FF2B5EF4-FFF2-40B4-BE49-F238E27FC236}">
              <a16:creationId xmlns:a16="http://schemas.microsoft.com/office/drawing/2014/main" id="{C1A1129E-C833-2E36-2221-C6D856DB046F}"/>
            </a:ext>
          </a:extLst>
        </xdr:cNvPr>
        <xdr:cNvGrpSpPr>
          <a:grpSpLocks/>
        </xdr:cNvGrpSpPr>
      </xdr:nvGrpSpPr>
      <xdr:grpSpPr bwMode="auto">
        <a:xfrm>
          <a:off x="4700588" y="10096500"/>
          <a:ext cx="266700" cy="0"/>
          <a:chOff x="466" y="3952"/>
          <a:chExt cx="28" cy="16"/>
        </a:xfrm>
      </xdr:grpSpPr>
      <xdr:sp macro="" textlink="">
        <xdr:nvSpPr>
          <xdr:cNvPr id="5317100" name="Line 6956">
            <a:extLst>
              <a:ext uri="{FF2B5EF4-FFF2-40B4-BE49-F238E27FC236}">
                <a16:creationId xmlns:a16="http://schemas.microsoft.com/office/drawing/2014/main" id="{E35CC0FC-05C4-CCE2-E641-ACAD58F368A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101" name="Line 6957">
            <a:extLst>
              <a:ext uri="{FF2B5EF4-FFF2-40B4-BE49-F238E27FC236}">
                <a16:creationId xmlns:a16="http://schemas.microsoft.com/office/drawing/2014/main" id="{3135AE95-4380-1468-F7B9-7AC69FCF5C4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23" name="Group 6958">
          <a:extLst>
            <a:ext uri="{FF2B5EF4-FFF2-40B4-BE49-F238E27FC236}">
              <a16:creationId xmlns:a16="http://schemas.microsoft.com/office/drawing/2014/main" id="{4C477193-7CAA-54B9-F289-062151AAA41C}"/>
            </a:ext>
          </a:extLst>
        </xdr:cNvPr>
        <xdr:cNvGrpSpPr>
          <a:grpSpLocks/>
        </xdr:cNvGrpSpPr>
      </xdr:nvGrpSpPr>
      <xdr:grpSpPr bwMode="auto">
        <a:xfrm>
          <a:off x="4700588" y="10096500"/>
          <a:ext cx="266700" cy="0"/>
          <a:chOff x="466" y="3952"/>
          <a:chExt cx="28" cy="16"/>
        </a:xfrm>
      </xdr:grpSpPr>
      <xdr:sp macro="" textlink="">
        <xdr:nvSpPr>
          <xdr:cNvPr id="5317098" name="Line 6959">
            <a:extLst>
              <a:ext uri="{FF2B5EF4-FFF2-40B4-BE49-F238E27FC236}">
                <a16:creationId xmlns:a16="http://schemas.microsoft.com/office/drawing/2014/main" id="{8AFCDD64-8DCD-7250-703E-BB19364B2BD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99" name="Line 6960">
            <a:extLst>
              <a:ext uri="{FF2B5EF4-FFF2-40B4-BE49-F238E27FC236}">
                <a16:creationId xmlns:a16="http://schemas.microsoft.com/office/drawing/2014/main" id="{75B8F575-A68D-9CCB-D293-F85713BB24A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24" name="Group 6961">
          <a:extLst>
            <a:ext uri="{FF2B5EF4-FFF2-40B4-BE49-F238E27FC236}">
              <a16:creationId xmlns:a16="http://schemas.microsoft.com/office/drawing/2014/main" id="{18670E1C-6E45-FCC4-C0F0-39C2044199A4}"/>
            </a:ext>
          </a:extLst>
        </xdr:cNvPr>
        <xdr:cNvGrpSpPr>
          <a:grpSpLocks/>
        </xdr:cNvGrpSpPr>
      </xdr:nvGrpSpPr>
      <xdr:grpSpPr bwMode="auto">
        <a:xfrm>
          <a:off x="4700588" y="10096500"/>
          <a:ext cx="266700" cy="0"/>
          <a:chOff x="466" y="3952"/>
          <a:chExt cx="28" cy="16"/>
        </a:xfrm>
      </xdr:grpSpPr>
      <xdr:sp macro="" textlink="">
        <xdr:nvSpPr>
          <xdr:cNvPr id="5317096" name="Line 6962">
            <a:extLst>
              <a:ext uri="{FF2B5EF4-FFF2-40B4-BE49-F238E27FC236}">
                <a16:creationId xmlns:a16="http://schemas.microsoft.com/office/drawing/2014/main" id="{4FD0F601-694A-70D4-02C5-3D1C38DEDF3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97" name="Line 6963">
            <a:extLst>
              <a:ext uri="{FF2B5EF4-FFF2-40B4-BE49-F238E27FC236}">
                <a16:creationId xmlns:a16="http://schemas.microsoft.com/office/drawing/2014/main" id="{DF2C882E-0E3B-FB33-1C1D-0A21FB27D6A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625" name="Group 6964">
          <a:extLst>
            <a:ext uri="{FF2B5EF4-FFF2-40B4-BE49-F238E27FC236}">
              <a16:creationId xmlns:a16="http://schemas.microsoft.com/office/drawing/2014/main" id="{AB63DBBC-5F3A-474F-39A1-099DA0DAC2F2}"/>
            </a:ext>
          </a:extLst>
        </xdr:cNvPr>
        <xdr:cNvGrpSpPr>
          <a:grpSpLocks/>
        </xdr:cNvGrpSpPr>
      </xdr:nvGrpSpPr>
      <xdr:grpSpPr bwMode="auto">
        <a:xfrm>
          <a:off x="5486400" y="10096500"/>
          <a:ext cx="266700" cy="0"/>
          <a:chOff x="466" y="3952"/>
          <a:chExt cx="28" cy="16"/>
        </a:xfrm>
      </xdr:grpSpPr>
      <xdr:sp macro="" textlink="">
        <xdr:nvSpPr>
          <xdr:cNvPr id="5317094" name="Line 6965">
            <a:extLst>
              <a:ext uri="{FF2B5EF4-FFF2-40B4-BE49-F238E27FC236}">
                <a16:creationId xmlns:a16="http://schemas.microsoft.com/office/drawing/2014/main" id="{5089170B-C33A-7414-453F-AE3B7ABFCF3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95" name="Line 6966">
            <a:extLst>
              <a:ext uri="{FF2B5EF4-FFF2-40B4-BE49-F238E27FC236}">
                <a16:creationId xmlns:a16="http://schemas.microsoft.com/office/drawing/2014/main" id="{5CD2226D-1C01-D8CA-B20F-2904E912583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626" name="Group 6967">
          <a:extLst>
            <a:ext uri="{FF2B5EF4-FFF2-40B4-BE49-F238E27FC236}">
              <a16:creationId xmlns:a16="http://schemas.microsoft.com/office/drawing/2014/main" id="{AE467494-AF5E-B04D-F9AF-140B8B8A6764}"/>
            </a:ext>
          </a:extLst>
        </xdr:cNvPr>
        <xdr:cNvGrpSpPr>
          <a:grpSpLocks/>
        </xdr:cNvGrpSpPr>
      </xdr:nvGrpSpPr>
      <xdr:grpSpPr bwMode="auto">
        <a:xfrm>
          <a:off x="5486400" y="10096500"/>
          <a:ext cx="266700" cy="0"/>
          <a:chOff x="466" y="3952"/>
          <a:chExt cx="28" cy="16"/>
        </a:xfrm>
      </xdr:grpSpPr>
      <xdr:sp macro="" textlink="">
        <xdr:nvSpPr>
          <xdr:cNvPr id="5317092" name="Line 6968">
            <a:extLst>
              <a:ext uri="{FF2B5EF4-FFF2-40B4-BE49-F238E27FC236}">
                <a16:creationId xmlns:a16="http://schemas.microsoft.com/office/drawing/2014/main" id="{9F3CE6C1-D987-C24A-802D-D20175F0CE0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93" name="Line 6969">
            <a:extLst>
              <a:ext uri="{FF2B5EF4-FFF2-40B4-BE49-F238E27FC236}">
                <a16:creationId xmlns:a16="http://schemas.microsoft.com/office/drawing/2014/main" id="{C8E1F097-1CB2-F15A-2739-DF6FD633511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627" name="Group 6970">
          <a:extLst>
            <a:ext uri="{FF2B5EF4-FFF2-40B4-BE49-F238E27FC236}">
              <a16:creationId xmlns:a16="http://schemas.microsoft.com/office/drawing/2014/main" id="{83778254-EBF3-1800-186F-6CF41D6EF770}"/>
            </a:ext>
          </a:extLst>
        </xdr:cNvPr>
        <xdr:cNvGrpSpPr>
          <a:grpSpLocks/>
        </xdr:cNvGrpSpPr>
      </xdr:nvGrpSpPr>
      <xdr:grpSpPr bwMode="auto">
        <a:xfrm>
          <a:off x="5486400" y="10096500"/>
          <a:ext cx="266700" cy="0"/>
          <a:chOff x="466" y="3952"/>
          <a:chExt cx="28" cy="16"/>
        </a:xfrm>
      </xdr:grpSpPr>
      <xdr:sp macro="" textlink="">
        <xdr:nvSpPr>
          <xdr:cNvPr id="5317090" name="Line 6971">
            <a:extLst>
              <a:ext uri="{FF2B5EF4-FFF2-40B4-BE49-F238E27FC236}">
                <a16:creationId xmlns:a16="http://schemas.microsoft.com/office/drawing/2014/main" id="{A2F7CCA5-8934-D591-E859-7E699365FCF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91" name="Line 6972">
            <a:extLst>
              <a:ext uri="{FF2B5EF4-FFF2-40B4-BE49-F238E27FC236}">
                <a16:creationId xmlns:a16="http://schemas.microsoft.com/office/drawing/2014/main" id="{558BB748-FF77-81C7-8A0E-237BB29262F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628" name="Group 6973">
          <a:extLst>
            <a:ext uri="{FF2B5EF4-FFF2-40B4-BE49-F238E27FC236}">
              <a16:creationId xmlns:a16="http://schemas.microsoft.com/office/drawing/2014/main" id="{00DB7394-3BF9-12C7-2057-CA353933F886}"/>
            </a:ext>
          </a:extLst>
        </xdr:cNvPr>
        <xdr:cNvGrpSpPr>
          <a:grpSpLocks/>
        </xdr:cNvGrpSpPr>
      </xdr:nvGrpSpPr>
      <xdr:grpSpPr bwMode="auto">
        <a:xfrm>
          <a:off x="5486400" y="10096500"/>
          <a:ext cx="266700" cy="0"/>
          <a:chOff x="466" y="3952"/>
          <a:chExt cx="28" cy="16"/>
        </a:xfrm>
      </xdr:grpSpPr>
      <xdr:sp macro="" textlink="">
        <xdr:nvSpPr>
          <xdr:cNvPr id="5317088" name="Line 6974">
            <a:extLst>
              <a:ext uri="{FF2B5EF4-FFF2-40B4-BE49-F238E27FC236}">
                <a16:creationId xmlns:a16="http://schemas.microsoft.com/office/drawing/2014/main" id="{D42E2F83-B64A-C3A5-AB76-9284CB1CAA3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89" name="Line 6975">
            <a:extLst>
              <a:ext uri="{FF2B5EF4-FFF2-40B4-BE49-F238E27FC236}">
                <a16:creationId xmlns:a16="http://schemas.microsoft.com/office/drawing/2014/main" id="{2412511A-207D-5C6E-2A37-9DEB02FCC1D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629" name="Group 6976">
          <a:extLst>
            <a:ext uri="{FF2B5EF4-FFF2-40B4-BE49-F238E27FC236}">
              <a16:creationId xmlns:a16="http://schemas.microsoft.com/office/drawing/2014/main" id="{B4229038-8E3D-0E2D-E55F-6254D8A7442D}"/>
            </a:ext>
          </a:extLst>
        </xdr:cNvPr>
        <xdr:cNvGrpSpPr>
          <a:grpSpLocks/>
        </xdr:cNvGrpSpPr>
      </xdr:nvGrpSpPr>
      <xdr:grpSpPr bwMode="auto">
        <a:xfrm>
          <a:off x="5486400" y="10096500"/>
          <a:ext cx="266700" cy="0"/>
          <a:chOff x="466" y="3952"/>
          <a:chExt cx="28" cy="16"/>
        </a:xfrm>
      </xdr:grpSpPr>
      <xdr:sp macro="" textlink="">
        <xdr:nvSpPr>
          <xdr:cNvPr id="5317086" name="Line 6977">
            <a:extLst>
              <a:ext uri="{FF2B5EF4-FFF2-40B4-BE49-F238E27FC236}">
                <a16:creationId xmlns:a16="http://schemas.microsoft.com/office/drawing/2014/main" id="{C2D72990-D0BD-008A-5E00-1E68FA62DC3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87" name="Line 6978">
            <a:extLst>
              <a:ext uri="{FF2B5EF4-FFF2-40B4-BE49-F238E27FC236}">
                <a16:creationId xmlns:a16="http://schemas.microsoft.com/office/drawing/2014/main" id="{7EEDB596-2C88-4C32-836E-45C25D9531D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30" name="Group 6979">
          <a:extLst>
            <a:ext uri="{FF2B5EF4-FFF2-40B4-BE49-F238E27FC236}">
              <a16:creationId xmlns:a16="http://schemas.microsoft.com/office/drawing/2014/main" id="{04AD2D88-9D2A-E4D2-5D6D-C215F2E0C632}"/>
            </a:ext>
          </a:extLst>
        </xdr:cNvPr>
        <xdr:cNvGrpSpPr>
          <a:grpSpLocks/>
        </xdr:cNvGrpSpPr>
      </xdr:nvGrpSpPr>
      <xdr:grpSpPr bwMode="auto">
        <a:xfrm>
          <a:off x="4117181" y="10096500"/>
          <a:ext cx="228600" cy="0"/>
          <a:chOff x="466" y="3952"/>
          <a:chExt cx="28" cy="16"/>
        </a:xfrm>
      </xdr:grpSpPr>
      <xdr:sp macro="" textlink="">
        <xdr:nvSpPr>
          <xdr:cNvPr id="5317084" name="Line 6980">
            <a:extLst>
              <a:ext uri="{FF2B5EF4-FFF2-40B4-BE49-F238E27FC236}">
                <a16:creationId xmlns:a16="http://schemas.microsoft.com/office/drawing/2014/main" id="{06484A7B-808A-35C5-E9C4-D57E0D6D480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85" name="Line 6981">
            <a:extLst>
              <a:ext uri="{FF2B5EF4-FFF2-40B4-BE49-F238E27FC236}">
                <a16:creationId xmlns:a16="http://schemas.microsoft.com/office/drawing/2014/main" id="{014F5E4F-96AD-F0EF-8AA5-16046491FDF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31" name="Group 6982">
          <a:extLst>
            <a:ext uri="{FF2B5EF4-FFF2-40B4-BE49-F238E27FC236}">
              <a16:creationId xmlns:a16="http://schemas.microsoft.com/office/drawing/2014/main" id="{10169684-3613-3508-9B99-7A420AE40625}"/>
            </a:ext>
          </a:extLst>
        </xdr:cNvPr>
        <xdr:cNvGrpSpPr>
          <a:grpSpLocks/>
        </xdr:cNvGrpSpPr>
      </xdr:nvGrpSpPr>
      <xdr:grpSpPr bwMode="auto">
        <a:xfrm>
          <a:off x="4700588" y="10096500"/>
          <a:ext cx="266700" cy="0"/>
          <a:chOff x="466" y="3952"/>
          <a:chExt cx="28" cy="16"/>
        </a:xfrm>
      </xdr:grpSpPr>
      <xdr:sp macro="" textlink="">
        <xdr:nvSpPr>
          <xdr:cNvPr id="5317082" name="Line 6983">
            <a:extLst>
              <a:ext uri="{FF2B5EF4-FFF2-40B4-BE49-F238E27FC236}">
                <a16:creationId xmlns:a16="http://schemas.microsoft.com/office/drawing/2014/main" id="{36451F86-13E0-DE99-FA5E-847FDCFCCB2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83" name="Line 6984">
            <a:extLst>
              <a:ext uri="{FF2B5EF4-FFF2-40B4-BE49-F238E27FC236}">
                <a16:creationId xmlns:a16="http://schemas.microsoft.com/office/drawing/2014/main" id="{4768CA26-7403-7F01-ED21-C81C99E11EC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32" name="Group 6985">
          <a:extLst>
            <a:ext uri="{FF2B5EF4-FFF2-40B4-BE49-F238E27FC236}">
              <a16:creationId xmlns:a16="http://schemas.microsoft.com/office/drawing/2014/main" id="{4DE56881-E2BC-DEE9-AE7C-02D28ED487D0}"/>
            </a:ext>
          </a:extLst>
        </xdr:cNvPr>
        <xdr:cNvGrpSpPr>
          <a:grpSpLocks/>
        </xdr:cNvGrpSpPr>
      </xdr:nvGrpSpPr>
      <xdr:grpSpPr bwMode="auto">
        <a:xfrm>
          <a:off x="4117181" y="10096500"/>
          <a:ext cx="228600" cy="0"/>
          <a:chOff x="466" y="3952"/>
          <a:chExt cx="28" cy="16"/>
        </a:xfrm>
      </xdr:grpSpPr>
      <xdr:sp macro="" textlink="">
        <xdr:nvSpPr>
          <xdr:cNvPr id="5317080" name="Line 6986">
            <a:extLst>
              <a:ext uri="{FF2B5EF4-FFF2-40B4-BE49-F238E27FC236}">
                <a16:creationId xmlns:a16="http://schemas.microsoft.com/office/drawing/2014/main" id="{4B06B7D2-67DC-A3A1-4DEE-7F22DCE92D9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81" name="Line 6987">
            <a:extLst>
              <a:ext uri="{FF2B5EF4-FFF2-40B4-BE49-F238E27FC236}">
                <a16:creationId xmlns:a16="http://schemas.microsoft.com/office/drawing/2014/main" id="{C28F14DC-8AAB-F2E4-BEB8-09E7E436665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33" name="Group 6988">
          <a:extLst>
            <a:ext uri="{FF2B5EF4-FFF2-40B4-BE49-F238E27FC236}">
              <a16:creationId xmlns:a16="http://schemas.microsoft.com/office/drawing/2014/main" id="{57080119-AC05-5AB9-F2CB-61F14927FCA8}"/>
            </a:ext>
          </a:extLst>
        </xdr:cNvPr>
        <xdr:cNvGrpSpPr>
          <a:grpSpLocks/>
        </xdr:cNvGrpSpPr>
      </xdr:nvGrpSpPr>
      <xdr:grpSpPr bwMode="auto">
        <a:xfrm>
          <a:off x="4700588" y="10096500"/>
          <a:ext cx="266700" cy="0"/>
          <a:chOff x="466" y="3952"/>
          <a:chExt cx="28" cy="16"/>
        </a:xfrm>
      </xdr:grpSpPr>
      <xdr:sp macro="" textlink="">
        <xdr:nvSpPr>
          <xdr:cNvPr id="5317078" name="Line 6989">
            <a:extLst>
              <a:ext uri="{FF2B5EF4-FFF2-40B4-BE49-F238E27FC236}">
                <a16:creationId xmlns:a16="http://schemas.microsoft.com/office/drawing/2014/main" id="{2E9EA55D-7F61-65FB-EC6F-50C3B56D440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79" name="Line 6990">
            <a:extLst>
              <a:ext uri="{FF2B5EF4-FFF2-40B4-BE49-F238E27FC236}">
                <a16:creationId xmlns:a16="http://schemas.microsoft.com/office/drawing/2014/main" id="{28FDEF33-1476-2916-8264-3D017040664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34" name="Group 6991">
          <a:extLst>
            <a:ext uri="{FF2B5EF4-FFF2-40B4-BE49-F238E27FC236}">
              <a16:creationId xmlns:a16="http://schemas.microsoft.com/office/drawing/2014/main" id="{5F0FC95A-F43A-CB32-C93F-8F7C7B126067}"/>
            </a:ext>
          </a:extLst>
        </xdr:cNvPr>
        <xdr:cNvGrpSpPr>
          <a:grpSpLocks/>
        </xdr:cNvGrpSpPr>
      </xdr:nvGrpSpPr>
      <xdr:grpSpPr bwMode="auto">
        <a:xfrm>
          <a:off x="4117181" y="10096500"/>
          <a:ext cx="228600" cy="0"/>
          <a:chOff x="466" y="3952"/>
          <a:chExt cx="28" cy="16"/>
        </a:xfrm>
      </xdr:grpSpPr>
      <xdr:sp macro="" textlink="">
        <xdr:nvSpPr>
          <xdr:cNvPr id="5317076" name="Line 6992">
            <a:extLst>
              <a:ext uri="{FF2B5EF4-FFF2-40B4-BE49-F238E27FC236}">
                <a16:creationId xmlns:a16="http://schemas.microsoft.com/office/drawing/2014/main" id="{07456B13-C048-ECF3-5F1E-68D4A48AE68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77" name="Line 6993">
            <a:extLst>
              <a:ext uri="{FF2B5EF4-FFF2-40B4-BE49-F238E27FC236}">
                <a16:creationId xmlns:a16="http://schemas.microsoft.com/office/drawing/2014/main" id="{FCD0E904-0460-4287-47D1-D844BE04B46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35" name="Group 6994">
          <a:extLst>
            <a:ext uri="{FF2B5EF4-FFF2-40B4-BE49-F238E27FC236}">
              <a16:creationId xmlns:a16="http://schemas.microsoft.com/office/drawing/2014/main" id="{854485CD-5142-A976-6F49-2AC4962F093E}"/>
            </a:ext>
          </a:extLst>
        </xdr:cNvPr>
        <xdr:cNvGrpSpPr>
          <a:grpSpLocks/>
        </xdr:cNvGrpSpPr>
      </xdr:nvGrpSpPr>
      <xdr:grpSpPr bwMode="auto">
        <a:xfrm>
          <a:off x="4700588" y="10096500"/>
          <a:ext cx="266700" cy="0"/>
          <a:chOff x="466" y="3952"/>
          <a:chExt cx="28" cy="16"/>
        </a:xfrm>
      </xdr:grpSpPr>
      <xdr:sp macro="" textlink="">
        <xdr:nvSpPr>
          <xdr:cNvPr id="5317074" name="Line 6995">
            <a:extLst>
              <a:ext uri="{FF2B5EF4-FFF2-40B4-BE49-F238E27FC236}">
                <a16:creationId xmlns:a16="http://schemas.microsoft.com/office/drawing/2014/main" id="{9F5A9491-AE73-F20B-012F-F9544295953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75" name="Line 6996">
            <a:extLst>
              <a:ext uri="{FF2B5EF4-FFF2-40B4-BE49-F238E27FC236}">
                <a16:creationId xmlns:a16="http://schemas.microsoft.com/office/drawing/2014/main" id="{303CEB7E-3684-0F5F-58D5-A6F1E9C16F3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36" name="Group 6997">
          <a:extLst>
            <a:ext uri="{FF2B5EF4-FFF2-40B4-BE49-F238E27FC236}">
              <a16:creationId xmlns:a16="http://schemas.microsoft.com/office/drawing/2014/main" id="{FC26E219-4A84-1B2A-72AE-9C2DE3BE8FEC}"/>
            </a:ext>
          </a:extLst>
        </xdr:cNvPr>
        <xdr:cNvGrpSpPr>
          <a:grpSpLocks/>
        </xdr:cNvGrpSpPr>
      </xdr:nvGrpSpPr>
      <xdr:grpSpPr bwMode="auto">
        <a:xfrm>
          <a:off x="4117181" y="10096500"/>
          <a:ext cx="228600" cy="0"/>
          <a:chOff x="466" y="3952"/>
          <a:chExt cx="28" cy="16"/>
        </a:xfrm>
      </xdr:grpSpPr>
      <xdr:sp macro="" textlink="">
        <xdr:nvSpPr>
          <xdr:cNvPr id="5317072" name="Line 6998">
            <a:extLst>
              <a:ext uri="{FF2B5EF4-FFF2-40B4-BE49-F238E27FC236}">
                <a16:creationId xmlns:a16="http://schemas.microsoft.com/office/drawing/2014/main" id="{8B2F1D8F-8488-1D68-6202-3CEC2C143F0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73" name="Line 6999">
            <a:extLst>
              <a:ext uri="{FF2B5EF4-FFF2-40B4-BE49-F238E27FC236}">
                <a16:creationId xmlns:a16="http://schemas.microsoft.com/office/drawing/2014/main" id="{4A948480-2083-1079-5633-C4B4FF5B772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37" name="Group 7000">
          <a:extLst>
            <a:ext uri="{FF2B5EF4-FFF2-40B4-BE49-F238E27FC236}">
              <a16:creationId xmlns:a16="http://schemas.microsoft.com/office/drawing/2014/main" id="{CFA85714-C1D0-0D50-AFEE-54161471D32A}"/>
            </a:ext>
          </a:extLst>
        </xdr:cNvPr>
        <xdr:cNvGrpSpPr>
          <a:grpSpLocks/>
        </xdr:cNvGrpSpPr>
      </xdr:nvGrpSpPr>
      <xdr:grpSpPr bwMode="auto">
        <a:xfrm>
          <a:off x="4700588" y="10096500"/>
          <a:ext cx="266700" cy="0"/>
          <a:chOff x="466" y="3952"/>
          <a:chExt cx="28" cy="16"/>
        </a:xfrm>
      </xdr:grpSpPr>
      <xdr:sp macro="" textlink="">
        <xdr:nvSpPr>
          <xdr:cNvPr id="5317070" name="Line 7001">
            <a:extLst>
              <a:ext uri="{FF2B5EF4-FFF2-40B4-BE49-F238E27FC236}">
                <a16:creationId xmlns:a16="http://schemas.microsoft.com/office/drawing/2014/main" id="{EA4245DC-2681-BE4A-C754-980C320BD3C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71" name="Line 7002">
            <a:extLst>
              <a:ext uri="{FF2B5EF4-FFF2-40B4-BE49-F238E27FC236}">
                <a16:creationId xmlns:a16="http://schemas.microsoft.com/office/drawing/2014/main" id="{49C8E5F4-96AE-B3B8-DC8E-1FDABC49598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38" name="Group 7003">
          <a:extLst>
            <a:ext uri="{FF2B5EF4-FFF2-40B4-BE49-F238E27FC236}">
              <a16:creationId xmlns:a16="http://schemas.microsoft.com/office/drawing/2014/main" id="{867F3A0A-89D9-E3E5-F26E-7A8E9E2536B1}"/>
            </a:ext>
          </a:extLst>
        </xdr:cNvPr>
        <xdr:cNvGrpSpPr>
          <a:grpSpLocks/>
        </xdr:cNvGrpSpPr>
      </xdr:nvGrpSpPr>
      <xdr:grpSpPr bwMode="auto">
        <a:xfrm>
          <a:off x="4117181" y="10096500"/>
          <a:ext cx="228600" cy="0"/>
          <a:chOff x="466" y="3952"/>
          <a:chExt cx="28" cy="16"/>
        </a:xfrm>
      </xdr:grpSpPr>
      <xdr:sp macro="" textlink="">
        <xdr:nvSpPr>
          <xdr:cNvPr id="5317068" name="Line 7004">
            <a:extLst>
              <a:ext uri="{FF2B5EF4-FFF2-40B4-BE49-F238E27FC236}">
                <a16:creationId xmlns:a16="http://schemas.microsoft.com/office/drawing/2014/main" id="{148D2D4E-8606-5DCE-6762-36435335995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69" name="Line 7005">
            <a:extLst>
              <a:ext uri="{FF2B5EF4-FFF2-40B4-BE49-F238E27FC236}">
                <a16:creationId xmlns:a16="http://schemas.microsoft.com/office/drawing/2014/main" id="{BF848085-468C-90B9-FEDE-6FDA9F10ABA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39" name="Group 7006">
          <a:extLst>
            <a:ext uri="{FF2B5EF4-FFF2-40B4-BE49-F238E27FC236}">
              <a16:creationId xmlns:a16="http://schemas.microsoft.com/office/drawing/2014/main" id="{89BE1409-B1B8-EFAF-C4E7-E9C0C0E8902A}"/>
            </a:ext>
          </a:extLst>
        </xdr:cNvPr>
        <xdr:cNvGrpSpPr>
          <a:grpSpLocks/>
        </xdr:cNvGrpSpPr>
      </xdr:nvGrpSpPr>
      <xdr:grpSpPr bwMode="auto">
        <a:xfrm>
          <a:off x="4117181" y="10096500"/>
          <a:ext cx="228600" cy="0"/>
          <a:chOff x="466" y="3952"/>
          <a:chExt cx="28" cy="16"/>
        </a:xfrm>
      </xdr:grpSpPr>
      <xdr:sp macro="" textlink="">
        <xdr:nvSpPr>
          <xdr:cNvPr id="5317066" name="Line 7007">
            <a:extLst>
              <a:ext uri="{FF2B5EF4-FFF2-40B4-BE49-F238E27FC236}">
                <a16:creationId xmlns:a16="http://schemas.microsoft.com/office/drawing/2014/main" id="{744A7C69-685A-6B60-0070-2C8DF915AA8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67" name="Line 7008">
            <a:extLst>
              <a:ext uri="{FF2B5EF4-FFF2-40B4-BE49-F238E27FC236}">
                <a16:creationId xmlns:a16="http://schemas.microsoft.com/office/drawing/2014/main" id="{7C136916-5C16-AD11-7E78-B6DE5F9BB9A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40" name="Group 7009">
          <a:extLst>
            <a:ext uri="{FF2B5EF4-FFF2-40B4-BE49-F238E27FC236}">
              <a16:creationId xmlns:a16="http://schemas.microsoft.com/office/drawing/2014/main" id="{C7D738EE-429B-550E-C580-4D40A05FAE96}"/>
            </a:ext>
          </a:extLst>
        </xdr:cNvPr>
        <xdr:cNvGrpSpPr>
          <a:grpSpLocks/>
        </xdr:cNvGrpSpPr>
      </xdr:nvGrpSpPr>
      <xdr:grpSpPr bwMode="auto">
        <a:xfrm>
          <a:off x="4117181" y="10096500"/>
          <a:ext cx="228600" cy="0"/>
          <a:chOff x="466" y="3952"/>
          <a:chExt cx="28" cy="16"/>
        </a:xfrm>
      </xdr:grpSpPr>
      <xdr:sp macro="" textlink="">
        <xdr:nvSpPr>
          <xdr:cNvPr id="5317064" name="Line 7010">
            <a:extLst>
              <a:ext uri="{FF2B5EF4-FFF2-40B4-BE49-F238E27FC236}">
                <a16:creationId xmlns:a16="http://schemas.microsoft.com/office/drawing/2014/main" id="{6A37DF9E-43B6-5CC8-561B-32ECEE9A3B6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65" name="Line 7011">
            <a:extLst>
              <a:ext uri="{FF2B5EF4-FFF2-40B4-BE49-F238E27FC236}">
                <a16:creationId xmlns:a16="http://schemas.microsoft.com/office/drawing/2014/main" id="{C7D7CD0A-BE4A-09B5-9C05-185CFB47DBB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41" name="Group 7012">
          <a:extLst>
            <a:ext uri="{FF2B5EF4-FFF2-40B4-BE49-F238E27FC236}">
              <a16:creationId xmlns:a16="http://schemas.microsoft.com/office/drawing/2014/main" id="{55FBE8C1-80C5-9A56-A8CE-43DFC4B6CF62}"/>
            </a:ext>
          </a:extLst>
        </xdr:cNvPr>
        <xdr:cNvGrpSpPr>
          <a:grpSpLocks/>
        </xdr:cNvGrpSpPr>
      </xdr:nvGrpSpPr>
      <xdr:grpSpPr bwMode="auto">
        <a:xfrm>
          <a:off x="4117181" y="10096500"/>
          <a:ext cx="228600" cy="0"/>
          <a:chOff x="466" y="3952"/>
          <a:chExt cx="28" cy="16"/>
        </a:xfrm>
      </xdr:grpSpPr>
      <xdr:sp macro="" textlink="">
        <xdr:nvSpPr>
          <xdr:cNvPr id="5317062" name="Line 7013">
            <a:extLst>
              <a:ext uri="{FF2B5EF4-FFF2-40B4-BE49-F238E27FC236}">
                <a16:creationId xmlns:a16="http://schemas.microsoft.com/office/drawing/2014/main" id="{BD15B37D-6206-D3CE-F1B4-48A4758F06A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63" name="Line 7014">
            <a:extLst>
              <a:ext uri="{FF2B5EF4-FFF2-40B4-BE49-F238E27FC236}">
                <a16:creationId xmlns:a16="http://schemas.microsoft.com/office/drawing/2014/main" id="{FA6FD26D-4C81-1D44-F79D-D825B092C36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42" name="Group 7015">
          <a:extLst>
            <a:ext uri="{FF2B5EF4-FFF2-40B4-BE49-F238E27FC236}">
              <a16:creationId xmlns:a16="http://schemas.microsoft.com/office/drawing/2014/main" id="{34F0C460-CAFF-EFEC-E678-5C43A2DA65B1}"/>
            </a:ext>
          </a:extLst>
        </xdr:cNvPr>
        <xdr:cNvGrpSpPr>
          <a:grpSpLocks/>
        </xdr:cNvGrpSpPr>
      </xdr:nvGrpSpPr>
      <xdr:grpSpPr bwMode="auto">
        <a:xfrm>
          <a:off x="4117181" y="10096500"/>
          <a:ext cx="228600" cy="0"/>
          <a:chOff x="466" y="3952"/>
          <a:chExt cx="28" cy="16"/>
        </a:xfrm>
      </xdr:grpSpPr>
      <xdr:sp macro="" textlink="">
        <xdr:nvSpPr>
          <xdr:cNvPr id="5317060" name="Line 7016">
            <a:extLst>
              <a:ext uri="{FF2B5EF4-FFF2-40B4-BE49-F238E27FC236}">
                <a16:creationId xmlns:a16="http://schemas.microsoft.com/office/drawing/2014/main" id="{F55D5896-D85E-7405-91E4-87374C49808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61" name="Line 7017">
            <a:extLst>
              <a:ext uri="{FF2B5EF4-FFF2-40B4-BE49-F238E27FC236}">
                <a16:creationId xmlns:a16="http://schemas.microsoft.com/office/drawing/2014/main" id="{605F004E-C343-945B-0111-75ACA5E8C0D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43" name="Group 7018">
          <a:extLst>
            <a:ext uri="{FF2B5EF4-FFF2-40B4-BE49-F238E27FC236}">
              <a16:creationId xmlns:a16="http://schemas.microsoft.com/office/drawing/2014/main" id="{4AE85B21-B1A5-CB7F-92E3-71E8F2B4BCDC}"/>
            </a:ext>
          </a:extLst>
        </xdr:cNvPr>
        <xdr:cNvGrpSpPr>
          <a:grpSpLocks/>
        </xdr:cNvGrpSpPr>
      </xdr:nvGrpSpPr>
      <xdr:grpSpPr bwMode="auto">
        <a:xfrm>
          <a:off x="4700588" y="10096500"/>
          <a:ext cx="266700" cy="0"/>
          <a:chOff x="466" y="3952"/>
          <a:chExt cx="28" cy="16"/>
        </a:xfrm>
      </xdr:grpSpPr>
      <xdr:sp macro="" textlink="">
        <xdr:nvSpPr>
          <xdr:cNvPr id="5317058" name="Line 7019">
            <a:extLst>
              <a:ext uri="{FF2B5EF4-FFF2-40B4-BE49-F238E27FC236}">
                <a16:creationId xmlns:a16="http://schemas.microsoft.com/office/drawing/2014/main" id="{69181B21-095B-E4E3-DEFD-D31EC960CB3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59" name="Line 7020">
            <a:extLst>
              <a:ext uri="{FF2B5EF4-FFF2-40B4-BE49-F238E27FC236}">
                <a16:creationId xmlns:a16="http://schemas.microsoft.com/office/drawing/2014/main" id="{AAF4D450-7683-2E8C-2F11-B546DBEA1D6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44" name="Group 7021">
          <a:extLst>
            <a:ext uri="{FF2B5EF4-FFF2-40B4-BE49-F238E27FC236}">
              <a16:creationId xmlns:a16="http://schemas.microsoft.com/office/drawing/2014/main" id="{43EADEF9-EF24-88C0-AAD8-B005827607C5}"/>
            </a:ext>
          </a:extLst>
        </xdr:cNvPr>
        <xdr:cNvGrpSpPr>
          <a:grpSpLocks/>
        </xdr:cNvGrpSpPr>
      </xdr:nvGrpSpPr>
      <xdr:grpSpPr bwMode="auto">
        <a:xfrm>
          <a:off x="4700588" y="10096500"/>
          <a:ext cx="266700" cy="0"/>
          <a:chOff x="466" y="3952"/>
          <a:chExt cx="28" cy="16"/>
        </a:xfrm>
      </xdr:grpSpPr>
      <xdr:sp macro="" textlink="">
        <xdr:nvSpPr>
          <xdr:cNvPr id="5317056" name="Line 7022">
            <a:extLst>
              <a:ext uri="{FF2B5EF4-FFF2-40B4-BE49-F238E27FC236}">
                <a16:creationId xmlns:a16="http://schemas.microsoft.com/office/drawing/2014/main" id="{7F700DEA-80B4-FD44-8FD5-CD9D0A2C85B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57" name="Line 7023">
            <a:extLst>
              <a:ext uri="{FF2B5EF4-FFF2-40B4-BE49-F238E27FC236}">
                <a16:creationId xmlns:a16="http://schemas.microsoft.com/office/drawing/2014/main" id="{7C6E2CC4-9D38-F55D-5102-272BBC36284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45" name="Group 7024">
          <a:extLst>
            <a:ext uri="{FF2B5EF4-FFF2-40B4-BE49-F238E27FC236}">
              <a16:creationId xmlns:a16="http://schemas.microsoft.com/office/drawing/2014/main" id="{447677FB-9471-47C5-5865-AD161C8A1B5E}"/>
            </a:ext>
          </a:extLst>
        </xdr:cNvPr>
        <xdr:cNvGrpSpPr>
          <a:grpSpLocks/>
        </xdr:cNvGrpSpPr>
      </xdr:nvGrpSpPr>
      <xdr:grpSpPr bwMode="auto">
        <a:xfrm>
          <a:off x="4700588" y="10096500"/>
          <a:ext cx="266700" cy="0"/>
          <a:chOff x="466" y="3952"/>
          <a:chExt cx="28" cy="16"/>
        </a:xfrm>
      </xdr:grpSpPr>
      <xdr:sp macro="" textlink="">
        <xdr:nvSpPr>
          <xdr:cNvPr id="5317054" name="Line 7025">
            <a:extLst>
              <a:ext uri="{FF2B5EF4-FFF2-40B4-BE49-F238E27FC236}">
                <a16:creationId xmlns:a16="http://schemas.microsoft.com/office/drawing/2014/main" id="{068925B1-5DA8-D5EA-25E9-44515E3396A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55" name="Line 7026">
            <a:extLst>
              <a:ext uri="{FF2B5EF4-FFF2-40B4-BE49-F238E27FC236}">
                <a16:creationId xmlns:a16="http://schemas.microsoft.com/office/drawing/2014/main" id="{0789433D-72C3-A2EE-0EFB-D59748552D0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46" name="Group 7027">
          <a:extLst>
            <a:ext uri="{FF2B5EF4-FFF2-40B4-BE49-F238E27FC236}">
              <a16:creationId xmlns:a16="http://schemas.microsoft.com/office/drawing/2014/main" id="{1914E158-6ECE-C75A-E99B-BEF7B5C9D66E}"/>
            </a:ext>
          </a:extLst>
        </xdr:cNvPr>
        <xdr:cNvGrpSpPr>
          <a:grpSpLocks/>
        </xdr:cNvGrpSpPr>
      </xdr:nvGrpSpPr>
      <xdr:grpSpPr bwMode="auto">
        <a:xfrm>
          <a:off x="4700588" y="10096500"/>
          <a:ext cx="266700" cy="0"/>
          <a:chOff x="466" y="3952"/>
          <a:chExt cx="28" cy="16"/>
        </a:xfrm>
      </xdr:grpSpPr>
      <xdr:sp macro="" textlink="">
        <xdr:nvSpPr>
          <xdr:cNvPr id="5317052" name="Line 7028">
            <a:extLst>
              <a:ext uri="{FF2B5EF4-FFF2-40B4-BE49-F238E27FC236}">
                <a16:creationId xmlns:a16="http://schemas.microsoft.com/office/drawing/2014/main" id="{C50EB31F-6215-8643-37B5-C43339CA051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53" name="Line 7029">
            <a:extLst>
              <a:ext uri="{FF2B5EF4-FFF2-40B4-BE49-F238E27FC236}">
                <a16:creationId xmlns:a16="http://schemas.microsoft.com/office/drawing/2014/main" id="{15B302EC-EF19-D8BC-B898-BD9E8BBB776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47" name="Group 7030">
          <a:extLst>
            <a:ext uri="{FF2B5EF4-FFF2-40B4-BE49-F238E27FC236}">
              <a16:creationId xmlns:a16="http://schemas.microsoft.com/office/drawing/2014/main" id="{4D43DF11-4050-DDC2-4BFB-48F5A6B4A57B}"/>
            </a:ext>
          </a:extLst>
        </xdr:cNvPr>
        <xdr:cNvGrpSpPr>
          <a:grpSpLocks/>
        </xdr:cNvGrpSpPr>
      </xdr:nvGrpSpPr>
      <xdr:grpSpPr bwMode="auto">
        <a:xfrm>
          <a:off x="4700588" y="10096500"/>
          <a:ext cx="266700" cy="0"/>
          <a:chOff x="466" y="3952"/>
          <a:chExt cx="28" cy="16"/>
        </a:xfrm>
      </xdr:grpSpPr>
      <xdr:sp macro="" textlink="">
        <xdr:nvSpPr>
          <xdr:cNvPr id="5317050" name="Line 7031">
            <a:extLst>
              <a:ext uri="{FF2B5EF4-FFF2-40B4-BE49-F238E27FC236}">
                <a16:creationId xmlns:a16="http://schemas.microsoft.com/office/drawing/2014/main" id="{100E053B-10F6-3C99-6A2E-9A192CC3FEF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51" name="Line 7032">
            <a:extLst>
              <a:ext uri="{FF2B5EF4-FFF2-40B4-BE49-F238E27FC236}">
                <a16:creationId xmlns:a16="http://schemas.microsoft.com/office/drawing/2014/main" id="{72C4E5E1-0992-EB4C-F1B0-32C3F43A20A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48" name="Group 7033">
          <a:extLst>
            <a:ext uri="{FF2B5EF4-FFF2-40B4-BE49-F238E27FC236}">
              <a16:creationId xmlns:a16="http://schemas.microsoft.com/office/drawing/2014/main" id="{3598DEC7-E088-F001-D4D3-D51425112299}"/>
            </a:ext>
          </a:extLst>
        </xdr:cNvPr>
        <xdr:cNvGrpSpPr>
          <a:grpSpLocks/>
        </xdr:cNvGrpSpPr>
      </xdr:nvGrpSpPr>
      <xdr:grpSpPr bwMode="auto">
        <a:xfrm>
          <a:off x="4117181" y="10096500"/>
          <a:ext cx="228600" cy="0"/>
          <a:chOff x="466" y="3952"/>
          <a:chExt cx="28" cy="16"/>
        </a:xfrm>
      </xdr:grpSpPr>
      <xdr:sp macro="" textlink="">
        <xdr:nvSpPr>
          <xdr:cNvPr id="5317048" name="Line 7034">
            <a:extLst>
              <a:ext uri="{FF2B5EF4-FFF2-40B4-BE49-F238E27FC236}">
                <a16:creationId xmlns:a16="http://schemas.microsoft.com/office/drawing/2014/main" id="{D6A8971C-A264-F0DD-276F-6287058EEBF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49" name="Line 7035">
            <a:extLst>
              <a:ext uri="{FF2B5EF4-FFF2-40B4-BE49-F238E27FC236}">
                <a16:creationId xmlns:a16="http://schemas.microsoft.com/office/drawing/2014/main" id="{9ECEB35B-7AFF-B16D-BCB0-94054C39EDF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49" name="Group 7036">
          <a:extLst>
            <a:ext uri="{FF2B5EF4-FFF2-40B4-BE49-F238E27FC236}">
              <a16:creationId xmlns:a16="http://schemas.microsoft.com/office/drawing/2014/main" id="{14BED33E-A8D4-0647-D08D-EB5C9D39081B}"/>
            </a:ext>
          </a:extLst>
        </xdr:cNvPr>
        <xdr:cNvGrpSpPr>
          <a:grpSpLocks/>
        </xdr:cNvGrpSpPr>
      </xdr:nvGrpSpPr>
      <xdr:grpSpPr bwMode="auto">
        <a:xfrm>
          <a:off x="4117181" y="10096500"/>
          <a:ext cx="228600" cy="0"/>
          <a:chOff x="466" y="3952"/>
          <a:chExt cx="28" cy="16"/>
        </a:xfrm>
      </xdr:grpSpPr>
      <xdr:sp macro="" textlink="">
        <xdr:nvSpPr>
          <xdr:cNvPr id="5317046" name="Line 7037">
            <a:extLst>
              <a:ext uri="{FF2B5EF4-FFF2-40B4-BE49-F238E27FC236}">
                <a16:creationId xmlns:a16="http://schemas.microsoft.com/office/drawing/2014/main" id="{5372B7CD-95B1-BE43-A21E-86B24B88963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47" name="Line 7038">
            <a:extLst>
              <a:ext uri="{FF2B5EF4-FFF2-40B4-BE49-F238E27FC236}">
                <a16:creationId xmlns:a16="http://schemas.microsoft.com/office/drawing/2014/main" id="{061161D9-32CB-4967-1D5E-071AB9853F0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50" name="Group 7039">
          <a:extLst>
            <a:ext uri="{FF2B5EF4-FFF2-40B4-BE49-F238E27FC236}">
              <a16:creationId xmlns:a16="http://schemas.microsoft.com/office/drawing/2014/main" id="{D1F99838-03E8-675B-B469-9348127C4D77}"/>
            </a:ext>
          </a:extLst>
        </xdr:cNvPr>
        <xdr:cNvGrpSpPr>
          <a:grpSpLocks/>
        </xdr:cNvGrpSpPr>
      </xdr:nvGrpSpPr>
      <xdr:grpSpPr bwMode="auto">
        <a:xfrm>
          <a:off x="4700588" y="10096500"/>
          <a:ext cx="266700" cy="0"/>
          <a:chOff x="466" y="3952"/>
          <a:chExt cx="28" cy="16"/>
        </a:xfrm>
      </xdr:grpSpPr>
      <xdr:sp macro="" textlink="">
        <xdr:nvSpPr>
          <xdr:cNvPr id="5317044" name="Line 7040">
            <a:extLst>
              <a:ext uri="{FF2B5EF4-FFF2-40B4-BE49-F238E27FC236}">
                <a16:creationId xmlns:a16="http://schemas.microsoft.com/office/drawing/2014/main" id="{5E92B987-94D5-662D-A951-784AB0F4A5C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45" name="Line 7041">
            <a:extLst>
              <a:ext uri="{FF2B5EF4-FFF2-40B4-BE49-F238E27FC236}">
                <a16:creationId xmlns:a16="http://schemas.microsoft.com/office/drawing/2014/main" id="{6B0B8BBF-CB84-A9A9-C5D4-720E530792A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51" name="Group 7042">
          <a:extLst>
            <a:ext uri="{FF2B5EF4-FFF2-40B4-BE49-F238E27FC236}">
              <a16:creationId xmlns:a16="http://schemas.microsoft.com/office/drawing/2014/main" id="{7CD21312-CF32-D8B9-33A7-ACE9641FEB5E}"/>
            </a:ext>
          </a:extLst>
        </xdr:cNvPr>
        <xdr:cNvGrpSpPr>
          <a:grpSpLocks/>
        </xdr:cNvGrpSpPr>
      </xdr:nvGrpSpPr>
      <xdr:grpSpPr bwMode="auto">
        <a:xfrm>
          <a:off x="4700588" y="10096500"/>
          <a:ext cx="266700" cy="0"/>
          <a:chOff x="466" y="3952"/>
          <a:chExt cx="28" cy="16"/>
        </a:xfrm>
      </xdr:grpSpPr>
      <xdr:sp macro="" textlink="">
        <xdr:nvSpPr>
          <xdr:cNvPr id="5317042" name="Line 7043">
            <a:extLst>
              <a:ext uri="{FF2B5EF4-FFF2-40B4-BE49-F238E27FC236}">
                <a16:creationId xmlns:a16="http://schemas.microsoft.com/office/drawing/2014/main" id="{8CAAFB98-A7D6-A22C-ECEB-D97777E2F63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43" name="Line 7044">
            <a:extLst>
              <a:ext uri="{FF2B5EF4-FFF2-40B4-BE49-F238E27FC236}">
                <a16:creationId xmlns:a16="http://schemas.microsoft.com/office/drawing/2014/main" id="{EE91B267-12CD-66B5-0CEC-DABA8759EA1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52" name="Group 7045">
          <a:extLst>
            <a:ext uri="{FF2B5EF4-FFF2-40B4-BE49-F238E27FC236}">
              <a16:creationId xmlns:a16="http://schemas.microsoft.com/office/drawing/2014/main" id="{1958A88D-974B-DF97-6F8F-298A607742A7}"/>
            </a:ext>
          </a:extLst>
        </xdr:cNvPr>
        <xdr:cNvGrpSpPr>
          <a:grpSpLocks/>
        </xdr:cNvGrpSpPr>
      </xdr:nvGrpSpPr>
      <xdr:grpSpPr bwMode="auto">
        <a:xfrm>
          <a:off x="4117181" y="10096500"/>
          <a:ext cx="240507" cy="0"/>
          <a:chOff x="466" y="3952"/>
          <a:chExt cx="28" cy="16"/>
        </a:xfrm>
      </xdr:grpSpPr>
      <xdr:sp macro="" textlink="">
        <xdr:nvSpPr>
          <xdr:cNvPr id="5317040" name="Line 7046">
            <a:extLst>
              <a:ext uri="{FF2B5EF4-FFF2-40B4-BE49-F238E27FC236}">
                <a16:creationId xmlns:a16="http://schemas.microsoft.com/office/drawing/2014/main" id="{AC2BDB46-D930-D701-2BD0-D827FC71993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41" name="Line 7047">
            <a:extLst>
              <a:ext uri="{FF2B5EF4-FFF2-40B4-BE49-F238E27FC236}">
                <a16:creationId xmlns:a16="http://schemas.microsoft.com/office/drawing/2014/main" id="{A6D17C0E-1FC8-394B-27FF-19E3D4EA7AA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316653" name="Group 7048">
          <a:extLst>
            <a:ext uri="{FF2B5EF4-FFF2-40B4-BE49-F238E27FC236}">
              <a16:creationId xmlns:a16="http://schemas.microsoft.com/office/drawing/2014/main" id="{27C58E3B-D6B7-F7BE-95D9-90872B35C2F2}"/>
            </a:ext>
          </a:extLst>
        </xdr:cNvPr>
        <xdr:cNvGrpSpPr>
          <a:grpSpLocks/>
        </xdr:cNvGrpSpPr>
      </xdr:nvGrpSpPr>
      <xdr:grpSpPr bwMode="auto">
        <a:xfrm>
          <a:off x="5486400" y="10096500"/>
          <a:ext cx="228600" cy="0"/>
          <a:chOff x="466" y="3952"/>
          <a:chExt cx="28" cy="16"/>
        </a:xfrm>
      </xdr:grpSpPr>
      <xdr:sp macro="" textlink="">
        <xdr:nvSpPr>
          <xdr:cNvPr id="5317038" name="Line 7049">
            <a:extLst>
              <a:ext uri="{FF2B5EF4-FFF2-40B4-BE49-F238E27FC236}">
                <a16:creationId xmlns:a16="http://schemas.microsoft.com/office/drawing/2014/main" id="{5B0D482B-163B-DBCD-60E1-2CCD7ECD5CB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39" name="Line 7050">
            <a:extLst>
              <a:ext uri="{FF2B5EF4-FFF2-40B4-BE49-F238E27FC236}">
                <a16:creationId xmlns:a16="http://schemas.microsoft.com/office/drawing/2014/main" id="{E4AC1D87-E030-75DC-314B-CCF1C899FDE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54" name="Group 7051">
          <a:extLst>
            <a:ext uri="{FF2B5EF4-FFF2-40B4-BE49-F238E27FC236}">
              <a16:creationId xmlns:a16="http://schemas.microsoft.com/office/drawing/2014/main" id="{B02FF70E-316C-4CDA-C4F2-ED802B0B32DF}"/>
            </a:ext>
          </a:extLst>
        </xdr:cNvPr>
        <xdr:cNvGrpSpPr>
          <a:grpSpLocks/>
        </xdr:cNvGrpSpPr>
      </xdr:nvGrpSpPr>
      <xdr:grpSpPr bwMode="auto">
        <a:xfrm>
          <a:off x="4700588" y="10096500"/>
          <a:ext cx="266700" cy="0"/>
          <a:chOff x="466" y="3952"/>
          <a:chExt cx="28" cy="16"/>
        </a:xfrm>
      </xdr:grpSpPr>
      <xdr:sp macro="" textlink="">
        <xdr:nvSpPr>
          <xdr:cNvPr id="5317036" name="Line 7052">
            <a:extLst>
              <a:ext uri="{FF2B5EF4-FFF2-40B4-BE49-F238E27FC236}">
                <a16:creationId xmlns:a16="http://schemas.microsoft.com/office/drawing/2014/main" id="{649A9853-A822-0286-18BF-36FB16777A7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37" name="Line 7053">
            <a:extLst>
              <a:ext uri="{FF2B5EF4-FFF2-40B4-BE49-F238E27FC236}">
                <a16:creationId xmlns:a16="http://schemas.microsoft.com/office/drawing/2014/main" id="{62564443-21E7-AA45-43D7-1F11CB070D4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55" name="Group 7054">
          <a:extLst>
            <a:ext uri="{FF2B5EF4-FFF2-40B4-BE49-F238E27FC236}">
              <a16:creationId xmlns:a16="http://schemas.microsoft.com/office/drawing/2014/main" id="{57506E30-9E25-6FDA-F73B-5C709AF56C2B}"/>
            </a:ext>
          </a:extLst>
        </xdr:cNvPr>
        <xdr:cNvGrpSpPr>
          <a:grpSpLocks/>
        </xdr:cNvGrpSpPr>
      </xdr:nvGrpSpPr>
      <xdr:grpSpPr bwMode="auto">
        <a:xfrm>
          <a:off x="4700588" y="10096500"/>
          <a:ext cx="266700" cy="0"/>
          <a:chOff x="466" y="3952"/>
          <a:chExt cx="28" cy="16"/>
        </a:xfrm>
      </xdr:grpSpPr>
      <xdr:sp macro="" textlink="">
        <xdr:nvSpPr>
          <xdr:cNvPr id="5317034" name="Line 7055">
            <a:extLst>
              <a:ext uri="{FF2B5EF4-FFF2-40B4-BE49-F238E27FC236}">
                <a16:creationId xmlns:a16="http://schemas.microsoft.com/office/drawing/2014/main" id="{FEA6CDDC-CBA6-4F93-CA7E-61EC670A33B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35" name="Line 7056">
            <a:extLst>
              <a:ext uri="{FF2B5EF4-FFF2-40B4-BE49-F238E27FC236}">
                <a16:creationId xmlns:a16="http://schemas.microsoft.com/office/drawing/2014/main" id="{F238A8D5-8AF9-C38D-794A-C72FFD2E269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56" name="Group 7057">
          <a:extLst>
            <a:ext uri="{FF2B5EF4-FFF2-40B4-BE49-F238E27FC236}">
              <a16:creationId xmlns:a16="http://schemas.microsoft.com/office/drawing/2014/main" id="{EE0103DD-0D7C-FCD8-7424-035821E82655}"/>
            </a:ext>
          </a:extLst>
        </xdr:cNvPr>
        <xdr:cNvGrpSpPr>
          <a:grpSpLocks/>
        </xdr:cNvGrpSpPr>
      </xdr:nvGrpSpPr>
      <xdr:grpSpPr bwMode="auto">
        <a:xfrm>
          <a:off x="4700588" y="10096500"/>
          <a:ext cx="266700" cy="0"/>
          <a:chOff x="466" y="3952"/>
          <a:chExt cx="28" cy="16"/>
        </a:xfrm>
      </xdr:grpSpPr>
      <xdr:sp macro="" textlink="">
        <xdr:nvSpPr>
          <xdr:cNvPr id="5317032" name="Line 7058">
            <a:extLst>
              <a:ext uri="{FF2B5EF4-FFF2-40B4-BE49-F238E27FC236}">
                <a16:creationId xmlns:a16="http://schemas.microsoft.com/office/drawing/2014/main" id="{97774007-FA14-1122-CD4D-64BE307E29E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33" name="Line 7059">
            <a:extLst>
              <a:ext uri="{FF2B5EF4-FFF2-40B4-BE49-F238E27FC236}">
                <a16:creationId xmlns:a16="http://schemas.microsoft.com/office/drawing/2014/main" id="{A8124BD4-08C9-F9F9-BE70-3E65E3DC60D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57" name="Group 7060">
          <a:extLst>
            <a:ext uri="{FF2B5EF4-FFF2-40B4-BE49-F238E27FC236}">
              <a16:creationId xmlns:a16="http://schemas.microsoft.com/office/drawing/2014/main" id="{DBAEF5EF-B76A-C9F2-D1A5-0B6DF6D16E00}"/>
            </a:ext>
          </a:extLst>
        </xdr:cNvPr>
        <xdr:cNvGrpSpPr>
          <a:grpSpLocks/>
        </xdr:cNvGrpSpPr>
      </xdr:nvGrpSpPr>
      <xdr:grpSpPr bwMode="auto">
        <a:xfrm>
          <a:off x="4700588" y="10096500"/>
          <a:ext cx="266700" cy="0"/>
          <a:chOff x="466" y="3952"/>
          <a:chExt cx="28" cy="16"/>
        </a:xfrm>
      </xdr:grpSpPr>
      <xdr:sp macro="" textlink="">
        <xdr:nvSpPr>
          <xdr:cNvPr id="5317030" name="Line 7061">
            <a:extLst>
              <a:ext uri="{FF2B5EF4-FFF2-40B4-BE49-F238E27FC236}">
                <a16:creationId xmlns:a16="http://schemas.microsoft.com/office/drawing/2014/main" id="{1135E42D-10F9-818C-29D5-680B6DC86B0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31" name="Line 7062">
            <a:extLst>
              <a:ext uri="{FF2B5EF4-FFF2-40B4-BE49-F238E27FC236}">
                <a16:creationId xmlns:a16="http://schemas.microsoft.com/office/drawing/2014/main" id="{5B9C0D52-503D-4CA4-6994-718B9D2DA0A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316658" name="Group 7063">
          <a:extLst>
            <a:ext uri="{FF2B5EF4-FFF2-40B4-BE49-F238E27FC236}">
              <a16:creationId xmlns:a16="http://schemas.microsoft.com/office/drawing/2014/main" id="{ECC38650-50F6-275B-0482-64BAA727B288}"/>
            </a:ext>
          </a:extLst>
        </xdr:cNvPr>
        <xdr:cNvGrpSpPr>
          <a:grpSpLocks/>
        </xdr:cNvGrpSpPr>
      </xdr:nvGrpSpPr>
      <xdr:grpSpPr bwMode="auto">
        <a:xfrm>
          <a:off x="4576763" y="10096500"/>
          <a:ext cx="228600" cy="0"/>
          <a:chOff x="466" y="3952"/>
          <a:chExt cx="28" cy="16"/>
        </a:xfrm>
      </xdr:grpSpPr>
      <xdr:sp macro="" textlink="">
        <xdr:nvSpPr>
          <xdr:cNvPr id="5317028" name="Line 7064">
            <a:extLst>
              <a:ext uri="{FF2B5EF4-FFF2-40B4-BE49-F238E27FC236}">
                <a16:creationId xmlns:a16="http://schemas.microsoft.com/office/drawing/2014/main" id="{E3934253-4A06-3DF4-0799-319DC7AAD6F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29" name="Line 7065">
            <a:extLst>
              <a:ext uri="{FF2B5EF4-FFF2-40B4-BE49-F238E27FC236}">
                <a16:creationId xmlns:a16="http://schemas.microsoft.com/office/drawing/2014/main" id="{585979A4-70EF-B7CF-84FD-5DDE97404B6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59" name="Group 7066">
          <a:extLst>
            <a:ext uri="{FF2B5EF4-FFF2-40B4-BE49-F238E27FC236}">
              <a16:creationId xmlns:a16="http://schemas.microsoft.com/office/drawing/2014/main" id="{B584193A-4246-9AD9-2A45-430FB52499C7}"/>
            </a:ext>
          </a:extLst>
        </xdr:cNvPr>
        <xdr:cNvGrpSpPr>
          <a:grpSpLocks/>
        </xdr:cNvGrpSpPr>
      </xdr:nvGrpSpPr>
      <xdr:grpSpPr bwMode="auto">
        <a:xfrm>
          <a:off x="4117181" y="10096500"/>
          <a:ext cx="240507" cy="0"/>
          <a:chOff x="466" y="3952"/>
          <a:chExt cx="28" cy="16"/>
        </a:xfrm>
      </xdr:grpSpPr>
      <xdr:sp macro="" textlink="">
        <xdr:nvSpPr>
          <xdr:cNvPr id="5317026" name="Line 7067">
            <a:extLst>
              <a:ext uri="{FF2B5EF4-FFF2-40B4-BE49-F238E27FC236}">
                <a16:creationId xmlns:a16="http://schemas.microsoft.com/office/drawing/2014/main" id="{B1E801DC-0001-A97D-470F-769F860AD13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27" name="Line 7068">
            <a:extLst>
              <a:ext uri="{FF2B5EF4-FFF2-40B4-BE49-F238E27FC236}">
                <a16:creationId xmlns:a16="http://schemas.microsoft.com/office/drawing/2014/main" id="{A0468A84-6B65-A961-7A38-EB930F4691E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60" name="Group 7069">
          <a:extLst>
            <a:ext uri="{FF2B5EF4-FFF2-40B4-BE49-F238E27FC236}">
              <a16:creationId xmlns:a16="http://schemas.microsoft.com/office/drawing/2014/main" id="{40BED47E-52A8-019C-F896-994BB24A7594}"/>
            </a:ext>
          </a:extLst>
        </xdr:cNvPr>
        <xdr:cNvGrpSpPr>
          <a:grpSpLocks/>
        </xdr:cNvGrpSpPr>
      </xdr:nvGrpSpPr>
      <xdr:grpSpPr bwMode="auto">
        <a:xfrm>
          <a:off x="4700588" y="10096500"/>
          <a:ext cx="266700" cy="0"/>
          <a:chOff x="466" y="3952"/>
          <a:chExt cx="28" cy="16"/>
        </a:xfrm>
      </xdr:grpSpPr>
      <xdr:sp macro="" textlink="">
        <xdr:nvSpPr>
          <xdr:cNvPr id="5317024" name="Line 7070">
            <a:extLst>
              <a:ext uri="{FF2B5EF4-FFF2-40B4-BE49-F238E27FC236}">
                <a16:creationId xmlns:a16="http://schemas.microsoft.com/office/drawing/2014/main" id="{0D0BD2B0-B715-4A2B-2E26-239092F42A1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25" name="Line 7071">
            <a:extLst>
              <a:ext uri="{FF2B5EF4-FFF2-40B4-BE49-F238E27FC236}">
                <a16:creationId xmlns:a16="http://schemas.microsoft.com/office/drawing/2014/main" id="{95BE57BE-7B69-3C09-63DE-F6CDF6B6D1F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61" name="Group 7072">
          <a:extLst>
            <a:ext uri="{FF2B5EF4-FFF2-40B4-BE49-F238E27FC236}">
              <a16:creationId xmlns:a16="http://schemas.microsoft.com/office/drawing/2014/main" id="{4111B3F1-D3E2-B8FF-F29E-87B2DC802D57}"/>
            </a:ext>
          </a:extLst>
        </xdr:cNvPr>
        <xdr:cNvGrpSpPr>
          <a:grpSpLocks/>
        </xdr:cNvGrpSpPr>
      </xdr:nvGrpSpPr>
      <xdr:grpSpPr bwMode="auto">
        <a:xfrm>
          <a:off x="4117181" y="10096500"/>
          <a:ext cx="240507" cy="0"/>
          <a:chOff x="466" y="3952"/>
          <a:chExt cx="28" cy="16"/>
        </a:xfrm>
      </xdr:grpSpPr>
      <xdr:sp macro="" textlink="">
        <xdr:nvSpPr>
          <xdr:cNvPr id="5317022" name="Line 7073">
            <a:extLst>
              <a:ext uri="{FF2B5EF4-FFF2-40B4-BE49-F238E27FC236}">
                <a16:creationId xmlns:a16="http://schemas.microsoft.com/office/drawing/2014/main" id="{C31CA7CC-80D8-E0C1-810E-563463610BF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23" name="Line 7074">
            <a:extLst>
              <a:ext uri="{FF2B5EF4-FFF2-40B4-BE49-F238E27FC236}">
                <a16:creationId xmlns:a16="http://schemas.microsoft.com/office/drawing/2014/main" id="{F7EF11B6-635C-233F-6F67-80FCB336E8F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62" name="Group 7075">
          <a:extLst>
            <a:ext uri="{FF2B5EF4-FFF2-40B4-BE49-F238E27FC236}">
              <a16:creationId xmlns:a16="http://schemas.microsoft.com/office/drawing/2014/main" id="{4A7A4B43-ECA8-E49A-DEC2-A1F7D8E63A0C}"/>
            </a:ext>
          </a:extLst>
        </xdr:cNvPr>
        <xdr:cNvGrpSpPr>
          <a:grpSpLocks/>
        </xdr:cNvGrpSpPr>
      </xdr:nvGrpSpPr>
      <xdr:grpSpPr bwMode="auto">
        <a:xfrm>
          <a:off x="4700588" y="10096500"/>
          <a:ext cx="266700" cy="0"/>
          <a:chOff x="466" y="3952"/>
          <a:chExt cx="28" cy="16"/>
        </a:xfrm>
      </xdr:grpSpPr>
      <xdr:sp macro="" textlink="">
        <xdr:nvSpPr>
          <xdr:cNvPr id="5317020" name="Line 7076">
            <a:extLst>
              <a:ext uri="{FF2B5EF4-FFF2-40B4-BE49-F238E27FC236}">
                <a16:creationId xmlns:a16="http://schemas.microsoft.com/office/drawing/2014/main" id="{EFF96B6E-6195-6097-B2AB-3035EB96795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21" name="Line 7077">
            <a:extLst>
              <a:ext uri="{FF2B5EF4-FFF2-40B4-BE49-F238E27FC236}">
                <a16:creationId xmlns:a16="http://schemas.microsoft.com/office/drawing/2014/main" id="{853A64C8-A253-4561-73D7-F98FCDF123B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63" name="Group 7078">
          <a:extLst>
            <a:ext uri="{FF2B5EF4-FFF2-40B4-BE49-F238E27FC236}">
              <a16:creationId xmlns:a16="http://schemas.microsoft.com/office/drawing/2014/main" id="{3FFAB1A8-59AB-4D7C-0D67-B27A30F51A1F}"/>
            </a:ext>
          </a:extLst>
        </xdr:cNvPr>
        <xdr:cNvGrpSpPr>
          <a:grpSpLocks/>
        </xdr:cNvGrpSpPr>
      </xdr:nvGrpSpPr>
      <xdr:grpSpPr bwMode="auto">
        <a:xfrm>
          <a:off x="4117181" y="10096500"/>
          <a:ext cx="240507" cy="0"/>
          <a:chOff x="466" y="3952"/>
          <a:chExt cx="28" cy="16"/>
        </a:xfrm>
      </xdr:grpSpPr>
      <xdr:sp macro="" textlink="">
        <xdr:nvSpPr>
          <xdr:cNvPr id="5317018" name="Line 7079">
            <a:extLst>
              <a:ext uri="{FF2B5EF4-FFF2-40B4-BE49-F238E27FC236}">
                <a16:creationId xmlns:a16="http://schemas.microsoft.com/office/drawing/2014/main" id="{30C9E54C-0869-41C3-3BAC-07CA52A05E6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19" name="Line 7080">
            <a:extLst>
              <a:ext uri="{FF2B5EF4-FFF2-40B4-BE49-F238E27FC236}">
                <a16:creationId xmlns:a16="http://schemas.microsoft.com/office/drawing/2014/main" id="{BF9147FE-8BFB-48B6-1020-9876C66F9FC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64" name="Group 7081">
          <a:extLst>
            <a:ext uri="{FF2B5EF4-FFF2-40B4-BE49-F238E27FC236}">
              <a16:creationId xmlns:a16="http://schemas.microsoft.com/office/drawing/2014/main" id="{B99FF488-7474-2144-4479-0AA018524490}"/>
            </a:ext>
          </a:extLst>
        </xdr:cNvPr>
        <xdr:cNvGrpSpPr>
          <a:grpSpLocks/>
        </xdr:cNvGrpSpPr>
      </xdr:nvGrpSpPr>
      <xdr:grpSpPr bwMode="auto">
        <a:xfrm>
          <a:off x="4700588" y="10096500"/>
          <a:ext cx="266700" cy="0"/>
          <a:chOff x="466" y="3952"/>
          <a:chExt cx="28" cy="16"/>
        </a:xfrm>
      </xdr:grpSpPr>
      <xdr:sp macro="" textlink="">
        <xdr:nvSpPr>
          <xdr:cNvPr id="5317016" name="Line 7082">
            <a:extLst>
              <a:ext uri="{FF2B5EF4-FFF2-40B4-BE49-F238E27FC236}">
                <a16:creationId xmlns:a16="http://schemas.microsoft.com/office/drawing/2014/main" id="{191BE349-8640-712A-093B-45D5B517C09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17" name="Line 7083">
            <a:extLst>
              <a:ext uri="{FF2B5EF4-FFF2-40B4-BE49-F238E27FC236}">
                <a16:creationId xmlns:a16="http://schemas.microsoft.com/office/drawing/2014/main" id="{12B47749-AC28-7DBF-B05D-F91DE21EC9B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65" name="Group 7084">
          <a:extLst>
            <a:ext uri="{FF2B5EF4-FFF2-40B4-BE49-F238E27FC236}">
              <a16:creationId xmlns:a16="http://schemas.microsoft.com/office/drawing/2014/main" id="{77E7C239-9C2B-C708-198D-FD2F04E19EEA}"/>
            </a:ext>
          </a:extLst>
        </xdr:cNvPr>
        <xdr:cNvGrpSpPr>
          <a:grpSpLocks/>
        </xdr:cNvGrpSpPr>
      </xdr:nvGrpSpPr>
      <xdr:grpSpPr bwMode="auto">
        <a:xfrm>
          <a:off x="4117181" y="10096500"/>
          <a:ext cx="240507" cy="0"/>
          <a:chOff x="466" y="3952"/>
          <a:chExt cx="28" cy="16"/>
        </a:xfrm>
      </xdr:grpSpPr>
      <xdr:sp macro="" textlink="">
        <xdr:nvSpPr>
          <xdr:cNvPr id="5317014" name="Line 7085">
            <a:extLst>
              <a:ext uri="{FF2B5EF4-FFF2-40B4-BE49-F238E27FC236}">
                <a16:creationId xmlns:a16="http://schemas.microsoft.com/office/drawing/2014/main" id="{66A22588-45C0-0DFF-E6F5-8683403030E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15" name="Line 7086">
            <a:extLst>
              <a:ext uri="{FF2B5EF4-FFF2-40B4-BE49-F238E27FC236}">
                <a16:creationId xmlns:a16="http://schemas.microsoft.com/office/drawing/2014/main" id="{9E629A3C-69EF-0BBB-B470-651BEE90D81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66" name="Group 7087">
          <a:extLst>
            <a:ext uri="{FF2B5EF4-FFF2-40B4-BE49-F238E27FC236}">
              <a16:creationId xmlns:a16="http://schemas.microsoft.com/office/drawing/2014/main" id="{2EF67378-E682-B42D-3E5E-0B486B690496}"/>
            </a:ext>
          </a:extLst>
        </xdr:cNvPr>
        <xdr:cNvGrpSpPr>
          <a:grpSpLocks/>
        </xdr:cNvGrpSpPr>
      </xdr:nvGrpSpPr>
      <xdr:grpSpPr bwMode="auto">
        <a:xfrm>
          <a:off x="4117181" y="10096500"/>
          <a:ext cx="240507" cy="0"/>
          <a:chOff x="466" y="3952"/>
          <a:chExt cx="28" cy="16"/>
        </a:xfrm>
      </xdr:grpSpPr>
      <xdr:sp macro="" textlink="">
        <xdr:nvSpPr>
          <xdr:cNvPr id="5317012" name="Line 7088">
            <a:extLst>
              <a:ext uri="{FF2B5EF4-FFF2-40B4-BE49-F238E27FC236}">
                <a16:creationId xmlns:a16="http://schemas.microsoft.com/office/drawing/2014/main" id="{6590D0AF-6E4D-9B20-6731-931EB9B2F27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13" name="Line 7089">
            <a:extLst>
              <a:ext uri="{FF2B5EF4-FFF2-40B4-BE49-F238E27FC236}">
                <a16:creationId xmlns:a16="http://schemas.microsoft.com/office/drawing/2014/main" id="{65F79E1B-53DC-642E-20E9-CD50BE90F1A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67" name="Group 7090">
          <a:extLst>
            <a:ext uri="{FF2B5EF4-FFF2-40B4-BE49-F238E27FC236}">
              <a16:creationId xmlns:a16="http://schemas.microsoft.com/office/drawing/2014/main" id="{B4E78284-B01E-6DDF-B378-85FCE8F04CCA}"/>
            </a:ext>
          </a:extLst>
        </xdr:cNvPr>
        <xdr:cNvGrpSpPr>
          <a:grpSpLocks/>
        </xdr:cNvGrpSpPr>
      </xdr:nvGrpSpPr>
      <xdr:grpSpPr bwMode="auto">
        <a:xfrm>
          <a:off x="4117181" y="10096500"/>
          <a:ext cx="240507" cy="0"/>
          <a:chOff x="466" y="3952"/>
          <a:chExt cx="28" cy="16"/>
        </a:xfrm>
      </xdr:grpSpPr>
      <xdr:sp macro="" textlink="">
        <xdr:nvSpPr>
          <xdr:cNvPr id="5317010" name="Line 7091">
            <a:extLst>
              <a:ext uri="{FF2B5EF4-FFF2-40B4-BE49-F238E27FC236}">
                <a16:creationId xmlns:a16="http://schemas.microsoft.com/office/drawing/2014/main" id="{2915CED6-3E73-BBC5-400E-0D854B7C004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11" name="Line 7092">
            <a:extLst>
              <a:ext uri="{FF2B5EF4-FFF2-40B4-BE49-F238E27FC236}">
                <a16:creationId xmlns:a16="http://schemas.microsoft.com/office/drawing/2014/main" id="{1E005D0E-896A-12A1-CEDE-851E4A133B4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68" name="Group 7093">
          <a:extLst>
            <a:ext uri="{FF2B5EF4-FFF2-40B4-BE49-F238E27FC236}">
              <a16:creationId xmlns:a16="http://schemas.microsoft.com/office/drawing/2014/main" id="{59C6B88E-9A0C-A981-0C13-5560440BCE41}"/>
            </a:ext>
          </a:extLst>
        </xdr:cNvPr>
        <xdr:cNvGrpSpPr>
          <a:grpSpLocks/>
        </xdr:cNvGrpSpPr>
      </xdr:nvGrpSpPr>
      <xdr:grpSpPr bwMode="auto">
        <a:xfrm>
          <a:off x="4117181" y="10096500"/>
          <a:ext cx="240507" cy="0"/>
          <a:chOff x="466" y="3952"/>
          <a:chExt cx="28" cy="16"/>
        </a:xfrm>
      </xdr:grpSpPr>
      <xdr:sp macro="" textlink="">
        <xdr:nvSpPr>
          <xdr:cNvPr id="5317008" name="Line 7094">
            <a:extLst>
              <a:ext uri="{FF2B5EF4-FFF2-40B4-BE49-F238E27FC236}">
                <a16:creationId xmlns:a16="http://schemas.microsoft.com/office/drawing/2014/main" id="{E98D1BC1-FC99-9873-5183-6D6F488DD7D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09" name="Line 7095">
            <a:extLst>
              <a:ext uri="{FF2B5EF4-FFF2-40B4-BE49-F238E27FC236}">
                <a16:creationId xmlns:a16="http://schemas.microsoft.com/office/drawing/2014/main" id="{A8642226-B952-C983-FECD-EA907241077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316669" name="Group 7096">
          <a:extLst>
            <a:ext uri="{FF2B5EF4-FFF2-40B4-BE49-F238E27FC236}">
              <a16:creationId xmlns:a16="http://schemas.microsoft.com/office/drawing/2014/main" id="{1A47B522-8031-4A3A-A532-7CF6EA1611DD}"/>
            </a:ext>
          </a:extLst>
        </xdr:cNvPr>
        <xdr:cNvGrpSpPr>
          <a:grpSpLocks/>
        </xdr:cNvGrpSpPr>
      </xdr:nvGrpSpPr>
      <xdr:grpSpPr bwMode="auto">
        <a:xfrm>
          <a:off x="5143500" y="10096500"/>
          <a:ext cx="0" cy="0"/>
          <a:chOff x="466" y="3952"/>
          <a:chExt cx="28" cy="16"/>
        </a:xfrm>
      </xdr:grpSpPr>
      <xdr:sp macro="" textlink="">
        <xdr:nvSpPr>
          <xdr:cNvPr id="5317006" name="Line 7097">
            <a:extLst>
              <a:ext uri="{FF2B5EF4-FFF2-40B4-BE49-F238E27FC236}">
                <a16:creationId xmlns:a16="http://schemas.microsoft.com/office/drawing/2014/main" id="{71F3DD7E-F3F2-4DB5-3007-C76833F1381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07" name="Line 7098">
            <a:extLst>
              <a:ext uri="{FF2B5EF4-FFF2-40B4-BE49-F238E27FC236}">
                <a16:creationId xmlns:a16="http://schemas.microsoft.com/office/drawing/2014/main" id="{6F655B98-9C12-5B5C-5BD3-7EBC7558A37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316670" name="Group 7099">
          <a:extLst>
            <a:ext uri="{FF2B5EF4-FFF2-40B4-BE49-F238E27FC236}">
              <a16:creationId xmlns:a16="http://schemas.microsoft.com/office/drawing/2014/main" id="{E3A8D20A-7052-2D36-9551-6D8F296D689E}"/>
            </a:ext>
          </a:extLst>
        </xdr:cNvPr>
        <xdr:cNvGrpSpPr>
          <a:grpSpLocks/>
        </xdr:cNvGrpSpPr>
      </xdr:nvGrpSpPr>
      <xdr:grpSpPr bwMode="auto">
        <a:xfrm>
          <a:off x="5143500" y="10096500"/>
          <a:ext cx="0" cy="0"/>
          <a:chOff x="466" y="3952"/>
          <a:chExt cx="28" cy="16"/>
        </a:xfrm>
      </xdr:grpSpPr>
      <xdr:sp macro="" textlink="">
        <xdr:nvSpPr>
          <xdr:cNvPr id="5317004" name="Line 7100">
            <a:extLst>
              <a:ext uri="{FF2B5EF4-FFF2-40B4-BE49-F238E27FC236}">
                <a16:creationId xmlns:a16="http://schemas.microsoft.com/office/drawing/2014/main" id="{EFE193C2-7FDD-B7B8-990F-0E3332DB40E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05" name="Line 7101">
            <a:extLst>
              <a:ext uri="{FF2B5EF4-FFF2-40B4-BE49-F238E27FC236}">
                <a16:creationId xmlns:a16="http://schemas.microsoft.com/office/drawing/2014/main" id="{3AAF459A-23F4-4C77-E6B4-3F6E735E493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316671" name="Group 7102">
          <a:extLst>
            <a:ext uri="{FF2B5EF4-FFF2-40B4-BE49-F238E27FC236}">
              <a16:creationId xmlns:a16="http://schemas.microsoft.com/office/drawing/2014/main" id="{995A4D4A-930F-736E-2C7F-68EB1C504496}"/>
            </a:ext>
          </a:extLst>
        </xdr:cNvPr>
        <xdr:cNvGrpSpPr>
          <a:grpSpLocks/>
        </xdr:cNvGrpSpPr>
      </xdr:nvGrpSpPr>
      <xdr:grpSpPr bwMode="auto">
        <a:xfrm>
          <a:off x="5143500" y="10096500"/>
          <a:ext cx="0" cy="0"/>
          <a:chOff x="466" y="3952"/>
          <a:chExt cx="28" cy="16"/>
        </a:xfrm>
      </xdr:grpSpPr>
      <xdr:sp macro="" textlink="">
        <xdr:nvSpPr>
          <xdr:cNvPr id="5317002" name="Line 7103">
            <a:extLst>
              <a:ext uri="{FF2B5EF4-FFF2-40B4-BE49-F238E27FC236}">
                <a16:creationId xmlns:a16="http://schemas.microsoft.com/office/drawing/2014/main" id="{BF665554-C08E-C5AD-02FE-9637228F14E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03" name="Line 7104">
            <a:extLst>
              <a:ext uri="{FF2B5EF4-FFF2-40B4-BE49-F238E27FC236}">
                <a16:creationId xmlns:a16="http://schemas.microsoft.com/office/drawing/2014/main" id="{2B156B4B-DC13-3B03-8845-FFD0FA3C4A0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316672" name="Group 7105">
          <a:extLst>
            <a:ext uri="{FF2B5EF4-FFF2-40B4-BE49-F238E27FC236}">
              <a16:creationId xmlns:a16="http://schemas.microsoft.com/office/drawing/2014/main" id="{030BEAF1-EAAC-7AAE-3C34-7D7BEEA92575}"/>
            </a:ext>
          </a:extLst>
        </xdr:cNvPr>
        <xdr:cNvGrpSpPr>
          <a:grpSpLocks/>
        </xdr:cNvGrpSpPr>
      </xdr:nvGrpSpPr>
      <xdr:grpSpPr bwMode="auto">
        <a:xfrm>
          <a:off x="5143500" y="10096500"/>
          <a:ext cx="0" cy="0"/>
          <a:chOff x="466" y="3952"/>
          <a:chExt cx="28" cy="16"/>
        </a:xfrm>
      </xdr:grpSpPr>
      <xdr:sp macro="" textlink="">
        <xdr:nvSpPr>
          <xdr:cNvPr id="5317000" name="Line 7106">
            <a:extLst>
              <a:ext uri="{FF2B5EF4-FFF2-40B4-BE49-F238E27FC236}">
                <a16:creationId xmlns:a16="http://schemas.microsoft.com/office/drawing/2014/main" id="{68031E73-8DB8-D4B8-6B3A-95422A23FFC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7001" name="Line 7107">
            <a:extLst>
              <a:ext uri="{FF2B5EF4-FFF2-40B4-BE49-F238E27FC236}">
                <a16:creationId xmlns:a16="http://schemas.microsoft.com/office/drawing/2014/main" id="{26B0DA6D-9658-9B58-B066-1F5DA4FBD1C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316673" name="Group 7108">
          <a:extLst>
            <a:ext uri="{FF2B5EF4-FFF2-40B4-BE49-F238E27FC236}">
              <a16:creationId xmlns:a16="http://schemas.microsoft.com/office/drawing/2014/main" id="{4885E55C-72FD-EF4F-0F21-EF3CD849AA74}"/>
            </a:ext>
          </a:extLst>
        </xdr:cNvPr>
        <xdr:cNvGrpSpPr>
          <a:grpSpLocks/>
        </xdr:cNvGrpSpPr>
      </xdr:nvGrpSpPr>
      <xdr:grpSpPr bwMode="auto">
        <a:xfrm>
          <a:off x="4050506" y="10096500"/>
          <a:ext cx="266700" cy="0"/>
          <a:chOff x="466" y="3952"/>
          <a:chExt cx="28" cy="16"/>
        </a:xfrm>
      </xdr:grpSpPr>
      <xdr:sp macro="" textlink="">
        <xdr:nvSpPr>
          <xdr:cNvPr id="5316998" name="Line 7109">
            <a:extLst>
              <a:ext uri="{FF2B5EF4-FFF2-40B4-BE49-F238E27FC236}">
                <a16:creationId xmlns:a16="http://schemas.microsoft.com/office/drawing/2014/main" id="{06F81B6E-7883-499E-9D8B-EA255D715A1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99" name="Line 7110">
            <a:extLst>
              <a:ext uri="{FF2B5EF4-FFF2-40B4-BE49-F238E27FC236}">
                <a16:creationId xmlns:a16="http://schemas.microsoft.com/office/drawing/2014/main" id="{54F25361-10BB-16E2-5786-9C11C1571F6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316674" name="Group 7111">
          <a:extLst>
            <a:ext uri="{FF2B5EF4-FFF2-40B4-BE49-F238E27FC236}">
              <a16:creationId xmlns:a16="http://schemas.microsoft.com/office/drawing/2014/main" id="{D2BB6DF6-B1CD-3D92-25E7-5CA8B432C4E5}"/>
            </a:ext>
          </a:extLst>
        </xdr:cNvPr>
        <xdr:cNvGrpSpPr>
          <a:grpSpLocks/>
        </xdr:cNvGrpSpPr>
      </xdr:nvGrpSpPr>
      <xdr:grpSpPr bwMode="auto">
        <a:xfrm>
          <a:off x="4031456" y="10096500"/>
          <a:ext cx="266700" cy="0"/>
          <a:chOff x="466" y="3952"/>
          <a:chExt cx="28" cy="16"/>
        </a:xfrm>
      </xdr:grpSpPr>
      <xdr:sp macro="" textlink="">
        <xdr:nvSpPr>
          <xdr:cNvPr id="5316996" name="Line 7112">
            <a:extLst>
              <a:ext uri="{FF2B5EF4-FFF2-40B4-BE49-F238E27FC236}">
                <a16:creationId xmlns:a16="http://schemas.microsoft.com/office/drawing/2014/main" id="{A9766349-5C3E-A1C7-4171-D25C950DA2C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97" name="Line 7113">
            <a:extLst>
              <a:ext uri="{FF2B5EF4-FFF2-40B4-BE49-F238E27FC236}">
                <a16:creationId xmlns:a16="http://schemas.microsoft.com/office/drawing/2014/main" id="{A20FE8B8-C0AD-BBF3-0464-041EAD42913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316675" name="Group 7114">
          <a:extLst>
            <a:ext uri="{FF2B5EF4-FFF2-40B4-BE49-F238E27FC236}">
              <a16:creationId xmlns:a16="http://schemas.microsoft.com/office/drawing/2014/main" id="{67C9B15C-B313-DBD7-D28D-1D7DB4FE95F5}"/>
            </a:ext>
          </a:extLst>
        </xdr:cNvPr>
        <xdr:cNvGrpSpPr>
          <a:grpSpLocks/>
        </xdr:cNvGrpSpPr>
      </xdr:nvGrpSpPr>
      <xdr:grpSpPr bwMode="auto">
        <a:xfrm>
          <a:off x="4060031" y="10096500"/>
          <a:ext cx="266700" cy="0"/>
          <a:chOff x="466" y="3952"/>
          <a:chExt cx="28" cy="16"/>
        </a:xfrm>
      </xdr:grpSpPr>
      <xdr:sp macro="" textlink="">
        <xdr:nvSpPr>
          <xdr:cNvPr id="5316994" name="Line 7115">
            <a:extLst>
              <a:ext uri="{FF2B5EF4-FFF2-40B4-BE49-F238E27FC236}">
                <a16:creationId xmlns:a16="http://schemas.microsoft.com/office/drawing/2014/main" id="{DB3267F3-E6C9-953B-A2C7-D3CD5063AA0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95" name="Line 7116">
            <a:extLst>
              <a:ext uri="{FF2B5EF4-FFF2-40B4-BE49-F238E27FC236}">
                <a16:creationId xmlns:a16="http://schemas.microsoft.com/office/drawing/2014/main" id="{4FCDBED5-8C63-6E85-F77E-93DC1254A87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316676" name="Group 7117">
          <a:extLst>
            <a:ext uri="{FF2B5EF4-FFF2-40B4-BE49-F238E27FC236}">
              <a16:creationId xmlns:a16="http://schemas.microsoft.com/office/drawing/2014/main" id="{91A5D16F-FA22-4325-5E33-F1745DAB7BC5}"/>
            </a:ext>
          </a:extLst>
        </xdr:cNvPr>
        <xdr:cNvGrpSpPr>
          <a:grpSpLocks/>
        </xdr:cNvGrpSpPr>
      </xdr:nvGrpSpPr>
      <xdr:grpSpPr bwMode="auto">
        <a:xfrm>
          <a:off x="4633913" y="10096500"/>
          <a:ext cx="266700" cy="0"/>
          <a:chOff x="466" y="3952"/>
          <a:chExt cx="28" cy="16"/>
        </a:xfrm>
      </xdr:grpSpPr>
      <xdr:sp macro="" textlink="">
        <xdr:nvSpPr>
          <xdr:cNvPr id="5316992" name="Line 7118">
            <a:extLst>
              <a:ext uri="{FF2B5EF4-FFF2-40B4-BE49-F238E27FC236}">
                <a16:creationId xmlns:a16="http://schemas.microsoft.com/office/drawing/2014/main" id="{EBAD44C5-C41B-28A2-7E60-6AF2F4A9C18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93" name="Line 7119">
            <a:extLst>
              <a:ext uri="{FF2B5EF4-FFF2-40B4-BE49-F238E27FC236}">
                <a16:creationId xmlns:a16="http://schemas.microsoft.com/office/drawing/2014/main" id="{3A8EA682-443B-1C51-4058-5D56E02F0BF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316677" name="Group 7120">
          <a:extLst>
            <a:ext uri="{FF2B5EF4-FFF2-40B4-BE49-F238E27FC236}">
              <a16:creationId xmlns:a16="http://schemas.microsoft.com/office/drawing/2014/main" id="{E8D59A76-862F-18AA-0876-0A4D07E5B23E}"/>
            </a:ext>
          </a:extLst>
        </xdr:cNvPr>
        <xdr:cNvGrpSpPr>
          <a:grpSpLocks/>
        </xdr:cNvGrpSpPr>
      </xdr:nvGrpSpPr>
      <xdr:grpSpPr bwMode="auto">
        <a:xfrm>
          <a:off x="4662488" y="10096500"/>
          <a:ext cx="266700" cy="0"/>
          <a:chOff x="466" y="3952"/>
          <a:chExt cx="28" cy="16"/>
        </a:xfrm>
      </xdr:grpSpPr>
      <xdr:sp macro="" textlink="">
        <xdr:nvSpPr>
          <xdr:cNvPr id="5316990" name="Line 7121">
            <a:extLst>
              <a:ext uri="{FF2B5EF4-FFF2-40B4-BE49-F238E27FC236}">
                <a16:creationId xmlns:a16="http://schemas.microsoft.com/office/drawing/2014/main" id="{EB2FC752-92DC-FA8B-E425-5B8589469D3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91" name="Line 7122">
            <a:extLst>
              <a:ext uri="{FF2B5EF4-FFF2-40B4-BE49-F238E27FC236}">
                <a16:creationId xmlns:a16="http://schemas.microsoft.com/office/drawing/2014/main" id="{FBE90CD2-3505-78E1-A968-DEF367FE3E0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316678" name="Group 7123">
          <a:extLst>
            <a:ext uri="{FF2B5EF4-FFF2-40B4-BE49-F238E27FC236}">
              <a16:creationId xmlns:a16="http://schemas.microsoft.com/office/drawing/2014/main" id="{87AC5F12-678F-A84C-9EF9-61D6A28388A7}"/>
            </a:ext>
          </a:extLst>
        </xdr:cNvPr>
        <xdr:cNvGrpSpPr>
          <a:grpSpLocks/>
        </xdr:cNvGrpSpPr>
      </xdr:nvGrpSpPr>
      <xdr:grpSpPr bwMode="auto">
        <a:xfrm>
          <a:off x="4652963" y="10096500"/>
          <a:ext cx="266700" cy="0"/>
          <a:chOff x="466" y="3952"/>
          <a:chExt cx="28" cy="16"/>
        </a:xfrm>
      </xdr:grpSpPr>
      <xdr:sp macro="" textlink="">
        <xdr:nvSpPr>
          <xdr:cNvPr id="5316988" name="Line 7124">
            <a:extLst>
              <a:ext uri="{FF2B5EF4-FFF2-40B4-BE49-F238E27FC236}">
                <a16:creationId xmlns:a16="http://schemas.microsoft.com/office/drawing/2014/main" id="{B6414841-9746-28D4-60D4-3590DD00F8D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89" name="Line 7125">
            <a:extLst>
              <a:ext uri="{FF2B5EF4-FFF2-40B4-BE49-F238E27FC236}">
                <a16:creationId xmlns:a16="http://schemas.microsoft.com/office/drawing/2014/main" id="{10BC0402-4732-9FFB-072E-7E7A23A035C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316679" name="Group 7126">
          <a:extLst>
            <a:ext uri="{FF2B5EF4-FFF2-40B4-BE49-F238E27FC236}">
              <a16:creationId xmlns:a16="http://schemas.microsoft.com/office/drawing/2014/main" id="{88BCAC44-7D7D-7536-6A0F-A49450BD74FF}"/>
            </a:ext>
          </a:extLst>
        </xdr:cNvPr>
        <xdr:cNvGrpSpPr>
          <a:grpSpLocks/>
        </xdr:cNvGrpSpPr>
      </xdr:nvGrpSpPr>
      <xdr:grpSpPr bwMode="auto">
        <a:xfrm>
          <a:off x="4040981" y="10096500"/>
          <a:ext cx="266700" cy="0"/>
          <a:chOff x="466" y="3952"/>
          <a:chExt cx="28" cy="16"/>
        </a:xfrm>
      </xdr:grpSpPr>
      <xdr:sp macro="" textlink="">
        <xdr:nvSpPr>
          <xdr:cNvPr id="5316986" name="Line 7127">
            <a:extLst>
              <a:ext uri="{FF2B5EF4-FFF2-40B4-BE49-F238E27FC236}">
                <a16:creationId xmlns:a16="http://schemas.microsoft.com/office/drawing/2014/main" id="{5A9145ED-A8EB-1AA1-B5C8-190BB2AB2A6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87" name="Line 7128">
            <a:extLst>
              <a:ext uri="{FF2B5EF4-FFF2-40B4-BE49-F238E27FC236}">
                <a16:creationId xmlns:a16="http://schemas.microsoft.com/office/drawing/2014/main" id="{AF07D858-E683-BBB5-2FD3-1FA05E09DAA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316680" name="Group 7129">
          <a:extLst>
            <a:ext uri="{FF2B5EF4-FFF2-40B4-BE49-F238E27FC236}">
              <a16:creationId xmlns:a16="http://schemas.microsoft.com/office/drawing/2014/main" id="{D826B522-A396-77CE-0B66-9F10DE3FC275}"/>
            </a:ext>
          </a:extLst>
        </xdr:cNvPr>
        <xdr:cNvGrpSpPr>
          <a:grpSpLocks/>
        </xdr:cNvGrpSpPr>
      </xdr:nvGrpSpPr>
      <xdr:grpSpPr bwMode="auto">
        <a:xfrm>
          <a:off x="4088606" y="10096500"/>
          <a:ext cx="269082" cy="0"/>
          <a:chOff x="466" y="3952"/>
          <a:chExt cx="28" cy="16"/>
        </a:xfrm>
      </xdr:grpSpPr>
      <xdr:sp macro="" textlink="">
        <xdr:nvSpPr>
          <xdr:cNvPr id="5316984" name="Line 7130">
            <a:extLst>
              <a:ext uri="{FF2B5EF4-FFF2-40B4-BE49-F238E27FC236}">
                <a16:creationId xmlns:a16="http://schemas.microsoft.com/office/drawing/2014/main" id="{DF6506CF-D7F0-4B4D-294B-4EC03E26323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85" name="Line 7131">
            <a:extLst>
              <a:ext uri="{FF2B5EF4-FFF2-40B4-BE49-F238E27FC236}">
                <a16:creationId xmlns:a16="http://schemas.microsoft.com/office/drawing/2014/main" id="{F1C1D5E7-3549-DF55-7291-0D47541F305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316681" name="Group 7132">
          <a:extLst>
            <a:ext uri="{FF2B5EF4-FFF2-40B4-BE49-F238E27FC236}">
              <a16:creationId xmlns:a16="http://schemas.microsoft.com/office/drawing/2014/main" id="{A70983A0-7942-2871-A8BC-31ED6FAEE4B4}"/>
            </a:ext>
          </a:extLst>
        </xdr:cNvPr>
        <xdr:cNvGrpSpPr>
          <a:grpSpLocks/>
        </xdr:cNvGrpSpPr>
      </xdr:nvGrpSpPr>
      <xdr:grpSpPr bwMode="auto">
        <a:xfrm>
          <a:off x="4069556" y="10096500"/>
          <a:ext cx="266700" cy="0"/>
          <a:chOff x="466" y="3952"/>
          <a:chExt cx="28" cy="16"/>
        </a:xfrm>
      </xdr:grpSpPr>
      <xdr:sp macro="" textlink="">
        <xdr:nvSpPr>
          <xdr:cNvPr id="5316982" name="Line 7133">
            <a:extLst>
              <a:ext uri="{FF2B5EF4-FFF2-40B4-BE49-F238E27FC236}">
                <a16:creationId xmlns:a16="http://schemas.microsoft.com/office/drawing/2014/main" id="{E7A9D161-4C94-EFE8-14DE-9FBF914983F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83" name="Line 7134">
            <a:extLst>
              <a:ext uri="{FF2B5EF4-FFF2-40B4-BE49-F238E27FC236}">
                <a16:creationId xmlns:a16="http://schemas.microsoft.com/office/drawing/2014/main" id="{12E82B02-44C3-B908-CE8A-E94EA8B620E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316682" name="Group 7135">
          <a:extLst>
            <a:ext uri="{FF2B5EF4-FFF2-40B4-BE49-F238E27FC236}">
              <a16:creationId xmlns:a16="http://schemas.microsoft.com/office/drawing/2014/main" id="{CD44E82B-7EB4-4819-9D51-9078CDA39F71}"/>
            </a:ext>
          </a:extLst>
        </xdr:cNvPr>
        <xdr:cNvGrpSpPr>
          <a:grpSpLocks/>
        </xdr:cNvGrpSpPr>
      </xdr:nvGrpSpPr>
      <xdr:grpSpPr bwMode="auto">
        <a:xfrm>
          <a:off x="4060031" y="10096500"/>
          <a:ext cx="266700" cy="0"/>
          <a:chOff x="466" y="3952"/>
          <a:chExt cx="28" cy="16"/>
        </a:xfrm>
      </xdr:grpSpPr>
      <xdr:sp macro="" textlink="">
        <xdr:nvSpPr>
          <xdr:cNvPr id="5316980" name="Line 7136">
            <a:extLst>
              <a:ext uri="{FF2B5EF4-FFF2-40B4-BE49-F238E27FC236}">
                <a16:creationId xmlns:a16="http://schemas.microsoft.com/office/drawing/2014/main" id="{8F7BFC6A-8418-8AB5-C040-BEA221F4A4E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81" name="Line 7137">
            <a:extLst>
              <a:ext uri="{FF2B5EF4-FFF2-40B4-BE49-F238E27FC236}">
                <a16:creationId xmlns:a16="http://schemas.microsoft.com/office/drawing/2014/main" id="{BF5C7100-6BCC-5F82-2EA0-6BD15989BA1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83" name="Group 7138">
          <a:extLst>
            <a:ext uri="{FF2B5EF4-FFF2-40B4-BE49-F238E27FC236}">
              <a16:creationId xmlns:a16="http://schemas.microsoft.com/office/drawing/2014/main" id="{E3B16F88-232C-0917-B531-CA647BE34C1E}"/>
            </a:ext>
          </a:extLst>
        </xdr:cNvPr>
        <xdr:cNvGrpSpPr>
          <a:grpSpLocks/>
        </xdr:cNvGrpSpPr>
      </xdr:nvGrpSpPr>
      <xdr:grpSpPr bwMode="auto">
        <a:xfrm>
          <a:off x="4117181" y="10096500"/>
          <a:ext cx="240507" cy="0"/>
          <a:chOff x="466" y="3952"/>
          <a:chExt cx="28" cy="16"/>
        </a:xfrm>
      </xdr:grpSpPr>
      <xdr:sp macro="" textlink="">
        <xdr:nvSpPr>
          <xdr:cNvPr id="5316978" name="Line 7139">
            <a:extLst>
              <a:ext uri="{FF2B5EF4-FFF2-40B4-BE49-F238E27FC236}">
                <a16:creationId xmlns:a16="http://schemas.microsoft.com/office/drawing/2014/main" id="{65F74477-BCA4-F542-FF6B-00C2203BC35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79" name="Line 7140">
            <a:extLst>
              <a:ext uri="{FF2B5EF4-FFF2-40B4-BE49-F238E27FC236}">
                <a16:creationId xmlns:a16="http://schemas.microsoft.com/office/drawing/2014/main" id="{8D7520CE-6D11-8322-FEAE-7E5FAC5F698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84" name="Group 7141">
          <a:extLst>
            <a:ext uri="{FF2B5EF4-FFF2-40B4-BE49-F238E27FC236}">
              <a16:creationId xmlns:a16="http://schemas.microsoft.com/office/drawing/2014/main" id="{5A4E48AF-2BA9-88E6-10F9-8BD5FC24820E}"/>
            </a:ext>
          </a:extLst>
        </xdr:cNvPr>
        <xdr:cNvGrpSpPr>
          <a:grpSpLocks/>
        </xdr:cNvGrpSpPr>
      </xdr:nvGrpSpPr>
      <xdr:grpSpPr bwMode="auto">
        <a:xfrm>
          <a:off x="4117181" y="10096500"/>
          <a:ext cx="240507" cy="0"/>
          <a:chOff x="466" y="3952"/>
          <a:chExt cx="28" cy="16"/>
        </a:xfrm>
      </xdr:grpSpPr>
      <xdr:sp macro="" textlink="">
        <xdr:nvSpPr>
          <xdr:cNvPr id="5316976" name="Line 7142">
            <a:extLst>
              <a:ext uri="{FF2B5EF4-FFF2-40B4-BE49-F238E27FC236}">
                <a16:creationId xmlns:a16="http://schemas.microsoft.com/office/drawing/2014/main" id="{1C18B879-F352-46A6-DBE3-C33E48CBBC3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77" name="Line 7143">
            <a:extLst>
              <a:ext uri="{FF2B5EF4-FFF2-40B4-BE49-F238E27FC236}">
                <a16:creationId xmlns:a16="http://schemas.microsoft.com/office/drawing/2014/main" id="{6AF0AD03-E487-6520-2F50-CF145B4597F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85" name="Group 7144">
          <a:extLst>
            <a:ext uri="{FF2B5EF4-FFF2-40B4-BE49-F238E27FC236}">
              <a16:creationId xmlns:a16="http://schemas.microsoft.com/office/drawing/2014/main" id="{0D9DAE94-ECF8-0A9E-350E-97FB53FAE3BA}"/>
            </a:ext>
          </a:extLst>
        </xdr:cNvPr>
        <xdr:cNvGrpSpPr>
          <a:grpSpLocks/>
        </xdr:cNvGrpSpPr>
      </xdr:nvGrpSpPr>
      <xdr:grpSpPr bwMode="auto">
        <a:xfrm>
          <a:off x="4117181" y="10096500"/>
          <a:ext cx="240507" cy="0"/>
          <a:chOff x="466" y="3952"/>
          <a:chExt cx="28" cy="16"/>
        </a:xfrm>
      </xdr:grpSpPr>
      <xdr:sp macro="" textlink="">
        <xdr:nvSpPr>
          <xdr:cNvPr id="5316974" name="Line 7145">
            <a:extLst>
              <a:ext uri="{FF2B5EF4-FFF2-40B4-BE49-F238E27FC236}">
                <a16:creationId xmlns:a16="http://schemas.microsoft.com/office/drawing/2014/main" id="{5CE7B26D-013D-E6FC-21B2-16ACD79C30D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75" name="Line 7146">
            <a:extLst>
              <a:ext uri="{FF2B5EF4-FFF2-40B4-BE49-F238E27FC236}">
                <a16:creationId xmlns:a16="http://schemas.microsoft.com/office/drawing/2014/main" id="{EDCC2E67-CF90-E893-E15D-B7B20D6D216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86" name="Group 7147">
          <a:extLst>
            <a:ext uri="{FF2B5EF4-FFF2-40B4-BE49-F238E27FC236}">
              <a16:creationId xmlns:a16="http://schemas.microsoft.com/office/drawing/2014/main" id="{AC59440E-5CB5-CC03-086F-ECA60395DCE5}"/>
            </a:ext>
          </a:extLst>
        </xdr:cNvPr>
        <xdr:cNvGrpSpPr>
          <a:grpSpLocks/>
        </xdr:cNvGrpSpPr>
      </xdr:nvGrpSpPr>
      <xdr:grpSpPr bwMode="auto">
        <a:xfrm>
          <a:off x="4117181" y="10096500"/>
          <a:ext cx="240507" cy="0"/>
          <a:chOff x="466" y="3952"/>
          <a:chExt cx="28" cy="16"/>
        </a:xfrm>
      </xdr:grpSpPr>
      <xdr:sp macro="" textlink="">
        <xdr:nvSpPr>
          <xdr:cNvPr id="5316972" name="Line 7148">
            <a:extLst>
              <a:ext uri="{FF2B5EF4-FFF2-40B4-BE49-F238E27FC236}">
                <a16:creationId xmlns:a16="http://schemas.microsoft.com/office/drawing/2014/main" id="{3D5E9D4F-3343-1C3C-3136-FF87473F874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73" name="Line 7149">
            <a:extLst>
              <a:ext uri="{FF2B5EF4-FFF2-40B4-BE49-F238E27FC236}">
                <a16:creationId xmlns:a16="http://schemas.microsoft.com/office/drawing/2014/main" id="{2220EF48-D72F-F507-CC04-74CC79FF04B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87" name="Group 7150">
          <a:extLst>
            <a:ext uri="{FF2B5EF4-FFF2-40B4-BE49-F238E27FC236}">
              <a16:creationId xmlns:a16="http://schemas.microsoft.com/office/drawing/2014/main" id="{0F18C4AF-CD41-3B4B-39C9-37F8398A3C44}"/>
            </a:ext>
          </a:extLst>
        </xdr:cNvPr>
        <xdr:cNvGrpSpPr>
          <a:grpSpLocks/>
        </xdr:cNvGrpSpPr>
      </xdr:nvGrpSpPr>
      <xdr:grpSpPr bwMode="auto">
        <a:xfrm>
          <a:off x="4117181" y="10096500"/>
          <a:ext cx="240507" cy="0"/>
          <a:chOff x="466" y="3952"/>
          <a:chExt cx="28" cy="16"/>
        </a:xfrm>
      </xdr:grpSpPr>
      <xdr:sp macro="" textlink="">
        <xdr:nvSpPr>
          <xdr:cNvPr id="5316970" name="Line 7151">
            <a:extLst>
              <a:ext uri="{FF2B5EF4-FFF2-40B4-BE49-F238E27FC236}">
                <a16:creationId xmlns:a16="http://schemas.microsoft.com/office/drawing/2014/main" id="{09EB432E-FA5B-6920-D14F-F17663BFC84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71" name="Line 7152">
            <a:extLst>
              <a:ext uri="{FF2B5EF4-FFF2-40B4-BE49-F238E27FC236}">
                <a16:creationId xmlns:a16="http://schemas.microsoft.com/office/drawing/2014/main" id="{E5236D2E-AD0D-672B-8BE4-81DB2263480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88" name="Group 7153">
          <a:extLst>
            <a:ext uri="{FF2B5EF4-FFF2-40B4-BE49-F238E27FC236}">
              <a16:creationId xmlns:a16="http://schemas.microsoft.com/office/drawing/2014/main" id="{092D555C-16AD-7D4B-96A9-008E4EC4D22A}"/>
            </a:ext>
          </a:extLst>
        </xdr:cNvPr>
        <xdr:cNvGrpSpPr>
          <a:grpSpLocks/>
        </xdr:cNvGrpSpPr>
      </xdr:nvGrpSpPr>
      <xdr:grpSpPr bwMode="auto">
        <a:xfrm>
          <a:off x="4117181" y="10096500"/>
          <a:ext cx="240507" cy="0"/>
          <a:chOff x="466" y="3952"/>
          <a:chExt cx="28" cy="16"/>
        </a:xfrm>
      </xdr:grpSpPr>
      <xdr:sp macro="" textlink="">
        <xdr:nvSpPr>
          <xdr:cNvPr id="5316968" name="Line 7154">
            <a:extLst>
              <a:ext uri="{FF2B5EF4-FFF2-40B4-BE49-F238E27FC236}">
                <a16:creationId xmlns:a16="http://schemas.microsoft.com/office/drawing/2014/main" id="{109CFCB7-12E8-FD13-F20C-F93D8DF2CCB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69" name="Line 7155">
            <a:extLst>
              <a:ext uri="{FF2B5EF4-FFF2-40B4-BE49-F238E27FC236}">
                <a16:creationId xmlns:a16="http://schemas.microsoft.com/office/drawing/2014/main" id="{B2A4F14F-2BA2-E9C8-7819-346CD5C98C7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316689" name="Group 7156">
          <a:extLst>
            <a:ext uri="{FF2B5EF4-FFF2-40B4-BE49-F238E27FC236}">
              <a16:creationId xmlns:a16="http://schemas.microsoft.com/office/drawing/2014/main" id="{5611A526-E1EE-BD67-2735-3A5F113056A8}"/>
            </a:ext>
          </a:extLst>
        </xdr:cNvPr>
        <xdr:cNvGrpSpPr>
          <a:grpSpLocks/>
        </xdr:cNvGrpSpPr>
      </xdr:nvGrpSpPr>
      <xdr:grpSpPr bwMode="auto">
        <a:xfrm>
          <a:off x="3993356" y="10096500"/>
          <a:ext cx="228600" cy="0"/>
          <a:chOff x="466" y="3952"/>
          <a:chExt cx="28" cy="16"/>
        </a:xfrm>
      </xdr:grpSpPr>
      <xdr:sp macro="" textlink="">
        <xdr:nvSpPr>
          <xdr:cNvPr id="5316966" name="Line 7157">
            <a:extLst>
              <a:ext uri="{FF2B5EF4-FFF2-40B4-BE49-F238E27FC236}">
                <a16:creationId xmlns:a16="http://schemas.microsoft.com/office/drawing/2014/main" id="{8AF106AF-E969-DBAE-4DBE-1284A8C1253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67" name="Line 7158">
            <a:extLst>
              <a:ext uri="{FF2B5EF4-FFF2-40B4-BE49-F238E27FC236}">
                <a16:creationId xmlns:a16="http://schemas.microsoft.com/office/drawing/2014/main" id="{BE76982F-3711-C2AC-840D-4B0C344D8D7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90" name="Group 7159">
          <a:extLst>
            <a:ext uri="{FF2B5EF4-FFF2-40B4-BE49-F238E27FC236}">
              <a16:creationId xmlns:a16="http://schemas.microsoft.com/office/drawing/2014/main" id="{32D110E1-FF4A-4219-8686-B677F05BE0CB}"/>
            </a:ext>
          </a:extLst>
        </xdr:cNvPr>
        <xdr:cNvGrpSpPr>
          <a:grpSpLocks/>
        </xdr:cNvGrpSpPr>
      </xdr:nvGrpSpPr>
      <xdr:grpSpPr bwMode="auto">
        <a:xfrm>
          <a:off x="4117181" y="10096500"/>
          <a:ext cx="228600" cy="0"/>
          <a:chOff x="466" y="3952"/>
          <a:chExt cx="28" cy="16"/>
        </a:xfrm>
      </xdr:grpSpPr>
      <xdr:sp macro="" textlink="">
        <xdr:nvSpPr>
          <xdr:cNvPr id="5316964" name="Line 7160">
            <a:extLst>
              <a:ext uri="{FF2B5EF4-FFF2-40B4-BE49-F238E27FC236}">
                <a16:creationId xmlns:a16="http://schemas.microsoft.com/office/drawing/2014/main" id="{A8BB7CC8-B77B-4715-91B2-0E693CAE357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65" name="Line 7161">
            <a:extLst>
              <a:ext uri="{FF2B5EF4-FFF2-40B4-BE49-F238E27FC236}">
                <a16:creationId xmlns:a16="http://schemas.microsoft.com/office/drawing/2014/main" id="{10C69144-8E8A-F951-165D-D101627A58C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91" name="Group 7162">
          <a:extLst>
            <a:ext uri="{FF2B5EF4-FFF2-40B4-BE49-F238E27FC236}">
              <a16:creationId xmlns:a16="http://schemas.microsoft.com/office/drawing/2014/main" id="{2F002F54-EECB-F26A-36DE-A57D98DFCE14}"/>
            </a:ext>
          </a:extLst>
        </xdr:cNvPr>
        <xdr:cNvGrpSpPr>
          <a:grpSpLocks/>
        </xdr:cNvGrpSpPr>
      </xdr:nvGrpSpPr>
      <xdr:grpSpPr bwMode="auto">
        <a:xfrm>
          <a:off x="4117181" y="10096500"/>
          <a:ext cx="228600" cy="0"/>
          <a:chOff x="466" y="3952"/>
          <a:chExt cx="28" cy="16"/>
        </a:xfrm>
      </xdr:grpSpPr>
      <xdr:sp macro="" textlink="">
        <xdr:nvSpPr>
          <xdr:cNvPr id="5316962" name="Line 7163">
            <a:extLst>
              <a:ext uri="{FF2B5EF4-FFF2-40B4-BE49-F238E27FC236}">
                <a16:creationId xmlns:a16="http://schemas.microsoft.com/office/drawing/2014/main" id="{841F537D-5A69-E426-FC3D-9CAC9266A99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63" name="Line 7164">
            <a:extLst>
              <a:ext uri="{FF2B5EF4-FFF2-40B4-BE49-F238E27FC236}">
                <a16:creationId xmlns:a16="http://schemas.microsoft.com/office/drawing/2014/main" id="{D6ACF464-93F7-5ACF-FBE7-D3248BB12F7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92" name="Group 7165">
          <a:extLst>
            <a:ext uri="{FF2B5EF4-FFF2-40B4-BE49-F238E27FC236}">
              <a16:creationId xmlns:a16="http://schemas.microsoft.com/office/drawing/2014/main" id="{9A3E1D69-171B-23F9-2367-7E3AD18E0F64}"/>
            </a:ext>
          </a:extLst>
        </xdr:cNvPr>
        <xdr:cNvGrpSpPr>
          <a:grpSpLocks/>
        </xdr:cNvGrpSpPr>
      </xdr:nvGrpSpPr>
      <xdr:grpSpPr bwMode="auto">
        <a:xfrm>
          <a:off x="4117181" y="10096500"/>
          <a:ext cx="240507" cy="0"/>
          <a:chOff x="466" y="3952"/>
          <a:chExt cx="28" cy="16"/>
        </a:xfrm>
      </xdr:grpSpPr>
      <xdr:sp macro="" textlink="">
        <xdr:nvSpPr>
          <xdr:cNvPr id="5316960" name="Line 7166">
            <a:extLst>
              <a:ext uri="{FF2B5EF4-FFF2-40B4-BE49-F238E27FC236}">
                <a16:creationId xmlns:a16="http://schemas.microsoft.com/office/drawing/2014/main" id="{94C8AA18-4F22-F2BE-8433-B2D73BEED04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61" name="Line 7167">
            <a:extLst>
              <a:ext uri="{FF2B5EF4-FFF2-40B4-BE49-F238E27FC236}">
                <a16:creationId xmlns:a16="http://schemas.microsoft.com/office/drawing/2014/main" id="{FC85159B-D05C-564D-EBA8-39334323A2F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93" name="Group 7168">
          <a:extLst>
            <a:ext uri="{FF2B5EF4-FFF2-40B4-BE49-F238E27FC236}">
              <a16:creationId xmlns:a16="http://schemas.microsoft.com/office/drawing/2014/main" id="{572B1738-161B-67B2-3C95-31604E972C09}"/>
            </a:ext>
          </a:extLst>
        </xdr:cNvPr>
        <xdr:cNvGrpSpPr>
          <a:grpSpLocks/>
        </xdr:cNvGrpSpPr>
      </xdr:nvGrpSpPr>
      <xdr:grpSpPr bwMode="auto">
        <a:xfrm>
          <a:off x="4117181" y="10096500"/>
          <a:ext cx="228600" cy="0"/>
          <a:chOff x="466" y="3952"/>
          <a:chExt cx="28" cy="16"/>
        </a:xfrm>
      </xdr:grpSpPr>
      <xdr:sp macro="" textlink="">
        <xdr:nvSpPr>
          <xdr:cNvPr id="5316958" name="Line 7169">
            <a:extLst>
              <a:ext uri="{FF2B5EF4-FFF2-40B4-BE49-F238E27FC236}">
                <a16:creationId xmlns:a16="http://schemas.microsoft.com/office/drawing/2014/main" id="{443D0A96-F85B-BC09-4FA9-D427C692327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59" name="Line 7170">
            <a:extLst>
              <a:ext uri="{FF2B5EF4-FFF2-40B4-BE49-F238E27FC236}">
                <a16:creationId xmlns:a16="http://schemas.microsoft.com/office/drawing/2014/main" id="{C2704743-43FA-8CE5-FC0F-89C0DA7C4B7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694" name="Group 7171">
          <a:extLst>
            <a:ext uri="{FF2B5EF4-FFF2-40B4-BE49-F238E27FC236}">
              <a16:creationId xmlns:a16="http://schemas.microsoft.com/office/drawing/2014/main" id="{15FF15DA-A6D9-30A8-4490-CA64D488B2C6}"/>
            </a:ext>
          </a:extLst>
        </xdr:cNvPr>
        <xdr:cNvGrpSpPr>
          <a:grpSpLocks/>
        </xdr:cNvGrpSpPr>
      </xdr:nvGrpSpPr>
      <xdr:grpSpPr bwMode="auto">
        <a:xfrm>
          <a:off x="4117181" y="10096500"/>
          <a:ext cx="228600" cy="0"/>
          <a:chOff x="466" y="3952"/>
          <a:chExt cx="28" cy="16"/>
        </a:xfrm>
      </xdr:grpSpPr>
      <xdr:sp macro="" textlink="">
        <xdr:nvSpPr>
          <xdr:cNvPr id="5316956" name="Line 7172">
            <a:extLst>
              <a:ext uri="{FF2B5EF4-FFF2-40B4-BE49-F238E27FC236}">
                <a16:creationId xmlns:a16="http://schemas.microsoft.com/office/drawing/2014/main" id="{36CB13CD-4ECE-BC7F-0730-2068E9AF894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57" name="Line 7173">
            <a:extLst>
              <a:ext uri="{FF2B5EF4-FFF2-40B4-BE49-F238E27FC236}">
                <a16:creationId xmlns:a16="http://schemas.microsoft.com/office/drawing/2014/main" id="{3E3C97AF-1603-1DF8-8900-5C9D50F5A67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695" name="Group 7174">
          <a:extLst>
            <a:ext uri="{FF2B5EF4-FFF2-40B4-BE49-F238E27FC236}">
              <a16:creationId xmlns:a16="http://schemas.microsoft.com/office/drawing/2014/main" id="{18AC31C6-DF89-CB47-FADB-4B603EF902EF}"/>
            </a:ext>
          </a:extLst>
        </xdr:cNvPr>
        <xdr:cNvGrpSpPr>
          <a:grpSpLocks/>
        </xdr:cNvGrpSpPr>
      </xdr:nvGrpSpPr>
      <xdr:grpSpPr bwMode="auto">
        <a:xfrm>
          <a:off x="4117181" y="10096500"/>
          <a:ext cx="240507" cy="0"/>
          <a:chOff x="466" y="3952"/>
          <a:chExt cx="28" cy="16"/>
        </a:xfrm>
      </xdr:grpSpPr>
      <xdr:sp macro="" textlink="">
        <xdr:nvSpPr>
          <xdr:cNvPr id="5316954" name="Line 7175">
            <a:extLst>
              <a:ext uri="{FF2B5EF4-FFF2-40B4-BE49-F238E27FC236}">
                <a16:creationId xmlns:a16="http://schemas.microsoft.com/office/drawing/2014/main" id="{16AA896E-28A7-2B7C-0220-AA4D40748AD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55" name="Line 7176">
            <a:extLst>
              <a:ext uri="{FF2B5EF4-FFF2-40B4-BE49-F238E27FC236}">
                <a16:creationId xmlns:a16="http://schemas.microsoft.com/office/drawing/2014/main" id="{456D7DF8-B85A-7E16-5363-AAB417D8838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96" name="Group 7177">
          <a:extLst>
            <a:ext uri="{FF2B5EF4-FFF2-40B4-BE49-F238E27FC236}">
              <a16:creationId xmlns:a16="http://schemas.microsoft.com/office/drawing/2014/main" id="{49F1ABDB-74E7-2A89-14BD-E14AFD77105E}"/>
            </a:ext>
          </a:extLst>
        </xdr:cNvPr>
        <xdr:cNvGrpSpPr>
          <a:grpSpLocks/>
        </xdr:cNvGrpSpPr>
      </xdr:nvGrpSpPr>
      <xdr:grpSpPr bwMode="auto">
        <a:xfrm>
          <a:off x="4700588" y="10096500"/>
          <a:ext cx="266700" cy="0"/>
          <a:chOff x="466" y="3952"/>
          <a:chExt cx="28" cy="16"/>
        </a:xfrm>
      </xdr:grpSpPr>
      <xdr:sp macro="" textlink="">
        <xdr:nvSpPr>
          <xdr:cNvPr id="5316952" name="Line 7178">
            <a:extLst>
              <a:ext uri="{FF2B5EF4-FFF2-40B4-BE49-F238E27FC236}">
                <a16:creationId xmlns:a16="http://schemas.microsoft.com/office/drawing/2014/main" id="{7CC3BE7E-CB2A-AD7A-3E99-AD9C1121175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53" name="Line 7179">
            <a:extLst>
              <a:ext uri="{FF2B5EF4-FFF2-40B4-BE49-F238E27FC236}">
                <a16:creationId xmlns:a16="http://schemas.microsoft.com/office/drawing/2014/main" id="{91A6CB04-2C86-AB7B-748A-992054C6601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97" name="Group 7180">
          <a:extLst>
            <a:ext uri="{FF2B5EF4-FFF2-40B4-BE49-F238E27FC236}">
              <a16:creationId xmlns:a16="http://schemas.microsoft.com/office/drawing/2014/main" id="{8CE74177-AE74-D794-98E6-F4273A6B1224}"/>
            </a:ext>
          </a:extLst>
        </xdr:cNvPr>
        <xdr:cNvGrpSpPr>
          <a:grpSpLocks/>
        </xdr:cNvGrpSpPr>
      </xdr:nvGrpSpPr>
      <xdr:grpSpPr bwMode="auto">
        <a:xfrm>
          <a:off x="4700588" y="10096500"/>
          <a:ext cx="266700" cy="0"/>
          <a:chOff x="466" y="3952"/>
          <a:chExt cx="28" cy="16"/>
        </a:xfrm>
      </xdr:grpSpPr>
      <xdr:sp macro="" textlink="">
        <xdr:nvSpPr>
          <xdr:cNvPr id="5316950" name="Line 7181">
            <a:extLst>
              <a:ext uri="{FF2B5EF4-FFF2-40B4-BE49-F238E27FC236}">
                <a16:creationId xmlns:a16="http://schemas.microsoft.com/office/drawing/2014/main" id="{0660C03F-0E0C-C5F7-74D3-9E949C154BA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51" name="Line 7182">
            <a:extLst>
              <a:ext uri="{FF2B5EF4-FFF2-40B4-BE49-F238E27FC236}">
                <a16:creationId xmlns:a16="http://schemas.microsoft.com/office/drawing/2014/main" id="{94E77D31-C82C-906B-E820-19E03B8B714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698" name="Group 7183">
          <a:extLst>
            <a:ext uri="{FF2B5EF4-FFF2-40B4-BE49-F238E27FC236}">
              <a16:creationId xmlns:a16="http://schemas.microsoft.com/office/drawing/2014/main" id="{D403553A-0477-79BA-A493-34B5D2004C0E}"/>
            </a:ext>
          </a:extLst>
        </xdr:cNvPr>
        <xdr:cNvGrpSpPr>
          <a:grpSpLocks/>
        </xdr:cNvGrpSpPr>
      </xdr:nvGrpSpPr>
      <xdr:grpSpPr bwMode="auto">
        <a:xfrm>
          <a:off x="4700588" y="10096500"/>
          <a:ext cx="266700" cy="0"/>
          <a:chOff x="466" y="3952"/>
          <a:chExt cx="28" cy="16"/>
        </a:xfrm>
      </xdr:grpSpPr>
      <xdr:sp macro="" textlink="">
        <xdr:nvSpPr>
          <xdr:cNvPr id="5316948" name="Line 7184">
            <a:extLst>
              <a:ext uri="{FF2B5EF4-FFF2-40B4-BE49-F238E27FC236}">
                <a16:creationId xmlns:a16="http://schemas.microsoft.com/office/drawing/2014/main" id="{49FF08A8-9288-67B3-5014-98DAEEF3CF6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49" name="Line 7185">
            <a:extLst>
              <a:ext uri="{FF2B5EF4-FFF2-40B4-BE49-F238E27FC236}">
                <a16:creationId xmlns:a16="http://schemas.microsoft.com/office/drawing/2014/main" id="{F637B086-A11F-59E1-D817-96473523B83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699" name="Group 7186">
          <a:extLst>
            <a:ext uri="{FF2B5EF4-FFF2-40B4-BE49-F238E27FC236}">
              <a16:creationId xmlns:a16="http://schemas.microsoft.com/office/drawing/2014/main" id="{D7B7F25C-08B7-F464-2AEA-91FF18287714}"/>
            </a:ext>
          </a:extLst>
        </xdr:cNvPr>
        <xdr:cNvGrpSpPr>
          <a:grpSpLocks/>
        </xdr:cNvGrpSpPr>
      </xdr:nvGrpSpPr>
      <xdr:grpSpPr bwMode="auto">
        <a:xfrm>
          <a:off x="5486400" y="10096500"/>
          <a:ext cx="266700" cy="0"/>
          <a:chOff x="466" y="3952"/>
          <a:chExt cx="28" cy="16"/>
        </a:xfrm>
      </xdr:grpSpPr>
      <xdr:sp macro="" textlink="">
        <xdr:nvSpPr>
          <xdr:cNvPr id="5316946" name="Line 7187">
            <a:extLst>
              <a:ext uri="{FF2B5EF4-FFF2-40B4-BE49-F238E27FC236}">
                <a16:creationId xmlns:a16="http://schemas.microsoft.com/office/drawing/2014/main" id="{A30F755A-4B3D-AA6E-0F48-BC53130CA34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47" name="Line 7188">
            <a:extLst>
              <a:ext uri="{FF2B5EF4-FFF2-40B4-BE49-F238E27FC236}">
                <a16:creationId xmlns:a16="http://schemas.microsoft.com/office/drawing/2014/main" id="{023B2DC4-2C52-44E4-6CDD-F78E7214012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700" name="Group 7189">
          <a:extLst>
            <a:ext uri="{FF2B5EF4-FFF2-40B4-BE49-F238E27FC236}">
              <a16:creationId xmlns:a16="http://schemas.microsoft.com/office/drawing/2014/main" id="{6C01F111-B007-A7FA-C2BC-620A9008D1AC}"/>
            </a:ext>
          </a:extLst>
        </xdr:cNvPr>
        <xdr:cNvGrpSpPr>
          <a:grpSpLocks/>
        </xdr:cNvGrpSpPr>
      </xdr:nvGrpSpPr>
      <xdr:grpSpPr bwMode="auto">
        <a:xfrm>
          <a:off x="5486400" y="10096500"/>
          <a:ext cx="266700" cy="0"/>
          <a:chOff x="466" y="3952"/>
          <a:chExt cx="28" cy="16"/>
        </a:xfrm>
      </xdr:grpSpPr>
      <xdr:sp macro="" textlink="">
        <xdr:nvSpPr>
          <xdr:cNvPr id="5316944" name="Line 7190">
            <a:extLst>
              <a:ext uri="{FF2B5EF4-FFF2-40B4-BE49-F238E27FC236}">
                <a16:creationId xmlns:a16="http://schemas.microsoft.com/office/drawing/2014/main" id="{D8FE37CB-0667-7DA5-A252-5DED36FAC3E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45" name="Line 7191">
            <a:extLst>
              <a:ext uri="{FF2B5EF4-FFF2-40B4-BE49-F238E27FC236}">
                <a16:creationId xmlns:a16="http://schemas.microsoft.com/office/drawing/2014/main" id="{902335AD-D4C2-B47F-4885-DFD42BA7D6F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701" name="Group 7192">
          <a:extLst>
            <a:ext uri="{FF2B5EF4-FFF2-40B4-BE49-F238E27FC236}">
              <a16:creationId xmlns:a16="http://schemas.microsoft.com/office/drawing/2014/main" id="{19B01814-3753-7415-F4E0-E9208C0C2A35}"/>
            </a:ext>
          </a:extLst>
        </xdr:cNvPr>
        <xdr:cNvGrpSpPr>
          <a:grpSpLocks/>
        </xdr:cNvGrpSpPr>
      </xdr:nvGrpSpPr>
      <xdr:grpSpPr bwMode="auto">
        <a:xfrm>
          <a:off x="5486400" y="10096500"/>
          <a:ext cx="266700" cy="0"/>
          <a:chOff x="466" y="3952"/>
          <a:chExt cx="28" cy="16"/>
        </a:xfrm>
      </xdr:grpSpPr>
      <xdr:sp macro="" textlink="">
        <xdr:nvSpPr>
          <xdr:cNvPr id="5316942" name="Line 7193">
            <a:extLst>
              <a:ext uri="{FF2B5EF4-FFF2-40B4-BE49-F238E27FC236}">
                <a16:creationId xmlns:a16="http://schemas.microsoft.com/office/drawing/2014/main" id="{8A95EAE4-D659-EB2D-D804-4DC8407565B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43" name="Line 7194">
            <a:extLst>
              <a:ext uri="{FF2B5EF4-FFF2-40B4-BE49-F238E27FC236}">
                <a16:creationId xmlns:a16="http://schemas.microsoft.com/office/drawing/2014/main" id="{9D6E79CF-753A-D1C8-E687-5F583D5FF2B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702" name="Group 7195">
          <a:extLst>
            <a:ext uri="{FF2B5EF4-FFF2-40B4-BE49-F238E27FC236}">
              <a16:creationId xmlns:a16="http://schemas.microsoft.com/office/drawing/2014/main" id="{4065601A-BEAE-6AC7-27AE-82B86DEA560B}"/>
            </a:ext>
          </a:extLst>
        </xdr:cNvPr>
        <xdr:cNvGrpSpPr>
          <a:grpSpLocks/>
        </xdr:cNvGrpSpPr>
      </xdr:nvGrpSpPr>
      <xdr:grpSpPr bwMode="auto">
        <a:xfrm>
          <a:off x="5486400" y="10096500"/>
          <a:ext cx="266700" cy="0"/>
          <a:chOff x="466" y="3952"/>
          <a:chExt cx="28" cy="16"/>
        </a:xfrm>
      </xdr:grpSpPr>
      <xdr:sp macro="" textlink="">
        <xdr:nvSpPr>
          <xdr:cNvPr id="5316940" name="Line 7196">
            <a:extLst>
              <a:ext uri="{FF2B5EF4-FFF2-40B4-BE49-F238E27FC236}">
                <a16:creationId xmlns:a16="http://schemas.microsoft.com/office/drawing/2014/main" id="{0170B14B-610E-10D4-22F9-CB89686644A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41" name="Line 7197">
            <a:extLst>
              <a:ext uri="{FF2B5EF4-FFF2-40B4-BE49-F238E27FC236}">
                <a16:creationId xmlns:a16="http://schemas.microsoft.com/office/drawing/2014/main" id="{2B41B9CC-7F11-CAC7-93D0-46F643134D8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703" name="Group 7198">
          <a:extLst>
            <a:ext uri="{FF2B5EF4-FFF2-40B4-BE49-F238E27FC236}">
              <a16:creationId xmlns:a16="http://schemas.microsoft.com/office/drawing/2014/main" id="{88974BF1-943A-9A53-BE91-1743D531CF8C}"/>
            </a:ext>
          </a:extLst>
        </xdr:cNvPr>
        <xdr:cNvGrpSpPr>
          <a:grpSpLocks/>
        </xdr:cNvGrpSpPr>
      </xdr:nvGrpSpPr>
      <xdr:grpSpPr bwMode="auto">
        <a:xfrm>
          <a:off x="5486400" y="10096500"/>
          <a:ext cx="266700" cy="0"/>
          <a:chOff x="466" y="3952"/>
          <a:chExt cx="28" cy="16"/>
        </a:xfrm>
      </xdr:grpSpPr>
      <xdr:sp macro="" textlink="">
        <xdr:nvSpPr>
          <xdr:cNvPr id="5316938" name="Line 7199">
            <a:extLst>
              <a:ext uri="{FF2B5EF4-FFF2-40B4-BE49-F238E27FC236}">
                <a16:creationId xmlns:a16="http://schemas.microsoft.com/office/drawing/2014/main" id="{4696278F-E848-4A89-B1C5-341CBDD1251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39" name="Line 7200">
            <a:extLst>
              <a:ext uri="{FF2B5EF4-FFF2-40B4-BE49-F238E27FC236}">
                <a16:creationId xmlns:a16="http://schemas.microsoft.com/office/drawing/2014/main" id="{2939F459-8782-DCAB-DAB3-081F72ACC24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04" name="Group 7201">
          <a:extLst>
            <a:ext uri="{FF2B5EF4-FFF2-40B4-BE49-F238E27FC236}">
              <a16:creationId xmlns:a16="http://schemas.microsoft.com/office/drawing/2014/main" id="{D1BEAA31-D5B8-80C0-6484-757EDD5FADB7}"/>
            </a:ext>
          </a:extLst>
        </xdr:cNvPr>
        <xdr:cNvGrpSpPr>
          <a:grpSpLocks/>
        </xdr:cNvGrpSpPr>
      </xdr:nvGrpSpPr>
      <xdr:grpSpPr bwMode="auto">
        <a:xfrm>
          <a:off x="4117181" y="10096500"/>
          <a:ext cx="228600" cy="0"/>
          <a:chOff x="466" y="3952"/>
          <a:chExt cx="28" cy="16"/>
        </a:xfrm>
      </xdr:grpSpPr>
      <xdr:sp macro="" textlink="">
        <xdr:nvSpPr>
          <xdr:cNvPr id="5316936" name="Line 7202">
            <a:extLst>
              <a:ext uri="{FF2B5EF4-FFF2-40B4-BE49-F238E27FC236}">
                <a16:creationId xmlns:a16="http://schemas.microsoft.com/office/drawing/2014/main" id="{062F894C-8D9C-2DAD-76CF-70B581CD3BE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37" name="Line 7203">
            <a:extLst>
              <a:ext uri="{FF2B5EF4-FFF2-40B4-BE49-F238E27FC236}">
                <a16:creationId xmlns:a16="http://schemas.microsoft.com/office/drawing/2014/main" id="{1D1F41B2-88ED-1D86-075B-0AD0CEA13D6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05" name="Group 7204">
          <a:extLst>
            <a:ext uri="{FF2B5EF4-FFF2-40B4-BE49-F238E27FC236}">
              <a16:creationId xmlns:a16="http://schemas.microsoft.com/office/drawing/2014/main" id="{A625178C-C37C-6610-E373-140124F5F652}"/>
            </a:ext>
          </a:extLst>
        </xdr:cNvPr>
        <xdr:cNvGrpSpPr>
          <a:grpSpLocks/>
        </xdr:cNvGrpSpPr>
      </xdr:nvGrpSpPr>
      <xdr:grpSpPr bwMode="auto">
        <a:xfrm>
          <a:off x="4700588" y="10096500"/>
          <a:ext cx="266700" cy="0"/>
          <a:chOff x="466" y="3952"/>
          <a:chExt cx="28" cy="16"/>
        </a:xfrm>
      </xdr:grpSpPr>
      <xdr:sp macro="" textlink="">
        <xdr:nvSpPr>
          <xdr:cNvPr id="5316934" name="Line 7205">
            <a:extLst>
              <a:ext uri="{FF2B5EF4-FFF2-40B4-BE49-F238E27FC236}">
                <a16:creationId xmlns:a16="http://schemas.microsoft.com/office/drawing/2014/main" id="{F5E76B67-1D0A-DA58-55B3-C05893DF042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35" name="Line 7206">
            <a:extLst>
              <a:ext uri="{FF2B5EF4-FFF2-40B4-BE49-F238E27FC236}">
                <a16:creationId xmlns:a16="http://schemas.microsoft.com/office/drawing/2014/main" id="{41F408E6-1B8A-C5E6-3B9F-91F83183C54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06" name="Group 7207">
          <a:extLst>
            <a:ext uri="{FF2B5EF4-FFF2-40B4-BE49-F238E27FC236}">
              <a16:creationId xmlns:a16="http://schemas.microsoft.com/office/drawing/2014/main" id="{B1906437-A11C-73B0-4970-6B7223FF6403}"/>
            </a:ext>
          </a:extLst>
        </xdr:cNvPr>
        <xdr:cNvGrpSpPr>
          <a:grpSpLocks/>
        </xdr:cNvGrpSpPr>
      </xdr:nvGrpSpPr>
      <xdr:grpSpPr bwMode="auto">
        <a:xfrm>
          <a:off x="4117181" y="10096500"/>
          <a:ext cx="228600" cy="0"/>
          <a:chOff x="466" y="3952"/>
          <a:chExt cx="28" cy="16"/>
        </a:xfrm>
      </xdr:grpSpPr>
      <xdr:sp macro="" textlink="">
        <xdr:nvSpPr>
          <xdr:cNvPr id="5316932" name="Line 7208">
            <a:extLst>
              <a:ext uri="{FF2B5EF4-FFF2-40B4-BE49-F238E27FC236}">
                <a16:creationId xmlns:a16="http://schemas.microsoft.com/office/drawing/2014/main" id="{F1BEACB7-E6AF-3F67-B16C-06E33194128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33" name="Line 7209">
            <a:extLst>
              <a:ext uri="{FF2B5EF4-FFF2-40B4-BE49-F238E27FC236}">
                <a16:creationId xmlns:a16="http://schemas.microsoft.com/office/drawing/2014/main" id="{927A0E70-FCF2-193E-44CB-93F0179DFD0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07" name="Group 7210">
          <a:extLst>
            <a:ext uri="{FF2B5EF4-FFF2-40B4-BE49-F238E27FC236}">
              <a16:creationId xmlns:a16="http://schemas.microsoft.com/office/drawing/2014/main" id="{1D91F456-5B00-405D-3E0B-7B581886719C}"/>
            </a:ext>
          </a:extLst>
        </xdr:cNvPr>
        <xdr:cNvGrpSpPr>
          <a:grpSpLocks/>
        </xdr:cNvGrpSpPr>
      </xdr:nvGrpSpPr>
      <xdr:grpSpPr bwMode="auto">
        <a:xfrm>
          <a:off x="4700588" y="10096500"/>
          <a:ext cx="266700" cy="0"/>
          <a:chOff x="466" y="3952"/>
          <a:chExt cx="28" cy="16"/>
        </a:xfrm>
      </xdr:grpSpPr>
      <xdr:sp macro="" textlink="">
        <xdr:nvSpPr>
          <xdr:cNvPr id="5316930" name="Line 7211">
            <a:extLst>
              <a:ext uri="{FF2B5EF4-FFF2-40B4-BE49-F238E27FC236}">
                <a16:creationId xmlns:a16="http://schemas.microsoft.com/office/drawing/2014/main" id="{EE16F0CB-D1AA-D887-9BCF-C6D23FAEA54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31" name="Line 7212">
            <a:extLst>
              <a:ext uri="{FF2B5EF4-FFF2-40B4-BE49-F238E27FC236}">
                <a16:creationId xmlns:a16="http://schemas.microsoft.com/office/drawing/2014/main" id="{FA88572F-E2F1-708D-2003-807CE98F9EF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08" name="Group 7213">
          <a:extLst>
            <a:ext uri="{FF2B5EF4-FFF2-40B4-BE49-F238E27FC236}">
              <a16:creationId xmlns:a16="http://schemas.microsoft.com/office/drawing/2014/main" id="{4825F671-1DC4-28B1-B94F-4A41ACC45462}"/>
            </a:ext>
          </a:extLst>
        </xdr:cNvPr>
        <xdr:cNvGrpSpPr>
          <a:grpSpLocks/>
        </xdr:cNvGrpSpPr>
      </xdr:nvGrpSpPr>
      <xdr:grpSpPr bwMode="auto">
        <a:xfrm>
          <a:off x="4117181" y="10096500"/>
          <a:ext cx="228600" cy="0"/>
          <a:chOff x="466" y="3952"/>
          <a:chExt cx="28" cy="16"/>
        </a:xfrm>
      </xdr:grpSpPr>
      <xdr:sp macro="" textlink="">
        <xdr:nvSpPr>
          <xdr:cNvPr id="5316928" name="Line 7214">
            <a:extLst>
              <a:ext uri="{FF2B5EF4-FFF2-40B4-BE49-F238E27FC236}">
                <a16:creationId xmlns:a16="http://schemas.microsoft.com/office/drawing/2014/main" id="{F82F9124-AC00-E941-4AEA-E0B523C4B47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29" name="Line 7215">
            <a:extLst>
              <a:ext uri="{FF2B5EF4-FFF2-40B4-BE49-F238E27FC236}">
                <a16:creationId xmlns:a16="http://schemas.microsoft.com/office/drawing/2014/main" id="{FEEFC56D-4857-37FD-9798-A8FD8B6915B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09" name="Group 7216">
          <a:extLst>
            <a:ext uri="{FF2B5EF4-FFF2-40B4-BE49-F238E27FC236}">
              <a16:creationId xmlns:a16="http://schemas.microsoft.com/office/drawing/2014/main" id="{284FB2A1-F80E-B279-006B-2FAC82D3E205}"/>
            </a:ext>
          </a:extLst>
        </xdr:cNvPr>
        <xdr:cNvGrpSpPr>
          <a:grpSpLocks/>
        </xdr:cNvGrpSpPr>
      </xdr:nvGrpSpPr>
      <xdr:grpSpPr bwMode="auto">
        <a:xfrm>
          <a:off x="4700588" y="10096500"/>
          <a:ext cx="266700" cy="0"/>
          <a:chOff x="466" y="3952"/>
          <a:chExt cx="28" cy="16"/>
        </a:xfrm>
      </xdr:grpSpPr>
      <xdr:sp macro="" textlink="">
        <xdr:nvSpPr>
          <xdr:cNvPr id="5316926" name="Line 7217">
            <a:extLst>
              <a:ext uri="{FF2B5EF4-FFF2-40B4-BE49-F238E27FC236}">
                <a16:creationId xmlns:a16="http://schemas.microsoft.com/office/drawing/2014/main" id="{D402B577-F099-6A46-93DF-2B2850835B1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27" name="Line 7218">
            <a:extLst>
              <a:ext uri="{FF2B5EF4-FFF2-40B4-BE49-F238E27FC236}">
                <a16:creationId xmlns:a16="http://schemas.microsoft.com/office/drawing/2014/main" id="{7F02DC00-8AB6-6E40-26D1-9B43F6E5694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10" name="Group 7219">
          <a:extLst>
            <a:ext uri="{FF2B5EF4-FFF2-40B4-BE49-F238E27FC236}">
              <a16:creationId xmlns:a16="http://schemas.microsoft.com/office/drawing/2014/main" id="{0EC8AC78-46F0-E2C0-D063-F3BFA85C2B2E}"/>
            </a:ext>
          </a:extLst>
        </xdr:cNvPr>
        <xdr:cNvGrpSpPr>
          <a:grpSpLocks/>
        </xdr:cNvGrpSpPr>
      </xdr:nvGrpSpPr>
      <xdr:grpSpPr bwMode="auto">
        <a:xfrm>
          <a:off x="4117181" y="10096500"/>
          <a:ext cx="228600" cy="0"/>
          <a:chOff x="466" y="3952"/>
          <a:chExt cx="28" cy="16"/>
        </a:xfrm>
      </xdr:grpSpPr>
      <xdr:sp macro="" textlink="">
        <xdr:nvSpPr>
          <xdr:cNvPr id="5316924" name="Line 7220">
            <a:extLst>
              <a:ext uri="{FF2B5EF4-FFF2-40B4-BE49-F238E27FC236}">
                <a16:creationId xmlns:a16="http://schemas.microsoft.com/office/drawing/2014/main" id="{8090E240-64DD-9D1D-80F1-7B1C30994D0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25" name="Line 7221">
            <a:extLst>
              <a:ext uri="{FF2B5EF4-FFF2-40B4-BE49-F238E27FC236}">
                <a16:creationId xmlns:a16="http://schemas.microsoft.com/office/drawing/2014/main" id="{E59B42B8-747B-25CC-68D9-F31DFCF52AD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11" name="Group 7222">
          <a:extLst>
            <a:ext uri="{FF2B5EF4-FFF2-40B4-BE49-F238E27FC236}">
              <a16:creationId xmlns:a16="http://schemas.microsoft.com/office/drawing/2014/main" id="{0BBA8430-7758-B905-7058-E4525805C516}"/>
            </a:ext>
          </a:extLst>
        </xdr:cNvPr>
        <xdr:cNvGrpSpPr>
          <a:grpSpLocks/>
        </xdr:cNvGrpSpPr>
      </xdr:nvGrpSpPr>
      <xdr:grpSpPr bwMode="auto">
        <a:xfrm>
          <a:off x="4700588" y="10096500"/>
          <a:ext cx="266700" cy="0"/>
          <a:chOff x="466" y="3952"/>
          <a:chExt cx="28" cy="16"/>
        </a:xfrm>
      </xdr:grpSpPr>
      <xdr:sp macro="" textlink="">
        <xdr:nvSpPr>
          <xdr:cNvPr id="5316922" name="Line 7223">
            <a:extLst>
              <a:ext uri="{FF2B5EF4-FFF2-40B4-BE49-F238E27FC236}">
                <a16:creationId xmlns:a16="http://schemas.microsoft.com/office/drawing/2014/main" id="{9464B242-6390-3D4E-26CD-A68E7CF9235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23" name="Line 7224">
            <a:extLst>
              <a:ext uri="{FF2B5EF4-FFF2-40B4-BE49-F238E27FC236}">
                <a16:creationId xmlns:a16="http://schemas.microsoft.com/office/drawing/2014/main" id="{B9024D61-62C9-0360-857D-1567A8A47A8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12" name="Group 7225">
          <a:extLst>
            <a:ext uri="{FF2B5EF4-FFF2-40B4-BE49-F238E27FC236}">
              <a16:creationId xmlns:a16="http://schemas.microsoft.com/office/drawing/2014/main" id="{9DB9050F-C2EF-57BE-30B9-F68EB04B56E6}"/>
            </a:ext>
          </a:extLst>
        </xdr:cNvPr>
        <xdr:cNvGrpSpPr>
          <a:grpSpLocks/>
        </xdr:cNvGrpSpPr>
      </xdr:nvGrpSpPr>
      <xdr:grpSpPr bwMode="auto">
        <a:xfrm>
          <a:off x="4117181" y="10096500"/>
          <a:ext cx="228600" cy="0"/>
          <a:chOff x="466" y="3952"/>
          <a:chExt cx="28" cy="16"/>
        </a:xfrm>
      </xdr:grpSpPr>
      <xdr:sp macro="" textlink="">
        <xdr:nvSpPr>
          <xdr:cNvPr id="5316920" name="Line 7226">
            <a:extLst>
              <a:ext uri="{FF2B5EF4-FFF2-40B4-BE49-F238E27FC236}">
                <a16:creationId xmlns:a16="http://schemas.microsoft.com/office/drawing/2014/main" id="{2998400E-6A7B-91E2-FE67-58E90745A39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21" name="Line 7227">
            <a:extLst>
              <a:ext uri="{FF2B5EF4-FFF2-40B4-BE49-F238E27FC236}">
                <a16:creationId xmlns:a16="http://schemas.microsoft.com/office/drawing/2014/main" id="{0E5093C3-480A-8385-5693-F685764A22F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13" name="Group 7228">
          <a:extLst>
            <a:ext uri="{FF2B5EF4-FFF2-40B4-BE49-F238E27FC236}">
              <a16:creationId xmlns:a16="http://schemas.microsoft.com/office/drawing/2014/main" id="{79DD8A60-5773-A154-C4FC-51314E96D08F}"/>
            </a:ext>
          </a:extLst>
        </xdr:cNvPr>
        <xdr:cNvGrpSpPr>
          <a:grpSpLocks/>
        </xdr:cNvGrpSpPr>
      </xdr:nvGrpSpPr>
      <xdr:grpSpPr bwMode="auto">
        <a:xfrm>
          <a:off x="4117181" y="10096500"/>
          <a:ext cx="228600" cy="0"/>
          <a:chOff x="466" y="3952"/>
          <a:chExt cx="28" cy="16"/>
        </a:xfrm>
      </xdr:grpSpPr>
      <xdr:sp macro="" textlink="">
        <xdr:nvSpPr>
          <xdr:cNvPr id="5316918" name="Line 7229">
            <a:extLst>
              <a:ext uri="{FF2B5EF4-FFF2-40B4-BE49-F238E27FC236}">
                <a16:creationId xmlns:a16="http://schemas.microsoft.com/office/drawing/2014/main" id="{19A915B7-50D1-67F1-8C69-29E6AB262DD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19" name="Line 7230">
            <a:extLst>
              <a:ext uri="{FF2B5EF4-FFF2-40B4-BE49-F238E27FC236}">
                <a16:creationId xmlns:a16="http://schemas.microsoft.com/office/drawing/2014/main" id="{17556E4A-9D91-3AC9-F199-438C5E08B71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14" name="Group 7231">
          <a:extLst>
            <a:ext uri="{FF2B5EF4-FFF2-40B4-BE49-F238E27FC236}">
              <a16:creationId xmlns:a16="http://schemas.microsoft.com/office/drawing/2014/main" id="{FD056A21-BEE8-2A3F-080F-3FF855CFBA84}"/>
            </a:ext>
          </a:extLst>
        </xdr:cNvPr>
        <xdr:cNvGrpSpPr>
          <a:grpSpLocks/>
        </xdr:cNvGrpSpPr>
      </xdr:nvGrpSpPr>
      <xdr:grpSpPr bwMode="auto">
        <a:xfrm>
          <a:off x="4117181" y="10096500"/>
          <a:ext cx="228600" cy="0"/>
          <a:chOff x="466" y="3952"/>
          <a:chExt cx="28" cy="16"/>
        </a:xfrm>
      </xdr:grpSpPr>
      <xdr:sp macro="" textlink="">
        <xdr:nvSpPr>
          <xdr:cNvPr id="5316916" name="Line 7232">
            <a:extLst>
              <a:ext uri="{FF2B5EF4-FFF2-40B4-BE49-F238E27FC236}">
                <a16:creationId xmlns:a16="http://schemas.microsoft.com/office/drawing/2014/main" id="{07B0BB21-6DB4-D0CA-783E-2A1641166AA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17" name="Line 7233">
            <a:extLst>
              <a:ext uri="{FF2B5EF4-FFF2-40B4-BE49-F238E27FC236}">
                <a16:creationId xmlns:a16="http://schemas.microsoft.com/office/drawing/2014/main" id="{D26F6E05-007F-F2FE-19BF-1770ADAAAF5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15" name="Group 7234">
          <a:extLst>
            <a:ext uri="{FF2B5EF4-FFF2-40B4-BE49-F238E27FC236}">
              <a16:creationId xmlns:a16="http://schemas.microsoft.com/office/drawing/2014/main" id="{8248C6A1-3521-51E0-DA03-4D8013EC80C3}"/>
            </a:ext>
          </a:extLst>
        </xdr:cNvPr>
        <xdr:cNvGrpSpPr>
          <a:grpSpLocks/>
        </xdr:cNvGrpSpPr>
      </xdr:nvGrpSpPr>
      <xdr:grpSpPr bwMode="auto">
        <a:xfrm>
          <a:off x="4117181" y="10096500"/>
          <a:ext cx="228600" cy="0"/>
          <a:chOff x="466" y="3952"/>
          <a:chExt cx="28" cy="16"/>
        </a:xfrm>
      </xdr:grpSpPr>
      <xdr:sp macro="" textlink="">
        <xdr:nvSpPr>
          <xdr:cNvPr id="5316914" name="Line 7235">
            <a:extLst>
              <a:ext uri="{FF2B5EF4-FFF2-40B4-BE49-F238E27FC236}">
                <a16:creationId xmlns:a16="http://schemas.microsoft.com/office/drawing/2014/main" id="{63B952FA-8CB9-E94C-E6BA-77BD2696D33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15" name="Line 7236">
            <a:extLst>
              <a:ext uri="{FF2B5EF4-FFF2-40B4-BE49-F238E27FC236}">
                <a16:creationId xmlns:a16="http://schemas.microsoft.com/office/drawing/2014/main" id="{1FBA0E29-6535-9F5F-3F67-8CCA1D4B80B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16" name="Group 7237">
          <a:extLst>
            <a:ext uri="{FF2B5EF4-FFF2-40B4-BE49-F238E27FC236}">
              <a16:creationId xmlns:a16="http://schemas.microsoft.com/office/drawing/2014/main" id="{0D6EE4A1-AE68-3566-26FC-EFE0705F046C}"/>
            </a:ext>
          </a:extLst>
        </xdr:cNvPr>
        <xdr:cNvGrpSpPr>
          <a:grpSpLocks/>
        </xdr:cNvGrpSpPr>
      </xdr:nvGrpSpPr>
      <xdr:grpSpPr bwMode="auto">
        <a:xfrm>
          <a:off x="4117181" y="10096500"/>
          <a:ext cx="228600" cy="0"/>
          <a:chOff x="466" y="3952"/>
          <a:chExt cx="28" cy="16"/>
        </a:xfrm>
      </xdr:grpSpPr>
      <xdr:sp macro="" textlink="">
        <xdr:nvSpPr>
          <xdr:cNvPr id="5316912" name="Line 7238">
            <a:extLst>
              <a:ext uri="{FF2B5EF4-FFF2-40B4-BE49-F238E27FC236}">
                <a16:creationId xmlns:a16="http://schemas.microsoft.com/office/drawing/2014/main" id="{6B5AC00A-86CA-8067-6DF8-3F9864EEDE1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13" name="Line 7239">
            <a:extLst>
              <a:ext uri="{FF2B5EF4-FFF2-40B4-BE49-F238E27FC236}">
                <a16:creationId xmlns:a16="http://schemas.microsoft.com/office/drawing/2014/main" id="{D8BCEFA9-66F3-3952-17E7-DC7AC8D39C9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17" name="Group 7240">
          <a:extLst>
            <a:ext uri="{FF2B5EF4-FFF2-40B4-BE49-F238E27FC236}">
              <a16:creationId xmlns:a16="http://schemas.microsoft.com/office/drawing/2014/main" id="{9902E6D1-7BF5-B608-36F0-0062A50B7EB9}"/>
            </a:ext>
          </a:extLst>
        </xdr:cNvPr>
        <xdr:cNvGrpSpPr>
          <a:grpSpLocks/>
        </xdr:cNvGrpSpPr>
      </xdr:nvGrpSpPr>
      <xdr:grpSpPr bwMode="auto">
        <a:xfrm>
          <a:off x="4700588" y="10096500"/>
          <a:ext cx="266700" cy="0"/>
          <a:chOff x="466" y="3952"/>
          <a:chExt cx="28" cy="16"/>
        </a:xfrm>
      </xdr:grpSpPr>
      <xdr:sp macro="" textlink="">
        <xdr:nvSpPr>
          <xdr:cNvPr id="5316910" name="Line 7241">
            <a:extLst>
              <a:ext uri="{FF2B5EF4-FFF2-40B4-BE49-F238E27FC236}">
                <a16:creationId xmlns:a16="http://schemas.microsoft.com/office/drawing/2014/main" id="{5007E44A-7B2D-7629-C7D0-2351303DBFA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11" name="Line 7242">
            <a:extLst>
              <a:ext uri="{FF2B5EF4-FFF2-40B4-BE49-F238E27FC236}">
                <a16:creationId xmlns:a16="http://schemas.microsoft.com/office/drawing/2014/main" id="{9701589E-D6CE-0D52-909E-E33DB8123D5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18" name="Group 7243">
          <a:extLst>
            <a:ext uri="{FF2B5EF4-FFF2-40B4-BE49-F238E27FC236}">
              <a16:creationId xmlns:a16="http://schemas.microsoft.com/office/drawing/2014/main" id="{DDA56980-A919-F0B4-A212-C0A3DACFF8DF}"/>
            </a:ext>
          </a:extLst>
        </xdr:cNvPr>
        <xdr:cNvGrpSpPr>
          <a:grpSpLocks/>
        </xdr:cNvGrpSpPr>
      </xdr:nvGrpSpPr>
      <xdr:grpSpPr bwMode="auto">
        <a:xfrm>
          <a:off x="4700588" y="10096500"/>
          <a:ext cx="266700" cy="0"/>
          <a:chOff x="466" y="3952"/>
          <a:chExt cx="28" cy="16"/>
        </a:xfrm>
      </xdr:grpSpPr>
      <xdr:sp macro="" textlink="">
        <xdr:nvSpPr>
          <xdr:cNvPr id="5316908" name="Line 7244">
            <a:extLst>
              <a:ext uri="{FF2B5EF4-FFF2-40B4-BE49-F238E27FC236}">
                <a16:creationId xmlns:a16="http://schemas.microsoft.com/office/drawing/2014/main" id="{EBD5BBC4-3072-9098-7F20-ADA33A32C86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09" name="Line 7245">
            <a:extLst>
              <a:ext uri="{FF2B5EF4-FFF2-40B4-BE49-F238E27FC236}">
                <a16:creationId xmlns:a16="http://schemas.microsoft.com/office/drawing/2014/main" id="{E899CD52-96E2-343C-D08E-0B81AD6C17B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19" name="Group 7246">
          <a:extLst>
            <a:ext uri="{FF2B5EF4-FFF2-40B4-BE49-F238E27FC236}">
              <a16:creationId xmlns:a16="http://schemas.microsoft.com/office/drawing/2014/main" id="{7286069C-6F8F-D380-507A-1A08A11408E0}"/>
            </a:ext>
          </a:extLst>
        </xdr:cNvPr>
        <xdr:cNvGrpSpPr>
          <a:grpSpLocks/>
        </xdr:cNvGrpSpPr>
      </xdr:nvGrpSpPr>
      <xdr:grpSpPr bwMode="auto">
        <a:xfrm>
          <a:off x="4700588" y="10096500"/>
          <a:ext cx="266700" cy="0"/>
          <a:chOff x="466" y="3952"/>
          <a:chExt cx="28" cy="16"/>
        </a:xfrm>
      </xdr:grpSpPr>
      <xdr:sp macro="" textlink="">
        <xdr:nvSpPr>
          <xdr:cNvPr id="5316906" name="Line 7247">
            <a:extLst>
              <a:ext uri="{FF2B5EF4-FFF2-40B4-BE49-F238E27FC236}">
                <a16:creationId xmlns:a16="http://schemas.microsoft.com/office/drawing/2014/main" id="{62FF351D-E41F-E323-EC7C-4E52C4E1D54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07" name="Line 7248">
            <a:extLst>
              <a:ext uri="{FF2B5EF4-FFF2-40B4-BE49-F238E27FC236}">
                <a16:creationId xmlns:a16="http://schemas.microsoft.com/office/drawing/2014/main" id="{FF2C8854-82CE-E7DC-AF09-D72E14D4B7B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20" name="Group 7249">
          <a:extLst>
            <a:ext uri="{FF2B5EF4-FFF2-40B4-BE49-F238E27FC236}">
              <a16:creationId xmlns:a16="http://schemas.microsoft.com/office/drawing/2014/main" id="{F487E5F1-BDA4-A90D-C865-3E61492499B5}"/>
            </a:ext>
          </a:extLst>
        </xdr:cNvPr>
        <xdr:cNvGrpSpPr>
          <a:grpSpLocks/>
        </xdr:cNvGrpSpPr>
      </xdr:nvGrpSpPr>
      <xdr:grpSpPr bwMode="auto">
        <a:xfrm>
          <a:off x="4700588" y="10096500"/>
          <a:ext cx="266700" cy="0"/>
          <a:chOff x="466" y="3952"/>
          <a:chExt cx="28" cy="16"/>
        </a:xfrm>
      </xdr:grpSpPr>
      <xdr:sp macro="" textlink="">
        <xdr:nvSpPr>
          <xdr:cNvPr id="5316904" name="Line 7250">
            <a:extLst>
              <a:ext uri="{FF2B5EF4-FFF2-40B4-BE49-F238E27FC236}">
                <a16:creationId xmlns:a16="http://schemas.microsoft.com/office/drawing/2014/main" id="{817FF8E8-14A4-8CBB-8EC4-0F2834CA501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05" name="Line 7251">
            <a:extLst>
              <a:ext uri="{FF2B5EF4-FFF2-40B4-BE49-F238E27FC236}">
                <a16:creationId xmlns:a16="http://schemas.microsoft.com/office/drawing/2014/main" id="{671D9718-604B-5D4D-AE37-1090A180E9F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21" name="Group 7252">
          <a:extLst>
            <a:ext uri="{FF2B5EF4-FFF2-40B4-BE49-F238E27FC236}">
              <a16:creationId xmlns:a16="http://schemas.microsoft.com/office/drawing/2014/main" id="{1E2D3802-D9AF-5849-D7B0-B7CD8C18D90B}"/>
            </a:ext>
          </a:extLst>
        </xdr:cNvPr>
        <xdr:cNvGrpSpPr>
          <a:grpSpLocks/>
        </xdr:cNvGrpSpPr>
      </xdr:nvGrpSpPr>
      <xdr:grpSpPr bwMode="auto">
        <a:xfrm>
          <a:off x="4700588" y="10096500"/>
          <a:ext cx="266700" cy="0"/>
          <a:chOff x="466" y="3952"/>
          <a:chExt cx="28" cy="16"/>
        </a:xfrm>
      </xdr:grpSpPr>
      <xdr:sp macro="" textlink="">
        <xdr:nvSpPr>
          <xdr:cNvPr id="5316902" name="Line 7253">
            <a:extLst>
              <a:ext uri="{FF2B5EF4-FFF2-40B4-BE49-F238E27FC236}">
                <a16:creationId xmlns:a16="http://schemas.microsoft.com/office/drawing/2014/main" id="{2EE381FF-0977-2679-56F1-67C14612C5F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03" name="Line 7254">
            <a:extLst>
              <a:ext uri="{FF2B5EF4-FFF2-40B4-BE49-F238E27FC236}">
                <a16:creationId xmlns:a16="http://schemas.microsoft.com/office/drawing/2014/main" id="{5D923B66-2E91-3A53-4DD7-AF984B12DF2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22" name="Group 7255">
          <a:extLst>
            <a:ext uri="{FF2B5EF4-FFF2-40B4-BE49-F238E27FC236}">
              <a16:creationId xmlns:a16="http://schemas.microsoft.com/office/drawing/2014/main" id="{C23A4022-7EB8-5408-2927-E1E172109895}"/>
            </a:ext>
          </a:extLst>
        </xdr:cNvPr>
        <xdr:cNvGrpSpPr>
          <a:grpSpLocks/>
        </xdr:cNvGrpSpPr>
      </xdr:nvGrpSpPr>
      <xdr:grpSpPr bwMode="auto">
        <a:xfrm>
          <a:off x="4117181" y="10096500"/>
          <a:ext cx="228600" cy="0"/>
          <a:chOff x="466" y="3952"/>
          <a:chExt cx="28" cy="16"/>
        </a:xfrm>
      </xdr:grpSpPr>
      <xdr:sp macro="" textlink="">
        <xdr:nvSpPr>
          <xdr:cNvPr id="5316900" name="Line 7256">
            <a:extLst>
              <a:ext uri="{FF2B5EF4-FFF2-40B4-BE49-F238E27FC236}">
                <a16:creationId xmlns:a16="http://schemas.microsoft.com/office/drawing/2014/main" id="{8A28C3E9-752C-B2F0-AF28-10B4A706508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901" name="Line 7257">
            <a:extLst>
              <a:ext uri="{FF2B5EF4-FFF2-40B4-BE49-F238E27FC236}">
                <a16:creationId xmlns:a16="http://schemas.microsoft.com/office/drawing/2014/main" id="{62309E18-DC7B-0828-7AE2-862AFC0FEE6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23" name="Group 7258">
          <a:extLst>
            <a:ext uri="{FF2B5EF4-FFF2-40B4-BE49-F238E27FC236}">
              <a16:creationId xmlns:a16="http://schemas.microsoft.com/office/drawing/2014/main" id="{5BA8A051-BDE0-1826-AF84-2DF41E2BCD8A}"/>
            </a:ext>
          </a:extLst>
        </xdr:cNvPr>
        <xdr:cNvGrpSpPr>
          <a:grpSpLocks/>
        </xdr:cNvGrpSpPr>
      </xdr:nvGrpSpPr>
      <xdr:grpSpPr bwMode="auto">
        <a:xfrm>
          <a:off x="4117181" y="10096500"/>
          <a:ext cx="228600" cy="0"/>
          <a:chOff x="466" y="3952"/>
          <a:chExt cx="28" cy="16"/>
        </a:xfrm>
      </xdr:grpSpPr>
      <xdr:sp macro="" textlink="">
        <xdr:nvSpPr>
          <xdr:cNvPr id="5316898" name="Line 7259">
            <a:extLst>
              <a:ext uri="{FF2B5EF4-FFF2-40B4-BE49-F238E27FC236}">
                <a16:creationId xmlns:a16="http://schemas.microsoft.com/office/drawing/2014/main" id="{7C205099-DA2F-9DBB-1278-79CAEC9C24C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99" name="Line 7260">
            <a:extLst>
              <a:ext uri="{FF2B5EF4-FFF2-40B4-BE49-F238E27FC236}">
                <a16:creationId xmlns:a16="http://schemas.microsoft.com/office/drawing/2014/main" id="{625800DF-8DA2-5A5A-B90B-21257F834AE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24" name="Group 7261">
          <a:extLst>
            <a:ext uri="{FF2B5EF4-FFF2-40B4-BE49-F238E27FC236}">
              <a16:creationId xmlns:a16="http://schemas.microsoft.com/office/drawing/2014/main" id="{A3C9965B-BFD7-72A4-0AFF-570F196F6F2F}"/>
            </a:ext>
          </a:extLst>
        </xdr:cNvPr>
        <xdr:cNvGrpSpPr>
          <a:grpSpLocks/>
        </xdr:cNvGrpSpPr>
      </xdr:nvGrpSpPr>
      <xdr:grpSpPr bwMode="auto">
        <a:xfrm>
          <a:off x="4700588" y="10096500"/>
          <a:ext cx="266700" cy="0"/>
          <a:chOff x="466" y="3952"/>
          <a:chExt cx="28" cy="16"/>
        </a:xfrm>
      </xdr:grpSpPr>
      <xdr:sp macro="" textlink="">
        <xdr:nvSpPr>
          <xdr:cNvPr id="5316896" name="Line 7262">
            <a:extLst>
              <a:ext uri="{FF2B5EF4-FFF2-40B4-BE49-F238E27FC236}">
                <a16:creationId xmlns:a16="http://schemas.microsoft.com/office/drawing/2014/main" id="{4AD6FB39-65E5-8324-82D6-3FA6BE980BC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97" name="Line 7263">
            <a:extLst>
              <a:ext uri="{FF2B5EF4-FFF2-40B4-BE49-F238E27FC236}">
                <a16:creationId xmlns:a16="http://schemas.microsoft.com/office/drawing/2014/main" id="{EFE4197D-AEAD-104E-C6E5-6C063A25B75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25" name="Group 7264">
          <a:extLst>
            <a:ext uri="{FF2B5EF4-FFF2-40B4-BE49-F238E27FC236}">
              <a16:creationId xmlns:a16="http://schemas.microsoft.com/office/drawing/2014/main" id="{108E1899-9ADE-E305-A56B-4A03B33541E6}"/>
            </a:ext>
          </a:extLst>
        </xdr:cNvPr>
        <xdr:cNvGrpSpPr>
          <a:grpSpLocks/>
        </xdr:cNvGrpSpPr>
      </xdr:nvGrpSpPr>
      <xdr:grpSpPr bwMode="auto">
        <a:xfrm>
          <a:off x="4700588" y="10096500"/>
          <a:ext cx="266700" cy="0"/>
          <a:chOff x="466" y="3952"/>
          <a:chExt cx="28" cy="16"/>
        </a:xfrm>
      </xdr:grpSpPr>
      <xdr:sp macro="" textlink="">
        <xdr:nvSpPr>
          <xdr:cNvPr id="5316894" name="Line 7265">
            <a:extLst>
              <a:ext uri="{FF2B5EF4-FFF2-40B4-BE49-F238E27FC236}">
                <a16:creationId xmlns:a16="http://schemas.microsoft.com/office/drawing/2014/main" id="{94A950AC-CBE4-FB21-4E3E-F23F6171D30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95" name="Line 7266">
            <a:extLst>
              <a:ext uri="{FF2B5EF4-FFF2-40B4-BE49-F238E27FC236}">
                <a16:creationId xmlns:a16="http://schemas.microsoft.com/office/drawing/2014/main" id="{252AA857-EDB3-8AEB-467B-4FD9A903F32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726" name="Group 7267">
          <a:extLst>
            <a:ext uri="{FF2B5EF4-FFF2-40B4-BE49-F238E27FC236}">
              <a16:creationId xmlns:a16="http://schemas.microsoft.com/office/drawing/2014/main" id="{A63727C8-B213-FEF7-0F70-CBAD172197CD}"/>
            </a:ext>
          </a:extLst>
        </xdr:cNvPr>
        <xdr:cNvGrpSpPr>
          <a:grpSpLocks/>
        </xdr:cNvGrpSpPr>
      </xdr:nvGrpSpPr>
      <xdr:grpSpPr bwMode="auto">
        <a:xfrm>
          <a:off x="4117181" y="10096500"/>
          <a:ext cx="240507" cy="0"/>
          <a:chOff x="466" y="3952"/>
          <a:chExt cx="28" cy="16"/>
        </a:xfrm>
      </xdr:grpSpPr>
      <xdr:sp macro="" textlink="">
        <xdr:nvSpPr>
          <xdr:cNvPr id="5316892" name="Line 7268">
            <a:extLst>
              <a:ext uri="{FF2B5EF4-FFF2-40B4-BE49-F238E27FC236}">
                <a16:creationId xmlns:a16="http://schemas.microsoft.com/office/drawing/2014/main" id="{EED628B4-C8AC-F957-DFAD-67410667FB1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93" name="Line 7269">
            <a:extLst>
              <a:ext uri="{FF2B5EF4-FFF2-40B4-BE49-F238E27FC236}">
                <a16:creationId xmlns:a16="http://schemas.microsoft.com/office/drawing/2014/main" id="{1DF675C4-A005-D4CB-1D9B-F6D6F643A77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316727" name="Group 7270">
          <a:extLst>
            <a:ext uri="{FF2B5EF4-FFF2-40B4-BE49-F238E27FC236}">
              <a16:creationId xmlns:a16="http://schemas.microsoft.com/office/drawing/2014/main" id="{C37C7DD0-5FE4-B669-8BF5-9E5EF87EADC1}"/>
            </a:ext>
          </a:extLst>
        </xdr:cNvPr>
        <xdr:cNvGrpSpPr>
          <a:grpSpLocks/>
        </xdr:cNvGrpSpPr>
      </xdr:nvGrpSpPr>
      <xdr:grpSpPr bwMode="auto">
        <a:xfrm>
          <a:off x="5486400" y="10096500"/>
          <a:ext cx="228600" cy="0"/>
          <a:chOff x="466" y="3952"/>
          <a:chExt cx="28" cy="16"/>
        </a:xfrm>
      </xdr:grpSpPr>
      <xdr:sp macro="" textlink="">
        <xdr:nvSpPr>
          <xdr:cNvPr id="5316890" name="Line 7271">
            <a:extLst>
              <a:ext uri="{FF2B5EF4-FFF2-40B4-BE49-F238E27FC236}">
                <a16:creationId xmlns:a16="http://schemas.microsoft.com/office/drawing/2014/main" id="{11C81742-E3CE-7127-E231-7E1F2A204C3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91" name="Line 7272">
            <a:extLst>
              <a:ext uri="{FF2B5EF4-FFF2-40B4-BE49-F238E27FC236}">
                <a16:creationId xmlns:a16="http://schemas.microsoft.com/office/drawing/2014/main" id="{AE5FC533-9319-FE6E-B565-84515EE5B95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28" name="Group 7273">
          <a:extLst>
            <a:ext uri="{FF2B5EF4-FFF2-40B4-BE49-F238E27FC236}">
              <a16:creationId xmlns:a16="http://schemas.microsoft.com/office/drawing/2014/main" id="{1994D905-79AD-43C0-7B3F-558D4C530324}"/>
            </a:ext>
          </a:extLst>
        </xdr:cNvPr>
        <xdr:cNvGrpSpPr>
          <a:grpSpLocks/>
        </xdr:cNvGrpSpPr>
      </xdr:nvGrpSpPr>
      <xdr:grpSpPr bwMode="auto">
        <a:xfrm>
          <a:off x="4700588" y="10096500"/>
          <a:ext cx="266700" cy="0"/>
          <a:chOff x="466" y="3952"/>
          <a:chExt cx="28" cy="16"/>
        </a:xfrm>
      </xdr:grpSpPr>
      <xdr:sp macro="" textlink="">
        <xdr:nvSpPr>
          <xdr:cNvPr id="5316888" name="Line 7274">
            <a:extLst>
              <a:ext uri="{FF2B5EF4-FFF2-40B4-BE49-F238E27FC236}">
                <a16:creationId xmlns:a16="http://schemas.microsoft.com/office/drawing/2014/main" id="{5B196D80-8D02-995E-4735-A05624ECD66F}"/>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89" name="Line 7275">
            <a:extLst>
              <a:ext uri="{FF2B5EF4-FFF2-40B4-BE49-F238E27FC236}">
                <a16:creationId xmlns:a16="http://schemas.microsoft.com/office/drawing/2014/main" id="{65F55632-1C70-135D-F769-DE579115A06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29" name="Group 7276">
          <a:extLst>
            <a:ext uri="{FF2B5EF4-FFF2-40B4-BE49-F238E27FC236}">
              <a16:creationId xmlns:a16="http://schemas.microsoft.com/office/drawing/2014/main" id="{3FB76467-0411-C37A-2971-C689720232DA}"/>
            </a:ext>
          </a:extLst>
        </xdr:cNvPr>
        <xdr:cNvGrpSpPr>
          <a:grpSpLocks/>
        </xdr:cNvGrpSpPr>
      </xdr:nvGrpSpPr>
      <xdr:grpSpPr bwMode="auto">
        <a:xfrm>
          <a:off x="4700588" y="10096500"/>
          <a:ext cx="266700" cy="0"/>
          <a:chOff x="466" y="3952"/>
          <a:chExt cx="28" cy="16"/>
        </a:xfrm>
      </xdr:grpSpPr>
      <xdr:sp macro="" textlink="">
        <xdr:nvSpPr>
          <xdr:cNvPr id="5316886" name="Line 7277">
            <a:extLst>
              <a:ext uri="{FF2B5EF4-FFF2-40B4-BE49-F238E27FC236}">
                <a16:creationId xmlns:a16="http://schemas.microsoft.com/office/drawing/2014/main" id="{02AA359D-2594-8BB1-9CA7-CA7BC5C1A4C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87" name="Line 7278">
            <a:extLst>
              <a:ext uri="{FF2B5EF4-FFF2-40B4-BE49-F238E27FC236}">
                <a16:creationId xmlns:a16="http://schemas.microsoft.com/office/drawing/2014/main" id="{02357820-42EF-9835-3E30-08075D49158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30" name="Group 7279">
          <a:extLst>
            <a:ext uri="{FF2B5EF4-FFF2-40B4-BE49-F238E27FC236}">
              <a16:creationId xmlns:a16="http://schemas.microsoft.com/office/drawing/2014/main" id="{80F208A0-074C-85A4-C335-762CAA868906}"/>
            </a:ext>
          </a:extLst>
        </xdr:cNvPr>
        <xdr:cNvGrpSpPr>
          <a:grpSpLocks/>
        </xdr:cNvGrpSpPr>
      </xdr:nvGrpSpPr>
      <xdr:grpSpPr bwMode="auto">
        <a:xfrm>
          <a:off x="4700588" y="10096500"/>
          <a:ext cx="266700" cy="0"/>
          <a:chOff x="466" y="3952"/>
          <a:chExt cx="28" cy="16"/>
        </a:xfrm>
      </xdr:grpSpPr>
      <xdr:sp macro="" textlink="">
        <xdr:nvSpPr>
          <xdr:cNvPr id="5316884" name="Line 7280">
            <a:extLst>
              <a:ext uri="{FF2B5EF4-FFF2-40B4-BE49-F238E27FC236}">
                <a16:creationId xmlns:a16="http://schemas.microsoft.com/office/drawing/2014/main" id="{C43A7AD6-0591-8F92-609F-0DD537A5C6B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85" name="Line 7281">
            <a:extLst>
              <a:ext uri="{FF2B5EF4-FFF2-40B4-BE49-F238E27FC236}">
                <a16:creationId xmlns:a16="http://schemas.microsoft.com/office/drawing/2014/main" id="{31167BDC-6A28-238F-CE34-7F0401CF13A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31" name="Group 7282">
          <a:extLst>
            <a:ext uri="{FF2B5EF4-FFF2-40B4-BE49-F238E27FC236}">
              <a16:creationId xmlns:a16="http://schemas.microsoft.com/office/drawing/2014/main" id="{2E024975-33B7-7F0A-1009-0D51415FD934}"/>
            </a:ext>
          </a:extLst>
        </xdr:cNvPr>
        <xdr:cNvGrpSpPr>
          <a:grpSpLocks/>
        </xdr:cNvGrpSpPr>
      </xdr:nvGrpSpPr>
      <xdr:grpSpPr bwMode="auto">
        <a:xfrm>
          <a:off x="4700588" y="10096500"/>
          <a:ext cx="266700" cy="0"/>
          <a:chOff x="466" y="3952"/>
          <a:chExt cx="28" cy="16"/>
        </a:xfrm>
      </xdr:grpSpPr>
      <xdr:sp macro="" textlink="">
        <xdr:nvSpPr>
          <xdr:cNvPr id="5316882" name="Line 7283">
            <a:extLst>
              <a:ext uri="{FF2B5EF4-FFF2-40B4-BE49-F238E27FC236}">
                <a16:creationId xmlns:a16="http://schemas.microsoft.com/office/drawing/2014/main" id="{9849D876-4BF6-9953-DBD3-3FD079499A0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83" name="Line 7284">
            <a:extLst>
              <a:ext uri="{FF2B5EF4-FFF2-40B4-BE49-F238E27FC236}">
                <a16:creationId xmlns:a16="http://schemas.microsoft.com/office/drawing/2014/main" id="{92D4E674-D41E-65C6-C79B-3BC3F01691B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32" name="Group 7285">
          <a:extLst>
            <a:ext uri="{FF2B5EF4-FFF2-40B4-BE49-F238E27FC236}">
              <a16:creationId xmlns:a16="http://schemas.microsoft.com/office/drawing/2014/main" id="{1A3AAA5E-9FBD-84CD-EE4A-A3054BBCA1F3}"/>
            </a:ext>
          </a:extLst>
        </xdr:cNvPr>
        <xdr:cNvGrpSpPr>
          <a:grpSpLocks/>
        </xdr:cNvGrpSpPr>
      </xdr:nvGrpSpPr>
      <xdr:grpSpPr bwMode="auto">
        <a:xfrm>
          <a:off x="4700588" y="10096500"/>
          <a:ext cx="266700" cy="0"/>
          <a:chOff x="466" y="3952"/>
          <a:chExt cx="28" cy="16"/>
        </a:xfrm>
      </xdr:grpSpPr>
      <xdr:sp macro="" textlink="">
        <xdr:nvSpPr>
          <xdr:cNvPr id="5316880" name="Line 7286">
            <a:extLst>
              <a:ext uri="{FF2B5EF4-FFF2-40B4-BE49-F238E27FC236}">
                <a16:creationId xmlns:a16="http://schemas.microsoft.com/office/drawing/2014/main" id="{D98C8D97-E4FC-326D-19E3-5CE8AADE614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81" name="Line 7287">
            <a:extLst>
              <a:ext uri="{FF2B5EF4-FFF2-40B4-BE49-F238E27FC236}">
                <a16:creationId xmlns:a16="http://schemas.microsoft.com/office/drawing/2014/main" id="{2C5AD5B5-4D3D-40B3-AEFF-3970F36F7CBB}"/>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316733" name="Group 7288">
          <a:extLst>
            <a:ext uri="{FF2B5EF4-FFF2-40B4-BE49-F238E27FC236}">
              <a16:creationId xmlns:a16="http://schemas.microsoft.com/office/drawing/2014/main" id="{FCBCA747-62C7-B296-318A-C8D7D7A356DC}"/>
            </a:ext>
          </a:extLst>
        </xdr:cNvPr>
        <xdr:cNvGrpSpPr>
          <a:grpSpLocks/>
        </xdr:cNvGrpSpPr>
      </xdr:nvGrpSpPr>
      <xdr:grpSpPr bwMode="auto">
        <a:xfrm>
          <a:off x="4576763" y="10096500"/>
          <a:ext cx="228600" cy="0"/>
          <a:chOff x="466" y="3952"/>
          <a:chExt cx="28" cy="16"/>
        </a:xfrm>
      </xdr:grpSpPr>
      <xdr:sp macro="" textlink="">
        <xdr:nvSpPr>
          <xdr:cNvPr id="5316878" name="Line 7289">
            <a:extLst>
              <a:ext uri="{FF2B5EF4-FFF2-40B4-BE49-F238E27FC236}">
                <a16:creationId xmlns:a16="http://schemas.microsoft.com/office/drawing/2014/main" id="{DE710CBB-BBC4-8275-A393-1B857D87A2A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79" name="Line 7290">
            <a:extLst>
              <a:ext uri="{FF2B5EF4-FFF2-40B4-BE49-F238E27FC236}">
                <a16:creationId xmlns:a16="http://schemas.microsoft.com/office/drawing/2014/main" id="{EA9FCA4A-51DC-69E0-4DE9-382CDC143BE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734" name="Group 7291">
          <a:extLst>
            <a:ext uri="{FF2B5EF4-FFF2-40B4-BE49-F238E27FC236}">
              <a16:creationId xmlns:a16="http://schemas.microsoft.com/office/drawing/2014/main" id="{07E1B155-7351-AEEC-E1DD-847C05A2E60A}"/>
            </a:ext>
          </a:extLst>
        </xdr:cNvPr>
        <xdr:cNvGrpSpPr>
          <a:grpSpLocks/>
        </xdr:cNvGrpSpPr>
      </xdr:nvGrpSpPr>
      <xdr:grpSpPr bwMode="auto">
        <a:xfrm>
          <a:off x="4117181" y="10096500"/>
          <a:ext cx="240507" cy="0"/>
          <a:chOff x="466" y="3952"/>
          <a:chExt cx="28" cy="16"/>
        </a:xfrm>
      </xdr:grpSpPr>
      <xdr:sp macro="" textlink="">
        <xdr:nvSpPr>
          <xdr:cNvPr id="5316876" name="Line 7292">
            <a:extLst>
              <a:ext uri="{FF2B5EF4-FFF2-40B4-BE49-F238E27FC236}">
                <a16:creationId xmlns:a16="http://schemas.microsoft.com/office/drawing/2014/main" id="{664C82AF-291A-39A5-A6D9-22AF59843114}"/>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77" name="Line 7293">
            <a:extLst>
              <a:ext uri="{FF2B5EF4-FFF2-40B4-BE49-F238E27FC236}">
                <a16:creationId xmlns:a16="http://schemas.microsoft.com/office/drawing/2014/main" id="{567815C3-B659-BF20-D02C-13A7F0668A1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735" name="Group 7294">
          <a:extLst>
            <a:ext uri="{FF2B5EF4-FFF2-40B4-BE49-F238E27FC236}">
              <a16:creationId xmlns:a16="http://schemas.microsoft.com/office/drawing/2014/main" id="{0AB58A66-323F-C05C-0F78-32988D7FE463}"/>
            </a:ext>
          </a:extLst>
        </xdr:cNvPr>
        <xdr:cNvGrpSpPr>
          <a:grpSpLocks/>
        </xdr:cNvGrpSpPr>
      </xdr:nvGrpSpPr>
      <xdr:grpSpPr bwMode="auto">
        <a:xfrm>
          <a:off x="4117181" y="10096500"/>
          <a:ext cx="240507" cy="0"/>
          <a:chOff x="466" y="3952"/>
          <a:chExt cx="28" cy="16"/>
        </a:xfrm>
      </xdr:grpSpPr>
      <xdr:sp macro="" textlink="">
        <xdr:nvSpPr>
          <xdr:cNvPr id="5316874" name="Line 7295">
            <a:extLst>
              <a:ext uri="{FF2B5EF4-FFF2-40B4-BE49-F238E27FC236}">
                <a16:creationId xmlns:a16="http://schemas.microsoft.com/office/drawing/2014/main" id="{05226BB2-0457-85E8-4418-65B7C283B33D}"/>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75" name="Line 7296">
            <a:extLst>
              <a:ext uri="{FF2B5EF4-FFF2-40B4-BE49-F238E27FC236}">
                <a16:creationId xmlns:a16="http://schemas.microsoft.com/office/drawing/2014/main" id="{D35AD9D9-4890-5540-9E3D-A412657F7F4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736" name="Group 7297">
          <a:extLst>
            <a:ext uri="{FF2B5EF4-FFF2-40B4-BE49-F238E27FC236}">
              <a16:creationId xmlns:a16="http://schemas.microsoft.com/office/drawing/2014/main" id="{558BCCB0-0195-6FA6-F3C7-06EA67E3FFFC}"/>
            </a:ext>
          </a:extLst>
        </xdr:cNvPr>
        <xdr:cNvGrpSpPr>
          <a:grpSpLocks/>
        </xdr:cNvGrpSpPr>
      </xdr:nvGrpSpPr>
      <xdr:grpSpPr bwMode="auto">
        <a:xfrm>
          <a:off x="4117181" y="10096500"/>
          <a:ext cx="240507" cy="0"/>
          <a:chOff x="466" y="3952"/>
          <a:chExt cx="28" cy="16"/>
        </a:xfrm>
      </xdr:grpSpPr>
      <xdr:sp macro="" textlink="">
        <xdr:nvSpPr>
          <xdr:cNvPr id="5316872" name="Line 7298">
            <a:extLst>
              <a:ext uri="{FF2B5EF4-FFF2-40B4-BE49-F238E27FC236}">
                <a16:creationId xmlns:a16="http://schemas.microsoft.com/office/drawing/2014/main" id="{9D7747A9-E67D-0D93-3AA3-59D4123B010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73" name="Line 7299">
            <a:extLst>
              <a:ext uri="{FF2B5EF4-FFF2-40B4-BE49-F238E27FC236}">
                <a16:creationId xmlns:a16="http://schemas.microsoft.com/office/drawing/2014/main" id="{11A0968F-6F1D-9AE7-3FA2-C5FB26AECC5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737" name="Group 7300">
          <a:extLst>
            <a:ext uri="{FF2B5EF4-FFF2-40B4-BE49-F238E27FC236}">
              <a16:creationId xmlns:a16="http://schemas.microsoft.com/office/drawing/2014/main" id="{D686AEDD-23D8-CDC2-A39F-33F347A44A9D}"/>
            </a:ext>
          </a:extLst>
        </xdr:cNvPr>
        <xdr:cNvGrpSpPr>
          <a:grpSpLocks/>
        </xdr:cNvGrpSpPr>
      </xdr:nvGrpSpPr>
      <xdr:grpSpPr bwMode="auto">
        <a:xfrm>
          <a:off x="4117181" y="10096500"/>
          <a:ext cx="240507" cy="0"/>
          <a:chOff x="466" y="3952"/>
          <a:chExt cx="28" cy="16"/>
        </a:xfrm>
      </xdr:grpSpPr>
      <xdr:sp macro="" textlink="">
        <xdr:nvSpPr>
          <xdr:cNvPr id="5316870" name="Line 7301">
            <a:extLst>
              <a:ext uri="{FF2B5EF4-FFF2-40B4-BE49-F238E27FC236}">
                <a16:creationId xmlns:a16="http://schemas.microsoft.com/office/drawing/2014/main" id="{64B0E564-DB56-3369-84BE-FFAFF720FF5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71" name="Line 7302">
            <a:extLst>
              <a:ext uri="{FF2B5EF4-FFF2-40B4-BE49-F238E27FC236}">
                <a16:creationId xmlns:a16="http://schemas.microsoft.com/office/drawing/2014/main" id="{AF10834F-790A-5A22-D27A-497FE0CFC4F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738" name="Group 7303">
          <a:extLst>
            <a:ext uri="{FF2B5EF4-FFF2-40B4-BE49-F238E27FC236}">
              <a16:creationId xmlns:a16="http://schemas.microsoft.com/office/drawing/2014/main" id="{036F75C3-360F-B8BC-F77E-123D12EE582B}"/>
            </a:ext>
          </a:extLst>
        </xdr:cNvPr>
        <xdr:cNvGrpSpPr>
          <a:grpSpLocks/>
        </xdr:cNvGrpSpPr>
      </xdr:nvGrpSpPr>
      <xdr:grpSpPr bwMode="auto">
        <a:xfrm>
          <a:off x="4117181" y="10096500"/>
          <a:ext cx="240507" cy="0"/>
          <a:chOff x="466" y="3952"/>
          <a:chExt cx="28" cy="16"/>
        </a:xfrm>
      </xdr:grpSpPr>
      <xdr:sp macro="" textlink="">
        <xdr:nvSpPr>
          <xdr:cNvPr id="5316868" name="Line 7304">
            <a:extLst>
              <a:ext uri="{FF2B5EF4-FFF2-40B4-BE49-F238E27FC236}">
                <a16:creationId xmlns:a16="http://schemas.microsoft.com/office/drawing/2014/main" id="{18A32C10-7616-92A3-8A57-63304E642F8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69" name="Line 7305">
            <a:extLst>
              <a:ext uri="{FF2B5EF4-FFF2-40B4-BE49-F238E27FC236}">
                <a16:creationId xmlns:a16="http://schemas.microsoft.com/office/drawing/2014/main" id="{7E53C1E4-E6FC-89FA-750E-66635EDBC08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739" name="Group 7306">
          <a:extLst>
            <a:ext uri="{FF2B5EF4-FFF2-40B4-BE49-F238E27FC236}">
              <a16:creationId xmlns:a16="http://schemas.microsoft.com/office/drawing/2014/main" id="{3754ECF9-91BA-E907-2E5B-84C170BD7F82}"/>
            </a:ext>
          </a:extLst>
        </xdr:cNvPr>
        <xdr:cNvGrpSpPr>
          <a:grpSpLocks/>
        </xdr:cNvGrpSpPr>
      </xdr:nvGrpSpPr>
      <xdr:grpSpPr bwMode="auto">
        <a:xfrm>
          <a:off x="4117181" y="10096500"/>
          <a:ext cx="240507" cy="0"/>
          <a:chOff x="466" y="3952"/>
          <a:chExt cx="28" cy="16"/>
        </a:xfrm>
      </xdr:grpSpPr>
      <xdr:sp macro="" textlink="">
        <xdr:nvSpPr>
          <xdr:cNvPr id="5316866" name="Line 7307">
            <a:extLst>
              <a:ext uri="{FF2B5EF4-FFF2-40B4-BE49-F238E27FC236}">
                <a16:creationId xmlns:a16="http://schemas.microsoft.com/office/drawing/2014/main" id="{6481B133-29B8-82BA-8104-B19C692DF65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67" name="Line 7308">
            <a:extLst>
              <a:ext uri="{FF2B5EF4-FFF2-40B4-BE49-F238E27FC236}">
                <a16:creationId xmlns:a16="http://schemas.microsoft.com/office/drawing/2014/main" id="{AC07D939-D81E-30CA-66B3-BCC7FB1DAEB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316740" name="Group 7309">
          <a:extLst>
            <a:ext uri="{FF2B5EF4-FFF2-40B4-BE49-F238E27FC236}">
              <a16:creationId xmlns:a16="http://schemas.microsoft.com/office/drawing/2014/main" id="{60B750FB-F71D-363B-7CBB-F242CF66DD61}"/>
            </a:ext>
          </a:extLst>
        </xdr:cNvPr>
        <xdr:cNvGrpSpPr>
          <a:grpSpLocks/>
        </xdr:cNvGrpSpPr>
      </xdr:nvGrpSpPr>
      <xdr:grpSpPr bwMode="auto">
        <a:xfrm>
          <a:off x="3993356" y="10096500"/>
          <a:ext cx="228600" cy="0"/>
          <a:chOff x="466" y="3952"/>
          <a:chExt cx="28" cy="16"/>
        </a:xfrm>
      </xdr:grpSpPr>
      <xdr:sp macro="" textlink="">
        <xdr:nvSpPr>
          <xdr:cNvPr id="5316864" name="Line 7310">
            <a:extLst>
              <a:ext uri="{FF2B5EF4-FFF2-40B4-BE49-F238E27FC236}">
                <a16:creationId xmlns:a16="http://schemas.microsoft.com/office/drawing/2014/main" id="{0E6A8BD0-1833-7AE8-81E6-0C18C0CB60E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65" name="Line 7311">
            <a:extLst>
              <a:ext uri="{FF2B5EF4-FFF2-40B4-BE49-F238E27FC236}">
                <a16:creationId xmlns:a16="http://schemas.microsoft.com/office/drawing/2014/main" id="{0FE39FFC-3348-601B-9345-1E10C756F75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41" name="Group 7312">
          <a:extLst>
            <a:ext uri="{FF2B5EF4-FFF2-40B4-BE49-F238E27FC236}">
              <a16:creationId xmlns:a16="http://schemas.microsoft.com/office/drawing/2014/main" id="{FB6D3510-A372-5BE5-E245-0E79B1A50899}"/>
            </a:ext>
          </a:extLst>
        </xdr:cNvPr>
        <xdr:cNvGrpSpPr>
          <a:grpSpLocks/>
        </xdr:cNvGrpSpPr>
      </xdr:nvGrpSpPr>
      <xdr:grpSpPr bwMode="auto">
        <a:xfrm>
          <a:off x="4117181" y="10096500"/>
          <a:ext cx="228600" cy="0"/>
          <a:chOff x="466" y="3952"/>
          <a:chExt cx="28" cy="16"/>
        </a:xfrm>
      </xdr:grpSpPr>
      <xdr:sp macro="" textlink="">
        <xdr:nvSpPr>
          <xdr:cNvPr id="5316862" name="Line 7313">
            <a:extLst>
              <a:ext uri="{FF2B5EF4-FFF2-40B4-BE49-F238E27FC236}">
                <a16:creationId xmlns:a16="http://schemas.microsoft.com/office/drawing/2014/main" id="{88078293-6145-9811-F391-C7AE8CBB631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63" name="Line 7314">
            <a:extLst>
              <a:ext uri="{FF2B5EF4-FFF2-40B4-BE49-F238E27FC236}">
                <a16:creationId xmlns:a16="http://schemas.microsoft.com/office/drawing/2014/main" id="{8BEE3DA7-D4EF-0CC1-BE51-ADA633EB3CB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42" name="Group 7315">
          <a:extLst>
            <a:ext uri="{FF2B5EF4-FFF2-40B4-BE49-F238E27FC236}">
              <a16:creationId xmlns:a16="http://schemas.microsoft.com/office/drawing/2014/main" id="{7FF6A2B3-0EDD-3FE6-3ED1-8B539FA50770}"/>
            </a:ext>
          </a:extLst>
        </xdr:cNvPr>
        <xdr:cNvGrpSpPr>
          <a:grpSpLocks/>
        </xdr:cNvGrpSpPr>
      </xdr:nvGrpSpPr>
      <xdr:grpSpPr bwMode="auto">
        <a:xfrm>
          <a:off x="4117181" y="10096500"/>
          <a:ext cx="228600" cy="0"/>
          <a:chOff x="466" y="3952"/>
          <a:chExt cx="28" cy="16"/>
        </a:xfrm>
      </xdr:grpSpPr>
      <xdr:sp macro="" textlink="">
        <xdr:nvSpPr>
          <xdr:cNvPr id="5316860" name="Line 7316">
            <a:extLst>
              <a:ext uri="{FF2B5EF4-FFF2-40B4-BE49-F238E27FC236}">
                <a16:creationId xmlns:a16="http://schemas.microsoft.com/office/drawing/2014/main" id="{D5B9AD03-84E4-3EE9-2AC1-12F49953519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61" name="Line 7317">
            <a:extLst>
              <a:ext uri="{FF2B5EF4-FFF2-40B4-BE49-F238E27FC236}">
                <a16:creationId xmlns:a16="http://schemas.microsoft.com/office/drawing/2014/main" id="{4E57732B-7961-74ED-7CF3-EE67D679309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743" name="Group 7318">
          <a:extLst>
            <a:ext uri="{FF2B5EF4-FFF2-40B4-BE49-F238E27FC236}">
              <a16:creationId xmlns:a16="http://schemas.microsoft.com/office/drawing/2014/main" id="{4F164A88-E13C-3D13-3785-1BD637479FA9}"/>
            </a:ext>
          </a:extLst>
        </xdr:cNvPr>
        <xdr:cNvGrpSpPr>
          <a:grpSpLocks/>
        </xdr:cNvGrpSpPr>
      </xdr:nvGrpSpPr>
      <xdr:grpSpPr bwMode="auto">
        <a:xfrm>
          <a:off x="4117181" y="10096500"/>
          <a:ext cx="240507" cy="0"/>
          <a:chOff x="466" y="3952"/>
          <a:chExt cx="28" cy="16"/>
        </a:xfrm>
      </xdr:grpSpPr>
      <xdr:sp macro="" textlink="">
        <xdr:nvSpPr>
          <xdr:cNvPr id="5316858" name="Line 7319">
            <a:extLst>
              <a:ext uri="{FF2B5EF4-FFF2-40B4-BE49-F238E27FC236}">
                <a16:creationId xmlns:a16="http://schemas.microsoft.com/office/drawing/2014/main" id="{3A983A65-F4A9-9EAE-CF56-A41C0C2384F1}"/>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59" name="Line 7320">
            <a:extLst>
              <a:ext uri="{FF2B5EF4-FFF2-40B4-BE49-F238E27FC236}">
                <a16:creationId xmlns:a16="http://schemas.microsoft.com/office/drawing/2014/main" id="{75882E07-B62E-48D5-DF2E-2620A3926AF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44" name="Group 7321">
          <a:extLst>
            <a:ext uri="{FF2B5EF4-FFF2-40B4-BE49-F238E27FC236}">
              <a16:creationId xmlns:a16="http://schemas.microsoft.com/office/drawing/2014/main" id="{05E1052B-D9E9-6321-E9E3-2E5934C881D9}"/>
            </a:ext>
          </a:extLst>
        </xdr:cNvPr>
        <xdr:cNvGrpSpPr>
          <a:grpSpLocks/>
        </xdr:cNvGrpSpPr>
      </xdr:nvGrpSpPr>
      <xdr:grpSpPr bwMode="auto">
        <a:xfrm>
          <a:off x="4117181" y="10096500"/>
          <a:ext cx="228600" cy="0"/>
          <a:chOff x="466" y="3952"/>
          <a:chExt cx="28" cy="16"/>
        </a:xfrm>
      </xdr:grpSpPr>
      <xdr:sp macro="" textlink="">
        <xdr:nvSpPr>
          <xdr:cNvPr id="5316856" name="Line 7322">
            <a:extLst>
              <a:ext uri="{FF2B5EF4-FFF2-40B4-BE49-F238E27FC236}">
                <a16:creationId xmlns:a16="http://schemas.microsoft.com/office/drawing/2014/main" id="{585D0CCA-A85E-85E2-33F2-F27F07CA386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57" name="Line 7323">
            <a:extLst>
              <a:ext uri="{FF2B5EF4-FFF2-40B4-BE49-F238E27FC236}">
                <a16:creationId xmlns:a16="http://schemas.microsoft.com/office/drawing/2014/main" id="{30A9CFD9-B109-2478-9B8F-3FE198AD8DF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45" name="Group 7324">
          <a:extLst>
            <a:ext uri="{FF2B5EF4-FFF2-40B4-BE49-F238E27FC236}">
              <a16:creationId xmlns:a16="http://schemas.microsoft.com/office/drawing/2014/main" id="{10513EA1-A755-6C10-0CD4-4A44D21D9975}"/>
            </a:ext>
          </a:extLst>
        </xdr:cNvPr>
        <xdr:cNvGrpSpPr>
          <a:grpSpLocks/>
        </xdr:cNvGrpSpPr>
      </xdr:nvGrpSpPr>
      <xdr:grpSpPr bwMode="auto">
        <a:xfrm>
          <a:off x="4117181" y="10096500"/>
          <a:ext cx="228600" cy="0"/>
          <a:chOff x="466" y="3952"/>
          <a:chExt cx="28" cy="16"/>
        </a:xfrm>
      </xdr:grpSpPr>
      <xdr:sp macro="" textlink="">
        <xdr:nvSpPr>
          <xdr:cNvPr id="5316854" name="Line 7325">
            <a:extLst>
              <a:ext uri="{FF2B5EF4-FFF2-40B4-BE49-F238E27FC236}">
                <a16:creationId xmlns:a16="http://schemas.microsoft.com/office/drawing/2014/main" id="{19912B1F-C409-8621-5CED-487E59F2BA2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55" name="Line 7326">
            <a:extLst>
              <a:ext uri="{FF2B5EF4-FFF2-40B4-BE49-F238E27FC236}">
                <a16:creationId xmlns:a16="http://schemas.microsoft.com/office/drawing/2014/main" id="{BDC199F2-F389-3A16-8DA9-F5ECBFFCF7A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316746" name="Group 7327">
          <a:extLst>
            <a:ext uri="{FF2B5EF4-FFF2-40B4-BE49-F238E27FC236}">
              <a16:creationId xmlns:a16="http://schemas.microsoft.com/office/drawing/2014/main" id="{A21FB6D8-A3BC-5423-BF6E-5CDE6858FC4B}"/>
            </a:ext>
          </a:extLst>
        </xdr:cNvPr>
        <xdr:cNvGrpSpPr>
          <a:grpSpLocks/>
        </xdr:cNvGrpSpPr>
      </xdr:nvGrpSpPr>
      <xdr:grpSpPr bwMode="auto">
        <a:xfrm>
          <a:off x="4117181" y="10096500"/>
          <a:ext cx="240507" cy="0"/>
          <a:chOff x="466" y="3952"/>
          <a:chExt cx="28" cy="16"/>
        </a:xfrm>
      </xdr:grpSpPr>
      <xdr:sp macro="" textlink="">
        <xdr:nvSpPr>
          <xdr:cNvPr id="5316852" name="Line 7328">
            <a:extLst>
              <a:ext uri="{FF2B5EF4-FFF2-40B4-BE49-F238E27FC236}">
                <a16:creationId xmlns:a16="http://schemas.microsoft.com/office/drawing/2014/main" id="{62391B15-5FDF-8F96-BBED-161A378CA92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53" name="Line 7329">
            <a:extLst>
              <a:ext uri="{FF2B5EF4-FFF2-40B4-BE49-F238E27FC236}">
                <a16:creationId xmlns:a16="http://schemas.microsoft.com/office/drawing/2014/main" id="{4F099779-8B71-C4C7-B851-025621953B9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47" name="Group 7330">
          <a:extLst>
            <a:ext uri="{FF2B5EF4-FFF2-40B4-BE49-F238E27FC236}">
              <a16:creationId xmlns:a16="http://schemas.microsoft.com/office/drawing/2014/main" id="{E7A55989-146A-567C-855B-0EBCFB161559}"/>
            </a:ext>
          </a:extLst>
        </xdr:cNvPr>
        <xdr:cNvGrpSpPr>
          <a:grpSpLocks/>
        </xdr:cNvGrpSpPr>
      </xdr:nvGrpSpPr>
      <xdr:grpSpPr bwMode="auto">
        <a:xfrm>
          <a:off x="4700588" y="10096500"/>
          <a:ext cx="266700" cy="0"/>
          <a:chOff x="466" y="3952"/>
          <a:chExt cx="28" cy="16"/>
        </a:xfrm>
      </xdr:grpSpPr>
      <xdr:sp macro="" textlink="">
        <xdr:nvSpPr>
          <xdr:cNvPr id="5316850" name="Line 7331">
            <a:extLst>
              <a:ext uri="{FF2B5EF4-FFF2-40B4-BE49-F238E27FC236}">
                <a16:creationId xmlns:a16="http://schemas.microsoft.com/office/drawing/2014/main" id="{C7936525-DD18-5D40-AA55-B957227964F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51" name="Line 7332">
            <a:extLst>
              <a:ext uri="{FF2B5EF4-FFF2-40B4-BE49-F238E27FC236}">
                <a16:creationId xmlns:a16="http://schemas.microsoft.com/office/drawing/2014/main" id="{1F77E399-98DC-123C-3F47-42F14DB01D3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48" name="Group 7333">
          <a:extLst>
            <a:ext uri="{FF2B5EF4-FFF2-40B4-BE49-F238E27FC236}">
              <a16:creationId xmlns:a16="http://schemas.microsoft.com/office/drawing/2014/main" id="{983241DF-9BD6-94E4-591E-9B6F48ABEB20}"/>
            </a:ext>
          </a:extLst>
        </xdr:cNvPr>
        <xdr:cNvGrpSpPr>
          <a:grpSpLocks/>
        </xdr:cNvGrpSpPr>
      </xdr:nvGrpSpPr>
      <xdr:grpSpPr bwMode="auto">
        <a:xfrm>
          <a:off x="4700588" y="10096500"/>
          <a:ext cx="266700" cy="0"/>
          <a:chOff x="466" y="3952"/>
          <a:chExt cx="28" cy="16"/>
        </a:xfrm>
      </xdr:grpSpPr>
      <xdr:sp macro="" textlink="">
        <xdr:nvSpPr>
          <xdr:cNvPr id="5316848" name="Line 7334">
            <a:extLst>
              <a:ext uri="{FF2B5EF4-FFF2-40B4-BE49-F238E27FC236}">
                <a16:creationId xmlns:a16="http://schemas.microsoft.com/office/drawing/2014/main" id="{F79B2341-3AF1-B488-0E46-F16DF168367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49" name="Line 7335">
            <a:extLst>
              <a:ext uri="{FF2B5EF4-FFF2-40B4-BE49-F238E27FC236}">
                <a16:creationId xmlns:a16="http://schemas.microsoft.com/office/drawing/2014/main" id="{3B077675-3070-027F-CADB-52FB357D22C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49" name="Group 7336">
          <a:extLst>
            <a:ext uri="{FF2B5EF4-FFF2-40B4-BE49-F238E27FC236}">
              <a16:creationId xmlns:a16="http://schemas.microsoft.com/office/drawing/2014/main" id="{D5D5F15F-2DB4-DD32-66EB-8F41A685C2ED}"/>
            </a:ext>
          </a:extLst>
        </xdr:cNvPr>
        <xdr:cNvGrpSpPr>
          <a:grpSpLocks/>
        </xdr:cNvGrpSpPr>
      </xdr:nvGrpSpPr>
      <xdr:grpSpPr bwMode="auto">
        <a:xfrm>
          <a:off x="4700588" y="10096500"/>
          <a:ext cx="266700" cy="0"/>
          <a:chOff x="466" y="3952"/>
          <a:chExt cx="28" cy="16"/>
        </a:xfrm>
      </xdr:grpSpPr>
      <xdr:sp macro="" textlink="">
        <xdr:nvSpPr>
          <xdr:cNvPr id="5316846" name="Line 7337">
            <a:extLst>
              <a:ext uri="{FF2B5EF4-FFF2-40B4-BE49-F238E27FC236}">
                <a16:creationId xmlns:a16="http://schemas.microsoft.com/office/drawing/2014/main" id="{A074D719-99EF-E96D-DC05-B173F164901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47" name="Line 7338">
            <a:extLst>
              <a:ext uri="{FF2B5EF4-FFF2-40B4-BE49-F238E27FC236}">
                <a16:creationId xmlns:a16="http://schemas.microsoft.com/office/drawing/2014/main" id="{E1DEE5D2-2A93-D73B-6D54-8644D49D635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750" name="Group 7339">
          <a:extLst>
            <a:ext uri="{FF2B5EF4-FFF2-40B4-BE49-F238E27FC236}">
              <a16:creationId xmlns:a16="http://schemas.microsoft.com/office/drawing/2014/main" id="{94E8A691-6893-5074-7222-9F3A9C2B57BF}"/>
            </a:ext>
          </a:extLst>
        </xdr:cNvPr>
        <xdr:cNvGrpSpPr>
          <a:grpSpLocks/>
        </xdr:cNvGrpSpPr>
      </xdr:nvGrpSpPr>
      <xdr:grpSpPr bwMode="auto">
        <a:xfrm>
          <a:off x="5486400" y="10096500"/>
          <a:ext cx="266700" cy="0"/>
          <a:chOff x="466" y="3952"/>
          <a:chExt cx="28" cy="16"/>
        </a:xfrm>
      </xdr:grpSpPr>
      <xdr:sp macro="" textlink="">
        <xdr:nvSpPr>
          <xdr:cNvPr id="5316844" name="Line 7340">
            <a:extLst>
              <a:ext uri="{FF2B5EF4-FFF2-40B4-BE49-F238E27FC236}">
                <a16:creationId xmlns:a16="http://schemas.microsoft.com/office/drawing/2014/main" id="{593F2433-8D84-FDF1-36A9-E580EB7ED8E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45" name="Line 7341">
            <a:extLst>
              <a:ext uri="{FF2B5EF4-FFF2-40B4-BE49-F238E27FC236}">
                <a16:creationId xmlns:a16="http://schemas.microsoft.com/office/drawing/2014/main" id="{3DA14A88-34B9-31E8-8ACF-1C33F3D7081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751" name="Group 7342">
          <a:extLst>
            <a:ext uri="{FF2B5EF4-FFF2-40B4-BE49-F238E27FC236}">
              <a16:creationId xmlns:a16="http://schemas.microsoft.com/office/drawing/2014/main" id="{896ADB90-05EB-7E42-AD7F-EA37C8FDA47A}"/>
            </a:ext>
          </a:extLst>
        </xdr:cNvPr>
        <xdr:cNvGrpSpPr>
          <a:grpSpLocks/>
        </xdr:cNvGrpSpPr>
      </xdr:nvGrpSpPr>
      <xdr:grpSpPr bwMode="auto">
        <a:xfrm>
          <a:off x="5486400" y="10096500"/>
          <a:ext cx="266700" cy="0"/>
          <a:chOff x="466" y="3952"/>
          <a:chExt cx="28" cy="16"/>
        </a:xfrm>
      </xdr:grpSpPr>
      <xdr:sp macro="" textlink="">
        <xdr:nvSpPr>
          <xdr:cNvPr id="5316842" name="Line 7343">
            <a:extLst>
              <a:ext uri="{FF2B5EF4-FFF2-40B4-BE49-F238E27FC236}">
                <a16:creationId xmlns:a16="http://schemas.microsoft.com/office/drawing/2014/main" id="{06BBF1AF-934D-47D5-854A-CC4C76F9BBF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43" name="Line 7344">
            <a:extLst>
              <a:ext uri="{FF2B5EF4-FFF2-40B4-BE49-F238E27FC236}">
                <a16:creationId xmlns:a16="http://schemas.microsoft.com/office/drawing/2014/main" id="{6A6465B2-6F07-8885-A077-705436993D8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752" name="Group 7345">
          <a:extLst>
            <a:ext uri="{FF2B5EF4-FFF2-40B4-BE49-F238E27FC236}">
              <a16:creationId xmlns:a16="http://schemas.microsoft.com/office/drawing/2014/main" id="{F6ADF00A-3DC1-C0E0-16F4-E24305EC4516}"/>
            </a:ext>
          </a:extLst>
        </xdr:cNvPr>
        <xdr:cNvGrpSpPr>
          <a:grpSpLocks/>
        </xdr:cNvGrpSpPr>
      </xdr:nvGrpSpPr>
      <xdr:grpSpPr bwMode="auto">
        <a:xfrm>
          <a:off x="5486400" y="10096500"/>
          <a:ext cx="266700" cy="0"/>
          <a:chOff x="466" y="3952"/>
          <a:chExt cx="28" cy="16"/>
        </a:xfrm>
      </xdr:grpSpPr>
      <xdr:sp macro="" textlink="">
        <xdr:nvSpPr>
          <xdr:cNvPr id="5316840" name="Line 7346">
            <a:extLst>
              <a:ext uri="{FF2B5EF4-FFF2-40B4-BE49-F238E27FC236}">
                <a16:creationId xmlns:a16="http://schemas.microsoft.com/office/drawing/2014/main" id="{C42EF870-4DF1-2867-0E29-340E3B3D7083}"/>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41" name="Line 7347">
            <a:extLst>
              <a:ext uri="{FF2B5EF4-FFF2-40B4-BE49-F238E27FC236}">
                <a16:creationId xmlns:a16="http://schemas.microsoft.com/office/drawing/2014/main" id="{FB85B14C-8390-8530-01CC-89CE3DBD199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753" name="Group 7348">
          <a:extLst>
            <a:ext uri="{FF2B5EF4-FFF2-40B4-BE49-F238E27FC236}">
              <a16:creationId xmlns:a16="http://schemas.microsoft.com/office/drawing/2014/main" id="{77E07961-72F6-5D02-4C69-FD6C0E8C7B0B}"/>
            </a:ext>
          </a:extLst>
        </xdr:cNvPr>
        <xdr:cNvGrpSpPr>
          <a:grpSpLocks/>
        </xdr:cNvGrpSpPr>
      </xdr:nvGrpSpPr>
      <xdr:grpSpPr bwMode="auto">
        <a:xfrm>
          <a:off x="5486400" y="10096500"/>
          <a:ext cx="266700" cy="0"/>
          <a:chOff x="466" y="3952"/>
          <a:chExt cx="28" cy="16"/>
        </a:xfrm>
      </xdr:grpSpPr>
      <xdr:sp macro="" textlink="">
        <xdr:nvSpPr>
          <xdr:cNvPr id="5316838" name="Line 7349">
            <a:extLst>
              <a:ext uri="{FF2B5EF4-FFF2-40B4-BE49-F238E27FC236}">
                <a16:creationId xmlns:a16="http://schemas.microsoft.com/office/drawing/2014/main" id="{073725BB-7AE9-5F9A-250A-0C0907A0672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39" name="Line 7350">
            <a:extLst>
              <a:ext uri="{FF2B5EF4-FFF2-40B4-BE49-F238E27FC236}">
                <a16:creationId xmlns:a16="http://schemas.microsoft.com/office/drawing/2014/main" id="{6F0B049D-8816-5F69-E49E-3CA5AB18942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316754" name="Group 7351">
          <a:extLst>
            <a:ext uri="{FF2B5EF4-FFF2-40B4-BE49-F238E27FC236}">
              <a16:creationId xmlns:a16="http://schemas.microsoft.com/office/drawing/2014/main" id="{82A17F48-DC88-F06F-BB09-834EF749496B}"/>
            </a:ext>
          </a:extLst>
        </xdr:cNvPr>
        <xdr:cNvGrpSpPr>
          <a:grpSpLocks/>
        </xdr:cNvGrpSpPr>
      </xdr:nvGrpSpPr>
      <xdr:grpSpPr bwMode="auto">
        <a:xfrm>
          <a:off x="5486400" y="10096500"/>
          <a:ext cx="266700" cy="0"/>
          <a:chOff x="466" y="3952"/>
          <a:chExt cx="28" cy="16"/>
        </a:xfrm>
      </xdr:grpSpPr>
      <xdr:sp macro="" textlink="">
        <xdr:nvSpPr>
          <xdr:cNvPr id="5316836" name="Line 7352">
            <a:extLst>
              <a:ext uri="{FF2B5EF4-FFF2-40B4-BE49-F238E27FC236}">
                <a16:creationId xmlns:a16="http://schemas.microsoft.com/office/drawing/2014/main" id="{32981BB2-D747-C58E-9F9A-A6B98BC9329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37" name="Line 7353">
            <a:extLst>
              <a:ext uri="{FF2B5EF4-FFF2-40B4-BE49-F238E27FC236}">
                <a16:creationId xmlns:a16="http://schemas.microsoft.com/office/drawing/2014/main" id="{01B5FE78-C9BF-608E-5816-1CF55E88DC8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55" name="Group 7354">
          <a:extLst>
            <a:ext uri="{FF2B5EF4-FFF2-40B4-BE49-F238E27FC236}">
              <a16:creationId xmlns:a16="http://schemas.microsoft.com/office/drawing/2014/main" id="{A50FFEAA-8DAD-4B91-A072-F544E55B67C0}"/>
            </a:ext>
          </a:extLst>
        </xdr:cNvPr>
        <xdr:cNvGrpSpPr>
          <a:grpSpLocks/>
        </xdr:cNvGrpSpPr>
      </xdr:nvGrpSpPr>
      <xdr:grpSpPr bwMode="auto">
        <a:xfrm>
          <a:off x="4117181" y="10096500"/>
          <a:ext cx="228600" cy="0"/>
          <a:chOff x="466" y="3952"/>
          <a:chExt cx="28" cy="16"/>
        </a:xfrm>
      </xdr:grpSpPr>
      <xdr:sp macro="" textlink="">
        <xdr:nvSpPr>
          <xdr:cNvPr id="5316834" name="Line 7355">
            <a:extLst>
              <a:ext uri="{FF2B5EF4-FFF2-40B4-BE49-F238E27FC236}">
                <a16:creationId xmlns:a16="http://schemas.microsoft.com/office/drawing/2014/main" id="{A05DE606-B923-7AA6-6741-12CE8C1442C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35" name="Line 7356">
            <a:extLst>
              <a:ext uri="{FF2B5EF4-FFF2-40B4-BE49-F238E27FC236}">
                <a16:creationId xmlns:a16="http://schemas.microsoft.com/office/drawing/2014/main" id="{A45E6D4E-9CFA-16CD-D575-DF13BF477A3C}"/>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56" name="Group 7357">
          <a:extLst>
            <a:ext uri="{FF2B5EF4-FFF2-40B4-BE49-F238E27FC236}">
              <a16:creationId xmlns:a16="http://schemas.microsoft.com/office/drawing/2014/main" id="{C51A662D-80F9-72DF-B38C-DF21DCB35631}"/>
            </a:ext>
          </a:extLst>
        </xdr:cNvPr>
        <xdr:cNvGrpSpPr>
          <a:grpSpLocks/>
        </xdr:cNvGrpSpPr>
      </xdr:nvGrpSpPr>
      <xdr:grpSpPr bwMode="auto">
        <a:xfrm>
          <a:off x="4700588" y="10096500"/>
          <a:ext cx="266700" cy="0"/>
          <a:chOff x="466" y="3952"/>
          <a:chExt cx="28" cy="16"/>
        </a:xfrm>
      </xdr:grpSpPr>
      <xdr:sp macro="" textlink="">
        <xdr:nvSpPr>
          <xdr:cNvPr id="5316832" name="Line 7358">
            <a:extLst>
              <a:ext uri="{FF2B5EF4-FFF2-40B4-BE49-F238E27FC236}">
                <a16:creationId xmlns:a16="http://schemas.microsoft.com/office/drawing/2014/main" id="{2C285F5A-61B9-3A81-F941-5A3375B08D6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33" name="Line 7359">
            <a:extLst>
              <a:ext uri="{FF2B5EF4-FFF2-40B4-BE49-F238E27FC236}">
                <a16:creationId xmlns:a16="http://schemas.microsoft.com/office/drawing/2014/main" id="{F5BFB515-E98F-2EC3-01BC-5A111D590AB7}"/>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57" name="Group 7360">
          <a:extLst>
            <a:ext uri="{FF2B5EF4-FFF2-40B4-BE49-F238E27FC236}">
              <a16:creationId xmlns:a16="http://schemas.microsoft.com/office/drawing/2014/main" id="{60571677-0FFB-83CD-141C-5715F42824A4}"/>
            </a:ext>
          </a:extLst>
        </xdr:cNvPr>
        <xdr:cNvGrpSpPr>
          <a:grpSpLocks/>
        </xdr:cNvGrpSpPr>
      </xdr:nvGrpSpPr>
      <xdr:grpSpPr bwMode="auto">
        <a:xfrm>
          <a:off x="4117181" y="10096500"/>
          <a:ext cx="228600" cy="0"/>
          <a:chOff x="466" y="3952"/>
          <a:chExt cx="28" cy="16"/>
        </a:xfrm>
      </xdr:grpSpPr>
      <xdr:sp macro="" textlink="">
        <xdr:nvSpPr>
          <xdr:cNvPr id="5316830" name="Line 7361">
            <a:extLst>
              <a:ext uri="{FF2B5EF4-FFF2-40B4-BE49-F238E27FC236}">
                <a16:creationId xmlns:a16="http://schemas.microsoft.com/office/drawing/2014/main" id="{38591A59-B9D0-00B1-188B-7F2574E1C84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31" name="Line 7362">
            <a:extLst>
              <a:ext uri="{FF2B5EF4-FFF2-40B4-BE49-F238E27FC236}">
                <a16:creationId xmlns:a16="http://schemas.microsoft.com/office/drawing/2014/main" id="{966F7517-8E57-A1A8-DFCF-F7B1344A160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58" name="Group 7363">
          <a:extLst>
            <a:ext uri="{FF2B5EF4-FFF2-40B4-BE49-F238E27FC236}">
              <a16:creationId xmlns:a16="http://schemas.microsoft.com/office/drawing/2014/main" id="{F162F8D1-3868-62F6-4748-7F0069068EAC}"/>
            </a:ext>
          </a:extLst>
        </xdr:cNvPr>
        <xdr:cNvGrpSpPr>
          <a:grpSpLocks/>
        </xdr:cNvGrpSpPr>
      </xdr:nvGrpSpPr>
      <xdr:grpSpPr bwMode="auto">
        <a:xfrm>
          <a:off x="4700588" y="10096500"/>
          <a:ext cx="266700" cy="0"/>
          <a:chOff x="466" y="3952"/>
          <a:chExt cx="28" cy="16"/>
        </a:xfrm>
      </xdr:grpSpPr>
      <xdr:sp macro="" textlink="">
        <xdr:nvSpPr>
          <xdr:cNvPr id="5316828" name="Line 7364">
            <a:extLst>
              <a:ext uri="{FF2B5EF4-FFF2-40B4-BE49-F238E27FC236}">
                <a16:creationId xmlns:a16="http://schemas.microsoft.com/office/drawing/2014/main" id="{E9F93B47-58D8-DEAE-A115-78105A2A132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29" name="Line 7365">
            <a:extLst>
              <a:ext uri="{FF2B5EF4-FFF2-40B4-BE49-F238E27FC236}">
                <a16:creationId xmlns:a16="http://schemas.microsoft.com/office/drawing/2014/main" id="{BF1FAB27-16F1-488D-68B6-901CD9175DC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59" name="Group 7366">
          <a:extLst>
            <a:ext uri="{FF2B5EF4-FFF2-40B4-BE49-F238E27FC236}">
              <a16:creationId xmlns:a16="http://schemas.microsoft.com/office/drawing/2014/main" id="{A4277398-66F7-F254-0E94-2415ECDB6352}"/>
            </a:ext>
          </a:extLst>
        </xdr:cNvPr>
        <xdr:cNvGrpSpPr>
          <a:grpSpLocks/>
        </xdr:cNvGrpSpPr>
      </xdr:nvGrpSpPr>
      <xdr:grpSpPr bwMode="auto">
        <a:xfrm>
          <a:off x="4117181" y="10096500"/>
          <a:ext cx="228600" cy="0"/>
          <a:chOff x="466" y="3952"/>
          <a:chExt cx="28" cy="16"/>
        </a:xfrm>
      </xdr:grpSpPr>
      <xdr:sp macro="" textlink="">
        <xdr:nvSpPr>
          <xdr:cNvPr id="5316826" name="Line 7367">
            <a:extLst>
              <a:ext uri="{FF2B5EF4-FFF2-40B4-BE49-F238E27FC236}">
                <a16:creationId xmlns:a16="http://schemas.microsoft.com/office/drawing/2014/main" id="{B7BC1AC1-E119-99C9-C42A-0B9723FB2C7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27" name="Line 7368">
            <a:extLst>
              <a:ext uri="{FF2B5EF4-FFF2-40B4-BE49-F238E27FC236}">
                <a16:creationId xmlns:a16="http://schemas.microsoft.com/office/drawing/2014/main" id="{43FB3205-E029-77B5-D7F0-76DCBC34ED8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60" name="Group 7369">
          <a:extLst>
            <a:ext uri="{FF2B5EF4-FFF2-40B4-BE49-F238E27FC236}">
              <a16:creationId xmlns:a16="http://schemas.microsoft.com/office/drawing/2014/main" id="{39724354-8A6A-019F-870B-6FE95C84023C}"/>
            </a:ext>
          </a:extLst>
        </xdr:cNvPr>
        <xdr:cNvGrpSpPr>
          <a:grpSpLocks/>
        </xdr:cNvGrpSpPr>
      </xdr:nvGrpSpPr>
      <xdr:grpSpPr bwMode="auto">
        <a:xfrm>
          <a:off x="4700588" y="10096500"/>
          <a:ext cx="266700" cy="0"/>
          <a:chOff x="466" y="3952"/>
          <a:chExt cx="28" cy="16"/>
        </a:xfrm>
      </xdr:grpSpPr>
      <xdr:sp macro="" textlink="">
        <xdr:nvSpPr>
          <xdr:cNvPr id="5316824" name="Line 7370">
            <a:extLst>
              <a:ext uri="{FF2B5EF4-FFF2-40B4-BE49-F238E27FC236}">
                <a16:creationId xmlns:a16="http://schemas.microsoft.com/office/drawing/2014/main" id="{4E946693-AB66-BEBF-DF1B-134DA12C4D4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25" name="Line 7371">
            <a:extLst>
              <a:ext uri="{FF2B5EF4-FFF2-40B4-BE49-F238E27FC236}">
                <a16:creationId xmlns:a16="http://schemas.microsoft.com/office/drawing/2014/main" id="{3DEB35AB-1038-355E-C1F6-75E4801EFDC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61" name="Group 7372">
          <a:extLst>
            <a:ext uri="{FF2B5EF4-FFF2-40B4-BE49-F238E27FC236}">
              <a16:creationId xmlns:a16="http://schemas.microsoft.com/office/drawing/2014/main" id="{DAFDA108-D005-F0F7-4E57-4D3D0BF831A3}"/>
            </a:ext>
          </a:extLst>
        </xdr:cNvPr>
        <xdr:cNvGrpSpPr>
          <a:grpSpLocks/>
        </xdr:cNvGrpSpPr>
      </xdr:nvGrpSpPr>
      <xdr:grpSpPr bwMode="auto">
        <a:xfrm>
          <a:off x="4117181" y="10096500"/>
          <a:ext cx="228600" cy="0"/>
          <a:chOff x="466" y="3952"/>
          <a:chExt cx="28" cy="16"/>
        </a:xfrm>
      </xdr:grpSpPr>
      <xdr:sp macro="" textlink="">
        <xdr:nvSpPr>
          <xdr:cNvPr id="5316822" name="Line 7373">
            <a:extLst>
              <a:ext uri="{FF2B5EF4-FFF2-40B4-BE49-F238E27FC236}">
                <a16:creationId xmlns:a16="http://schemas.microsoft.com/office/drawing/2014/main" id="{3B5D2BBF-A7AC-3C05-4922-41CD6882EFB5}"/>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23" name="Line 7374">
            <a:extLst>
              <a:ext uri="{FF2B5EF4-FFF2-40B4-BE49-F238E27FC236}">
                <a16:creationId xmlns:a16="http://schemas.microsoft.com/office/drawing/2014/main" id="{7FDE50E3-C622-AE6E-912B-324C418BEDE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62" name="Group 7375">
          <a:extLst>
            <a:ext uri="{FF2B5EF4-FFF2-40B4-BE49-F238E27FC236}">
              <a16:creationId xmlns:a16="http://schemas.microsoft.com/office/drawing/2014/main" id="{1B567FF4-C916-D2ED-718B-E091CD7A74AC}"/>
            </a:ext>
          </a:extLst>
        </xdr:cNvPr>
        <xdr:cNvGrpSpPr>
          <a:grpSpLocks/>
        </xdr:cNvGrpSpPr>
      </xdr:nvGrpSpPr>
      <xdr:grpSpPr bwMode="auto">
        <a:xfrm>
          <a:off x="4700588" y="10096500"/>
          <a:ext cx="266700" cy="0"/>
          <a:chOff x="466" y="3952"/>
          <a:chExt cx="28" cy="16"/>
        </a:xfrm>
      </xdr:grpSpPr>
      <xdr:sp macro="" textlink="">
        <xdr:nvSpPr>
          <xdr:cNvPr id="5316820" name="Line 7376">
            <a:extLst>
              <a:ext uri="{FF2B5EF4-FFF2-40B4-BE49-F238E27FC236}">
                <a16:creationId xmlns:a16="http://schemas.microsoft.com/office/drawing/2014/main" id="{AF934F39-1240-17E6-0516-6460C06C8D6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21" name="Line 7377">
            <a:extLst>
              <a:ext uri="{FF2B5EF4-FFF2-40B4-BE49-F238E27FC236}">
                <a16:creationId xmlns:a16="http://schemas.microsoft.com/office/drawing/2014/main" id="{990062F9-A67D-3BDF-1A8E-64670057E83D}"/>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63" name="Group 7378">
          <a:extLst>
            <a:ext uri="{FF2B5EF4-FFF2-40B4-BE49-F238E27FC236}">
              <a16:creationId xmlns:a16="http://schemas.microsoft.com/office/drawing/2014/main" id="{7087CBF2-57ED-9269-6044-7DE7B8028166}"/>
            </a:ext>
          </a:extLst>
        </xdr:cNvPr>
        <xdr:cNvGrpSpPr>
          <a:grpSpLocks/>
        </xdr:cNvGrpSpPr>
      </xdr:nvGrpSpPr>
      <xdr:grpSpPr bwMode="auto">
        <a:xfrm>
          <a:off x="4117181" y="10096500"/>
          <a:ext cx="228600" cy="0"/>
          <a:chOff x="466" y="3952"/>
          <a:chExt cx="28" cy="16"/>
        </a:xfrm>
      </xdr:grpSpPr>
      <xdr:sp macro="" textlink="">
        <xdr:nvSpPr>
          <xdr:cNvPr id="5316818" name="Line 7379">
            <a:extLst>
              <a:ext uri="{FF2B5EF4-FFF2-40B4-BE49-F238E27FC236}">
                <a16:creationId xmlns:a16="http://schemas.microsoft.com/office/drawing/2014/main" id="{5A7BE9C4-971C-7368-2BFF-4457619A00D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19" name="Line 7380">
            <a:extLst>
              <a:ext uri="{FF2B5EF4-FFF2-40B4-BE49-F238E27FC236}">
                <a16:creationId xmlns:a16="http://schemas.microsoft.com/office/drawing/2014/main" id="{D019C28A-62F6-1373-07EC-9D17AA24486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64" name="Group 7381">
          <a:extLst>
            <a:ext uri="{FF2B5EF4-FFF2-40B4-BE49-F238E27FC236}">
              <a16:creationId xmlns:a16="http://schemas.microsoft.com/office/drawing/2014/main" id="{50C5CF61-7AFD-FEE0-0A7D-C602B13ACEA9}"/>
            </a:ext>
          </a:extLst>
        </xdr:cNvPr>
        <xdr:cNvGrpSpPr>
          <a:grpSpLocks/>
        </xdr:cNvGrpSpPr>
      </xdr:nvGrpSpPr>
      <xdr:grpSpPr bwMode="auto">
        <a:xfrm>
          <a:off x="4117181" y="10096500"/>
          <a:ext cx="228600" cy="0"/>
          <a:chOff x="466" y="3952"/>
          <a:chExt cx="28" cy="16"/>
        </a:xfrm>
      </xdr:grpSpPr>
      <xdr:sp macro="" textlink="">
        <xdr:nvSpPr>
          <xdr:cNvPr id="5316816" name="Line 7382">
            <a:extLst>
              <a:ext uri="{FF2B5EF4-FFF2-40B4-BE49-F238E27FC236}">
                <a16:creationId xmlns:a16="http://schemas.microsoft.com/office/drawing/2014/main" id="{CDD7EFB7-48E9-F360-A8AD-AED88D8E29D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17" name="Line 7383">
            <a:extLst>
              <a:ext uri="{FF2B5EF4-FFF2-40B4-BE49-F238E27FC236}">
                <a16:creationId xmlns:a16="http://schemas.microsoft.com/office/drawing/2014/main" id="{0957512D-0AAD-01C4-A293-C4C10960925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65" name="Group 7384">
          <a:extLst>
            <a:ext uri="{FF2B5EF4-FFF2-40B4-BE49-F238E27FC236}">
              <a16:creationId xmlns:a16="http://schemas.microsoft.com/office/drawing/2014/main" id="{35A0E2E2-923B-5E1D-5166-323D934E45E3}"/>
            </a:ext>
          </a:extLst>
        </xdr:cNvPr>
        <xdr:cNvGrpSpPr>
          <a:grpSpLocks/>
        </xdr:cNvGrpSpPr>
      </xdr:nvGrpSpPr>
      <xdr:grpSpPr bwMode="auto">
        <a:xfrm>
          <a:off x="4117181" y="10096500"/>
          <a:ext cx="228600" cy="0"/>
          <a:chOff x="466" y="3952"/>
          <a:chExt cx="28" cy="16"/>
        </a:xfrm>
      </xdr:grpSpPr>
      <xdr:sp macro="" textlink="">
        <xdr:nvSpPr>
          <xdr:cNvPr id="5316814" name="Line 7385">
            <a:extLst>
              <a:ext uri="{FF2B5EF4-FFF2-40B4-BE49-F238E27FC236}">
                <a16:creationId xmlns:a16="http://schemas.microsoft.com/office/drawing/2014/main" id="{559FD1DE-ECB6-3B50-4E79-34F16EF221F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15" name="Line 7386">
            <a:extLst>
              <a:ext uri="{FF2B5EF4-FFF2-40B4-BE49-F238E27FC236}">
                <a16:creationId xmlns:a16="http://schemas.microsoft.com/office/drawing/2014/main" id="{1C5EDD8B-697B-2BDD-39A2-49AC447EC1E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66" name="Group 7387">
          <a:extLst>
            <a:ext uri="{FF2B5EF4-FFF2-40B4-BE49-F238E27FC236}">
              <a16:creationId xmlns:a16="http://schemas.microsoft.com/office/drawing/2014/main" id="{A0DAF690-C4FD-4E96-2B2E-B1885689FDCB}"/>
            </a:ext>
          </a:extLst>
        </xdr:cNvPr>
        <xdr:cNvGrpSpPr>
          <a:grpSpLocks/>
        </xdr:cNvGrpSpPr>
      </xdr:nvGrpSpPr>
      <xdr:grpSpPr bwMode="auto">
        <a:xfrm>
          <a:off x="4117181" y="10096500"/>
          <a:ext cx="228600" cy="0"/>
          <a:chOff x="466" y="3952"/>
          <a:chExt cx="28" cy="16"/>
        </a:xfrm>
      </xdr:grpSpPr>
      <xdr:sp macro="" textlink="">
        <xdr:nvSpPr>
          <xdr:cNvPr id="5316812" name="Line 7388">
            <a:extLst>
              <a:ext uri="{FF2B5EF4-FFF2-40B4-BE49-F238E27FC236}">
                <a16:creationId xmlns:a16="http://schemas.microsoft.com/office/drawing/2014/main" id="{D6B7F910-07FD-7842-4F5F-306E0305572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13" name="Line 7389">
            <a:extLst>
              <a:ext uri="{FF2B5EF4-FFF2-40B4-BE49-F238E27FC236}">
                <a16:creationId xmlns:a16="http://schemas.microsoft.com/office/drawing/2014/main" id="{CEE7C944-E0DE-128E-3198-3DC2AAC8D6D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67" name="Group 7390">
          <a:extLst>
            <a:ext uri="{FF2B5EF4-FFF2-40B4-BE49-F238E27FC236}">
              <a16:creationId xmlns:a16="http://schemas.microsoft.com/office/drawing/2014/main" id="{BBA56BBC-C556-48EF-A158-04E06EA4CE50}"/>
            </a:ext>
          </a:extLst>
        </xdr:cNvPr>
        <xdr:cNvGrpSpPr>
          <a:grpSpLocks/>
        </xdr:cNvGrpSpPr>
      </xdr:nvGrpSpPr>
      <xdr:grpSpPr bwMode="auto">
        <a:xfrm>
          <a:off x="4117181" y="10096500"/>
          <a:ext cx="228600" cy="0"/>
          <a:chOff x="466" y="3952"/>
          <a:chExt cx="28" cy="16"/>
        </a:xfrm>
      </xdr:grpSpPr>
      <xdr:sp macro="" textlink="">
        <xdr:nvSpPr>
          <xdr:cNvPr id="5316810" name="Line 7391">
            <a:extLst>
              <a:ext uri="{FF2B5EF4-FFF2-40B4-BE49-F238E27FC236}">
                <a16:creationId xmlns:a16="http://schemas.microsoft.com/office/drawing/2014/main" id="{3AC21190-8F24-6E9B-B0F7-43E2E75C80D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11" name="Line 7392">
            <a:extLst>
              <a:ext uri="{FF2B5EF4-FFF2-40B4-BE49-F238E27FC236}">
                <a16:creationId xmlns:a16="http://schemas.microsoft.com/office/drawing/2014/main" id="{B71B15E0-AEF9-6E28-2C1D-B8FA3AC49C5E}"/>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68" name="Group 7393">
          <a:extLst>
            <a:ext uri="{FF2B5EF4-FFF2-40B4-BE49-F238E27FC236}">
              <a16:creationId xmlns:a16="http://schemas.microsoft.com/office/drawing/2014/main" id="{7453F0AC-D088-5D1F-2418-15AE89AA7AB6}"/>
            </a:ext>
          </a:extLst>
        </xdr:cNvPr>
        <xdr:cNvGrpSpPr>
          <a:grpSpLocks/>
        </xdr:cNvGrpSpPr>
      </xdr:nvGrpSpPr>
      <xdr:grpSpPr bwMode="auto">
        <a:xfrm>
          <a:off x="4700588" y="10096500"/>
          <a:ext cx="266700" cy="0"/>
          <a:chOff x="466" y="3952"/>
          <a:chExt cx="28" cy="16"/>
        </a:xfrm>
      </xdr:grpSpPr>
      <xdr:sp macro="" textlink="">
        <xdr:nvSpPr>
          <xdr:cNvPr id="5316808" name="Line 7394">
            <a:extLst>
              <a:ext uri="{FF2B5EF4-FFF2-40B4-BE49-F238E27FC236}">
                <a16:creationId xmlns:a16="http://schemas.microsoft.com/office/drawing/2014/main" id="{9E2E6196-5B53-4B4D-2AC6-2AA894FB84CA}"/>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09" name="Line 7395">
            <a:extLst>
              <a:ext uri="{FF2B5EF4-FFF2-40B4-BE49-F238E27FC236}">
                <a16:creationId xmlns:a16="http://schemas.microsoft.com/office/drawing/2014/main" id="{97EEBDF2-CA3C-BE84-6AA1-C86AFC3B16A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69" name="Group 7396">
          <a:extLst>
            <a:ext uri="{FF2B5EF4-FFF2-40B4-BE49-F238E27FC236}">
              <a16:creationId xmlns:a16="http://schemas.microsoft.com/office/drawing/2014/main" id="{53C6ED94-F9F5-C3AA-3A97-7A1C36BA5F07}"/>
            </a:ext>
          </a:extLst>
        </xdr:cNvPr>
        <xdr:cNvGrpSpPr>
          <a:grpSpLocks/>
        </xdr:cNvGrpSpPr>
      </xdr:nvGrpSpPr>
      <xdr:grpSpPr bwMode="auto">
        <a:xfrm>
          <a:off x="4700588" y="10096500"/>
          <a:ext cx="266700" cy="0"/>
          <a:chOff x="466" y="3952"/>
          <a:chExt cx="28" cy="16"/>
        </a:xfrm>
      </xdr:grpSpPr>
      <xdr:sp macro="" textlink="">
        <xdr:nvSpPr>
          <xdr:cNvPr id="5316806" name="Line 7397">
            <a:extLst>
              <a:ext uri="{FF2B5EF4-FFF2-40B4-BE49-F238E27FC236}">
                <a16:creationId xmlns:a16="http://schemas.microsoft.com/office/drawing/2014/main" id="{CE34172A-BD81-B7BD-3397-A9F6D5CF510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07" name="Line 7398">
            <a:extLst>
              <a:ext uri="{FF2B5EF4-FFF2-40B4-BE49-F238E27FC236}">
                <a16:creationId xmlns:a16="http://schemas.microsoft.com/office/drawing/2014/main" id="{6FBD0E77-B9E5-1CCF-DF1D-A953AA3F19B3}"/>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70" name="Group 7399">
          <a:extLst>
            <a:ext uri="{FF2B5EF4-FFF2-40B4-BE49-F238E27FC236}">
              <a16:creationId xmlns:a16="http://schemas.microsoft.com/office/drawing/2014/main" id="{3FA056A5-12AE-9747-F1AB-B22AA73A9EEC}"/>
            </a:ext>
          </a:extLst>
        </xdr:cNvPr>
        <xdr:cNvGrpSpPr>
          <a:grpSpLocks/>
        </xdr:cNvGrpSpPr>
      </xdr:nvGrpSpPr>
      <xdr:grpSpPr bwMode="auto">
        <a:xfrm>
          <a:off x="4700588" y="10096500"/>
          <a:ext cx="266700" cy="0"/>
          <a:chOff x="466" y="3952"/>
          <a:chExt cx="28" cy="16"/>
        </a:xfrm>
      </xdr:grpSpPr>
      <xdr:sp macro="" textlink="">
        <xdr:nvSpPr>
          <xdr:cNvPr id="5316804" name="Line 7400">
            <a:extLst>
              <a:ext uri="{FF2B5EF4-FFF2-40B4-BE49-F238E27FC236}">
                <a16:creationId xmlns:a16="http://schemas.microsoft.com/office/drawing/2014/main" id="{7E3CCE63-C3C9-3A38-2358-9A47A60AC82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05" name="Line 7401">
            <a:extLst>
              <a:ext uri="{FF2B5EF4-FFF2-40B4-BE49-F238E27FC236}">
                <a16:creationId xmlns:a16="http://schemas.microsoft.com/office/drawing/2014/main" id="{4FF1A929-48E4-EC9E-66BE-06D7AA9F2434}"/>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71" name="Group 7402">
          <a:extLst>
            <a:ext uri="{FF2B5EF4-FFF2-40B4-BE49-F238E27FC236}">
              <a16:creationId xmlns:a16="http://schemas.microsoft.com/office/drawing/2014/main" id="{12D0B4C7-9748-41EF-5BAD-E1CD9D0EE300}"/>
            </a:ext>
          </a:extLst>
        </xdr:cNvPr>
        <xdr:cNvGrpSpPr>
          <a:grpSpLocks/>
        </xdr:cNvGrpSpPr>
      </xdr:nvGrpSpPr>
      <xdr:grpSpPr bwMode="auto">
        <a:xfrm>
          <a:off x="4700588" y="10096500"/>
          <a:ext cx="266700" cy="0"/>
          <a:chOff x="466" y="3952"/>
          <a:chExt cx="28" cy="16"/>
        </a:xfrm>
      </xdr:grpSpPr>
      <xdr:sp macro="" textlink="">
        <xdr:nvSpPr>
          <xdr:cNvPr id="5316802" name="Line 7403">
            <a:extLst>
              <a:ext uri="{FF2B5EF4-FFF2-40B4-BE49-F238E27FC236}">
                <a16:creationId xmlns:a16="http://schemas.microsoft.com/office/drawing/2014/main" id="{9FBFCBBE-FC69-661E-FC46-8C249D6F60FB}"/>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03" name="Line 7404">
            <a:extLst>
              <a:ext uri="{FF2B5EF4-FFF2-40B4-BE49-F238E27FC236}">
                <a16:creationId xmlns:a16="http://schemas.microsoft.com/office/drawing/2014/main" id="{70D42313-D761-420D-ABAB-DEFFAB07B175}"/>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72" name="Group 7405">
          <a:extLst>
            <a:ext uri="{FF2B5EF4-FFF2-40B4-BE49-F238E27FC236}">
              <a16:creationId xmlns:a16="http://schemas.microsoft.com/office/drawing/2014/main" id="{1564A2A4-73CB-12BE-4286-CC36988EA054}"/>
            </a:ext>
          </a:extLst>
        </xdr:cNvPr>
        <xdr:cNvGrpSpPr>
          <a:grpSpLocks/>
        </xdr:cNvGrpSpPr>
      </xdr:nvGrpSpPr>
      <xdr:grpSpPr bwMode="auto">
        <a:xfrm>
          <a:off x="4700588" y="10096500"/>
          <a:ext cx="266700" cy="0"/>
          <a:chOff x="466" y="3952"/>
          <a:chExt cx="28" cy="16"/>
        </a:xfrm>
      </xdr:grpSpPr>
      <xdr:sp macro="" textlink="">
        <xdr:nvSpPr>
          <xdr:cNvPr id="5316800" name="Line 7406">
            <a:extLst>
              <a:ext uri="{FF2B5EF4-FFF2-40B4-BE49-F238E27FC236}">
                <a16:creationId xmlns:a16="http://schemas.microsoft.com/office/drawing/2014/main" id="{D8A03B94-3847-54C3-CA7F-AA525040DEA7}"/>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801" name="Line 7407">
            <a:extLst>
              <a:ext uri="{FF2B5EF4-FFF2-40B4-BE49-F238E27FC236}">
                <a16:creationId xmlns:a16="http://schemas.microsoft.com/office/drawing/2014/main" id="{4F53F2DB-5AE8-1296-5E39-5B198A499E68}"/>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316773" name="Group 7408">
          <a:extLst>
            <a:ext uri="{FF2B5EF4-FFF2-40B4-BE49-F238E27FC236}">
              <a16:creationId xmlns:a16="http://schemas.microsoft.com/office/drawing/2014/main" id="{96F3690F-0E9A-33C1-9BBD-69EFE75DD1C3}"/>
            </a:ext>
          </a:extLst>
        </xdr:cNvPr>
        <xdr:cNvGrpSpPr>
          <a:grpSpLocks/>
        </xdr:cNvGrpSpPr>
      </xdr:nvGrpSpPr>
      <xdr:grpSpPr bwMode="auto">
        <a:xfrm>
          <a:off x="4117181" y="10096500"/>
          <a:ext cx="228600" cy="0"/>
          <a:chOff x="466" y="3952"/>
          <a:chExt cx="28" cy="16"/>
        </a:xfrm>
      </xdr:grpSpPr>
      <xdr:sp macro="" textlink="">
        <xdr:nvSpPr>
          <xdr:cNvPr id="5316798" name="Line 7409">
            <a:extLst>
              <a:ext uri="{FF2B5EF4-FFF2-40B4-BE49-F238E27FC236}">
                <a16:creationId xmlns:a16="http://schemas.microsoft.com/office/drawing/2014/main" id="{96F621E1-01F1-E374-A06D-10371AA4B62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799" name="Line 7410">
            <a:extLst>
              <a:ext uri="{FF2B5EF4-FFF2-40B4-BE49-F238E27FC236}">
                <a16:creationId xmlns:a16="http://schemas.microsoft.com/office/drawing/2014/main" id="{CE24F167-0E14-B554-B4DD-FDD868644A6F}"/>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74" name="Group 7414">
          <a:extLst>
            <a:ext uri="{FF2B5EF4-FFF2-40B4-BE49-F238E27FC236}">
              <a16:creationId xmlns:a16="http://schemas.microsoft.com/office/drawing/2014/main" id="{6145A20B-B3F1-20F1-9313-290E8314BF8B}"/>
            </a:ext>
          </a:extLst>
        </xdr:cNvPr>
        <xdr:cNvGrpSpPr>
          <a:grpSpLocks/>
        </xdr:cNvGrpSpPr>
      </xdr:nvGrpSpPr>
      <xdr:grpSpPr bwMode="auto">
        <a:xfrm>
          <a:off x="4700588" y="10096500"/>
          <a:ext cx="266700" cy="0"/>
          <a:chOff x="466" y="3952"/>
          <a:chExt cx="28" cy="16"/>
        </a:xfrm>
      </xdr:grpSpPr>
      <xdr:sp macro="" textlink="">
        <xdr:nvSpPr>
          <xdr:cNvPr id="5316796" name="Line 7415">
            <a:extLst>
              <a:ext uri="{FF2B5EF4-FFF2-40B4-BE49-F238E27FC236}">
                <a16:creationId xmlns:a16="http://schemas.microsoft.com/office/drawing/2014/main" id="{CF7831F8-DB2E-3A90-9956-926F4CE2841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797" name="Line 7416">
            <a:extLst>
              <a:ext uri="{FF2B5EF4-FFF2-40B4-BE49-F238E27FC236}">
                <a16:creationId xmlns:a16="http://schemas.microsoft.com/office/drawing/2014/main" id="{209331C4-CD33-5B80-11C8-5561F4190AC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75" name="Group 7417">
          <a:extLst>
            <a:ext uri="{FF2B5EF4-FFF2-40B4-BE49-F238E27FC236}">
              <a16:creationId xmlns:a16="http://schemas.microsoft.com/office/drawing/2014/main" id="{0F99DBDC-5DA6-00AA-72BC-45CC9F5A2C0B}"/>
            </a:ext>
          </a:extLst>
        </xdr:cNvPr>
        <xdr:cNvGrpSpPr>
          <a:grpSpLocks/>
        </xdr:cNvGrpSpPr>
      </xdr:nvGrpSpPr>
      <xdr:grpSpPr bwMode="auto">
        <a:xfrm>
          <a:off x="4700588" y="10096500"/>
          <a:ext cx="266700" cy="0"/>
          <a:chOff x="466" y="3952"/>
          <a:chExt cx="28" cy="16"/>
        </a:xfrm>
      </xdr:grpSpPr>
      <xdr:sp macro="" textlink="">
        <xdr:nvSpPr>
          <xdr:cNvPr id="5316794" name="Line 7418">
            <a:extLst>
              <a:ext uri="{FF2B5EF4-FFF2-40B4-BE49-F238E27FC236}">
                <a16:creationId xmlns:a16="http://schemas.microsoft.com/office/drawing/2014/main" id="{815CAE0A-85A8-97C6-5873-A5C28AFAEDC9}"/>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795" name="Line 7419">
            <a:extLst>
              <a:ext uri="{FF2B5EF4-FFF2-40B4-BE49-F238E27FC236}">
                <a16:creationId xmlns:a16="http://schemas.microsoft.com/office/drawing/2014/main" id="{42B78A7C-B379-C617-C8D8-43F11E06F65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316776" name="Group 7420">
          <a:extLst>
            <a:ext uri="{FF2B5EF4-FFF2-40B4-BE49-F238E27FC236}">
              <a16:creationId xmlns:a16="http://schemas.microsoft.com/office/drawing/2014/main" id="{50252D0E-795B-1CE2-4902-27F589BE968C}"/>
            </a:ext>
          </a:extLst>
        </xdr:cNvPr>
        <xdr:cNvGrpSpPr>
          <a:grpSpLocks/>
        </xdr:cNvGrpSpPr>
      </xdr:nvGrpSpPr>
      <xdr:grpSpPr bwMode="auto">
        <a:xfrm>
          <a:off x="5486400" y="10096500"/>
          <a:ext cx="228600" cy="0"/>
          <a:chOff x="466" y="3952"/>
          <a:chExt cx="28" cy="16"/>
        </a:xfrm>
      </xdr:grpSpPr>
      <xdr:sp macro="" textlink="">
        <xdr:nvSpPr>
          <xdr:cNvPr id="5316792" name="Line 7421">
            <a:extLst>
              <a:ext uri="{FF2B5EF4-FFF2-40B4-BE49-F238E27FC236}">
                <a16:creationId xmlns:a16="http://schemas.microsoft.com/office/drawing/2014/main" id="{77054EEF-E6D5-D9E7-960D-F1B6190994A2}"/>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793" name="Line 7422">
            <a:extLst>
              <a:ext uri="{FF2B5EF4-FFF2-40B4-BE49-F238E27FC236}">
                <a16:creationId xmlns:a16="http://schemas.microsoft.com/office/drawing/2014/main" id="{34D365B3-B4BE-5FF0-563E-2B81B881B402}"/>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77" name="Group 7423">
          <a:extLst>
            <a:ext uri="{FF2B5EF4-FFF2-40B4-BE49-F238E27FC236}">
              <a16:creationId xmlns:a16="http://schemas.microsoft.com/office/drawing/2014/main" id="{4A98FD15-B7C2-1E11-759D-F548A23F96DD}"/>
            </a:ext>
          </a:extLst>
        </xdr:cNvPr>
        <xdr:cNvGrpSpPr>
          <a:grpSpLocks/>
        </xdr:cNvGrpSpPr>
      </xdr:nvGrpSpPr>
      <xdr:grpSpPr bwMode="auto">
        <a:xfrm>
          <a:off x="4700588" y="10096500"/>
          <a:ext cx="266700" cy="0"/>
          <a:chOff x="466" y="3952"/>
          <a:chExt cx="28" cy="16"/>
        </a:xfrm>
      </xdr:grpSpPr>
      <xdr:sp macro="" textlink="">
        <xdr:nvSpPr>
          <xdr:cNvPr id="5316790" name="Line 7424">
            <a:extLst>
              <a:ext uri="{FF2B5EF4-FFF2-40B4-BE49-F238E27FC236}">
                <a16:creationId xmlns:a16="http://schemas.microsoft.com/office/drawing/2014/main" id="{60793B85-C864-43E4-ABD4-B61F8FEFA1E8}"/>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791" name="Line 7425">
            <a:extLst>
              <a:ext uri="{FF2B5EF4-FFF2-40B4-BE49-F238E27FC236}">
                <a16:creationId xmlns:a16="http://schemas.microsoft.com/office/drawing/2014/main" id="{8101D757-AF5C-D656-B80E-5084A2D605D9}"/>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78" name="Group 7426">
          <a:extLst>
            <a:ext uri="{FF2B5EF4-FFF2-40B4-BE49-F238E27FC236}">
              <a16:creationId xmlns:a16="http://schemas.microsoft.com/office/drawing/2014/main" id="{6A33E763-B13C-CD92-E55A-09AC5FA3F113}"/>
            </a:ext>
          </a:extLst>
        </xdr:cNvPr>
        <xdr:cNvGrpSpPr>
          <a:grpSpLocks/>
        </xdr:cNvGrpSpPr>
      </xdr:nvGrpSpPr>
      <xdr:grpSpPr bwMode="auto">
        <a:xfrm>
          <a:off x="4700588" y="10096500"/>
          <a:ext cx="266700" cy="0"/>
          <a:chOff x="466" y="3952"/>
          <a:chExt cx="28" cy="16"/>
        </a:xfrm>
      </xdr:grpSpPr>
      <xdr:sp macro="" textlink="">
        <xdr:nvSpPr>
          <xdr:cNvPr id="5316788" name="Line 7427">
            <a:extLst>
              <a:ext uri="{FF2B5EF4-FFF2-40B4-BE49-F238E27FC236}">
                <a16:creationId xmlns:a16="http://schemas.microsoft.com/office/drawing/2014/main" id="{285A3DC1-4ED3-0643-87AC-BB48B43D7216}"/>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789" name="Line 7428">
            <a:extLst>
              <a:ext uri="{FF2B5EF4-FFF2-40B4-BE49-F238E27FC236}">
                <a16:creationId xmlns:a16="http://schemas.microsoft.com/office/drawing/2014/main" id="{9E707044-2412-21A5-868E-70DC1703D0C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79" name="Group 7429">
          <a:extLst>
            <a:ext uri="{FF2B5EF4-FFF2-40B4-BE49-F238E27FC236}">
              <a16:creationId xmlns:a16="http://schemas.microsoft.com/office/drawing/2014/main" id="{F7630C2F-21FE-2C9F-7A39-C1FA18E7FE85}"/>
            </a:ext>
          </a:extLst>
        </xdr:cNvPr>
        <xdr:cNvGrpSpPr>
          <a:grpSpLocks/>
        </xdr:cNvGrpSpPr>
      </xdr:nvGrpSpPr>
      <xdr:grpSpPr bwMode="auto">
        <a:xfrm>
          <a:off x="4700588" y="10096500"/>
          <a:ext cx="266700" cy="0"/>
          <a:chOff x="466" y="3952"/>
          <a:chExt cx="28" cy="16"/>
        </a:xfrm>
      </xdr:grpSpPr>
      <xdr:sp macro="" textlink="">
        <xdr:nvSpPr>
          <xdr:cNvPr id="5316786" name="Line 7430">
            <a:extLst>
              <a:ext uri="{FF2B5EF4-FFF2-40B4-BE49-F238E27FC236}">
                <a16:creationId xmlns:a16="http://schemas.microsoft.com/office/drawing/2014/main" id="{78CDD360-D327-0B3D-B200-A2BEBDC3123C}"/>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787" name="Line 7431">
            <a:extLst>
              <a:ext uri="{FF2B5EF4-FFF2-40B4-BE49-F238E27FC236}">
                <a16:creationId xmlns:a16="http://schemas.microsoft.com/office/drawing/2014/main" id="{29C3059B-7B5F-B067-8138-AA8EF1E2D52A}"/>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316780" name="Group 7432">
          <a:extLst>
            <a:ext uri="{FF2B5EF4-FFF2-40B4-BE49-F238E27FC236}">
              <a16:creationId xmlns:a16="http://schemas.microsoft.com/office/drawing/2014/main" id="{E703258A-26C1-E779-CE11-C5BB18CF90BE}"/>
            </a:ext>
          </a:extLst>
        </xdr:cNvPr>
        <xdr:cNvGrpSpPr>
          <a:grpSpLocks/>
        </xdr:cNvGrpSpPr>
      </xdr:nvGrpSpPr>
      <xdr:grpSpPr bwMode="auto">
        <a:xfrm>
          <a:off x="4700588" y="10096500"/>
          <a:ext cx="266700" cy="0"/>
          <a:chOff x="466" y="3952"/>
          <a:chExt cx="28" cy="16"/>
        </a:xfrm>
      </xdr:grpSpPr>
      <xdr:sp macro="" textlink="">
        <xdr:nvSpPr>
          <xdr:cNvPr id="5316784" name="Line 7433">
            <a:extLst>
              <a:ext uri="{FF2B5EF4-FFF2-40B4-BE49-F238E27FC236}">
                <a16:creationId xmlns:a16="http://schemas.microsoft.com/office/drawing/2014/main" id="{259A7838-6390-C8D2-58EA-F05F4AF2F62E}"/>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785" name="Line 7434">
            <a:extLst>
              <a:ext uri="{FF2B5EF4-FFF2-40B4-BE49-F238E27FC236}">
                <a16:creationId xmlns:a16="http://schemas.microsoft.com/office/drawing/2014/main" id="{0FAACE8C-229B-9878-BAB7-0CC89698D016}"/>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316781" name="Group 7435">
          <a:extLst>
            <a:ext uri="{FF2B5EF4-FFF2-40B4-BE49-F238E27FC236}">
              <a16:creationId xmlns:a16="http://schemas.microsoft.com/office/drawing/2014/main" id="{28B12913-51CE-2BF3-5711-17E5A716790C}"/>
            </a:ext>
          </a:extLst>
        </xdr:cNvPr>
        <xdr:cNvGrpSpPr>
          <a:grpSpLocks/>
        </xdr:cNvGrpSpPr>
      </xdr:nvGrpSpPr>
      <xdr:grpSpPr bwMode="auto">
        <a:xfrm>
          <a:off x="4576763" y="10096500"/>
          <a:ext cx="228600" cy="0"/>
          <a:chOff x="466" y="3952"/>
          <a:chExt cx="28" cy="16"/>
        </a:xfrm>
      </xdr:grpSpPr>
      <xdr:sp macro="" textlink="">
        <xdr:nvSpPr>
          <xdr:cNvPr id="5316782" name="Line 7436">
            <a:extLst>
              <a:ext uri="{FF2B5EF4-FFF2-40B4-BE49-F238E27FC236}">
                <a16:creationId xmlns:a16="http://schemas.microsoft.com/office/drawing/2014/main" id="{5550281A-CFE5-4B90-4F6E-FCFD67105BE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16783" name="Line 7437">
            <a:extLst>
              <a:ext uri="{FF2B5EF4-FFF2-40B4-BE49-F238E27FC236}">
                <a16:creationId xmlns:a16="http://schemas.microsoft.com/office/drawing/2014/main" id="{29BD4D4F-2688-4898-B1D0-B81C7D7E07A1}"/>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5082574" name="Group 4">
          <a:hlinkClick xmlns:r="http://schemas.openxmlformats.org/officeDocument/2006/relationships" r:id="rId1" tooltip="Click for Bid Form"/>
          <a:extLst>
            <a:ext uri="{FF2B5EF4-FFF2-40B4-BE49-F238E27FC236}">
              <a16:creationId xmlns:a16="http://schemas.microsoft.com/office/drawing/2014/main" id="{0470554C-CCE3-7783-48B9-29C633CF6BAA}"/>
            </a:ext>
          </a:extLst>
        </xdr:cNvPr>
        <xdr:cNvGrpSpPr>
          <a:grpSpLocks/>
        </xdr:cNvGrpSpPr>
      </xdr:nvGrpSpPr>
      <xdr:grpSpPr bwMode="auto">
        <a:xfrm>
          <a:off x="7477125" y="19050"/>
          <a:ext cx="0" cy="942975"/>
          <a:chOff x="784" y="2"/>
          <a:chExt cx="116" cy="73"/>
        </a:xfrm>
      </xdr:grpSpPr>
      <xdr:sp macro="" textlink="">
        <xdr:nvSpPr>
          <xdr:cNvPr id="5082575" name="AutoShape 2">
            <a:extLst>
              <a:ext uri="{FF2B5EF4-FFF2-40B4-BE49-F238E27FC236}">
                <a16:creationId xmlns:a16="http://schemas.microsoft.com/office/drawing/2014/main" id="{86CA3B9C-71DB-BAD1-0CBC-FB7BF8D4CBCE}"/>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95A07616-13B7-BF2B-CE60-DC84C53F9443}"/>
              </a:ext>
            </a:extLst>
          </xdr:cNvPr>
          <xdr:cNvSpPr txBox="1">
            <a:spLocks noChangeArrowheads="1"/>
          </xdr:cNvSpPr>
        </xdr:nvSpPr>
        <xdr:spPr bwMode="auto">
          <a:xfrm>
            <a:off x="7477125" y="200299618132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191D8B51-65C9-6628-856F-169B589882AD}"/>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5066344" name="Group 1">
          <a:hlinkClick xmlns:r="http://schemas.openxmlformats.org/officeDocument/2006/relationships" r:id="rId1" tooltip="Click to Proceed"/>
          <a:extLst>
            <a:ext uri="{FF2B5EF4-FFF2-40B4-BE49-F238E27FC236}">
              <a16:creationId xmlns:a16="http://schemas.microsoft.com/office/drawing/2014/main" id="{5A1778B4-F604-AD14-D56C-C20D3D20030B}"/>
            </a:ext>
          </a:extLst>
        </xdr:cNvPr>
        <xdr:cNvGrpSpPr>
          <a:grpSpLocks/>
        </xdr:cNvGrpSpPr>
      </xdr:nvGrpSpPr>
      <xdr:grpSpPr bwMode="auto">
        <a:xfrm>
          <a:off x="7105650" y="57150"/>
          <a:ext cx="1209675" cy="771525"/>
          <a:chOff x="804" y="5"/>
          <a:chExt cx="116" cy="73"/>
        </a:xfrm>
      </xdr:grpSpPr>
      <xdr:sp macro="" textlink="">
        <xdr:nvSpPr>
          <xdr:cNvPr id="5066346" name="AutoShape 2">
            <a:extLst>
              <a:ext uri="{FF2B5EF4-FFF2-40B4-BE49-F238E27FC236}">
                <a16:creationId xmlns:a16="http://schemas.microsoft.com/office/drawing/2014/main" id="{B18C0E85-8308-E184-92D7-3B7381D5878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A7B9E48F-B33C-D8D9-0515-89A3A5B08B94}"/>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55</xdr:row>
      <xdr:rowOff>0</xdr:rowOff>
    </xdr:from>
    <xdr:to>
      <xdr:col>2</xdr:col>
      <xdr:colOff>4981575</xdr:colOff>
      <xdr:row>55</xdr:row>
      <xdr:rowOff>0</xdr:rowOff>
    </xdr:to>
    <xdr:pic>
      <xdr:nvPicPr>
        <xdr:cNvPr id="5066345" name="Picture 4">
          <a:extLst>
            <a:ext uri="{FF2B5EF4-FFF2-40B4-BE49-F238E27FC236}">
              <a16:creationId xmlns:a16="http://schemas.microsoft.com/office/drawing/2014/main" id="{BAB4F673-5A69-9799-D476-295155ACC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72593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46CB604C-E6F3-B68E-B27D-3DDC20544C37}"/>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7D2B55B5-7094-F54B-F81C-F1F658677C2F}"/>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5086670" name="Group 10">
          <a:hlinkClick xmlns:r="http://schemas.openxmlformats.org/officeDocument/2006/relationships" r:id="rId1" tooltip="Back to Cover Page"/>
          <a:extLst>
            <a:ext uri="{FF2B5EF4-FFF2-40B4-BE49-F238E27FC236}">
              <a16:creationId xmlns:a16="http://schemas.microsoft.com/office/drawing/2014/main" id="{1A066D85-E4B7-17F3-7557-BD7FF1FD0088}"/>
            </a:ext>
          </a:extLst>
        </xdr:cNvPr>
        <xdr:cNvGrpSpPr>
          <a:grpSpLocks/>
        </xdr:cNvGrpSpPr>
      </xdr:nvGrpSpPr>
      <xdr:grpSpPr bwMode="auto">
        <a:xfrm>
          <a:off x="6848475" y="104775"/>
          <a:ext cx="0" cy="742950"/>
          <a:chOff x="744" y="11"/>
          <a:chExt cx="113" cy="74"/>
        </a:xfrm>
      </xdr:grpSpPr>
      <xdr:sp macro="" textlink="">
        <xdr:nvSpPr>
          <xdr:cNvPr id="5086671" name="AutoShape 7">
            <a:extLst>
              <a:ext uri="{FF2B5EF4-FFF2-40B4-BE49-F238E27FC236}">
                <a16:creationId xmlns:a16="http://schemas.microsoft.com/office/drawing/2014/main" id="{2E0EE985-3FEE-EA49-0734-24E9D49053CB}"/>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A0DE04AD-F672-AAD6-A149-CB36E68C284D}"/>
              </a:ext>
            </a:extLst>
          </xdr:cNvPr>
          <xdr:cNvSpPr txBox="1">
            <a:spLocks noChangeArrowheads="1"/>
          </xdr:cNvSpPr>
        </xdr:nvSpPr>
        <xdr:spPr bwMode="auto">
          <a:xfrm>
            <a:off x="6848475" y="19644727541175"/>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5064148" name="Group 6">
          <a:hlinkClick xmlns:r="http://schemas.openxmlformats.org/officeDocument/2006/relationships" r:id="rId1" tooltip="Click for Sch-1"/>
          <a:extLst>
            <a:ext uri="{FF2B5EF4-FFF2-40B4-BE49-F238E27FC236}">
              <a16:creationId xmlns:a16="http://schemas.microsoft.com/office/drawing/2014/main" id="{FD92E508-DA0E-950A-C234-4DFF2ACF3933}"/>
            </a:ext>
          </a:extLst>
        </xdr:cNvPr>
        <xdr:cNvGrpSpPr>
          <a:grpSpLocks/>
        </xdr:cNvGrpSpPr>
      </xdr:nvGrpSpPr>
      <xdr:grpSpPr bwMode="auto">
        <a:xfrm>
          <a:off x="7477125" y="47625"/>
          <a:ext cx="0" cy="1219200"/>
          <a:chOff x="804" y="5"/>
          <a:chExt cx="116" cy="73"/>
        </a:xfrm>
      </xdr:grpSpPr>
      <xdr:sp macro="" textlink="">
        <xdr:nvSpPr>
          <xdr:cNvPr id="5064149" name="AutoShape 2">
            <a:extLst>
              <a:ext uri="{FF2B5EF4-FFF2-40B4-BE49-F238E27FC236}">
                <a16:creationId xmlns:a16="http://schemas.microsoft.com/office/drawing/2014/main" id="{9E73E5B5-C32E-F106-2BFD-51E8F762320D}"/>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70B442C7-5CE7-967B-B13B-07778E0E7A27}"/>
              </a:ext>
            </a:extLst>
          </xdr:cNvPr>
          <xdr:cNvSpPr txBox="1">
            <a:spLocks noChangeArrowheads="1"/>
          </xdr:cNvSpPr>
        </xdr:nvSpPr>
        <xdr:spPr bwMode="auto">
          <a:xfrm>
            <a:off x="7477125" y="63628905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67225" name="Group 38">
          <a:hlinkClick xmlns:r="http://schemas.openxmlformats.org/officeDocument/2006/relationships" r:id="rId1" tooltip="Click for Sch-2"/>
          <a:extLst>
            <a:ext uri="{FF2B5EF4-FFF2-40B4-BE49-F238E27FC236}">
              <a16:creationId xmlns:a16="http://schemas.microsoft.com/office/drawing/2014/main" id="{E247EE6B-6336-421B-921F-65BA133C7C0B}"/>
            </a:ext>
          </a:extLst>
        </xdr:cNvPr>
        <xdr:cNvGrpSpPr>
          <a:grpSpLocks/>
        </xdr:cNvGrpSpPr>
      </xdr:nvGrpSpPr>
      <xdr:grpSpPr bwMode="auto">
        <a:xfrm>
          <a:off x="19145250" y="28575"/>
          <a:ext cx="1038225" cy="619125"/>
          <a:chOff x="804" y="5"/>
          <a:chExt cx="116" cy="73"/>
        </a:xfrm>
      </xdr:grpSpPr>
      <xdr:sp macro="" textlink="">
        <xdr:nvSpPr>
          <xdr:cNvPr id="5067226" name="AutoShape 39">
            <a:extLst>
              <a:ext uri="{FF2B5EF4-FFF2-40B4-BE49-F238E27FC236}">
                <a16:creationId xmlns:a16="http://schemas.microsoft.com/office/drawing/2014/main" id="{CF969870-ED41-566D-92B7-9E75E469D344}"/>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1A4FBD1F-DC87-53FD-A635-432E8620F678}"/>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5068238" name="Group 38">
          <a:hlinkClick xmlns:r="http://schemas.openxmlformats.org/officeDocument/2006/relationships" r:id="rId1" tooltip="Click for Sch-2"/>
          <a:extLst>
            <a:ext uri="{FF2B5EF4-FFF2-40B4-BE49-F238E27FC236}">
              <a16:creationId xmlns:a16="http://schemas.microsoft.com/office/drawing/2014/main" id="{4D65D3FB-87FA-A507-FB78-965490BDEDB1}"/>
            </a:ext>
          </a:extLst>
        </xdr:cNvPr>
        <xdr:cNvGrpSpPr>
          <a:grpSpLocks/>
        </xdr:cNvGrpSpPr>
      </xdr:nvGrpSpPr>
      <xdr:grpSpPr bwMode="auto">
        <a:xfrm>
          <a:off x="8220075" y="28575"/>
          <a:ext cx="1114425" cy="638175"/>
          <a:chOff x="804" y="5"/>
          <a:chExt cx="116" cy="73"/>
        </a:xfrm>
      </xdr:grpSpPr>
      <xdr:sp macro="" textlink="">
        <xdr:nvSpPr>
          <xdr:cNvPr id="5068239" name="AutoShape 39">
            <a:extLst>
              <a:ext uri="{FF2B5EF4-FFF2-40B4-BE49-F238E27FC236}">
                <a16:creationId xmlns:a16="http://schemas.microsoft.com/office/drawing/2014/main" id="{CDE22F23-BC05-EF5C-76F9-AC6C980D0C7C}"/>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ACBD3C38-023D-AE83-F840-F1D2EC5DF263}"/>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5069262" name="Group 1">
          <a:hlinkClick xmlns:r="http://schemas.openxmlformats.org/officeDocument/2006/relationships" r:id="rId1" tooltip="Click for Sch-3"/>
          <a:extLst>
            <a:ext uri="{FF2B5EF4-FFF2-40B4-BE49-F238E27FC236}">
              <a16:creationId xmlns:a16="http://schemas.microsoft.com/office/drawing/2014/main" id="{6DE1C031-A804-0E37-D8FF-998112BA7CFC}"/>
            </a:ext>
          </a:extLst>
        </xdr:cNvPr>
        <xdr:cNvGrpSpPr>
          <a:grpSpLocks/>
        </xdr:cNvGrpSpPr>
      </xdr:nvGrpSpPr>
      <xdr:grpSpPr bwMode="auto">
        <a:xfrm>
          <a:off x="16240125" y="19050"/>
          <a:ext cx="1104900" cy="552450"/>
          <a:chOff x="804" y="5"/>
          <a:chExt cx="116" cy="73"/>
        </a:xfrm>
      </xdr:grpSpPr>
      <xdr:sp macro="" textlink="">
        <xdr:nvSpPr>
          <xdr:cNvPr id="5069263" name="AutoShape 2">
            <a:extLst>
              <a:ext uri="{FF2B5EF4-FFF2-40B4-BE49-F238E27FC236}">
                <a16:creationId xmlns:a16="http://schemas.microsoft.com/office/drawing/2014/main" id="{E08A894F-6DEB-719E-A26B-C41211D040EA}"/>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E565CF30-BE74-D3FC-0C03-DD715555C4A5}"/>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5070286" name="Group 1">
          <a:hlinkClick xmlns:r="http://schemas.openxmlformats.org/officeDocument/2006/relationships" r:id="rId1" tooltip="Click for Sch-3"/>
          <a:extLst>
            <a:ext uri="{FF2B5EF4-FFF2-40B4-BE49-F238E27FC236}">
              <a16:creationId xmlns:a16="http://schemas.microsoft.com/office/drawing/2014/main" id="{C9093935-3DCD-8319-1318-B05C0991B994}"/>
            </a:ext>
          </a:extLst>
        </xdr:cNvPr>
        <xdr:cNvGrpSpPr>
          <a:grpSpLocks/>
        </xdr:cNvGrpSpPr>
      </xdr:nvGrpSpPr>
      <xdr:grpSpPr bwMode="auto">
        <a:xfrm>
          <a:off x="7636669" y="19050"/>
          <a:ext cx="1114425" cy="654844"/>
          <a:chOff x="804" y="5"/>
          <a:chExt cx="116" cy="73"/>
        </a:xfrm>
      </xdr:grpSpPr>
      <xdr:sp macro="" textlink="">
        <xdr:nvSpPr>
          <xdr:cNvPr id="5070287" name="AutoShape 2">
            <a:extLst>
              <a:ext uri="{FF2B5EF4-FFF2-40B4-BE49-F238E27FC236}">
                <a16:creationId xmlns:a16="http://schemas.microsoft.com/office/drawing/2014/main" id="{EB3EEF8E-D00C-A3C0-1EA7-0A4485C5E811}"/>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251BC52E-F81F-72B0-D069-13C79686C4C5}"/>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676275</xdr:colOff>
      <xdr:row>2</xdr:row>
      <xdr:rowOff>257175</xdr:rowOff>
    </xdr:to>
    <xdr:grpSp>
      <xdr:nvGrpSpPr>
        <xdr:cNvPr id="5071313" name="Group 1">
          <a:hlinkClick xmlns:r="http://schemas.openxmlformats.org/officeDocument/2006/relationships" r:id="rId1" tooltip="Click for Sch-4"/>
          <a:extLst>
            <a:ext uri="{FF2B5EF4-FFF2-40B4-BE49-F238E27FC236}">
              <a16:creationId xmlns:a16="http://schemas.microsoft.com/office/drawing/2014/main" id="{2C6CE36F-CC8C-2DB1-1E7C-1773164CFA73}"/>
            </a:ext>
          </a:extLst>
        </xdr:cNvPr>
        <xdr:cNvGrpSpPr>
          <a:grpSpLocks/>
        </xdr:cNvGrpSpPr>
      </xdr:nvGrpSpPr>
      <xdr:grpSpPr bwMode="auto">
        <a:xfrm>
          <a:off x="17878425" y="19050"/>
          <a:ext cx="762000" cy="647700"/>
          <a:chOff x="804" y="5"/>
          <a:chExt cx="116" cy="73"/>
        </a:xfrm>
      </xdr:grpSpPr>
      <xdr:sp macro="" textlink="">
        <xdr:nvSpPr>
          <xdr:cNvPr id="5071314" name="AutoShape 2">
            <a:extLst>
              <a:ext uri="{FF2B5EF4-FFF2-40B4-BE49-F238E27FC236}">
                <a16:creationId xmlns:a16="http://schemas.microsoft.com/office/drawing/2014/main" id="{B6E4417A-6DED-7224-59C0-810E3708738D}"/>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B1556FC5-BE0A-51EB-AEAB-D1E96AC2B27E}"/>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5072334" name="Group 1">
          <a:hlinkClick xmlns:r="http://schemas.openxmlformats.org/officeDocument/2006/relationships" r:id="rId1" tooltip="Click for Sch-4"/>
          <a:extLst>
            <a:ext uri="{FF2B5EF4-FFF2-40B4-BE49-F238E27FC236}">
              <a16:creationId xmlns:a16="http://schemas.microsoft.com/office/drawing/2014/main" id="{98345533-3D77-545D-62B6-230C7032AECE}"/>
            </a:ext>
          </a:extLst>
        </xdr:cNvPr>
        <xdr:cNvGrpSpPr>
          <a:grpSpLocks/>
        </xdr:cNvGrpSpPr>
      </xdr:nvGrpSpPr>
      <xdr:grpSpPr bwMode="auto">
        <a:xfrm>
          <a:off x="7650956" y="19050"/>
          <a:ext cx="1109663" cy="666750"/>
          <a:chOff x="804" y="5"/>
          <a:chExt cx="116" cy="73"/>
        </a:xfrm>
      </xdr:grpSpPr>
      <xdr:sp macro="" textlink="">
        <xdr:nvSpPr>
          <xdr:cNvPr id="5072335" name="AutoShape 2">
            <a:extLst>
              <a:ext uri="{FF2B5EF4-FFF2-40B4-BE49-F238E27FC236}">
                <a16:creationId xmlns:a16="http://schemas.microsoft.com/office/drawing/2014/main" id="{019C067F-EFAF-71B5-4492-0C6C12F9D9AC}"/>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B7192B98-EA5D-F35E-FE41-5FAE482EF9BE}"/>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22.bin"/><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3" Type="http://schemas.openxmlformats.org/officeDocument/2006/relationships/printerSettings" Target="../printerSettings/printerSettings217.bin"/><Relationship Id="rId21" Type="http://schemas.openxmlformats.org/officeDocument/2006/relationships/printerSettings" Target="../printerSettings/printerSettings235.bin"/><Relationship Id="rId7" Type="http://schemas.openxmlformats.org/officeDocument/2006/relationships/printerSettings" Target="../printerSettings/printerSettings221.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drawing" Target="../drawings/drawing9.xml"/><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printerSettings" Target="../printerSettings/printerSettings236.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printerSettings" Target="../printerSettings/printerSettings239.bin"/><Relationship Id="rId7" Type="http://schemas.openxmlformats.org/officeDocument/2006/relationships/printerSettings" Target="../printerSettings/printerSettings243.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6" Type="http://schemas.openxmlformats.org/officeDocument/2006/relationships/printerSettings" Target="../printerSettings/printerSettings242.bin"/><Relationship Id="rId5" Type="http://schemas.openxmlformats.org/officeDocument/2006/relationships/printerSettings" Target="../printerSettings/printerSettings241.bin"/><Relationship Id="rId4" Type="http://schemas.openxmlformats.org/officeDocument/2006/relationships/printerSettings" Target="../printerSettings/printerSettings24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51.bin"/><Relationship Id="rId13" Type="http://schemas.openxmlformats.org/officeDocument/2006/relationships/printerSettings" Target="../printerSettings/printerSettings256.bin"/><Relationship Id="rId18" Type="http://schemas.openxmlformats.org/officeDocument/2006/relationships/printerSettings" Target="../printerSettings/printerSettings261.bin"/><Relationship Id="rId26" Type="http://schemas.openxmlformats.org/officeDocument/2006/relationships/drawing" Target="../drawings/drawing11.xml"/><Relationship Id="rId3" Type="http://schemas.openxmlformats.org/officeDocument/2006/relationships/printerSettings" Target="../printerSettings/printerSettings246.bin"/><Relationship Id="rId21" Type="http://schemas.openxmlformats.org/officeDocument/2006/relationships/printerSettings" Target="../printerSettings/printerSettings264.bin"/><Relationship Id="rId7" Type="http://schemas.openxmlformats.org/officeDocument/2006/relationships/printerSettings" Target="../printerSettings/printerSettings250.bin"/><Relationship Id="rId12" Type="http://schemas.openxmlformats.org/officeDocument/2006/relationships/printerSettings" Target="../printerSettings/printerSettings255.bin"/><Relationship Id="rId17" Type="http://schemas.openxmlformats.org/officeDocument/2006/relationships/printerSettings" Target="../printerSettings/printerSettings260.bin"/><Relationship Id="rId25" Type="http://schemas.openxmlformats.org/officeDocument/2006/relationships/printerSettings" Target="../printerSettings/printerSettings268.bin"/><Relationship Id="rId2" Type="http://schemas.openxmlformats.org/officeDocument/2006/relationships/printerSettings" Target="../printerSettings/printerSettings245.bin"/><Relationship Id="rId16" Type="http://schemas.openxmlformats.org/officeDocument/2006/relationships/printerSettings" Target="../printerSettings/printerSettings259.bin"/><Relationship Id="rId20" Type="http://schemas.openxmlformats.org/officeDocument/2006/relationships/printerSettings" Target="../printerSettings/printerSettings263.bin"/><Relationship Id="rId1" Type="http://schemas.openxmlformats.org/officeDocument/2006/relationships/printerSettings" Target="../printerSettings/printerSettings244.bin"/><Relationship Id="rId6" Type="http://schemas.openxmlformats.org/officeDocument/2006/relationships/printerSettings" Target="../printerSettings/printerSettings249.bin"/><Relationship Id="rId11" Type="http://schemas.openxmlformats.org/officeDocument/2006/relationships/printerSettings" Target="../printerSettings/printerSettings254.bin"/><Relationship Id="rId24" Type="http://schemas.openxmlformats.org/officeDocument/2006/relationships/printerSettings" Target="../printerSettings/printerSettings267.bin"/><Relationship Id="rId5" Type="http://schemas.openxmlformats.org/officeDocument/2006/relationships/printerSettings" Target="../printerSettings/printerSettings248.bin"/><Relationship Id="rId15" Type="http://schemas.openxmlformats.org/officeDocument/2006/relationships/printerSettings" Target="../printerSettings/printerSettings258.bin"/><Relationship Id="rId23" Type="http://schemas.openxmlformats.org/officeDocument/2006/relationships/printerSettings" Target="../printerSettings/printerSettings266.bin"/><Relationship Id="rId10" Type="http://schemas.openxmlformats.org/officeDocument/2006/relationships/printerSettings" Target="../printerSettings/printerSettings253.bin"/><Relationship Id="rId19" Type="http://schemas.openxmlformats.org/officeDocument/2006/relationships/printerSettings" Target="../printerSettings/printerSettings262.bin"/><Relationship Id="rId4" Type="http://schemas.openxmlformats.org/officeDocument/2006/relationships/printerSettings" Target="../printerSettings/printerSettings247.bin"/><Relationship Id="rId9" Type="http://schemas.openxmlformats.org/officeDocument/2006/relationships/printerSettings" Target="../printerSettings/printerSettings252.bin"/><Relationship Id="rId14" Type="http://schemas.openxmlformats.org/officeDocument/2006/relationships/printerSettings" Target="../printerSettings/printerSettings257.bin"/><Relationship Id="rId22" Type="http://schemas.openxmlformats.org/officeDocument/2006/relationships/printerSettings" Target="../printerSettings/printerSettings265.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76.bin"/><Relationship Id="rId13" Type="http://schemas.openxmlformats.org/officeDocument/2006/relationships/printerSettings" Target="../printerSettings/printerSettings281.bin"/><Relationship Id="rId18" Type="http://schemas.openxmlformats.org/officeDocument/2006/relationships/printerSettings" Target="../printerSettings/printerSettings286.bin"/><Relationship Id="rId26" Type="http://schemas.openxmlformats.org/officeDocument/2006/relationships/drawing" Target="../drawings/drawing12.xml"/><Relationship Id="rId3" Type="http://schemas.openxmlformats.org/officeDocument/2006/relationships/printerSettings" Target="../printerSettings/printerSettings271.bin"/><Relationship Id="rId21" Type="http://schemas.openxmlformats.org/officeDocument/2006/relationships/printerSettings" Target="../printerSettings/printerSettings289.bin"/><Relationship Id="rId7" Type="http://schemas.openxmlformats.org/officeDocument/2006/relationships/printerSettings" Target="../printerSettings/printerSettings275.bin"/><Relationship Id="rId12" Type="http://schemas.openxmlformats.org/officeDocument/2006/relationships/printerSettings" Target="../printerSettings/printerSettings280.bin"/><Relationship Id="rId17" Type="http://schemas.openxmlformats.org/officeDocument/2006/relationships/printerSettings" Target="../printerSettings/printerSettings285.bin"/><Relationship Id="rId25" Type="http://schemas.openxmlformats.org/officeDocument/2006/relationships/printerSettings" Target="../printerSettings/printerSettings293.bin"/><Relationship Id="rId2" Type="http://schemas.openxmlformats.org/officeDocument/2006/relationships/printerSettings" Target="../printerSettings/printerSettings270.bin"/><Relationship Id="rId16" Type="http://schemas.openxmlformats.org/officeDocument/2006/relationships/printerSettings" Target="../printerSettings/printerSettings284.bin"/><Relationship Id="rId20" Type="http://schemas.openxmlformats.org/officeDocument/2006/relationships/printerSettings" Target="../printerSettings/printerSettings288.bin"/><Relationship Id="rId1" Type="http://schemas.openxmlformats.org/officeDocument/2006/relationships/printerSettings" Target="../printerSettings/printerSettings269.bin"/><Relationship Id="rId6" Type="http://schemas.openxmlformats.org/officeDocument/2006/relationships/printerSettings" Target="../printerSettings/printerSettings274.bin"/><Relationship Id="rId11" Type="http://schemas.openxmlformats.org/officeDocument/2006/relationships/printerSettings" Target="../printerSettings/printerSettings279.bin"/><Relationship Id="rId24" Type="http://schemas.openxmlformats.org/officeDocument/2006/relationships/printerSettings" Target="../printerSettings/printerSettings292.bin"/><Relationship Id="rId5" Type="http://schemas.openxmlformats.org/officeDocument/2006/relationships/printerSettings" Target="../printerSettings/printerSettings273.bin"/><Relationship Id="rId15" Type="http://schemas.openxmlformats.org/officeDocument/2006/relationships/printerSettings" Target="../printerSettings/printerSettings283.bin"/><Relationship Id="rId23" Type="http://schemas.openxmlformats.org/officeDocument/2006/relationships/printerSettings" Target="../printerSettings/printerSettings291.bin"/><Relationship Id="rId10" Type="http://schemas.openxmlformats.org/officeDocument/2006/relationships/printerSettings" Target="../printerSettings/printerSettings278.bin"/><Relationship Id="rId19" Type="http://schemas.openxmlformats.org/officeDocument/2006/relationships/printerSettings" Target="../printerSettings/printerSettings287.bin"/><Relationship Id="rId4" Type="http://schemas.openxmlformats.org/officeDocument/2006/relationships/printerSettings" Target="../printerSettings/printerSettings272.bin"/><Relationship Id="rId9" Type="http://schemas.openxmlformats.org/officeDocument/2006/relationships/printerSettings" Target="../printerSettings/printerSettings277.bin"/><Relationship Id="rId14" Type="http://schemas.openxmlformats.org/officeDocument/2006/relationships/printerSettings" Target="../printerSettings/printerSettings282.bin"/><Relationship Id="rId22" Type="http://schemas.openxmlformats.org/officeDocument/2006/relationships/printerSettings" Target="../printerSettings/printerSettings29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01.bin"/><Relationship Id="rId13" Type="http://schemas.openxmlformats.org/officeDocument/2006/relationships/printerSettings" Target="../printerSettings/printerSettings306.bin"/><Relationship Id="rId18" Type="http://schemas.openxmlformats.org/officeDocument/2006/relationships/printerSettings" Target="../printerSettings/printerSettings311.bin"/><Relationship Id="rId3" Type="http://schemas.openxmlformats.org/officeDocument/2006/relationships/printerSettings" Target="../printerSettings/printerSettings296.bin"/><Relationship Id="rId21" Type="http://schemas.openxmlformats.org/officeDocument/2006/relationships/printerSettings" Target="../printerSettings/printerSettings314.bin"/><Relationship Id="rId7" Type="http://schemas.openxmlformats.org/officeDocument/2006/relationships/printerSettings" Target="../printerSettings/printerSettings300.bin"/><Relationship Id="rId12" Type="http://schemas.openxmlformats.org/officeDocument/2006/relationships/printerSettings" Target="../printerSettings/printerSettings305.bin"/><Relationship Id="rId17" Type="http://schemas.openxmlformats.org/officeDocument/2006/relationships/printerSettings" Target="../printerSettings/printerSettings310.bin"/><Relationship Id="rId2" Type="http://schemas.openxmlformats.org/officeDocument/2006/relationships/printerSettings" Target="../printerSettings/printerSettings295.bin"/><Relationship Id="rId16" Type="http://schemas.openxmlformats.org/officeDocument/2006/relationships/printerSettings" Target="../printerSettings/printerSettings309.bin"/><Relationship Id="rId20" Type="http://schemas.openxmlformats.org/officeDocument/2006/relationships/printerSettings" Target="../printerSettings/printerSettings313.bin"/><Relationship Id="rId1" Type="http://schemas.openxmlformats.org/officeDocument/2006/relationships/printerSettings" Target="../printerSettings/printerSettings294.bin"/><Relationship Id="rId6" Type="http://schemas.openxmlformats.org/officeDocument/2006/relationships/printerSettings" Target="../printerSettings/printerSettings299.bin"/><Relationship Id="rId11" Type="http://schemas.openxmlformats.org/officeDocument/2006/relationships/printerSettings" Target="../printerSettings/printerSettings304.bin"/><Relationship Id="rId5" Type="http://schemas.openxmlformats.org/officeDocument/2006/relationships/printerSettings" Target="../printerSettings/printerSettings298.bin"/><Relationship Id="rId15" Type="http://schemas.openxmlformats.org/officeDocument/2006/relationships/printerSettings" Target="../printerSettings/printerSettings308.bin"/><Relationship Id="rId23" Type="http://schemas.openxmlformats.org/officeDocument/2006/relationships/drawing" Target="../drawings/drawing13.xml"/><Relationship Id="rId10" Type="http://schemas.openxmlformats.org/officeDocument/2006/relationships/printerSettings" Target="../printerSettings/printerSettings303.bin"/><Relationship Id="rId19" Type="http://schemas.openxmlformats.org/officeDocument/2006/relationships/printerSettings" Target="../printerSettings/printerSettings312.bin"/><Relationship Id="rId4" Type="http://schemas.openxmlformats.org/officeDocument/2006/relationships/printerSettings" Target="../printerSettings/printerSettings297.bin"/><Relationship Id="rId9" Type="http://schemas.openxmlformats.org/officeDocument/2006/relationships/printerSettings" Target="../printerSettings/printerSettings302.bin"/><Relationship Id="rId14" Type="http://schemas.openxmlformats.org/officeDocument/2006/relationships/printerSettings" Target="../printerSettings/printerSettings307.bin"/><Relationship Id="rId22" Type="http://schemas.openxmlformats.org/officeDocument/2006/relationships/printerSettings" Target="../printerSettings/printerSettings31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23.bin"/><Relationship Id="rId13" Type="http://schemas.openxmlformats.org/officeDocument/2006/relationships/printerSettings" Target="../printerSettings/printerSettings328.bin"/><Relationship Id="rId18" Type="http://schemas.openxmlformats.org/officeDocument/2006/relationships/printerSettings" Target="../printerSettings/printerSettings333.bin"/><Relationship Id="rId26" Type="http://schemas.openxmlformats.org/officeDocument/2006/relationships/drawing" Target="../drawings/drawing14.xml"/><Relationship Id="rId3" Type="http://schemas.openxmlformats.org/officeDocument/2006/relationships/printerSettings" Target="../printerSettings/printerSettings318.bin"/><Relationship Id="rId21" Type="http://schemas.openxmlformats.org/officeDocument/2006/relationships/printerSettings" Target="../printerSettings/printerSettings336.bin"/><Relationship Id="rId7" Type="http://schemas.openxmlformats.org/officeDocument/2006/relationships/printerSettings" Target="../printerSettings/printerSettings322.bin"/><Relationship Id="rId12" Type="http://schemas.openxmlformats.org/officeDocument/2006/relationships/printerSettings" Target="../printerSettings/printerSettings327.bin"/><Relationship Id="rId17" Type="http://schemas.openxmlformats.org/officeDocument/2006/relationships/printerSettings" Target="../printerSettings/printerSettings332.bin"/><Relationship Id="rId25" Type="http://schemas.openxmlformats.org/officeDocument/2006/relationships/printerSettings" Target="../printerSettings/printerSettings340.bin"/><Relationship Id="rId2" Type="http://schemas.openxmlformats.org/officeDocument/2006/relationships/printerSettings" Target="../printerSettings/printerSettings317.bin"/><Relationship Id="rId16" Type="http://schemas.openxmlformats.org/officeDocument/2006/relationships/printerSettings" Target="../printerSettings/printerSettings331.bin"/><Relationship Id="rId20" Type="http://schemas.openxmlformats.org/officeDocument/2006/relationships/printerSettings" Target="../printerSettings/printerSettings335.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11" Type="http://schemas.openxmlformats.org/officeDocument/2006/relationships/printerSettings" Target="../printerSettings/printerSettings326.bin"/><Relationship Id="rId24" Type="http://schemas.openxmlformats.org/officeDocument/2006/relationships/printerSettings" Target="../printerSettings/printerSettings339.bin"/><Relationship Id="rId5" Type="http://schemas.openxmlformats.org/officeDocument/2006/relationships/printerSettings" Target="../printerSettings/printerSettings320.bin"/><Relationship Id="rId15" Type="http://schemas.openxmlformats.org/officeDocument/2006/relationships/printerSettings" Target="../printerSettings/printerSettings330.bin"/><Relationship Id="rId23" Type="http://schemas.openxmlformats.org/officeDocument/2006/relationships/printerSettings" Target="../printerSettings/printerSettings338.bin"/><Relationship Id="rId10" Type="http://schemas.openxmlformats.org/officeDocument/2006/relationships/printerSettings" Target="../printerSettings/printerSettings325.bin"/><Relationship Id="rId19" Type="http://schemas.openxmlformats.org/officeDocument/2006/relationships/printerSettings" Target="../printerSettings/printerSettings334.bin"/><Relationship Id="rId4" Type="http://schemas.openxmlformats.org/officeDocument/2006/relationships/printerSettings" Target="../printerSettings/printerSettings319.bin"/><Relationship Id="rId9" Type="http://schemas.openxmlformats.org/officeDocument/2006/relationships/printerSettings" Target="../printerSettings/printerSettings324.bin"/><Relationship Id="rId14" Type="http://schemas.openxmlformats.org/officeDocument/2006/relationships/printerSettings" Target="../printerSettings/printerSettings329.bin"/><Relationship Id="rId22" Type="http://schemas.openxmlformats.org/officeDocument/2006/relationships/printerSettings" Target="../printerSettings/printerSettings337.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48.bin"/><Relationship Id="rId13" Type="http://schemas.openxmlformats.org/officeDocument/2006/relationships/printerSettings" Target="../printerSettings/printerSettings353.bin"/><Relationship Id="rId18" Type="http://schemas.openxmlformats.org/officeDocument/2006/relationships/printerSettings" Target="../printerSettings/printerSettings358.bin"/><Relationship Id="rId3" Type="http://schemas.openxmlformats.org/officeDocument/2006/relationships/printerSettings" Target="../printerSettings/printerSettings343.bin"/><Relationship Id="rId21" Type="http://schemas.openxmlformats.org/officeDocument/2006/relationships/printerSettings" Target="../printerSettings/printerSettings361.bin"/><Relationship Id="rId7" Type="http://schemas.openxmlformats.org/officeDocument/2006/relationships/printerSettings" Target="../printerSettings/printerSettings347.bin"/><Relationship Id="rId12" Type="http://schemas.openxmlformats.org/officeDocument/2006/relationships/printerSettings" Target="../printerSettings/printerSettings352.bin"/><Relationship Id="rId17" Type="http://schemas.openxmlformats.org/officeDocument/2006/relationships/printerSettings" Target="../printerSettings/printerSettings357.bin"/><Relationship Id="rId2" Type="http://schemas.openxmlformats.org/officeDocument/2006/relationships/printerSettings" Target="../printerSettings/printerSettings342.bin"/><Relationship Id="rId16" Type="http://schemas.openxmlformats.org/officeDocument/2006/relationships/printerSettings" Target="../printerSettings/printerSettings356.bin"/><Relationship Id="rId20" Type="http://schemas.openxmlformats.org/officeDocument/2006/relationships/printerSettings" Target="../printerSettings/printerSettings360.bin"/><Relationship Id="rId1" Type="http://schemas.openxmlformats.org/officeDocument/2006/relationships/printerSettings" Target="../printerSettings/printerSettings341.bin"/><Relationship Id="rId6" Type="http://schemas.openxmlformats.org/officeDocument/2006/relationships/printerSettings" Target="../printerSettings/printerSettings346.bin"/><Relationship Id="rId11" Type="http://schemas.openxmlformats.org/officeDocument/2006/relationships/printerSettings" Target="../printerSettings/printerSettings351.bin"/><Relationship Id="rId5" Type="http://schemas.openxmlformats.org/officeDocument/2006/relationships/printerSettings" Target="../printerSettings/printerSettings345.bin"/><Relationship Id="rId15" Type="http://schemas.openxmlformats.org/officeDocument/2006/relationships/printerSettings" Target="../printerSettings/printerSettings355.bin"/><Relationship Id="rId23" Type="http://schemas.openxmlformats.org/officeDocument/2006/relationships/drawing" Target="../drawings/drawing15.xml"/><Relationship Id="rId10" Type="http://schemas.openxmlformats.org/officeDocument/2006/relationships/printerSettings" Target="../printerSettings/printerSettings350.bin"/><Relationship Id="rId19" Type="http://schemas.openxmlformats.org/officeDocument/2006/relationships/printerSettings" Target="../printerSettings/printerSettings359.bin"/><Relationship Id="rId4" Type="http://schemas.openxmlformats.org/officeDocument/2006/relationships/printerSettings" Target="../printerSettings/printerSettings344.bin"/><Relationship Id="rId9" Type="http://schemas.openxmlformats.org/officeDocument/2006/relationships/printerSettings" Target="../printerSettings/printerSettings349.bin"/><Relationship Id="rId14" Type="http://schemas.openxmlformats.org/officeDocument/2006/relationships/printerSettings" Target="../printerSettings/printerSettings354.bin"/><Relationship Id="rId22" Type="http://schemas.openxmlformats.org/officeDocument/2006/relationships/printerSettings" Target="../printerSettings/printerSettings36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70.bin"/><Relationship Id="rId13" Type="http://schemas.openxmlformats.org/officeDocument/2006/relationships/printerSettings" Target="../printerSettings/printerSettings375.bin"/><Relationship Id="rId18" Type="http://schemas.openxmlformats.org/officeDocument/2006/relationships/printerSettings" Target="../printerSettings/printerSettings380.bin"/><Relationship Id="rId26" Type="http://schemas.openxmlformats.org/officeDocument/2006/relationships/drawing" Target="../drawings/drawing16.xml"/><Relationship Id="rId3" Type="http://schemas.openxmlformats.org/officeDocument/2006/relationships/printerSettings" Target="../printerSettings/printerSettings365.bin"/><Relationship Id="rId21" Type="http://schemas.openxmlformats.org/officeDocument/2006/relationships/printerSettings" Target="../printerSettings/printerSettings383.bin"/><Relationship Id="rId7" Type="http://schemas.openxmlformats.org/officeDocument/2006/relationships/printerSettings" Target="../printerSettings/printerSettings369.bin"/><Relationship Id="rId12" Type="http://schemas.openxmlformats.org/officeDocument/2006/relationships/printerSettings" Target="../printerSettings/printerSettings374.bin"/><Relationship Id="rId17" Type="http://schemas.openxmlformats.org/officeDocument/2006/relationships/printerSettings" Target="../printerSettings/printerSettings379.bin"/><Relationship Id="rId25" Type="http://schemas.openxmlformats.org/officeDocument/2006/relationships/printerSettings" Target="../printerSettings/printerSettings387.bin"/><Relationship Id="rId2" Type="http://schemas.openxmlformats.org/officeDocument/2006/relationships/printerSettings" Target="../printerSettings/printerSettings364.bin"/><Relationship Id="rId16" Type="http://schemas.openxmlformats.org/officeDocument/2006/relationships/printerSettings" Target="../printerSettings/printerSettings378.bin"/><Relationship Id="rId20" Type="http://schemas.openxmlformats.org/officeDocument/2006/relationships/printerSettings" Target="../printerSettings/printerSettings382.bin"/><Relationship Id="rId1" Type="http://schemas.openxmlformats.org/officeDocument/2006/relationships/printerSettings" Target="../printerSettings/printerSettings363.bin"/><Relationship Id="rId6" Type="http://schemas.openxmlformats.org/officeDocument/2006/relationships/printerSettings" Target="../printerSettings/printerSettings368.bin"/><Relationship Id="rId11" Type="http://schemas.openxmlformats.org/officeDocument/2006/relationships/printerSettings" Target="../printerSettings/printerSettings373.bin"/><Relationship Id="rId24" Type="http://schemas.openxmlformats.org/officeDocument/2006/relationships/printerSettings" Target="../printerSettings/printerSettings386.bin"/><Relationship Id="rId5" Type="http://schemas.openxmlformats.org/officeDocument/2006/relationships/printerSettings" Target="../printerSettings/printerSettings367.bin"/><Relationship Id="rId15" Type="http://schemas.openxmlformats.org/officeDocument/2006/relationships/printerSettings" Target="../printerSettings/printerSettings377.bin"/><Relationship Id="rId23" Type="http://schemas.openxmlformats.org/officeDocument/2006/relationships/printerSettings" Target="../printerSettings/printerSettings385.bin"/><Relationship Id="rId10" Type="http://schemas.openxmlformats.org/officeDocument/2006/relationships/printerSettings" Target="../printerSettings/printerSettings372.bin"/><Relationship Id="rId19" Type="http://schemas.openxmlformats.org/officeDocument/2006/relationships/printerSettings" Target="../printerSettings/printerSettings381.bin"/><Relationship Id="rId4" Type="http://schemas.openxmlformats.org/officeDocument/2006/relationships/printerSettings" Target="../printerSettings/printerSettings366.bin"/><Relationship Id="rId9" Type="http://schemas.openxmlformats.org/officeDocument/2006/relationships/printerSettings" Target="../printerSettings/printerSettings371.bin"/><Relationship Id="rId14" Type="http://schemas.openxmlformats.org/officeDocument/2006/relationships/printerSettings" Target="../printerSettings/printerSettings376.bin"/><Relationship Id="rId22" Type="http://schemas.openxmlformats.org/officeDocument/2006/relationships/printerSettings" Target="../printerSettings/printerSettings38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printerSettings" Target="../printerSettings/printerSettings408.bin"/><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17.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30.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printerSettings" Target="../printerSettings/printerSettings429.bin"/><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23" Type="http://schemas.openxmlformats.org/officeDocument/2006/relationships/drawing" Target="../drawings/drawing18.xml"/><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printerSettings" Target="../printerSettings/printerSettings43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drawing" Target="../drawings/drawing1.xml"/><Relationship Id="rId3" Type="http://schemas.openxmlformats.org/officeDocument/2006/relationships/printerSettings" Target="../printerSettings/printerSettings24.bin"/><Relationship Id="rId21" Type="http://schemas.openxmlformats.org/officeDocument/2006/relationships/printerSettings" Target="../printerSettings/printerSettings42.bin"/><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printerSettings" Target="../printerSettings/printerSettings46.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printerSettings" Target="../printerSettings/printerSettings45.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4.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printerSettings" Target="../printerSettings/printerSettings43.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3" Type="http://schemas.openxmlformats.org/officeDocument/2006/relationships/printerSettings" Target="../printerSettings/printerSettings434.bin"/><Relationship Id="rId21" Type="http://schemas.openxmlformats.org/officeDocument/2006/relationships/printerSettings" Target="../printerSettings/printerSettings452.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23" Type="http://schemas.openxmlformats.org/officeDocument/2006/relationships/drawing" Target="../drawings/drawing19.xml"/><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 Id="rId22" Type="http://schemas.openxmlformats.org/officeDocument/2006/relationships/printerSettings" Target="../printerSettings/printerSettings45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61.bin"/><Relationship Id="rId13" Type="http://schemas.openxmlformats.org/officeDocument/2006/relationships/printerSettings" Target="../printerSettings/printerSettings466.bin"/><Relationship Id="rId18" Type="http://schemas.openxmlformats.org/officeDocument/2006/relationships/printerSettings" Target="../printerSettings/printerSettings471.bin"/><Relationship Id="rId3" Type="http://schemas.openxmlformats.org/officeDocument/2006/relationships/printerSettings" Target="../printerSettings/printerSettings456.bin"/><Relationship Id="rId21" Type="http://schemas.openxmlformats.org/officeDocument/2006/relationships/printerSettings" Target="../printerSettings/printerSettings474.bin"/><Relationship Id="rId7" Type="http://schemas.openxmlformats.org/officeDocument/2006/relationships/printerSettings" Target="../printerSettings/printerSettings460.bin"/><Relationship Id="rId12" Type="http://schemas.openxmlformats.org/officeDocument/2006/relationships/printerSettings" Target="../printerSettings/printerSettings465.bin"/><Relationship Id="rId17" Type="http://schemas.openxmlformats.org/officeDocument/2006/relationships/printerSettings" Target="../printerSettings/printerSettings470.bin"/><Relationship Id="rId2" Type="http://schemas.openxmlformats.org/officeDocument/2006/relationships/printerSettings" Target="../printerSettings/printerSettings455.bin"/><Relationship Id="rId16" Type="http://schemas.openxmlformats.org/officeDocument/2006/relationships/printerSettings" Target="../printerSettings/printerSettings469.bin"/><Relationship Id="rId20" Type="http://schemas.openxmlformats.org/officeDocument/2006/relationships/printerSettings" Target="../printerSettings/printerSettings473.bin"/><Relationship Id="rId1" Type="http://schemas.openxmlformats.org/officeDocument/2006/relationships/printerSettings" Target="../printerSettings/printerSettings454.bin"/><Relationship Id="rId6" Type="http://schemas.openxmlformats.org/officeDocument/2006/relationships/printerSettings" Target="../printerSettings/printerSettings459.bin"/><Relationship Id="rId11" Type="http://schemas.openxmlformats.org/officeDocument/2006/relationships/printerSettings" Target="../printerSettings/printerSettings464.bin"/><Relationship Id="rId5" Type="http://schemas.openxmlformats.org/officeDocument/2006/relationships/printerSettings" Target="../printerSettings/printerSettings458.bin"/><Relationship Id="rId15" Type="http://schemas.openxmlformats.org/officeDocument/2006/relationships/printerSettings" Target="../printerSettings/printerSettings468.bin"/><Relationship Id="rId23" Type="http://schemas.openxmlformats.org/officeDocument/2006/relationships/drawing" Target="../drawings/drawing20.xml"/><Relationship Id="rId10" Type="http://schemas.openxmlformats.org/officeDocument/2006/relationships/printerSettings" Target="../printerSettings/printerSettings463.bin"/><Relationship Id="rId19" Type="http://schemas.openxmlformats.org/officeDocument/2006/relationships/printerSettings" Target="../printerSettings/printerSettings472.bin"/><Relationship Id="rId4" Type="http://schemas.openxmlformats.org/officeDocument/2006/relationships/printerSettings" Target="../printerSettings/printerSettings457.bin"/><Relationship Id="rId9" Type="http://schemas.openxmlformats.org/officeDocument/2006/relationships/printerSettings" Target="../printerSettings/printerSettings462.bin"/><Relationship Id="rId14" Type="http://schemas.openxmlformats.org/officeDocument/2006/relationships/printerSettings" Target="../printerSettings/printerSettings467.bin"/><Relationship Id="rId22" Type="http://schemas.openxmlformats.org/officeDocument/2006/relationships/printerSettings" Target="../printerSettings/printerSettings475.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83.bin"/><Relationship Id="rId13" Type="http://schemas.openxmlformats.org/officeDocument/2006/relationships/printerSettings" Target="../printerSettings/printerSettings488.bin"/><Relationship Id="rId18" Type="http://schemas.openxmlformats.org/officeDocument/2006/relationships/printerSettings" Target="../printerSettings/printerSettings493.bin"/><Relationship Id="rId3" Type="http://schemas.openxmlformats.org/officeDocument/2006/relationships/printerSettings" Target="../printerSettings/printerSettings478.bin"/><Relationship Id="rId21" Type="http://schemas.openxmlformats.org/officeDocument/2006/relationships/printerSettings" Target="../printerSettings/printerSettings496.bin"/><Relationship Id="rId7" Type="http://schemas.openxmlformats.org/officeDocument/2006/relationships/printerSettings" Target="../printerSettings/printerSettings482.bin"/><Relationship Id="rId12" Type="http://schemas.openxmlformats.org/officeDocument/2006/relationships/printerSettings" Target="../printerSettings/printerSettings487.bin"/><Relationship Id="rId17" Type="http://schemas.openxmlformats.org/officeDocument/2006/relationships/printerSettings" Target="../printerSettings/printerSettings492.bin"/><Relationship Id="rId2" Type="http://schemas.openxmlformats.org/officeDocument/2006/relationships/printerSettings" Target="../printerSettings/printerSettings477.bin"/><Relationship Id="rId16" Type="http://schemas.openxmlformats.org/officeDocument/2006/relationships/printerSettings" Target="../printerSettings/printerSettings491.bin"/><Relationship Id="rId20" Type="http://schemas.openxmlformats.org/officeDocument/2006/relationships/printerSettings" Target="../printerSettings/printerSettings495.bin"/><Relationship Id="rId1" Type="http://schemas.openxmlformats.org/officeDocument/2006/relationships/printerSettings" Target="../printerSettings/printerSettings476.bin"/><Relationship Id="rId6" Type="http://schemas.openxmlformats.org/officeDocument/2006/relationships/printerSettings" Target="../printerSettings/printerSettings481.bin"/><Relationship Id="rId11" Type="http://schemas.openxmlformats.org/officeDocument/2006/relationships/printerSettings" Target="../printerSettings/printerSettings486.bin"/><Relationship Id="rId5" Type="http://schemas.openxmlformats.org/officeDocument/2006/relationships/printerSettings" Target="../printerSettings/printerSettings480.bin"/><Relationship Id="rId15" Type="http://schemas.openxmlformats.org/officeDocument/2006/relationships/printerSettings" Target="../printerSettings/printerSettings490.bin"/><Relationship Id="rId23" Type="http://schemas.openxmlformats.org/officeDocument/2006/relationships/drawing" Target="../drawings/drawing21.xml"/><Relationship Id="rId10" Type="http://schemas.openxmlformats.org/officeDocument/2006/relationships/printerSettings" Target="../printerSettings/printerSettings485.bin"/><Relationship Id="rId19" Type="http://schemas.openxmlformats.org/officeDocument/2006/relationships/printerSettings" Target="../printerSettings/printerSettings494.bin"/><Relationship Id="rId4" Type="http://schemas.openxmlformats.org/officeDocument/2006/relationships/printerSettings" Target="../printerSettings/printerSettings479.bin"/><Relationship Id="rId9" Type="http://schemas.openxmlformats.org/officeDocument/2006/relationships/printerSettings" Target="../printerSettings/printerSettings484.bin"/><Relationship Id="rId14" Type="http://schemas.openxmlformats.org/officeDocument/2006/relationships/printerSettings" Target="../printerSettings/printerSettings489.bin"/><Relationship Id="rId22" Type="http://schemas.openxmlformats.org/officeDocument/2006/relationships/printerSettings" Target="../printerSettings/printerSettings49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05.bin"/><Relationship Id="rId13" Type="http://schemas.openxmlformats.org/officeDocument/2006/relationships/printerSettings" Target="../printerSettings/printerSettings510.bin"/><Relationship Id="rId18" Type="http://schemas.openxmlformats.org/officeDocument/2006/relationships/printerSettings" Target="../printerSettings/printerSettings515.bin"/><Relationship Id="rId26" Type="http://schemas.openxmlformats.org/officeDocument/2006/relationships/drawing" Target="../drawings/drawing22.xml"/><Relationship Id="rId3" Type="http://schemas.openxmlformats.org/officeDocument/2006/relationships/printerSettings" Target="../printerSettings/printerSettings500.bin"/><Relationship Id="rId21" Type="http://schemas.openxmlformats.org/officeDocument/2006/relationships/printerSettings" Target="../printerSettings/printerSettings518.bin"/><Relationship Id="rId7" Type="http://schemas.openxmlformats.org/officeDocument/2006/relationships/printerSettings" Target="../printerSettings/printerSettings504.bin"/><Relationship Id="rId12" Type="http://schemas.openxmlformats.org/officeDocument/2006/relationships/printerSettings" Target="../printerSettings/printerSettings509.bin"/><Relationship Id="rId17" Type="http://schemas.openxmlformats.org/officeDocument/2006/relationships/printerSettings" Target="../printerSettings/printerSettings514.bin"/><Relationship Id="rId25" Type="http://schemas.openxmlformats.org/officeDocument/2006/relationships/printerSettings" Target="../printerSettings/printerSettings522.bin"/><Relationship Id="rId2" Type="http://schemas.openxmlformats.org/officeDocument/2006/relationships/printerSettings" Target="../printerSettings/printerSettings499.bin"/><Relationship Id="rId16" Type="http://schemas.openxmlformats.org/officeDocument/2006/relationships/printerSettings" Target="../printerSettings/printerSettings513.bin"/><Relationship Id="rId20" Type="http://schemas.openxmlformats.org/officeDocument/2006/relationships/printerSettings" Target="../printerSettings/printerSettings517.bin"/><Relationship Id="rId1" Type="http://schemas.openxmlformats.org/officeDocument/2006/relationships/printerSettings" Target="../printerSettings/printerSettings498.bin"/><Relationship Id="rId6" Type="http://schemas.openxmlformats.org/officeDocument/2006/relationships/printerSettings" Target="../printerSettings/printerSettings503.bin"/><Relationship Id="rId11" Type="http://schemas.openxmlformats.org/officeDocument/2006/relationships/printerSettings" Target="../printerSettings/printerSettings508.bin"/><Relationship Id="rId24" Type="http://schemas.openxmlformats.org/officeDocument/2006/relationships/printerSettings" Target="../printerSettings/printerSettings521.bin"/><Relationship Id="rId5" Type="http://schemas.openxmlformats.org/officeDocument/2006/relationships/printerSettings" Target="../printerSettings/printerSettings502.bin"/><Relationship Id="rId15" Type="http://schemas.openxmlformats.org/officeDocument/2006/relationships/printerSettings" Target="../printerSettings/printerSettings512.bin"/><Relationship Id="rId23" Type="http://schemas.openxmlformats.org/officeDocument/2006/relationships/printerSettings" Target="../printerSettings/printerSettings520.bin"/><Relationship Id="rId10" Type="http://schemas.openxmlformats.org/officeDocument/2006/relationships/printerSettings" Target="../printerSettings/printerSettings507.bin"/><Relationship Id="rId19" Type="http://schemas.openxmlformats.org/officeDocument/2006/relationships/printerSettings" Target="../printerSettings/printerSettings516.bin"/><Relationship Id="rId4" Type="http://schemas.openxmlformats.org/officeDocument/2006/relationships/printerSettings" Target="../printerSettings/printerSettings501.bin"/><Relationship Id="rId9" Type="http://schemas.openxmlformats.org/officeDocument/2006/relationships/printerSettings" Target="../printerSettings/printerSettings506.bin"/><Relationship Id="rId14" Type="http://schemas.openxmlformats.org/officeDocument/2006/relationships/printerSettings" Target="../printerSettings/printerSettings511.bin"/><Relationship Id="rId22" Type="http://schemas.openxmlformats.org/officeDocument/2006/relationships/printerSettings" Target="../printerSettings/printerSettings51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30.bin"/><Relationship Id="rId13" Type="http://schemas.openxmlformats.org/officeDocument/2006/relationships/printerSettings" Target="../printerSettings/printerSettings535.bin"/><Relationship Id="rId18" Type="http://schemas.openxmlformats.org/officeDocument/2006/relationships/printerSettings" Target="../printerSettings/printerSettings540.bin"/><Relationship Id="rId3" Type="http://schemas.openxmlformats.org/officeDocument/2006/relationships/printerSettings" Target="../printerSettings/printerSettings525.bin"/><Relationship Id="rId21" Type="http://schemas.openxmlformats.org/officeDocument/2006/relationships/printerSettings" Target="../printerSettings/printerSettings543.bin"/><Relationship Id="rId7" Type="http://schemas.openxmlformats.org/officeDocument/2006/relationships/printerSettings" Target="../printerSettings/printerSettings529.bin"/><Relationship Id="rId12" Type="http://schemas.openxmlformats.org/officeDocument/2006/relationships/printerSettings" Target="../printerSettings/printerSettings534.bin"/><Relationship Id="rId17" Type="http://schemas.openxmlformats.org/officeDocument/2006/relationships/printerSettings" Target="../printerSettings/printerSettings539.bin"/><Relationship Id="rId2" Type="http://schemas.openxmlformats.org/officeDocument/2006/relationships/printerSettings" Target="../printerSettings/printerSettings524.bin"/><Relationship Id="rId16" Type="http://schemas.openxmlformats.org/officeDocument/2006/relationships/printerSettings" Target="../printerSettings/printerSettings538.bin"/><Relationship Id="rId20" Type="http://schemas.openxmlformats.org/officeDocument/2006/relationships/printerSettings" Target="../printerSettings/printerSettings542.bin"/><Relationship Id="rId1" Type="http://schemas.openxmlformats.org/officeDocument/2006/relationships/printerSettings" Target="../printerSettings/printerSettings523.bin"/><Relationship Id="rId6" Type="http://schemas.openxmlformats.org/officeDocument/2006/relationships/printerSettings" Target="../printerSettings/printerSettings528.bin"/><Relationship Id="rId11" Type="http://schemas.openxmlformats.org/officeDocument/2006/relationships/printerSettings" Target="../printerSettings/printerSettings533.bin"/><Relationship Id="rId5" Type="http://schemas.openxmlformats.org/officeDocument/2006/relationships/printerSettings" Target="../printerSettings/printerSettings527.bin"/><Relationship Id="rId15" Type="http://schemas.openxmlformats.org/officeDocument/2006/relationships/printerSettings" Target="../printerSettings/printerSettings537.bin"/><Relationship Id="rId10" Type="http://schemas.openxmlformats.org/officeDocument/2006/relationships/printerSettings" Target="../printerSettings/printerSettings532.bin"/><Relationship Id="rId19" Type="http://schemas.openxmlformats.org/officeDocument/2006/relationships/printerSettings" Target="../printerSettings/printerSettings541.bin"/><Relationship Id="rId4" Type="http://schemas.openxmlformats.org/officeDocument/2006/relationships/printerSettings" Target="../printerSettings/printerSettings526.bin"/><Relationship Id="rId9" Type="http://schemas.openxmlformats.org/officeDocument/2006/relationships/printerSettings" Target="../printerSettings/printerSettings531.bin"/><Relationship Id="rId14" Type="http://schemas.openxmlformats.org/officeDocument/2006/relationships/printerSettings" Target="../printerSettings/printerSettings5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51.bin"/><Relationship Id="rId13" Type="http://schemas.openxmlformats.org/officeDocument/2006/relationships/printerSettings" Target="../printerSettings/printerSettings556.bin"/><Relationship Id="rId18" Type="http://schemas.openxmlformats.org/officeDocument/2006/relationships/printerSettings" Target="../printerSettings/printerSettings561.bin"/><Relationship Id="rId3" Type="http://schemas.openxmlformats.org/officeDocument/2006/relationships/printerSettings" Target="../printerSettings/printerSettings546.bin"/><Relationship Id="rId21" Type="http://schemas.openxmlformats.org/officeDocument/2006/relationships/printerSettings" Target="../printerSettings/printerSettings564.bin"/><Relationship Id="rId7" Type="http://schemas.openxmlformats.org/officeDocument/2006/relationships/printerSettings" Target="../printerSettings/printerSettings550.bin"/><Relationship Id="rId12" Type="http://schemas.openxmlformats.org/officeDocument/2006/relationships/printerSettings" Target="../printerSettings/printerSettings555.bin"/><Relationship Id="rId17" Type="http://schemas.openxmlformats.org/officeDocument/2006/relationships/printerSettings" Target="../printerSettings/printerSettings560.bin"/><Relationship Id="rId25" Type="http://schemas.openxmlformats.org/officeDocument/2006/relationships/printerSettings" Target="../printerSettings/printerSettings568.bin"/><Relationship Id="rId2" Type="http://schemas.openxmlformats.org/officeDocument/2006/relationships/printerSettings" Target="../printerSettings/printerSettings545.bin"/><Relationship Id="rId16" Type="http://schemas.openxmlformats.org/officeDocument/2006/relationships/printerSettings" Target="../printerSettings/printerSettings559.bin"/><Relationship Id="rId20" Type="http://schemas.openxmlformats.org/officeDocument/2006/relationships/printerSettings" Target="../printerSettings/printerSettings563.bin"/><Relationship Id="rId1" Type="http://schemas.openxmlformats.org/officeDocument/2006/relationships/printerSettings" Target="../printerSettings/printerSettings544.bin"/><Relationship Id="rId6" Type="http://schemas.openxmlformats.org/officeDocument/2006/relationships/printerSettings" Target="../printerSettings/printerSettings549.bin"/><Relationship Id="rId11" Type="http://schemas.openxmlformats.org/officeDocument/2006/relationships/printerSettings" Target="../printerSettings/printerSettings554.bin"/><Relationship Id="rId24" Type="http://schemas.openxmlformats.org/officeDocument/2006/relationships/printerSettings" Target="../printerSettings/printerSettings567.bin"/><Relationship Id="rId5" Type="http://schemas.openxmlformats.org/officeDocument/2006/relationships/printerSettings" Target="../printerSettings/printerSettings548.bin"/><Relationship Id="rId15" Type="http://schemas.openxmlformats.org/officeDocument/2006/relationships/printerSettings" Target="../printerSettings/printerSettings558.bin"/><Relationship Id="rId23" Type="http://schemas.openxmlformats.org/officeDocument/2006/relationships/printerSettings" Target="../printerSettings/printerSettings566.bin"/><Relationship Id="rId10" Type="http://schemas.openxmlformats.org/officeDocument/2006/relationships/printerSettings" Target="../printerSettings/printerSettings553.bin"/><Relationship Id="rId19" Type="http://schemas.openxmlformats.org/officeDocument/2006/relationships/printerSettings" Target="../printerSettings/printerSettings562.bin"/><Relationship Id="rId4" Type="http://schemas.openxmlformats.org/officeDocument/2006/relationships/printerSettings" Target="../printerSettings/printerSettings547.bin"/><Relationship Id="rId9" Type="http://schemas.openxmlformats.org/officeDocument/2006/relationships/printerSettings" Target="../printerSettings/printerSettings552.bin"/><Relationship Id="rId14" Type="http://schemas.openxmlformats.org/officeDocument/2006/relationships/printerSettings" Target="../printerSettings/printerSettings557.bin"/><Relationship Id="rId22" Type="http://schemas.openxmlformats.org/officeDocument/2006/relationships/printerSettings" Target="../printerSettings/printerSettings56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76.bin"/><Relationship Id="rId13" Type="http://schemas.openxmlformats.org/officeDocument/2006/relationships/printerSettings" Target="../printerSettings/printerSettings581.bin"/><Relationship Id="rId18" Type="http://schemas.openxmlformats.org/officeDocument/2006/relationships/printerSettings" Target="../printerSettings/printerSettings586.bin"/><Relationship Id="rId3" Type="http://schemas.openxmlformats.org/officeDocument/2006/relationships/printerSettings" Target="../printerSettings/printerSettings571.bin"/><Relationship Id="rId21" Type="http://schemas.openxmlformats.org/officeDocument/2006/relationships/printerSettings" Target="../printerSettings/printerSettings589.bin"/><Relationship Id="rId7" Type="http://schemas.openxmlformats.org/officeDocument/2006/relationships/printerSettings" Target="../printerSettings/printerSettings575.bin"/><Relationship Id="rId12" Type="http://schemas.openxmlformats.org/officeDocument/2006/relationships/printerSettings" Target="../printerSettings/printerSettings580.bin"/><Relationship Id="rId17" Type="http://schemas.openxmlformats.org/officeDocument/2006/relationships/printerSettings" Target="../printerSettings/printerSettings585.bin"/><Relationship Id="rId25" Type="http://schemas.openxmlformats.org/officeDocument/2006/relationships/printerSettings" Target="../printerSettings/printerSettings593.bin"/><Relationship Id="rId2" Type="http://schemas.openxmlformats.org/officeDocument/2006/relationships/printerSettings" Target="../printerSettings/printerSettings570.bin"/><Relationship Id="rId16" Type="http://schemas.openxmlformats.org/officeDocument/2006/relationships/printerSettings" Target="../printerSettings/printerSettings584.bin"/><Relationship Id="rId20" Type="http://schemas.openxmlformats.org/officeDocument/2006/relationships/printerSettings" Target="../printerSettings/printerSettings588.bin"/><Relationship Id="rId1" Type="http://schemas.openxmlformats.org/officeDocument/2006/relationships/printerSettings" Target="../printerSettings/printerSettings569.bin"/><Relationship Id="rId6" Type="http://schemas.openxmlformats.org/officeDocument/2006/relationships/printerSettings" Target="../printerSettings/printerSettings574.bin"/><Relationship Id="rId11" Type="http://schemas.openxmlformats.org/officeDocument/2006/relationships/printerSettings" Target="../printerSettings/printerSettings579.bin"/><Relationship Id="rId24" Type="http://schemas.openxmlformats.org/officeDocument/2006/relationships/printerSettings" Target="../printerSettings/printerSettings592.bin"/><Relationship Id="rId5" Type="http://schemas.openxmlformats.org/officeDocument/2006/relationships/printerSettings" Target="../printerSettings/printerSettings573.bin"/><Relationship Id="rId15" Type="http://schemas.openxmlformats.org/officeDocument/2006/relationships/printerSettings" Target="../printerSettings/printerSettings583.bin"/><Relationship Id="rId23" Type="http://schemas.openxmlformats.org/officeDocument/2006/relationships/printerSettings" Target="../printerSettings/printerSettings591.bin"/><Relationship Id="rId10" Type="http://schemas.openxmlformats.org/officeDocument/2006/relationships/printerSettings" Target="../printerSettings/printerSettings578.bin"/><Relationship Id="rId19" Type="http://schemas.openxmlformats.org/officeDocument/2006/relationships/printerSettings" Target="../printerSettings/printerSettings587.bin"/><Relationship Id="rId4" Type="http://schemas.openxmlformats.org/officeDocument/2006/relationships/printerSettings" Target="../printerSettings/printerSettings572.bin"/><Relationship Id="rId9" Type="http://schemas.openxmlformats.org/officeDocument/2006/relationships/printerSettings" Target="../printerSettings/printerSettings577.bin"/><Relationship Id="rId14" Type="http://schemas.openxmlformats.org/officeDocument/2006/relationships/printerSettings" Target="../printerSettings/printerSettings582.bin"/><Relationship Id="rId22" Type="http://schemas.openxmlformats.org/officeDocument/2006/relationships/printerSettings" Target="../printerSettings/printerSettings59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4.bin"/><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3" Type="http://schemas.openxmlformats.org/officeDocument/2006/relationships/printerSettings" Target="../printerSettings/printerSettings49.bin"/><Relationship Id="rId21" Type="http://schemas.openxmlformats.org/officeDocument/2006/relationships/printerSettings" Target="../printerSettings/printerSettings67.bin"/><Relationship Id="rId7" Type="http://schemas.openxmlformats.org/officeDocument/2006/relationships/printerSettings" Target="../printerSettings/printerSettings53.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drawing" Target="../drawings/drawing2.xml"/><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0" Type="http://schemas.openxmlformats.org/officeDocument/2006/relationships/printerSettings" Target="../printerSettings/printerSettings66.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8.bin"/><Relationship Id="rId13" Type="http://schemas.openxmlformats.org/officeDocument/2006/relationships/printerSettings" Target="../printerSettings/printerSettings83.bin"/><Relationship Id="rId18" Type="http://schemas.openxmlformats.org/officeDocument/2006/relationships/printerSettings" Target="../printerSettings/printerSettings88.bin"/><Relationship Id="rId26" Type="http://schemas.openxmlformats.org/officeDocument/2006/relationships/drawing" Target="../drawings/drawing3.xml"/><Relationship Id="rId3" Type="http://schemas.openxmlformats.org/officeDocument/2006/relationships/printerSettings" Target="../printerSettings/printerSettings73.bin"/><Relationship Id="rId21" Type="http://schemas.openxmlformats.org/officeDocument/2006/relationships/printerSettings" Target="../printerSettings/printerSettings91.bin"/><Relationship Id="rId7" Type="http://schemas.openxmlformats.org/officeDocument/2006/relationships/printerSettings" Target="../printerSettings/printerSettings77.bin"/><Relationship Id="rId12" Type="http://schemas.openxmlformats.org/officeDocument/2006/relationships/printerSettings" Target="../printerSettings/printerSettings82.bin"/><Relationship Id="rId17" Type="http://schemas.openxmlformats.org/officeDocument/2006/relationships/printerSettings" Target="../printerSettings/printerSettings87.bin"/><Relationship Id="rId25" Type="http://schemas.openxmlformats.org/officeDocument/2006/relationships/printerSettings" Target="../printerSettings/printerSettings95.bin"/><Relationship Id="rId2" Type="http://schemas.openxmlformats.org/officeDocument/2006/relationships/printerSettings" Target="../printerSettings/printerSettings72.bin"/><Relationship Id="rId16" Type="http://schemas.openxmlformats.org/officeDocument/2006/relationships/printerSettings" Target="../printerSettings/printerSettings86.bin"/><Relationship Id="rId20" Type="http://schemas.openxmlformats.org/officeDocument/2006/relationships/printerSettings" Target="../printerSettings/printerSettings90.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1.bin"/><Relationship Id="rId24" Type="http://schemas.openxmlformats.org/officeDocument/2006/relationships/printerSettings" Target="../printerSettings/printerSettings94.bin"/><Relationship Id="rId5" Type="http://schemas.openxmlformats.org/officeDocument/2006/relationships/printerSettings" Target="../printerSettings/printerSettings75.bin"/><Relationship Id="rId15" Type="http://schemas.openxmlformats.org/officeDocument/2006/relationships/printerSettings" Target="../printerSettings/printerSettings85.bin"/><Relationship Id="rId23" Type="http://schemas.openxmlformats.org/officeDocument/2006/relationships/printerSettings" Target="../printerSettings/printerSettings93.bin"/><Relationship Id="rId10" Type="http://schemas.openxmlformats.org/officeDocument/2006/relationships/printerSettings" Target="../printerSettings/printerSettings80.bin"/><Relationship Id="rId19" Type="http://schemas.openxmlformats.org/officeDocument/2006/relationships/printerSettings" Target="../printerSettings/printerSettings89.bin"/><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 Id="rId14" Type="http://schemas.openxmlformats.org/officeDocument/2006/relationships/printerSettings" Target="../printerSettings/printerSettings84.bin"/><Relationship Id="rId22" Type="http://schemas.openxmlformats.org/officeDocument/2006/relationships/printerSettings" Target="../printerSettings/printerSettings9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3.bin"/><Relationship Id="rId13" Type="http://schemas.openxmlformats.org/officeDocument/2006/relationships/printerSettings" Target="../printerSettings/printerSettings108.bin"/><Relationship Id="rId18" Type="http://schemas.openxmlformats.org/officeDocument/2006/relationships/printerSettings" Target="../printerSettings/printerSettings113.bin"/><Relationship Id="rId26" Type="http://schemas.openxmlformats.org/officeDocument/2006/relationships/drawing" Target="../drawings/drawing4.xml"/><Relationship Id="rId3" Type="http://schemas.openxmlformats.org/officeDocument/2006/relationships/printerSettings" Target="../printerSettings/printerSettings98.bin"/><Relationship Id="rId21" Type="http://schemas.openxmlformats.org/officeDocument/2006/relationships/printerSettings" Target="../printerSettings/printerSettings116.bin"/><Relationship Id="rId7" Type="http://schemas.openxmlformats.org/officeDocument/2006/relationships/printerSettings" Target="../printerSettings/printerSettings102.bin"/><Relationship Id="rId12" Type="http://schemas.openxmlformats.org/officeDocument/2006/relationships/printerSettings" Target="../printerSettings/printerSettings107.bin"/><Relationship Id="rId17" Type="http://schemas.openxmlformats.org/officeDocument/2006/relationships/printerSettings" Target="../printerSettings/printerSettings112.bin"/><Relationship Id="rId25" Type="http://schemas.openxmlformats.org/officeDocument/2006/relationships/printerSettings" Target="../printerSettings/printerSettings120.bin"/><Relationship Id="rId2" Type="http://schemas.openxmlformats.org/officeDocument/2006/relationships/printerSettings" Target="../printerSettings/printerSettings97.bin"/><Relationship Id="rId16" Type="http://schemas.openxmlformats.org/officeDocument/2006/relationships/printerSettings" Target="../printerSettings/printerSettings111.bin"/><Relationship Id="rId20" Type="http://schemas.openxmlformats.org/officeDocument/2006/relationships/printerSettings" Target="../printerSettings/printerSettings115.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11" Type="http://schemas.openxmlformats.org/officeDocument/2006/relationships/printerSettings" Target="../printerSettings/printerSettings106.bin"/><Relationship Id="rId24" Type="http://schemas.openxmlformats.org/officeDocument/2006/relationships/printerSettings" Target="../printerSettings/printerSettings119.bin"/><Relationship Id="rId5" Type="http://schemas.openxmlformats.org/officeDocument/2006/relationships/printerSettings" Target="../printerSettings/printerSettings100.bin"/><Relationship Id="rId15" Type="http://schemas.openxmlformats.org/officeDocument/2006/relationships/printerSettings" Target="../printerSettings/printerSettings110.bin"/><Relationship Id="rId23" Type="http://schemas.openxmlformats.org/officeDocument/2006/relationships/printerSettings" Target="../printerSettings/printerSettings118.bin"/><Relationship Id="rId10" Type="http://schemas.openxmlformats.org/officeDocument/2006/relationships/printerSettings" Target="../printerSettings/printerSettings105.bin"/><Relationship Id="rId19" Type="http://schemas.openxmlformats.org/officeDocument/2006/relationships/printerSettings" Target="../printerSettings/printerSettings114.bin"/><Relationship Id="rId4" Type="http://schemas.openxmlformats.org/officeDocument/2006/relationships/printerSettings" Target="../printerSettings/printerSettings99.bin"/><Relationship Id="rId9" Type="http://schemas.openxmlformats.org/officeDocument/2006/relationships/printerSettings" Target="../printerSettings/printerSettings104.bin"/><Relationship Id="rId14" Type="http://schemas.openxmlformats.org/officeDocument/2006/relationships/printerSettings" Target="../printerSettings/printerSettings109.bin"/><Relationship Id="rId22" Type="http://schemas.openxmlformats.org/officeDocument/2006/relationships/printerSettings" Target="../printerSettings/printerSettings11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8.bin"/><Relationship Id="rId13" Type="http://schemas.openxmlformats.org/officeDocument/2006/relationships/printerSettings" Target="../printerSettings/printerSettings133.bin"/><Relationship Id="rId18" Type="http://schemas.openxmlformats.org/officeDocument/2006/relationships/printerSettings" Target="../printerSettings/printerSettings138.bin"/><Relationship Id="rId3" Type="http://schemas.openxmlformats.org/officeDocument/2006/relationships/printerSettings" Target="../printerSettings/printerSettings123.bin"/><Relationship Id="rId21" Type="http://schemas.openxmlformats.org/officeDocument/2006/relationships/printerSettings" Target="../printerSettings/printerSettings141.bin"/><Relationship Id="rId7" Type="http://schemas.openxmlformats.org/officeDocument/2006/relationships/printerSettings" Target="../printerSettings/printerSettings127.bin"/><Relationship Id="rId12" Type="http://schemas.openxmlformats.org/officeDocument/2006/relationships/printerSettings" Target="../printerSettings/printerSettings132.bin"/><Relationship Id="rId17" Type="http://schemas.openxmlformats.org/officeDocument/2006/relationships/printerSettings" Target="../printerSettings/printerSettings137.bin"/><Relationship Id="rId2" Type="http://schemas.openxmlformats.org/officeDocument/2006/relationships/printerSettings" Target="../printerSettings/printerSettings122.bin"/><Relationship Id="rId16" Type="http://schemas.openxmlformats.org/officeDocument/2006/relationships/printerSettings" Target="../printerSettings/printerSettings136.bin"/><Relationship Id="rId20" Type="http://schemas.openxmlformats.org/officeDocument/2006/relationships/printerSettings" Target="../printerSettings/printerSettings140.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1.bin"/><Relationship Id="rId5" Type="http://schemas.openxmlformats.org/officeDocument/2006/relationships/printerSettings" Target="../printerSettings/printerSettings125.bin"/><Relationship Id="rId15" Type="http://schemas.openxmlformats.org/officeDocument/2006/relationships/printerSettings" Target="../printerSettings/printerSettings135.bin"/><Relationship Id="rId23" Type="http://schemas.openxmlformats.org/officeDocument/2006/relationships/drawing" Target="../drawings/drawing5.xml"/><Relationship Id="rId10" Type="http://schemas.openxmlformats.org/officeDocument/2006/relationships/printerSettings" Target="../printerSettings/printerSettings130.bin"/><Relationship Id="rId19" Type="http://schemas.openxmlformats.org/officeDocument/2006/relationships/printerSettings" Target="../printerSettings/printerSettings139.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 Id="rId14" Type="http://schemas.openxmlformats.org/officeDocument/2006/relationships/printerSettings" Target="../printerSettings/printerSettings134.bin"/><Relationship Id="rId22" Type="http://schemas.openxmlformats.org/officeDocument/2006/relationships/printerSettings" Target="../printerSettings/printerSettings1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50.bin"/><Relationship Id="rId13" Type="http://schemas.openxmlformats.org/officeDocument/2006/relationships/printerSettings" Target="../printerSettings/printerSettings155.bin"/><Relationship Id="rId18" Type="http://schemas.openxmlformats.org/officeDocument/2006/relationships/printerSettings" Target="../printerSettings/printerSettings160.bin"/><Relationship Id="rId26" Type="http://schemas.openxmlformats.org/officeDocument/2006/relationships/drawing" Target="../drawings/drawing6.xml"/><Relationship Id="rId3" Type="http://schemas.openxmlformats.org/officeDocument/2006/relationships/printerSettings" Target="../printerSettings/printerSettings145.bin"/><Relationship Id="rId21" Type="http://schemas.openxmlformats.org/officeDocument/2006/relationships/printerSettings" Target="../printerSettings/printerSettings163.bin"/><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17" Type="http://schemas.openxmlformats.org/officeDocument/2006/relationships/printerSettings" Target="../printerSettings/printerSettings159.bin"/><Relationship Id="rId25" Type="http://schemas.openxmlformats.org/officeDocument/2006/relationships/printerSettings" Target="../printerSettings/printerSettings167.bin"/><Relationship Id="rId2" Type="http://schemas.openxmlformats.org/officeDocument/2006/relationships/printerSettings" Target="../printerSettings/printerSettings144.bin"/><Relationship Id="rId16" Type="http://schemas.openxmlformats.org/officeDocument/2006/relationships/printerSettings" Target="../printerSettings/printerSettings158.bin"/><Relationship Id="rId20" Type="http://schemas.openxmlformats.org/officeDocument/2006/relationships/printerSettings" Target="../printerSettings/printerSettings162.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24" Type="http://schemas.openxmlformats.org/officeDocument/2006/relationships/printerSettings" Target="../printerSettings/printerSettings166.bin"/><Relationship Id="rId5" Type="http://schemas.openxmlformats.org/officeDocument/2006/relationships/printerSettings" Target="../printerSettings/printerSettings147.bin"/><Relationship Id="rId15" Type="http://schemas.openxmlformats.org/officeDocument/2006/relationships/printerSettings" Target="../printerSettings/printerSettings157.bin"/><Relationship Id="rId23" Type="http://schemas.openxmlformats.org/officeDocument/2006/relationships/printerSettings" Target="../printerSettings/printerSettings165.bin"/><Relationship Id="rId10" Type="http://schemas.openxmlformats.org/officeDocument/2006/relationships/printerSettings" Target="../printerSettings/printerSettings152.bin"/><Relationship Id="rId19" Type="http://schemas.openxmlformats.org/officeDocument/2006/relationships/printerSettings" Target="../printerSettings/printerSettings161.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 Id="rId22" Type="http://schemas.openxmlformats.org/officeDocument/2006/relationships/printerSettings" Target="../printerSettings/printerSettings16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75.bin"/><Relationship Id="rId13" Type="http://schemas.openxmlformats.org/officeDocument/2006/relationships/printerSettings" Target="../printerSettings/printerSettings180.bin"/><Relationship Id="rId18" Type="http://schemas.openxmlformats.org/officeDocument/2006/relationships/printerSettings" Target="../printerSettings/printerSettings185.bin"/><Relationship Id="rId3" Type="http://schemas.openxmlformats.org/officeDocument/2006/relationships/printerSettings" Target="../printerSettings/printerSettings170.bin"/><Relationship Id="rId21" Type="http://schemas.openxmlformats.org/officeDocument/2006/relationships/printerSettings" Target="../printerSettings/printerSettings188.bin"/><Relationship Id="rId7" Type="http://schemas.openxmlformats.org/officeDocument/2006/relationships/printerSettings" Target="../printerSettings/printerSettings174.bin"/><Relationship Id="rId12" Type="http://schemas.openxmlformats.org/officeDocument/2006/relationships/printerSettings" Target="../printerSettings/printerSettings179.bin"/><Relationship Id="rId17" Type="http://schemas.openxmlformats.org/officeDocument/2006/relationships/printerSettings" Target="../printerSettings/printerSettings184.bin"/><Relationship Id="rId2" Type="http://schemas.openxmlformats.org/officeDocument/2006/relationships/printerSettings" Target="../printerSettings/printerSettings169.bin"/><Relationship Id="rId16" Type="http://schemas.openxmlformats.org/officeDocument/2006/relationships/printerSettings" Target="../printerSettings/printerSettings183.bin"/><Relationship Id="rId20" Type="http://schemas.openxmlformats.org/officeDocument/2006/relationships/printerSettings" Target="../printerSettings/printerSettings187.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1" Type="http://schemas.openxmlformats.org/officeDocument/2006/relationships/printerSettings" Target="../printerSettings/printerSettings178.bin"/><Relationship Id="rId5" Type="http://schemas.openxmlformats.org/officeDocument/2006/relationships/printerSettings" Target="../printerSettings/printerSettings172.bin"/><Relationship Id="rId15" Type="http://schemas.openxmlformats.org/officeDocument/2006/relationships/printerSettings" Target="../printerSettings/printerSettings182.bin"/><Relationship Id="rId23" Type="http://schemas.openxmlformats.org/officeDocument/2006/relationships/drawing" Target="../drawings/drawing7.xml"/><Relationship Id="rId10" Type="http://schemas.openxmlformats.org/officeDocument/2006/relationships/printerSettings" Target="../printerSettings/printerSettings177.bin"/><Relationship Id="rId19" Type="http://schemas.openxmlformats.org/officeDocument/2006/relationships/printerSettings" Target="../printerSettings/printerSettings186.bin"/><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 Id="rId14" Type="http://schemas.openxmlformats.org/officeDocument/2006/relationships/printerSettings" Target="../printerSettings/printerSettings181.bin"/><Relationship Id="rId22" Type="http://schemas.openxmlformats.org/officeDocument/2006/relationships/printerSettings" Target="../printerSettings/printerSettings18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drawing" Target="../drawings/drawing8.xml"/><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E12" sqref="E12"/>
    </sheetView>
  </sheetViews>
  <sheetFormatPr defaultRowHeight="16.5"/>
  <cols>
    <col min="1" max="1" width="18" customWidth="1"/>
    <col min="2" max="2" width="71.875" customWidth="1"/>
  </cols>
  <sheetData>
    <row r="1" spans="1:8" ht="63.75" customHeight="1">
      <c r="A1" s="282" t="s">
        <v>471</v>
      </c>
      <c r="B1" s="1120" t="s">
        <v>678</v>
      </c>
      <c r="C1" s="679"/>
      <c r="D1" s="679"/>
      <c r="E1" s="679"/>
      <c r="F1" s="679"/>
      <c r="G1" s="679"/>
      <c r="H1" s="679"/>
    </row>
    <row r="2" spans="1:8">
      <c r="B2" s="466"/>
    </row>
    <row r="3" spans="1:8">
      <c r="A3" t="s">
        <v>308</v>
      </c>
      <c r="B3" s="667"/>
    </row>
    <row r="5" spans="1:8">
      <c r="A5" t="s">
        <v>309</v>
      </c>
      <c r="B5" s="1122" t="s">
        <v>585</v>
      </c>
      <c r="C5" s="1123"/>
      <c r="D5" s="1123"/>
      <c r="E5" s="1123"/>
      <c r="F5" s="1123"/>
      <c r="G5" s="1123"/>
      <c r="H5" s="1123"/>
    </row>
    <row r="7" spans="1:8">
      <c r="B7" s="1101" t="s">
        <v>561</v>
      </c>
    </row>
  </sheetData>
  <sheetProtection formatColumns="0" formatRows="0" selectLockedCells="1" selectUnlockedCells="1"/>
  <customSheetViews>
    <customSheetView guid="{A41EE4DE-0D82-4A56-8210-F78316511D11}" state="hidden">
      <selection activeCell="C11" sqref="C11"/>
      <pageMargins left="0.75" right="0.75" top="1" bottom="1" header="0.5" footer="0.5"/>
      <pageSetup orientation="portrait" r:id="rId1"/>
      <headerFooter alignWithMargins="0"/>
    </customSheetView>
    <customSheetView guid="{A34CC49F-E309-4C23-B4F6-1E3B307C10D1}" state="hidden">
      <selection activeCell="B12" sqref="B12"/>
      <pageMargins left="0.75" right="0.75" top="1" bottom="1" header="0.5" footer="0.5"/>
      <pageSetup orientation="portrait" r:id="rId2"/>
      <headerFooter alignWithMargins="0"/>
    </customSheetView>
    <customSheetView guid="{B835C05C-B615-4DCB-982D-4519616B3CD8}" state="hidden">
      <selection activeCell="B11" sqref="B11"/>
      <pageMargins left="0.75" right="0.75" top="1" bottom="1" header="0.5" footer="0.5"/>
      <pageSetup orientation="portrait" r:id="rId3"/>
      <headerFooter alignWithMargins="0"/>
    </customSheetView>
    <customSheetView guid="{223BC0FC-814D-40F0-9795-CE82A16FF3A5}" state="hidden">
      <selection activeCell="B10" sqref="B10"/>
      <pageMargins left="0.75" right="0.75" top="1" bottom="1" header="0.5" footer="0.5"/>
      <pageSetup orientation="portrait" r:id="rId4"/>
      <headerFooter alignWithMargins="0"/>
    </customSheetView>
    <customSheetView guid="{D53177B2-31EC-4222-B97A-A37DCFD9E45B}" state="hidden">
      <selection activeCell="B1" sqref="B1:H1"/>
      <pageMargins left="0.75" right="0.75" top="1" bottom="1" header="0.5" footer="0.5"/>
      <pageSetup orientation="portrait" r:id="rId5"/>
      <headerFooter alignWithMargins="0"/>
    </customSheetView>
    <customSheetView guid="{B3CE7B10-A914-4559-A6DA-AED8C22AFD6D}" state="hidden">
      <selection activeCell="B7" sqref="B7"/>
      <pageMargins left="0.75" right="0.75" top="1" bottom="1" header="0.5" footer="0.5"/>
      <pageSetup orientation="portrait" r:id="rId6"/>
      <headerFooter alignWithMargins="0"/>
    </customSheetView>
    <customSheetView guid="{7487ED9F-BBED-4B2A-9631-22F1A430946B}" state="hidden">
      <selection activeCell="B2" sqref="B2"/>
      <pageMargins left="0.75" right="0.75" top="1" bottom="1" header="0.5" footer="0.5"/>
      <pageSetup orientation="portrait" r:id="rId7"/>
      <headerFooter alignWithMargins="0"/>
    </customSheetView>
    <customSheetView guid="{A7DBDDEF-9245-44C6-9EBF-032DB6E1C0A2}" state="hidden">
      <selection activeCell="B8" sqref="B8"/>
      <pageMargins left="0.75" right="0.75" top="1" bottom="1" header="0.5" footer="0.5"/>
      <pageSetup orientation="portrait" r:id="rId8"/>
      <headerFooter alignWithMargins="0"/>
    </customSheetView>
    <customSheetView guid="{E9F4E142-7D26-464D-BECA-4F3806DB1FE1}" state="hidden">
      <selection activeCell="B10" sqref="B10"/>
      <pageMargins left="0.75" right="0.75" top="1" bottom="1" header="0.5" footer="0.5"/>
      <pageSetup orientation="portrait" r:id="rId9"/>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0"/>
      <headerFooter alignWithMargins="0"/>
    </customSheetView>
    <customSheetView guid="{B23AD343-29DA-4CE0-BD10-47BF44F3782F}" state="hidden">
      <selection activeCell="B10" sqref="B10"/>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EE46BCD1-F715-4FA9-A5FC-1B125AD601E0}" state="hidden">
      <selection activeCell="B5" sqref="B5:H5"/>
      <pageMargins left="0.75" right="0.75" top="1" bottom="1" header="0.5" footer="0.5"/>
      <pageSetup orientation="portrait" r:id="rId13"/>
      <headerFooter alignWithMargins="0"/>
    </customSheetView>
    <customSheetView guid="{D0757F9E-DF41-4B40-A5E5-F4F8FDD8D61D}" state="hidden">
      <selection activeCell="B6" sqref="B6"/>
      <pageMargins left="0.75" right="0.75" top="1" bottom="1" header="0.5" footer="0.5"/>
      <pageSetup orientation="portrait" r:id="rId14"/>
      <headerFooter alignWithMargins="0"/>
    </customSheetView>
    <customSheetView guid="{E97134B6-5E8D-4951-8DA0-73D065532361}" state="hidden">
      <selection activeCell="B1" sqref="B1:H1"/>
      <pageMargins left="0.75" right="0.75" top="1" bottom="1" header="0.5" footer="0.5"/>
      <pageSetup orientation="portrait" r:id="rId15"/>
      <headerFooter alignWithMargins="0"/>
    </customSheetView>
    <customSheetView guid="{C431BC99-7569-44AB-83F6-AB73BDED3783}" state="hidden">
      <selection activeCell="B11" sqref="B11"/>
      <pageMargins left="0.75" right="0.75" top="1" bottom="1" header="0.5" footer="0.5"/>
      <pageSetup orientation="portrait" r:id="rId16"/>
      <headerFooter alignWithMargins="0"/>
    </customSheetView>
    <customSheetView guid="{498493C3-769C-4143-9114-C68CD1D40B11}" state="hidden">
      <selection activeCell="B13" sqref="B13"/>
      <pageMargins left="0.75" right="0.75" top="1" bottom="1" header="0.5" footer="0.5"/>
      <pageSetup orientation="portrait" r:id="rId17"/>
      <headerFooter alignWithMargins="0"/>
    </customSheetView>
    <customSheetView guid="{1E0C44A1-9358-4FBD-8C2C-4DB661DA1476}" state="hidden">
      <selection activeCell="B14" sqref="B14"/>
      <pageMargins left="0.75" right="0.75" top="1" bottom="1" header="0.5" footer="0.5"/>
      <pageSetup orientation="portrait" r:id="rId18"/>
      <headerFooter alignWithMargins="0"/>
    </customSheetView>
    <customSheetView guid="{563446CD-EB1B-4F94-95CE-012C7C73EC8C}" state="hidden">
      <selection activeCell="B13" sqref="B13"/>
      <pageMargins left="0.75" right="0.75" top="1" bottom="1" header="0.5" footer="0.5"/>
      <pageSetup orientation="portrait" r:id="rId19"/>
      <headerFooter alignWithMargins="0"/>
    </customSheetView>
    <customSheetView guid="{D917BAD1-3F5E-4203-970E-74D838DD272E}" state="hidden">
      <selection activeCell="C11" sqref="C11"/>
      <pageMargins left="0.75" right="0.75" top="1" bottom="1" header="0.5" footer="0.5"/>
      <pageSetup orientation="portrait" r:id="rId20"/>
      <headerFooter alignWithMargins="0"/>
    </customSheetView>
  </customSheetViews>
  <mergeCells count="1">
    <mergeCell ref="B5:H5"/>
  </mergeCells>
  <phoneticPr fontId="29" type="noConversion"/>
  <pageMargins left="0.75" right="0.75" top="1" bottom="1" header="0.5" footer="0.5"/>
  <pageSetup orientation="portrait" r:id="rId2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RowHeight="16.5"/>
  <cols>
    <col min="1" max="1" width="10.625" style="368" customWidth="1"/>
    <col min="2" max="2" width="42.25" style="369" customWidth="1"/>
    <col min="3" max="3" width="7.625" style="368" customWidth="1"/>
    <col min="4" max="4" width="9.125" style="368" customWidth="1"/>
    <col min="5" max="5" width="12.75" style="368" customWidth="1"/>
    <col min="6" max="6" width="14.625" style="368" customWidth="1"/>
    <col min="7" max="26" width="9" style="182"/>
    <col min="27" max="27" width="9" style="182" hidden="1" customWidth="1"/>
    <col min="28" max="29" width="17.625" style="182" hidden="1" customWidth="1"/>
    <col min="30" max="30" width="9" style="182" hidden="1" customWidth="1"/>
    <col min="31" max="31" width="15.5" style="182" hidden="1" customWidth="1"/>
    <col min="32" max="32" width="15.375" style="182" hidden="1" customWidth="1"/>
    <col min="33" max="44" width="9" style="182"/>
    <col min="45" max="16384" width="9" style="327"/>
  </cols>
  <sheetData>
    <row r="1" spans="1:32">
      <c r="A1" s="56" t="str">
        <f>Cover!B3</f>
        <v>Specification No.: CC/NT/W-TW/DOM/A06/23/04720</v>
      </c>
      <c r="B1" s="57"/>
      <c r="C1" s="58"/>
      <c r="D1" s="58"/>
      <c r="E1" s="7"/>
      <c r="F1" s="8" t="s">
        <v>422</v>
      </c>
    </row>
    <row r="2" spans="1:32">
      <c r="A2" s="326"/>
      <c r="B2" s="367"/>
      <c r="C2" s="328"/>
      <c r="D2" s="328"/>
      <c r="E2" s="327"/>
      <c r="F2" s="327"/>
    </row>
    <row r="3" spans="1:32" ht="51.75" customHeight="1">
      <c r="A3" s="1207" t="str">
        <f>Cover!$B$2</f>
        <v xml:space="preserve">Transmission Line package TW01 for Diversion/modification of 400kV D/C Kota/RAPPD – Jaipur South Transmission Line due to upcoming Isarda Dam Project under Consultancy services </v>
      </c>
      <c r="B3" s="1207"/>
      <c r="C3" s="1207"/>
      <c r="D3" s="1207"/>
      <c r="E3" s="1207"/>
      <c r="F3" s="1207"/>
      <c r="AA3" s="187" t="s">
        <v>342</v>
      </c>
      <c r="AC3" s="188">
        <f>IF(ISERROR(#REF!/('Sch-6'!D14+'Sch-6'!D16+'Sch-6'!D18)),0,#REF!/( 'Sch-6'!D14+'Sch-6'!D16+'Sch-6'!D18))</f>
        <v>0</v>
      </c>
    </row>
    <row r="4" spans="1:32">
      <c r="A4" s="1209" t="s">
        <v>418</v>
      </c>
      <c r="B4" s="1209"/>
      <c r="C4" s="1209"/>
      <c r="D4" s="1209"/>
      <c r="E4" s="1209"/>
      <c r="F4" s="1209"/>
      <c r="AA4" s="187" t="s">
        <v>343</v>
      </c>
      <c r="AC4" s="188" t="e">
        <f>#REF!</f>
        <v>#REF!</v>
      </c>
    </row>
    <row r="5" spans="1:32">
      <c r="AA5" s="187" t="s">
        <v>348</v>
      </c>
      <c r="AC5" s="188">
        <f>IF(ISERROR(#REF!/#REF!),0,#REF! /#REF!)</f>
        <v>0</v>
      </c>
    </row>
    <row r="6" spans="1:32">
      <c r="A6" s="28" t="str">
        <f>'Sch-1'!A6</f>
        <v>Bidder’s Name and Address (Sole Bidder) :</v>
      </c>
      <c r="B6" s="29"/>
      <c r="C6" s="29"/>
      <c r="D6" s="29"/>
      <c r="E6" s="64" t="s">
        <v>392</v>
      </c>
      <c r="F6" s="1"/>
      <c r="AA6" s="187" t="s">
        <v>349</v>
      </c>
      <c r="AC6" s="188" t="e">
        <f>#REF!</f>
        <v>#REF!</v>
      </c>
    </row>
    <row r="7" spans="1:32">
      <c r="A7" s="1242" t="str">
        <f>'Sch-1'!A7</f>
        <v/>
      </c>
      <c r="B7" s="1242"/>
      <c r="C7" s="1242"/>
      <c r="D7" s="1242"/>
      <c r="E7" s="306" t="str">
        <f>'Sch-1'!M7</f>
        <v>Contracts Services, 3rd Floor</v>
      </c>
      <c r="F7" s="1"/>
      <c r="AA7" s="187" t="s">
        <v>346</v>
      </c>
      <c r="AC7" s="188" t="e">
        <f>SUM(AC3:AC6)</f>
        <v>#REF!</v>
      </c>
    </row>
    <row r="8" spans="1:32">
      <c r="A8" s="28" t="s">
        <v>393</v>
      </c>
      <c r="B8" s="1243" t="str">
        <f>IF('Sch-1'!C8=0, "", 'Sch-1'!C8)</f>
        <v xml:space="preserve">…….. …….. …….. …….. …….. …….. </v>
      </c>
      <c r="C8" s="1243"/>
      <c r="D8" s="1243"/>
      <c r="E8" s="306" t="str">
        <f>'Sch-1'!M8</f>
        <v>Power Grid Corporation of India Ltd.,</v>
      </c>
      <c r="F8" s="1"/>
    </row>
    <row r="9" spans="1:32">
      <c r="A9" s="28" t="s">
        <v>395</v>
      </c>
      <c r="B9" s="1243" t="str">
        <f>IF('Sch-1'!C9=0, "", 'Sch-1'!C9)</f>
        <v xml:space="preserve">…….. …….. …….. …….. …….. …….. </v>
      </c>
      <c r="C9" s="1243"/>
      <c r="D9" s="1243"/>
      <c r="E9" s="306" t="str">
        <f>'Sch-1'!M9</f>
        <v>"Saudamini", Plot No.-2</v>
      </c>
      <c r="F9" s="1"/>
    </row>
    <row r="10" spans="1:32">
      <c r="A10" s="329"/>
      <c r="B10" s="1244" t="str">
        <f>IF('Sch-1'!C10=0, "", 'Sch-1'!C10)</f>
        <v xml:space="preserve">…….. …….. …….. …….. …….. …….. </v>
      </c>
      <c r="C10" s="1244"/>
      <c r="D10" s="1244"/>
      <c r="E10" s="376" t="str">
        <f>'Sch-1'!M10</f>
        <v xml:space="preserve">Sector-29, </v>
      </c>
      <c r="F10" s="327"/>
      <c r="AA10" s="187" t="s">
        <v>345</v>
      </c>
      <c r="AC10" s="188">
        <f>'Sch-1'!AA10</f>
        <v>0</v>
      </c>
    </row>
    <row r="11" spans="1:32">
      <c r="A11" s="329"/>
      <c r="B11" s="1244" t="str">
        <f>IF('Sch-1'!C11=0, "", 'Sch-1'!C11)</f>
        <v xml:space="preserve">…….. …….. …….. …….. …….. …….. </v>
      </c>
      <c r="C11" s="1244"/>
      <c r="D11" s="1244"/>
      <c r="E11" s="376" t="str">
        <f>'Sch-1'!M11</f>
        <v>Gurgaon (Haryana) - 122001</v>
      </c>
      <c r="F11" s="327"/>
      <c r="AA11" s="187"/>
      <c r="AC11" s="188"/>
    </row>
    <row r="12" spans="1:32">
      <c r="A12" s="329"/>
      <c r="B12" s="389"/>
      <c r="C12" s="389"/>
      <c r="D12" s="389"/>
      <c r="E12" s="376"/>
      <c r="F12" s="327"/>
      <c r="AA12" s="187"/>
      <c r="AC12" s="188"/>
    </row>
    <row r="13" spans="1:32">
      <c r="A13" s="29"/>
      <c r="B13" s="28"/>
      <c r="C13" s="28"/>
      <c r="D13" s="28"/>
      <c r="E13" s="28"/>
      <c r="F13" s="8" t="s">
        <v>274</v>
      </c>
      <c r="AB13" s="1214" t="s">
        <v>282</v>
      </c>
      <c r="AC13" s="1214"/>
      <c r="AD13" s="249" t="s">
        <v>286</v>
      </c>
      <c r="AE13" s="1214" t="s">
        <v>283</v>
      </c>
      <c r="AF13" s="1214"/>
    </row>
    <row r="14" spans="1:32" ht="30">
      <c r="A14" s="14" t="s">
        <v>361</v>
      </c>
      <c r="B14" s="14" t="s">
        <v>368</v>
      </c>
      <c r="C14" s="69" t="s">
        <v>353</v>
      </c>
      <c r="D14" s="69" t="s">
        <v>354</v>
      </c>
      <c r="E14" s="70" t="s">
        <v>370</v>
      </c>
      <c r="F14" s="70" t="s">
        <v>407</v>
      </c>
      <c r="AB14" s="192" t="s">
        <v>370</v>
      </c>
      <c r="AC14" s="192" t="s">
        <v>407</v>
      </c>
      <c r="AD14" s="249"/>
      <c r="AE14" s="192" t="s">
        <v>370</v>
      </c>
      <c r="AF14" s="192" t="s">
        <v>407</v>
      </c>
    </row>
    <row r="15" spans="1:32">
      <c r="A15" s="9">
        <v>1</v>
      </c>
      <c r="B15" s="9">
        <v>2</v>
      </c>
      <c r="C15" s="9">
        <v>3</v>
      </c>
      <c r="D15" s="9">
        <v>4</v>
      </c>
      <c r="E15" s="9">
        <v>5</v>
      </c>
      <c r="F15" s="9" t="s">
        <v>401</v>
      </c>
      <c r="AB15" s="194">
        <v>5</v>
      </c>
      <c r="AC15" s="194" t="s">
        <v>401</v>
      </c>
      <c r="AD15" s="249"/>
      <c r="AE15" s="194">
        <v>5</v>
      </c>
      <c r="AF15" s="194" t="s">
        <v>401</v>
      </c>
    </row>
    <row r="16" spans="1:32" s="468" customFormat="1">
      <c r="A16" s="490" t="e">
        <f>'Sch-3 '!#REF!</f>
        <v>#REF!</v>
      </c>
      <c r="B16" s="490" t="e">
        <f>'Sch-3 '!#REF!</f>
        <v>#REF!</v>
      </c>
      <c r="C16" s="490"/>
      <c r="D16" s="490"/>
      <c r="E16" s="398"/>
      <c r="F16" s="398"/>
      <c r="G16" s="481"/>
      <c r="H16" s="482"/>
      <c r="I16" s="482"/>
      <c r="J16" s="482"/>
      <c r="K16" s="482"/>
      <c r="L16" s="482"/>
    </row>
    <row r="17" spans="1:20" s="478" customFormat="1">
      <c r="A17" s="490" t="e">
        <f>'Sch-3 '!#REF!</f>
        <v>#REF!</v>
      </c>
      <c r="B17" s="490" t="e">
        <f>'Sch-3 '!#REF!</f>
        <v>#REF!</v>
      </c>
      <c r="C17" s="490"/>
      <c r="D17" s="490"/>
      <c r="E17" s="398"/>
      <c r="F17" s="398"/>
    </row>
    <row r="18" spans="1:20" s="478" customFormat="1">
      <c r="A18" s="490"/>
      <c r="B18" s="490" t="e">
        <f>'Sch-3 '!#REF!</f>
        <v>#REF!</v>
      </c>
      <c r="C18" s="490" t="e">
        <f>'Sch-3 '!#REF!</f>
        <v>#REF!</v>
      </c>
      <c r="D18" s="490" t="e">
        <f>'Sch-3 '!#REF!</f>
        <v>#REF!</v>
      </c>
      <c r="E18" s="398" t="e">
        <f>'Sch-3 '!#REF!</f>
        <v>#REF!</v>
      </c>
      <c r="F18" s="398" t="e">
        <f t="shared" ref="F18:F60" si="0">IF(E18=0, "Included", IF(ISERROR(D18*E18), E18, D18*E18))</f>
        <v>#REF!</v>
      </c>
    </row>
    <row r="19" spans="1:20" s="478" customFormat="1">
      <c r="A19" s="490"/>
      <c r="B19" s="490" t="e">
        <f>'Sch-3 '!#REF!</f>
        <v>#REF!</v>
      </c>
      <c r="C19" s="490" t="e">
        <f>'Sch-3 '!#REF!</f>
        <v>#REF!</v>
      </c>
      <c r="D19" s="490" t="e">
        <f>'Sch-3 '!#REF!</f>
        <v>#REF!</v>
      </c>
      <c r="E19" s="398" t="e">
        <f>'Sch-3 '!#REF!</f>
        <v>#REF!</v>
      </c>
      <c r="F19" s="398" t="e">
        <f t="shared" si="0"/>
        <v>#REF!</v>
      </c>
    </row>
    <row r="20" spans="1:20" s="478" customFormat="1">
      <c r="A20" s="490"/>
      <c r="B20" s="490"/>
      <c r="C20" s="490"/>
      <c r="D20" s="490"/>
      <c r="E20" s="398"/>
      <c r="F20" s="398"/>
    </row>
    <row r="21" spans="1:20" s="478" customFormat="1" ht="18.75" customHeight="1">
      <c r="A21" s="490" t="e">
        <f>'Sch-3 '!#REF!</f>
        <v>#REF!</v>
      </c>
      <c r="B21" s="490" t="e">
        <f>'Sch-3 '!#REF!</f>
        <v>#REF!</v>
      </c>
      <c r="C21" s="490"/>
      <c r="D21" s="490"/>
      <c r="E21" s="398"/>
      <c r="F21" s="398"/>
      <c r="S21" s="478" t="s">
        <v>455</v>
      </c>
      <c r="T21" s="483" t="s">
        <v>461</v>
      </c>
    </row>
    <row r="22" spans="1:20" s="478" customFormat="1" ht="18.75" customHeight="1">
      <c r="A22" s="490"/>
      <c r="B22" s="490" t="e">
        <f>'Sch-3 '!#REF!</f>
        <v>#REF!</v>
      </c>
      <c r="C22" s="490" t="e">
        <f>'Sch-3 '!#REF!</f>
        <v>#REF!</v>
      </c>
      <c r="D22" s="490" t="e">
        <f>'Sch-3 '!#REF!</f>
        <v>#REF!</v>
      </c>
      <c r="E22" s="398" t="e">
        <f>'Sch-3 '!#REF!</f>
        <v>#REF!</v>
      </c>
      <c r="F22" s="398" t="e">
        <f t="shared" si="0"/>
        <v>#REF!</v>
      </c>
      <c r="S22" s="478" t="s">
        <v>456</v>
      </c>
      <c r="T22" s="483" t="s">
        <v>423</v>
      </c>
    </row>
    <row r="23" spans="1:20" s="478" customFormat="1" ht="16.5" customHeight="1">
      <c r="A23" s="490"/>
      <c r="B23" s="490" t="e">
        <f>'Sch-3 '!#REF!</f>
        <v>#REF!</v>
      </c>
      <c r="C23" s="490" t="e">
        <f>'Sch-3 '!#REF!</f>
        <v>#REF!</v>
      </c>
      <c r="D23" s="490" t="e">
        <f>'Sch-3 '!#REF!</f>
        <v>#REF!</v>
      </c>
      <c r="E23" s="398" t="e">
        <f>'Sch-3 '!#REF!</f>
        <v>#REF!</v>
      </c>
      <c r="F23" s="398" t="e">
        <f t="shared" si="0"/>
        <v>#REF!</v>
      </c>
      <c r="S23" s="478" t="s">
        <v>457</v>
      </c>
      <c r="T23" s="483" t="s">
        <v>462</v>
      </c>
    </row>
    <row r="24" spans="1:20" s="478" customFormat="1">
      <c r="A24" s="490"/>
      <c r="B24" s="490" t="e">
        <f>'Sch-3 '!#REF!</f>
        <v>#REF!</v>
      </c>
      <c r="C24" s="490" t="e">
        <f>'Sch-3 '!#REF!</f>
        <v>#REF!</v>
      </c>
      <c r="D24" s="490" t="e">
        <f>'Sch-3 '!#REF!</f>
        <v>#REF!</v>
      </c>
      <c r="E24" s="398" t="e">
        <f>'Sch-3 '!#REF!</f>
        <v>#REF!</v>
      </c>
      <c r="F24" s="398" t="e">
        <f t="shared" si="0"/>
        <v>#REF!</v>
      </c>
      <c r="S24" s="478" t="s">
        <v>458</v>
      </c>
    </row>
    <row r="25" spans="1:20" s="478" customFormat="1">
      <c r="A25" s="490"/>
      <c r="B25" s="490"/>
      <c r="C25" s="490"/>
      <c r="D25" s="490"/>
      <c r="E25" s="398"/>
      <c r="F25" s="398"/>
    </row>
    <row r="26" spans="1:20" s="478" customFormat="1" ht="16.5" customHeight="1">
      <c r="A26" s="490"/>
      <c r="B26" s="490"/>
      <c r="C26" s="490"/>
      <c r="D26" s="490"/>
      <c r="E26" s="398"/>
      <c r="F26" s="398"/>
    </row>
    <row r="27" spans="1:20" s="478" customFormat="1">
      <c r="A27" s="490" t="e">
        <f>'Sch-3 '!#REF!</f>
        <v>#REF!</v>
      </c>
      <c r="B27" s="490" t="e">
        <f>'Sch-3 '!#REF!</f>
        <v>#REF!</v>
      </c>
      <c r="C27" s="490"/>
      <c r="D27" s="490"/>
      <c r="E27" s="398"/>
      <c r="F27" s="398"/>
    </row>
    <row r="28" spans="1:20" s="478" customFormat="1">
      <c r="A28" s="490"/>
      <c r="B28" s="490" t="e">
        <f>'Sch-3 '!#REF!</f>
        <v>#REF!</v>
      </c>
      <c r="C28" s="490" t="e">
        <f>'Sch-3 '!#REF!</f>
        <v>#REF!</v>
      </c>
      <c r="D28" s="490" t="e">
        <f>'Sch-3 '!#REF!</f>
        <v>#REF!</v>
      </c>
      <c r="E28" s="398" t="e">
        <f>'Sch-3 '!#REF!</f>
        <v>#REF!</v>
      </c>
      <c r="F28" s="398" t="e">
        <f>IF(E28=0, "Included", IF(ISERROR(D28*E28), E28, D28*E28))</f>
        <v>#REF!</v>
      </c>
    </row>
    <row r="29" spans="1:20" s="478" customFormat="1">
      <c r="A29" s="490"/>
      <c r="B29" s="490" t="e">
        <f>'Sch-3 '!#REF!</f>
        <v>#REF!</v>
      </c>
      <c r="C29" s="490" t="e">
        <f>'Sch-3 '!#REF!</f>
        <v>#REF!</v>
      </c>
      <c r="D29" s="490" t="e">
        <f>'Sch-3 '!#REF!</f>
        <v>#REF!</v>
      </c>
      <c r="E29" s="398" t="e">
        <f>'Sch-3 '!#REF!</f>
        <v>#REF!</v>
      </c>
      <c r="F29" s="398" t="e">
        <f t="shared" si="0"/>
        <v>#REF!</v>
      </c>
    </row>
    <row r="30" spans="1:20" s="478" customFormat="1">
      <c r="A30" s="490"/>
      <c r="B30" s="490" t="e">
        <f>'Sch-3 '!#REF!</f>
        <v>#REF!</v>
      </c>
      <c r="C30" s="490" t="e">
        <f>'Sch-3 '!#REF!</f>
        <v>#REF!</v>
      </c>
      <c r="D30" s="490" t="e">
        <f>'Sch-3 '!#REF!</f>
        <v>#REF!</v>
      </c>
      <c r="E30" s="398" t="e">
        <f>'Sch-3 '!#REF!</f>
        <v>#REF!</v>
      </c>
      <c r="F30" s="398" t="e">
        <f t="shared" si="0"/>
        <v>#REF!</v>
      </c>
      <c r="S30" s="470"/>
      <c r="T30" s="484"/>
    </row>
    <row r="31" spans="1:20" s="478" customFormat="1">
      <c r="A31" s="490"/>
      <c r="B31" s="490"/>
      <c r="C31" s="490"/>
      <c r="D31" s="490"/>
      <c r="E31" s="398"/>
      <c r="F31" s="398"/>
    </row>
    <row r="32" spans="1:20" s="478" customFormat="1">
      <c r="A32" s="490" t="e">
        <f>'Sch-3 '!#REF!</f>
        <v>#REF!</v>
      </c>
      <c r="B32" s="490" t="e">
        <f>'Sch-3 '!#REF!</f>
        <v>#REF!</v>
      </c>
      <c r="C32" s="490"/>
      <c r="D32" s="490"/>
      <c r="E32" s="398"/>
      <c r="F32" s="398"/>
    </row>
    <row r="33" spans="1:6" s="478" customFormat="1">
      <c r="A33" s="490" t="e">
        <f>'Sch-3 '!#REF!</f>
        <v>#REF!</v>
      </c>
      <c r="B33" s="490" t="e">
        <f>'Sch-3 '!#REF!</f>
        <v>#REF!</v>
      </c>
      <c r="C33" s="490"/>
      <c r="D33" s="490"/>
      <c r="E33" s="398"/>
      <c r="F33" s="398"/>
    </row>
    <row r="34" spans="1:6" s="478" customFormat="1">
      <c r="A34" s="490"/>
      <c r="B34" s="490" t="e">
        <f>'Sch-3 '!#REF!</f>
        <v>#REF!</v>
      </c>
      <c r="C34" s="490" t="e">
        <f>'Sch-3 '!#REF!</f>
        <v>#REF!</v>
      </c>
      <c r="D34" s="490" t="e">
        <f>'Sch-3 '!#REF!</f>
        <v>#REF!</v>
      </c>
      <c r="E34" s="398" t="e">
        <f>'Sch-3 '!#REF!</f>
        <v>#REF!</v>
      </c>
      <c r="F34" s="398" t="e">
        <f t="shared" si="0"/>
        <v>#REF!</v>
      </c>
    </row>
    <row r="35" spans="1:6" s="478" customFormat="1">
      <c r="A35" s="490"/>
      <c r="B35" s="490" t="e">
        <f>'Sch-3 '!#REF!</f>
        <v>#REF!</v>
      </c>
      <c r="C35" s="490" t="e">
        <f>'Sch-3 '!#REF!</f>
        <v>#REF!</v>
      </c>
      <c r="D35" s="490" t="e">
        <f>'Sch-3 '!#REF!</f>
        <v>#REF!</v>
      </c>
      <c r="E35" s="398" t="e">
        <f>'Sch-3 '!#REF!</f>
        <v>#REF!</v>
      </c>
      <c r="F35" s="398" t="e">
        <f t="shared" si="0"/>
        <v>#REF!</v>
      </c>
    </row>
    <row r="36" spans="1:6" s="478" customFormat="1">
      <c r="A36" s="490"/>
      <c r="B36" s="490" t="e">
        <f>'Sch-3 '!#REF!</f>
        <v>#REF!</v>
      </c>
      <c r="C36" s="490" t="e">
        <f>'Sch-3 '!#REF!</f>
        <v>#REF!</v>
      </c>
      <c r="D36" s="490" t="e">
        <f>'Sch-3 '!#REF!</f>
        <v>#REF!</v>
      </c>
      <c r="E36" s="398" t="e">
        <f>'Sch-3 '!#REF!</f>
        <v>#REF!</v>
      </c>
      <c r="F36" s="398" t="e">
        <f t="shared" si="0"/>
        <v>#REF!</v>
      </c>
    </row>
    <row r="37" spans="1:6" s="478" customFormat="1">
      <c r="A37" s="490"/>
      <c r="B37" s="490" t="e">
        <f>'Sch-3 '!#REF!</f>
        <v>#REF!</v>
      </c>
      <c r="C37" s="490" t="e">
        <f>'Sch-3 '!#REF!</f>
        <v>#REF!</v>
      </c>
      <c r="D37" s="490" t="e">
        <f>'Sch-3 '!#REF!</f>
        <v>#REF!</v>
      </c>
      <c r="E37" s="398" t="e">
        <f>'Sch-3 '!#REF!</f>
        <v>#REF!</v>
      </c>
      <c r="F37" s="398" t="e">
        <f t="shared" si="0"/>
        <v>#REF!</v>
      </c>
    </row>
    <row r="38" spans="1:6" s="478" customFormat="1" ht="20.25" customHeight="1">
      <c r="A38" s="490"/>
      <c r="B38" s="490" t="e">
        <f>'Sch-3 '!#REF!</f>
        <v>#REF!</v>
      </c>
      <c r="C38" s="490" t="e">
        <f>'Sch-3 '!#REF!</f>
        <v>#REF!</v>
      </c>
      <c r="D38" s="490" t="e">
        <f>'Sch-3 '!#REF!</f>
        <v>#REF!</v>
      </c>
      <c r="E38" s="398" t="e">
        <f>'Sch-3 '!#REF!</f>
        <v>#REF!</v>
      </c>
      <c r="F38" s="398" t="e">
        <f>IF(E38=0, "Included", IF(ISERROR(D38*E38), E38, D38*E38))</f>
        <v>#REF!</v>
      </c>
    </row>
    <row r="39" spans="1:6" s="478" customFormat="1">
      <c r="A39" s="490" t="e">
        <f>'Sch-3 '!#REF!</f>
        <v>#REF!</v>
      </c>
      <c r="B39" s="490" t="e">
        <f>'Sch-3 '!#REF!</f>
        <v>#REF!</v>
      </c>
      <c r="C39" s="490"/>
      <c r="D39" s="490"/>
      <c r="E39" s="398"/>
      <c r="F39" s="398"/>
    </row>
    <row r="40" spans="1:6" s="478" customFormat="1">
      <c r="A40" s="490"/>
      <c r="B40" s="490" t="e">
        <f>'Sch-3 '!#REF!</f>
        <v>#REF!</v>
      </c>
      <c r="C40" s="490" t="e">
        <f>'Sch-3 '!#REF!</f>
        <v>#REF!</v>
      </c>
      <c r="D40" s="490" t="e">
        <f>'Sch-3 '!#REF!</f>
        <v>#REF!</v>
      </c>
      <c r="E40" s="398" t="e">
        <f>'Sch-3 '!#REF!</f>
        <v>#REF!</v>
      </c>
      <c r="F40" s="398" t="e">
        <f t="shared" si="0"/>
        <v>#REF!</v>
      </c>
    </row>
    <row r="41" spans="1:6" s="478" customFormat="1">
      <c r="A41" s="490"/>
      <c r="B41" s="490" t="e">
        <f>'Sch-3 '!#REF!</f>
        <v>#REF!</v>
      </c>
      <c r="C41" s="490" t="e">
        <f>'Sch-3 '!#REF!</f>
        <v>#REF!</v>
      </c>
      <c r="D41" s="490" t="e">
        <f>'Sch-3 '!#REF!</f>
        <v>#REF!</v>
      </c>
      <c r="E41" s="398" t="e">
        <f>'Sch-3 '!#REF!</f>
        <v>#REF!</v>
      </c>
      <c r="F41" s="398" t="e">
        <f t="shared" si="0"/>
        <v>#REF!</v>
      </c>
    </row>
    <row r="42" spans="1:6" s="478" customFormat="1">
      <c r="A42" s="490"/>
      <c r="B42" s="490"/>
      <c r="C42" s="490"/>
      <c r="D42" s="490"/>
      <c r="E42" s="398"/>
      <c r="F42" s="398"/>
    </row>
    <row r="43" spans="1:6" s="478" customFormat="1">
      <c r="A43" s="490" t="e">
        <f>'Sch-3 '!#REF!</f>
        <v>#REF!</v>
      </c>
      <c r="B43" s="490" t="e">
        <f>'Sch-3 '!#REF!</f>
        <v>#REF!</v>
      </c>
      <c r="C43" s="490" t="e">
        <f>'Sch-3 '!#REF!</f>
        <v>#REF!</v>
      </c>
      <c r="D43" s="490" t="e">
        <f>'Sch-3 '!#REF!</f>
        <v>#REF!</v>
      </c>
      <c r="E43" s="398" t="e">
        <f>'Sch-3 '!#REF!</f>
        <v>#REF!</v>
      </c>
      <c r="F43" s="398" t="e">
        <f t="shared" si="0"/>
        <v>#REF!</v>
      </c>
    </row>
    <row r="44" spans="1:6" s="478" customFormat="1">
      <c r="A44" s="490"/>
      <c r="B44" s="490"/>
      <c r="C44" s="490"/>
      <c r="D44" s="490"/>
      <c r="E44" s="398"/>
      <c r="F44" s="398"/>
    </row>
    <row r="45" spans="1:6" s="478" customFormat="1">
      <c r="A45" s="490" t="e">
        <f>'Sch-3 '!#REF!</f>
        <v>#REF!</v>
      </c>
      <c r="B45" s="490" t="e">
        <f>'Sch-3 '!#REF!</f>
        <v>#REF!</v>
      </c>
      <c r="C45" s="490" t="e">
        <f>'Sch-3 '!#REF!</f>
        <v>#REF!</v>
      </c>
      <c r="D45" s="490" t="e">
        <f>'Sch-3 '!#REF!</f>
        <v>#REF!</v>
      </c>
      <c r="E45" s="398" t="e">
        <f>'Sch-3 '!#REF!</f>
        <v>#REF!</v>
      </c>
      <c r="F45" s="398" t="e">
        <f t="shared" si="0"/>
        <v>#REF!</v>
      </c>
    </row>
    <row r="46" spans="1:6" s="478" customFormat="1">
      <c r="A46" s="490"/>
      <c r="B46" s="490"/>
      <c r="C46" s="490"/>
      <c r="D46" s="490"/>
      <c r="E46" s="398"/>
      <c r="F46" s="398"/>
    </row>
    <row r="47" spans="1:6" s="478" customFormat="1">
      <c r="A47" s="490" t="e">
        <f>'Sch-3 '!#REF!</f>
        <v>#REF!</v>
      </c>
      <c r="B47" s="490" t="e">
        <f>'Sch-3 '!#REF!</f>
        <v>#REF!</v>
      </c>
      <c r="C47" s="490"/>
      <c r="D47" s="490"/>
      <c r="E47" s="398"/>
      <c r="F47" s="398"/>
    </row>
    <row r="48" spans="1:6" s="478" customFormat="1">
      <c r="A48" s="490"/>
      <c r="B48" s="490" t="e">
        <f>'Sch-3 '!#REF!</f>
        <v>#REF!</v>
      </c>
      <c r="C48" s="490" t="e">
        <f>'Sch-3 '!#REF!</f>
        <v>#REF!</v>
      </c>
      <c r="D48" s="490" t="e">
        <f>'Sch-3 '!#REF!</f>
        <v>#REF!</v>
      </c>
      <c r="E48" s="398" t="e">
        <f>'Sch-3 '!#REF!</f>
        <v>#REF!</v>
      </c>
      <c r="F48" s="398" t="e">
        <f t="shared" si="0"/>
        <v>#REF!</v>
      </c>
    </row>
    <row r="49" spans="1:6" s="478" customFormat="1">
      <c r="A49" s="490"/>
      <c r="B49" s="490"/>
      <c r="C49" s="490"/>
      <c r="D49" s="490"/>
      <c r="E49" s="398"/>
      <c r="F49" s="398"/>
    </row>
    <row r="50" spans="1:6" s="478" customFormat="1">
      <c r="A50" s="490" t="e">
        <f>'Sch-3 '!#REF!</f>
        <v>#REF!</v>
      </c>
      <c r="B50" s="490" t="e">
        <f>'Sch-3 '!#REF!</f>
        <v>#REF!</v>
      </c>
      <c r="C50" s="490"/>
      <c r="D50" s="490"/>
      <c r="E50" s="398"/>
      <c r="F50" s="398"/>
    </row>
    <row r="51" spans="1:6" s="478" customFormat="1">
      <c r="A51" s="490"/>
      <c r="B51" s="490" t="e">
        <f>'Sch-3 '!#REF!</f>
        <v>#REF!</v>
      </c>
      <c r="C51" s="490" t="e">
        <f>'Sch-3 '!#REF!</f>
        <v>#REF!</v>
      </c>
      <c r="D51" s="490" t="e">
        <f>'Sch-3 '!#REF!</f>
        <v>#REF!</v>
      </c>
      <c r="E51" s="398" t="e">
        <f>'Sch-3 '!#REF!</f>
        <v>#REF!</v>
      </c>
      <c r="F51" s="398" t="e">
        <f t="shared" si="0"/>
        <v>#REF!</v>
      </c>
    </row>
    <row r="52" spans="1:6" s="478" customFormat="1">
      <c r="A52" s="490"/>
      <c r="B52" s="490" t="e">
        <f>'Sch-3 '!#REF!</f>
        <v>#REF!</v>
      </c>
      <c r="C52" s="490" t="e">
        <f>'Sch-3 '!#REF!</f>
        <v>#REF!</v>
      </c>
      <c r="D52" s="490" t="e">
        <f>'Sch-3 '!#REF!</f>
        <v>#REF!</v>
      </c>
      <c r="E52" s="398" t="e">
        <f>'Sch-3 '!#REF!</f>
        <v>#REF!</v>
      </c>
      <c r="F52" s="398" t="e">
        <f t="shared" si="0"/>
        <v>#REF!</v>
      </c>
    </row>
    <row r="53" spans="1:6" s="478" customFormat="1">
      <c r="A53" s="490"/>
      <c r="B53" s="490"/>
      <c r="C53" s="490"/>
      <c r="D53" s="490"/>
      <c r="E53" s="398"/>
      <c r="F53" s="398"/>
    </row>
    <row r="54" spans="1:6" s="478" customFormat="1">
      <c r="A54" s="490" t="e">
        <f>'Sch-3 '!#REF!</f>
        <v>#REF!</v>
      </c>
      <c r="B54" s="490" t="e">
        <f>'Sch-3 '!#REF!</f>
        <v>#REF!</v>
      </c>
      <c r="C54" s="490"/>
      <c r="D54" s="490"/>
      <c r="E54" s="398"/>
      <c r="F54" s="398"/>
    </row>
    <row r="55" spans="1:6" s="478" customFormat="1">
      <c r="A55" s="490"/>
      <c r="B55" s="490" t="e">
        <f>'Sch-3 '!#REF!</f>
        <v>#REF!</v>
      </c>
      <c r="C55" s="490" t="e">
        <f>'Sch-3 '!#REF!</f>
        <v>#REF!</v>
      </c>
      <c r="D55" s="490" t="e">
        <f>'Sch-3 '!#REF!</f>
        <v>#REF!</v>
      </c>
      <c r="E55" s="398" t="e">
        <f>'Sch-3 '!#REF!</f>
        <v>#REF!</v>
      </c>
      <c r="F55" s="398" t="e">
        <f t="shared" si="0"/>
        <v>#REF!</v>
      </c>
    </row>
    <row r="56" spans="1:6" s="478" customFormat="1">
      <c r="A56" s="490"/>
      <c r="B56" s="490" t="e">
        <f>'Sch-3 '!#REF!</f>
        <v>#REF!</v>
      </c>
      <c r="C56" s="490" t="e">
        <f>'Sch-3 '!#REF!</f>
        <v>#REF!</v>
      </c>
      <c r="D56" s="490" t="e">
        <f>'Sch-3 '!#REF!</f>
        <v>#REF!</v>
      </c>
      <c r="E56" s="398" t="e">
        <f>'Sch-3 '!#REF!</f>
        <v>#REF!</v>
      </c>
      <c r="F56" s="398" t="e">
        <f t="shared" si="0"/>
        <v>#REF!</v>
      </c>
    </row>
    <row r="57" spans="1:6" s="478" customFormat="1">
      <c r="A57" s="490"/>
      <c r="B57" s="490" t="e">
        <f>'Sch-3 '!#REF!</f>
        <v>#REF!</v>
      </c>
      <c r="C57" s="490" t="e">
        <f>'Sch-3 '!#REF!</f>
        <v>#REF!</v>
      </c>
      <c r="D57" s="490" t="e">
        <f>'Sch-3 '!#REF!</f>
        <v>#REF!</v>
      </c>
      <c r="E57" s="398" t="e">
        <f>'Sch-3 '!#REF!</f>
        <v>#REF!</v>
      </c>
      <c r="F57" s="398" t="e">
        <f t="shared" si="0"/>
        <v>#REF!</v>
      </c>
    </row>
    <row r="58" spans="1:6" s="478" customFormat="1">
      <c r="A58" s="490"/>
      <c r="B58" s="490" t="e">
        <f>'Sch-3 '!#REF!</f>
        <v>#REF!</v>
      </c>
      <c r="C58" s="490" t="e">
        <f>'Sch-3 '!#REF!</f>
        <v>#REF!</v>
      </c>
      <c r="D58" s="490" t="e">
        <f>'Sch-3 '!#REF!</f>
        <v>#REF!</v>
      </c>
      <c r="E58" s="398" t="e">
        <f>'Sch-3 '!#REF!</f>
        <v>#REF!</v>
      </c>
      <c r="F58" s="398" t="e">
        <f t="shared" si="0"/>
        <v>#REF!</v>
      </c>
    </row>
    <row r="59" spans="1:6" s="478" customFormat="1">
      <c r="A59" s="490"/>
      <c r="B59" s="490" t="e">
        <f>'Sch-3 '!#REF!</f>
        <v>#REF!</v>
      </c>
      <c r="C59" s="490" t="e">
        <f>'Sch-3 '!#REF!</f>
        <v>#REF!</v>
      </c>
      <c r="D59" s="490" t="e">
        <f>'Sch-3 '!#REF!</f>
        <v>#REF!</v>
      </c>
      <c r="E59" s="398" t="e">
        <f>'Sch-3 '!#REF!</f>
        <v>#REF!</v>
      </c>
      <c r="F59" s="398" t="e">
        <f t="shared" si="0"/>
        <v>#REF!</v>
      </c>
    </row>
    <row r="60" spans="1:6" s="478" customFormat="1">
      <c r="A60" s="490"/>
      <c r="B60" s="490" t="e">
        <f>'Sch-3 '!#REF!</f>
        <v>#REF!</v>
      </c>
      <c r="C60" s="490" t="e">
        <f>'Sch-3 '!#REF!</f>
        <v>#REF!</v>
      </c>
      <c r="D60" s="490" t="e">
        <f>'Sch-3 '!#REF!</f>
        <v>#REF!</v>
      </c>
      <c r="E60" s="398" t="e">
        <f>'Sch-3 '!#REF!</f>
        <v>#REF!</v>
      </c>
      <c r="F60" s="398" t="e">
        <f t="shared" si="0"/>
        <v>#REF!</v>
      </c>
    </row>
    <row r="61" spans="1:6" s="478" customFormat="1">
      <c r="A61" s="490"/>
      <c r="B61" s="490"/>
      <c r="C61" s="490"/>
      <c r="D61" s="490"/>
      <c r="E61" s="398"/>
      <c r="F61" s="398"/>
    </row>
    <row r="62" spans="1:6" s="478" customFormat="1">
      <c r="A62" s="490"/>
      <c r="B62" s="490"/>
      <c r="C62" s="490"/>
      <c r="D62" s="490"/>
      <c r="E62" s="398"/>
      <c r="F62" s="398"/>
    </row>
    <row r="63" spans="1:6" s="478" customFormat="1">
      <c r="A63" s="490"/>
      <c r="B63" s="490" t="e">
        <f>'Sch-3 '!#REF!</f>
        <v>#REF!</v>
      </c>
      <c r="C63" s="490"/>
      <c r="D63" s="490"/>
      <c r="E63" s="398"/>
      <c r="F63" s="398"/>
    </row>
    <row r="64" spans="1:6" s="478" customFormat="1">
      <c r="A64" s="490"/>
      <c r="B64" s="490" t="e">
        <f>'Sch-3 '!#REF!</f>
        <v>#REF!</v>
      </c>
      <c r="C64" s="490" t="e">
        <f>'Sch-3 '!#REF!</f>
        <v>#REF!</v>
      </c>
      <c r="D64" s="490" t="e">
        <f>'Sch-3 '!#REF!</f>
        <v>#REF!</v>
      </c>
      <c r="E64" s="398" t="e">
        <f>'Sch-3 '!#REF!</f>
        <v>#REF!</v>
      </c>
      <c r="F64" s="398" t="e">
        <f>IF(E64=0, "Included", IF(ISERROR(D64*E64), E64, D64*E64))</f>
        <v>#REF!</v>
      </c>
    </row>
    <row r="65" spans="1:6" s="478" customFormat="1">
      <c r="A65" s="490"/>
      <c r="B65" s="490" t="e">
        <f>'Sch-3 '!#REF!</f>
        <v>#REF!</v>
      </c>
      <c r="C65" s="490" t="e">
        <f>'Sch-3 '!#REF!</f>
        <v>#REF!</v>
      </c>
      <c r="D65" s="490" t="e">
        <f>'Sch-3 '!#REF!</f>
        <v>#REF!</v>
      </c>
      <c r="E65" s="398" t="e">
        <f>'Sch-3 '!#REF!</f>
        <v>#REF!</v>
      </c>
      <c r="F65" s="398" t="e">
        <f>IF(E65=0, "Included", IF(ISERROR(D65*E65), E65, D65*E65))</f>
        <v>#REF!</v>
      </c>
    </row>
    <row r="66" spans="1:6" s="478" customFormat="1">
      <c r="A66" s="490"/>
      <c r="B66" s="490" t="e">
        <f>'Sch-3 '!#REF!</f>
        <v>#REF!</v>
      </c>
      <c r="C66" s="490" t="e">
        <f>'Sch-3 '!#REF!</f>
        <v>#REF!</v>
      </c>
      <c r="D66" s="490" t="e">
        <f>'Sch-3 '!#REF!</f>
        <v>#REF!</v>
      </c>
      <c r="E66" s="398" t="e">
        <f>'Sch-3 '!#REF!</f>
        <v>#REF!</v>
      </c>
      <c r="F66" s="398" t="e">
        <f>IF(E66=0, "Included", IF(ISERROR(D66*E66), E66, D66*E66))</f>
        <v>#REF!</v>
      </c>
    </row>
    <row r="67" spans="1:6" s="478" customFormat="1">
      <c r="A67" s="490"/>
      <c r="B67" s="490" t="e">
        <f>'Sch-3 '!#REF!</f>
        <v>#REF!</v>
      </c>
      <c r="C67" s="490" t="e">
        <f>'Sch-3 '!#REF!</f>
        <v>#REF!</v>
      </c>
      <c r="D67" s="490" t="e">
        <f>'Sch-3 '!#REF!</f>
        <v>#REF!</v>
      </c>
      <c r="E67" s="398" t="e">
        <f>'Sch-3 '!#REF!</f>
        <v>#REF!</v>
      </c>
      <c r="F67" s="398" t="e">
        <f>IF(E67=0, "Included", IF(ISERROR(D67*E67), E67, D67*E67))</f>
        <v>#REF!</v>
      </c>
    </row>
    <row r="68" spans="1:6" s="478" customFormat="1">
      <c r="A68" s="490"/>
      <c r="B68" s="490"/>
      <c r="C68" s="490"/>
      <c r="D68" s="490"/>
      <c r="E68" s="398"/>
      <c r="F68" s="398"/>
    </row>
    <row r="69" spans="1:6" s="478" customFormat="1">
      <c r="A69" s="490" t="e">
        <f>'Sch-3 '!#REF!</f>
        <v>#REF!</v>
      </c>
      <c r="B69" s="490" t="e">
        <f>'Sch-3 '!#REF!</f>
        <v>#REF!</v>
      </c>
      <c r="C69" s="490"/>
      <c r="D69" s="490"/>
      <c r="E69" s="398"/>
      <c r="F69" s="398"/>
    </row>
    <row r="70" spans="1:6" s="478" customFormat="1">
      <c r="A70" s="490"/>
      <c r="B70" s="490" t="e">
        <f>'Sch-3 '!#REF!</f>
        <v>#REF!</v>
      </c>
      <c r="C70" s="490"/>
      <c r="D70" s="490"/>
      <c r="E70" s="398"/>
      <c r="F70" s="398"/>
    </row>
    <row r="71" spans="1:6" s="478" customFormat="1">
      <c r="A71" s="490"/>
      <c r="B71" s="490" t="e">
        <f>'Sch-3 '!#REF!</f>
        <v>#REF!</v>
      </c>
      <c r="C71" s="490" t="e">
        <f>'Sch-3 '!#REF!</f>
        <v>#REF!</v>
      </c>
      <c r="D71" s="490" t="e">
        <f>'Sch-3 '!#REF!</f>
        <v>#REF!</v>
      </c>
      <c r="E71" s="398" t="e">
        <f>'Sch-3 '!#REF!</f>
        <v>#REF!</v>
      </c>
      <c r="F71" s="398" t="e">
        <f>IF(E71=0, "Included", IF(ISERROR(D71*E71), E71, D71*E71))</f>
        <v>#REF!</v>
      </c>
    </row>
    <row r="72" spans="1:6" s="478" customFormat="1">
      <c r="A72" s="490"/>
      <c r="B72" s="490"/>
      <c r="C72" s="490"/>
      <c r="D72" s="490"/>
      <c r="E72" s="398"/>
      <c r="F72" s="398"/>
    </row>
    <row r="73" spans="1:6" s="478" customFormat="1">
      <c r="A73" s="490" t="e">
        <f>'Sch-3 '!#REF!</f>
        <v>#REF!</v>
      </c>
      <c r="B73" s="490" t="e">
        <f>'Sch-3 '!#REF!</f>
        <v>#REF!</v>
      </c>
      <c r="C73" s="490"/>
      <c r="D73" s="490"/>
      <c r="E73" s="398"/>
      <c r="F73" s="398"/>
    </row>
    <row r="74" spans="1:6" s="478" customFormat="1">
      <c r="A74" s="490" t="e">
        <f>'Sch-3 '!#REF!</f>
        <v>#REF!</v>
      </c>
      <c r="B74" s="490" t="e">
        <f>'Sch-3 '!#REF!</f>
        <v>#REF!</v>
      </c>
      <c r="C74" s="490" t="e">
        <f>'Sch-3 '!#REF!</f>
        <v>#REF!</v>
      </c>
      <c r="D74" s="490" t="e">
        <f>'Sch-3 '!#REF!</f>
        <v>#REF!</v>
      </c>
      <c r="E74" s="398" t="e">
        <f>'Sch-3 '!#REF!</f>
        <v>#REF!</v>
      </c>
      <c r="F74" s="398" t="e">
        <f>IF(E74=0, "Included", IF(ISERROR(D74*E74), E74, D74*E74))</f>
        <v>#REF!</v>
      </c>
    </row>
    <row r="75" spans="1:6" s="478" customFormat="1">
      <c r="A75" s="490" t="e">
        <f>'Sch-3 '!#REF!</f>
        <v>#REF!</v>
      </c>
      <c r="B75" s="490" t="e">
        <f>'Sch-3 '!#REF!</f>
        <v>#REF!</v>
      </c>
      <c r="C75" s="490"/>
      <c r="D75" s="490"/>
      <c r="E75" s="398"/>
      <c r="F75" s="398"/>
    </row>
    <row r="76" spans="1:6" s="478" customFormat="1">
      <c r="A76" s="490" t="e">
        <f>'Sch-3 '!#REF!</f>
        <v>#REF!</v>
      </c>
      <c r="B76" s="490" t="e">
        <f>'Sch-3 '!#REF!</f>
        <v>#REF!</v>
      </c>
      <c r="C76" s="490" t="e">
        <f>'Sch-3 '!#REF!</f>
        <v>#REF!</v>
      </c>
      <c r="D76" s="490" t="e">
        <f>'Sch-3 '!#REF!</f>
        <v>#REF!</v>
      </c>
      <c r="E76" s="398" t="e">
        <f>'Sch-3 '!#REF!</f>
        <v>#REF!</v>
      </c>
      <c r="F76" s="398" t="e">
        <f>IF(E76=0, "Included", IF(ISERROR(D76*E76), E76, D76*E76))</f>
        <v>#REF!</v>
      </c>
    </row>
    <row r="77" spans="1:6" s="478" customFormat="1">
      <c r="A77" s="490" t="e">
        <f>'Sch-3 '!#REF!</f>
        <v>#REF!</v>
      </c>
      <c r="B77" s="490" t="e">
        <f>'Sch-3 '!#REF!</f>
        <v>#REF!</v>
      </c>
      <c r="C77" s="490" t="e">
        <f>'Sch-3 '!#REF!</f>
        <v>#REF!</v>
      </c>
      <c r="D77" s="490" t="e">
        <f>'Sch-3 '!#REF!</f>
        <v>#REF!</v>
      </c>
      <c r="E77" s="398" t="e">
        <f>'Sch-3 '!#REF!</f>
        <v>#REF!</v>
      </c>
      <c r="F77" s="398" t="e">
        <f>IF(E77=0, "Included", IF(ISERROR(D77*E77), E77, D77*E77))</f>
        <v>#REF!</v>
      </c>
    </row>
    <row r="78" spans="1:6" s="478" customFormat="1">
      <c r="A78" s="490"/>
      <c r="B78" s="490"/>
      <c r="C78" s="490"/>
      <c r="D78" s="490"/>
      <c r="E78" s="398"/>
      <c r="F78" s="398"/>
    </row>
    <row r="79" spans="1:6" s="478" customFormat="1">
      <c r="A79" s="490" t="e">
        <f>'Sch-3 '!#REF!</f>
        <v>#REF!</v>
      </c>
      <c r="B79" s="490" t="e">
        <f>'Sch-3 '!#REF!</f>
        <v>#REF!</v>
      </c>
      <c r="C79" s="490"/>
      <c r="D79" s="490"/>
      <c r="E79" s="398"/>
      <c r="F79" s="398"/>
    </row>
    <row r="80" spans="1:6" s="478" customFormat="1">
      <c r="A80" s="490"/>
      <c r="B80" s="490" t="e">
        <f>'Sch-3 '!#REF!</f>
        <v>#REF!</v>
      </c>
      <c r="C80" s="490" t="e">
        <f>'Sch-3 '!#REF!</f>
        <v>#REF!</v>
      </c>
      <c r="D80" s="490" t="e">
        <f>'Sch-3 '!#REF!</f>
        <v>#REF!</v>
      </c>
      <c r="E80" s="398" t="e">
        <f>'Sch-3 '!#REF!</f>
        <v>#REF!</v>
      </c>
      <c r="F80" s="398" t="e">
        <f>IF(E80=0, "Included", IF(ISERROR(D80*E80), E80, D80*E80))</f>
        <v>#REF!</v>
      </c>
    </row>
    <row r="81" spans="1:6">
      <c r="A81" s="485"/>
      <c r="B81" s="424" t="s">
        <v>20</v>
      </c>
      <c r="C81" s="424"/>
      <c r="D81" s="424"/>
      <c r="E81" s="409"/>
      <c r="F81" s="409" t="e">
        <f>SUM(F17:F80)</f>
        <v>#REF!</v>
      </c>
    </row>
    <row r="82" spans="1:6">
      <c r="A82" s="486"/>
      <c r="B82" s="412"/>
      <c r="C82" s="412"/>
      <c r="D82" s="412"/>
      <c r="E82" s="413"/>
      <c r="F82" s="413"/>
    </row>
    <row r="83" spans="1:6">
      <c r="A83" s="487"/>
      <c r="B83" s="488"/>
      <c r="C83" s="487"/>
      <c r="D83" s="487"/>
      <c r="E83" s="487"/>
      <c r="F83" s="487"/>
    </row>
    <row r="84" spans="1:6" ht="30">
      <c r="A84" s="414" t="s">
        <v>402</v>
      </c>
      <c r="B84" s="415" t="str">
        <f>'Sch-1'!B74</f>
        <v>--</v>
      </c>
      <c r="C84" s="416"/>
      <c r="D84" s="417"/>
      <c r="E84" s="418"/>
      <c r="F84" s="418"/>
    </row>
    <row r="85" spans="1:6">
      <c r="A85" s="414" t="s">
        <v>403</v>
      </c>
      <c r="B85" s="415" t="str">
        <f>'Sch-1'!B75</f>
        <v/>
      </c>
      <c r="C85" s="418"/>
      <c r="D85" s="417" t="s">
        <v>404</v>
      </c>
      <c r="E85" s="419" t="str">
        <f>'Sch-1'!M75</f>
        <v/>
      </c>
      <c r="F85" s="418"/>
    </row>
    <row r="86" spans="1:6">
      <c r="A86" s="420"/>
      <c r="B86" s="421"/>
      <c r="C86" s="422"/>
      <c r="D86" s="417" t="s">
        <v>405</v>
      </c>
      <c r="E86" s="419" t="str">
        <f>'Sch-1'!M76</f>
        <v/>
      </c>
      <c r="F86" s="422"/>
    </row>
    <row r="87" spans="1:6">
      <c r="A87" s="414"/>
      <c r="B87" s="415"/>
      <c r="C87" s="416"/>
      <c r="D87" s="417"/>
      <c r="E87" s="418"/>
      <c r="F87" s="418"/>
    </row>
    <row r="88" spans="1:6">
      <c r="A88" s="3"/>
      <c r="B88" s="489"/>
      <c r="C88" s="3"/>
      <c r="D88" s="3"/>
      <c r="E88" s="3"/>
      <c r="F88" s="3"/>
    </row>
    <row r="100" spans="1:29" s="191" customFormat="1">
      <c r="A100" s="372"/>
      <c r="B100" s="373"/>
      <c r="C100" s="374"/>
      <c r="D100" s="375"/>
      <c r="E100" s="307"/>
      <c r="F100" s="307"/>
      <c r="AB100" s="377"/>
      <c r="AC100" s="377"/>
    </row>
    <row r="101" spans="1:29" s="191" customFormat="1">
      <c r="A101" s="372"/>
      <c r="B101" s="373"/>
      <c r="C101" s="374"/>
      <c r="D101" s="375"/>
      <c r="E101" s="307"/>
      <c r="F101" s="307"/>
      <c r="AB101" s="218"/>
      <c r="AC101" s="378"/>
    </row>
    <row r="102" spans="1:29" s="191" customFormat="1">
      <c r="A102" s="372"/>
      <c r="B102" s="373"/>
      <c r="C102" s="374"/>
      <c r="D102" s="375"/>
      <c r="E102" s="307"/>
      <c r="F102" s="307"/>
      <c r="AC102" s="238"/>
    </row>
    <row r="103" spans="1:29" s="191" customFormat="1">
      <c r="A103" s="199"/>
      <c r="B103" s="219"/>
      <c r="C103" s="199"/>
      <c r="D103" s="195"/>
      <c r="E103" s="218"/>
      <c r="F103" s="218"/>
    </row>
    <row r="104" spans="1:29">
      <c r="A104" s="199"/>
      <c r="B104" s="207"/>
      <c r="C104" s="199"/>
      <c r="D104" s="195"/>
      <c r="E104" s="218"/>
      <c r="F104" s="218"/>
    </row>
    <row r="105" spans="1:29">
      <c r="A105" s="370"/>
      <c r="B105" s="371"/>
      <c r="C105" s="370"/>
      <c r="D105" s="370"/>
      <c r="E105" s="370"/>
      <c r="F105" s="370"/>
    </row>
    <row r="106" spans="1:29">
      <c r="A106" s="370"/>
      <c r="B106" s="371"/>
      <c r="C106" s="370"/>
      <c r="D106" s="370"/>
      <c r="E106" s="370"/>
      <c r="F106" s="370"/>
    </row>
    <row r="107" spans="1:29">
      <c r="A107" s="183"/>
      <c r="B107" s="96"/>
      <c r="C107" s="186"/>
      <c r="D107" s="186"/>
      <c r="E107" s="185"/>
      <c r="F107" s="98"/>
    </row>
    <row r="108" spans="1:29">
      <c r="A108" s="370"/>
      <c r="B108" s="371"/>
      <c r="C108" s="370"/>
      <c r="D108" s="370"/>
      <c r="E108" s="370"/>
      <c r="F108" s="370"/>
    </row>
    <row r="109" spans="1:29">
      <c r="A109" s="370"/>
      <c r="B109" s="371"/>
      <c r="C109" s="370"/>
      <c r="D109" s="370"/>
      <c r="E109" s="370"/>
      <c r="F109" s="370"/>
    </row>
  </sheetData>
  <sheetProtection password="CFB5" sheet="1" objects="1" scenarios="1" formatColumns="0" formatRows="0" selectLockedCells="1"/>
  <customSheetViews>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563446CD-EB1B-4F94-95CE-012C7C73EC8C}"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D917BAD1-3F5E-4203-970E-74D838DD272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9"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2"/>
  <headerFooter alignWithMargins="0">
    <oddFooter>&amp;R&amp;"Book Antiqua,Bold"&amp;10Schedule-3/ Page &amp;P of &amp;N</oddFooter>
  </headerFooter>
  <colBreaks count="1" manualBreakCount="1">
    <brk id="6" max="1048575" man="1"/>
  </colBreaks>
  <drawing r:id="rId2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80" zoomScaleNormal="100" zoomScaleSheetLayoutView="80" workbookViewId="0">
      <selection activeCell="O19" sqref="O19"/>
    </sheetView>
  </sheetViews>
  <sheetFormatPr defaultRowHeight="13.5"/>
  <cols>
    <col min="1" max="1" width="6.75" style="100" customWidth="1"/>
    <col min="2" max="2" width="13.625" style="100" customWidth="1"/>
    <col min="3" max="3" width="9.875" style="100" customWidth="1"/>
    <col min="4" max="4" width="10.375" style="100" customWidth="1"/>
    <col min="5" max="5" width="10.125" style="100" customWidth="1"/>
    <col min="6" max="6" width="18.125" style="100" customWidth="1"/>
    <col min="7" max="7" width="12.125" style="100" customWidth="1"/>
    <col min="8" max="8" width="10.625" style="100" customWidth="1"/>
    <col min="9" max="9" width="14.375" style="100" customWidth="1"/>
    <col min="10" max="10" width="8.875" style="100" customWidth="1"/>
    <col min="11" max="11" width="14.25" style="100" customWidth="1"/>
    <col min="12" max="12" width="42.75" style="100" customWidth="1"/>
    <col min="13" max="13" width="7.875" style="100" customWidth="1"/>
    <col min="14" max="14" width="10.875" style="100" customWidth="1"/>
    <col min="15" max="15" width="14.875" style="100" customWidth="1"/>
    <col min="16" max="16" width="17.625" style="100" customWidth="1"/>
    <col min="17" max="17" width="19.375" style="100" customWidth="1"/>
    <col min="18" max="18" width="15.125" style="83" hidden="1" customWidth="1"/>
    <col min="19" max="19" width="17.625" style="83" hidden="1" customWidth="1"/>
    <col min="20" max="16384" width="9" style="84"/>
  </cols>
  <sheetData>
    <row r="1" spans="1:17" ht="18" customHeight="1">
      <c r="A1" s="78" t="str">
        <f>Cover!B3</f>
        <v>Specification No.: CC/NT/W-TW/DOM/A06/23/04720</v>
      </c>
      <c r="B1" s="79"/>
      <c r="C1" s="80"/>
      <c r="D1" s="80"/>
      <c r="E1" s="80"/>
      <c r="F1" s="80"/>
      <c r="G1" s="80"/>
      <c r="H1" s="80"/>
      <c r="I1" s="80"/>
      <c r="J1" s="80"/>
      <c r="K1" s="80"/>
      <c r="L1" s="80"/>
      <c r="M1" s="80"/>
      <c r="N1" s="80"/>
      <c r="O1" s="80"/>
      <c r="P1" s="81"/>
      <c r="Q1" s="82" t="s">
        <v>558</v>
      </c>
    </row>
    <row r="2" spans="1:17" ht="18" customHeight="1">
      <c r="A2" s="64"/>
      <c r="B2" s="85"/>
      <c r="C2" s="86"/>
      <c r="D2" s="86"/>
      <c r="E2" s="86"/>
      <c r="F2" s="86"/>
      <c r="G2" s="86"/>
      <c r="H2" s="86"/>
      <c r="I2" s="86"/>
      <c r="J2" s="86"/>
      <c r="K2" s="86"/>
      <c r="L2" s="86"/>
      <c r="M2" s="86"/>
      <c r="N2" s="86"/>
      <c r="O2" s="86"/>
      <c r="P2" s="31"/>
      <c r="Q2" s="31"/>
    </row>
    <row r="3" spans="1:17" ht="62.25" customHeight="1">
      <c r="A3" s="1268" t="str">
        <f>Cover!$B$2</f>
        <v xml:space="preserve">Transmission Line package TW01 for Diversion/modification of 400kV D/C Kota/RAPPD – Jaipur South Transmission Line due to upcoming Isarda Dam Project under Consultancy services </v>
      </c>
      <c r="B3" s="1268"/>
      <c r="C3" s="1268"/>
      <c r="D3" s="1268"/>
      <c r="E3" s="1268"/>
      <c r="F3" s="1268"/>
      <c r="G3" s="1268"/>
      <c r="H3" s="1268"/>
      <c r="I3" s="1268"/>
      <c r="J3" s="1268"/>
      <c r="K3" s="1268"/>
      <c r="L3" s="1268"/>
      <c r="M3" s="1268"/>
      <c r="N3" s="1268"/>
      <c r="O3" s="1268"/>
      <c r="P3" s="1268"/>
      <c r="Q3" s="1268"/>
    </row>
    <row r="4" spans="1:17" ht="21.95" customHeight="1">
      <c r="A4" s="1269" t="s">
        <v>24</v>
      </c>
      <c r="B4" s="1269"/>
      <c r="C4" s="1269"/>
      <c r="D4" s="1269"/>
      <c r="E4" s="1269"/>
      <c r="F4" s="1269"/>
      <c r="G4" s="1269"/>
      <c r="H4" s="1269"/>
      <c r="I4" s="1269"/>
      <c r="J4" s="1269"/>
      <c r="K4" s="1269"/>
      <c r="L4" s="1269"/>
      <c r="M4" s="1269"/>
      <c r="N4" s="1269"/>
      <c r="O4" s="1269"/>
      <c r="P4" s="1269"/>
      <c r="Q4" s="1269"/>
    </row>
    <row r="5" spans="1:17" ht="18" customHeight="1">
      <c r="A5" s="87"/>
      <c r="B5" s="88"/>
      <c r="C5" s="87"/>
      <c r="D5" s="87"/>
      <c r="E5" s="87"/>
      <c r="F5" s="87"/>
      <c r="G5" s="87"/>
      <c r="H5" s="87"/>
      <c r="I5" s="87"/>
      <c r="J5" s="87"/>
      <c r="K5" s="87"/>
      <c r="L5" s="87"/>
      <c r="M5" s="87"/>
      <c r="N5" s="87"/>
      <c r="O5" s="87"/>
      <c r="P5" s="87"/>
      <c r="Q5" s="87"/>
    </row>
    <row r="6" spans="1:17" ht="18" customHeight="1">
      <c r="A6" s="28" t="str">
        <f>'Sch-1'!A6</f>
        <v>Bidder’s Name and Address (Sole Bidder) :</v>
      </c>
      <c r="B6" s="29"/>
      <c r="C6" s="29"/>
      <c r="D6" s="29"/>
      <c r="E6" s="29"/>
      <c r="F6" s="29"/>
      <c r="G6" s="29"/>
      <c r="H6" s="29"/>
      <c r="I6" s="29"/>
      <c r="J6" s="29"/>
      <c r="K6" s="29"/>
      <c r="L6" s="29"/>
      <c r="M6" s="29"/>
      <c r="N6" s="29"/>
      <c r="O6" s="29"/>
      <c r="P6" s="60" t="s">
        <v>392</v>
      </c>
      <c r="Q6" s="31"/>
    </row>
    <row r="7" spans="1:17" ht="36" customHeight="1">
      <c r="A7" s="1242" t="str">
        <f>'Sch-1'!A7</f>
        <v/>
      </c>
      <c r="B7" s="1242"/>
      <c r="C7" s="1242"/>
      <c r="D7" s="1242"/>
      <c r="E7" s="1242"/>
      <c r="F7" s="1242"/>
      <c r="G7" s="1242"/>
      <c r="H7" s="1242"/>
      <c r="I7" s="1242"/>
      <c r="J7" s="1242"/>
      <c r="K7" s="1242"/>
      <c r="L7" s="1242"/>
      <c r="M7" s="1242"/>
      <c r="N7" s="1242"/>
      <c r="O7" s="1242"/>
      <c r="P7" s="59" t="str">
        <f>'Sch-1'!M7</f>
        <v>Contracts Services, 3rd Floor</v>
      </c>
      <c r="Q7" s="31"/>
    </row>
    <row r="8" spans="1:17" ht="18" customHeight="1">
      <c r="A8" s="28" t="s">
        <v>393</v>
      </c>
      <c r="B8" s="1243" t="str">
        <f>IF('Sch-1'!C8=0, "", 'Sch-1'!C8)</f>
        <v xml:space="preserve">…….. …….. …….. …….. …….. …….. </v>
      </c>
      <c r="C8" s="1243"/>
      <c r="D8" s="1243"/>
      <c r="E8" s="1243"/>
      <c r="F8" s="1243"/>
      <c r="G8" s="1243"/>
      <c r="H8" s="1243"/>
      <c r="I8" s="1243"/>
      <c r="J8" s="1243"/>
      <c r="K8" s="1243"/>
      <c r="L8" s="1243"/>
      <c r="M8" s="1243"/>
      <c r="N8" s="1243"/>
      <c r="O8" s="1243"/>
      <c r="P8" s="59" t="str">
        <f>'Sch-1'!M8</f>
        <v>Power Grid Corporation of India Ltd.,</v>
      </c>
      <c r="Q8" s="31"/>
    </row>
    <row r="9" spans="1:17" ht="18" customHeight="1">
      <c r="A9" s="28" t="s">
        <v>395</v>
      </c>
      <c r="B9" s="1243" t="str">
        <f>IF('Sch-1'!C9=0, "", 'Sch-1'!C9)</f>
        <v xml:space="preserve">…….. …….. …….. …….. …….. …….. </v>
      </c>
      <c r="C9" s="1243"/>
      <c r="D9" s="1243"/>
      <c r="E9" s="1243"/>
      <c r="F9" s="1243"/>
      <c r="G9" s="1243"/>
      <c r="H9" s="1243"/>
      <c r="I9" s="1243"/>
      <c r="J9" s="1243"/>
      <c r="K9" s="1243"/>
      <c r="L9" s="1243"/>
      <c r="M9" s="1243"/>
      <c r="N9" s="1243"/>
      <c r="O9" s="1243"/>
      <c r="P9" s="59" t="str">
        <f>'Sch-1'!M9</f>
        <v>"Saudamini", Plot No.-2</v>
      </c>
      <c r="Q9" s="31"/>
    </row>
    <row r="10" spans="1:17" ht="18" customHeight="1">
      <c r="A10" s="29"/>
      <c r="B10" s="1243" t="str">
        <f>IF('Sch-1'!C10=0, "", 'Sch-1'!C10)</f>
        <v xml:space="preserve">…….. …….. …….. …….. …….. …….. </v>
      </c>
      <c r="C10" s="1243"/>
      <c r="D10" s="1243"/>
      <c r="E10" s="1243"/>
      <c r="F10" s="1243"/>
      <c r="G10" s="1243"/>
      <c r="H10" s="1243"/>
      <c r="I10" s="1243"/>
      <c r="J10" s="1243"/>
      <c r="K10" s="1243"/>
      <c r="L10" s="1243"/>
      <c r="M10" s="1243"/>
      <c r="N10" s="1243"/>
      <c r="O10" s="1243"/>
      <c r="P10" s="59" t="str">
        <f>'Sch-1'!M10</f>
        <v xml:space="preserve">Sector-29, </v>
      </c>
      <c r="Q10" s="31"/>
    </row>
    <row r="11" spans="1:17" ht="18" customHeight="1">
      <c r="A11" s="29"/>
      <c r="B11" s="1243" t="str">
        <f>IF('Sch-1'!C11=0, "", 'Sch-1'!C11)</f>
        <v xml:space="preserve">…….. …….. …….. …….. …….. …….. </v>
      </c>
      <c r="C11" s="1243"/>
      <c r="D11" s="1243"/>
      <c r="E11" s="1243"/>
      <c r="F11" s="1243"/>
      <c r="G11" s="1243"/>
      <c r="H11" s="1243"/>
      <c r="I11" s="1243"/>
      <c r="J11" s="1243"/>
      <c r="K11" s="1243"/>
      <c r="L11" s="1243"/>
      <c r="M11" s="1243"/>
      <c r="N11" s="1243"/>
      <c r="O11" s="1243"/>
      <c r="P11" s="59" t="str">
        <f>'Sch-1'!M11</f>
        <v>Gurgaon (Haryana) - 122001</v>
      </c>
      <c r="Q11" s="31"/>
    </row>
    <row r="12" spans="1:17" ht="18" customHeight="1">
      <c r="A12" s="30"/>
      <c r="B12" s="178"/>
      <c r="C12" s="178"/>
      <c r="D12" s="178"/>
      <c r="E12" s="178"/>
      <c r="F12" s="178"/>
      <c r="G12" s="178"/>
      <c r="H12" s="178"/>
      <c r="I12" s="178"/>
      <c r="J12" s="178"/>
      <c r="K12" s="178"/>
      <c r="L12" s="178"/>
      <c r="M12" s="178"/>
      <c r="N12" s="178"/>
      <c r="O12" s="178"/>
      <c r="P12" s="29"/>
      <c r="Q12" s="31"/>
    </row>
    <row r="13" spans="1:17" ht="26.25" customHeight="1">
      <c r="A13" s="89"/>
      <c r="B13" s="90"/>
      <c r="C13" s="89"/>
      <c r="D13" s="89"/>
      <c r="E13" s="89"/>
      <c r="F13" s="89"/>
      <c r="G13" s="89"/>
      <c r="H13" s="89"/>
      <c r="I13" s="89"/>
      <c r="J13" s="89"/>
      <c r="K13" s="89"/>
      <c r="L13" s="89"/>
      <c r="M13" s="89"/>
      <c r="N13" s="89"/>
      <c r="O13" s="89"/>
      <c r="P13" s="89"/>
      <c r="Q13" s="89"/>
    </row>
    <row r="14" spans="1:17" ht="27.75" customHeight="1">
      <c r="A14" s="827" t="s">
        <v>377</v>
      </c>
      <c r="B14" s="828"/>
      <c r="C14" s="829"/>
      <c r="D14" s="829"/>
      <c r="E14" s="829"/>
      <c r="F14" s="829"/>
      <c r="G14" s="829"/>
      <c r="H14" s="829"/>
      <c r="I14" s="829"/>
      <c r="J14" s="829"/>
      <c r="K14" s="829"/>
      <c r="L14" s="829"/>
      <c r="M14" s="829"/>
      <c r="N14" s="829"/>
      <c r="O14" s="829"/>
      <c r="P14" s="829"/>
      <c r="Q14" s="829"/>
    </row>
    <row r="15" spans="1:17" ht="16.5">
      <c r="A15" s="91"/>
      <c r="B15" s="90"/>
      <c r="C15" s="89"/>
      <c r="D15" s="89"/>
      <c r="E15" s="89"/>
      <c r="F15" s="89"/>
      <c r="G15" s="89"/>
      <c r="H15" s="89"/>
      <c r="I15" s="89"/>
      <c r="J15" s="89"/>
      <c r="K15" s="89"/>
      <c r="L15" s="89"/>
      <c r="M15" s="89"/>
      <c r="N15" s="89"/>
      <c r="O15" s="89"/>
      <c r="P15" s="89"/>
      <c r="Q15" s="89"/>
    </row>
    <row r="16" spans="1:17" ht="96" customHeight="1">
      <c r="A16" s="1073" t="s">
        <v>361</v>
      </c>
      <c r="B16" s="1069" t="s">
        <v>510</v>
      </c>
      <c r="C16" s="1069" t="s">
        <v>511</v>
      </c>
      <c r="D16" s="1069" t="s">
        <v>517</v>
      </c>
      <c r="E16" s="1069" t="s">
        <v>518</v>
      </c>
      <c r="F16" s="1069" t="s">
        <v>512</v>
      </c>
      <c r="G16" s="1074" t="s">
        <v>519</v>
      </c>
      <c r="H16" s="1075" t="s">
        <v>487</v>
      </c>
      <c r="I16" s="1076" t="s">
        <v>528</v>
      </c>
      <c r="J16" s="1076" t="s">
        <v>482</v>
      </c>
      <c r="K16" s="1076" t="s">
        <v>580</v>
      </c>
      <c r="L16" s="1069" t="s">
        <v>368</v>
      </c>
      <c r="M16" s="1071" t="s">
        <v>353</v>
      </c>
      <c r="N16" s="1071" t="s">
        <v>354</v>
      </c>
      <c r="O16" s="1069" t="s">
        <v>537</v>
      </c>
      <c r="P16" s="1069" t="s">
        <v>538</v>
      </c>
      <c r="Q16" s="1077" t="s">
        <v>506</v>
      </c>
    </row>
    <row r="17" spans="1:30" ht="15">
      <c r="A17" s="1078">
        <v>1</v>
      </c>
      <c r="B17" s="1079">
        <v>2</v>
      </c>
      <c r="C17" s="1079">
        <v>3</v>
      </c>
      <c r="D17" s="1079">
        <v>4</v>
      </c>
      <c r="E17" s="1079">
        <v>5</v>
      </c>
      <c r="F17" s="1080">
        <v>6</v>
      </c>
      <c r="G17" s="1079">
        <v>7</v>
      </c>
      <c r="H17" s="1081">
        <v>8</v>
      </c>
      <c r="I17" s="1082">
        <v>9</v>
      </c>
      <c r="J17" s="1082">
        <v>10</v>
      </c>
      <c r="K17" s="1082">
        <v>11</v>
      </c>
      <c r="L17" s="1083">
        <v>12</v>
      </c>
      <c r="M17" s="1083">
        <v>13</v>
      </c>
      <c r="N17" s="1083">
        <v>14</v>
      </c>
      <c r="O17" s="1083">
        <v>15</v>
      </c>
      <c r="P17" s="1083" t="s">
        <v>520</v>
      </c>
      <c r="Q17" s="1083">
        <v>17</v>
      </c>
    </row>
    <row r="18" spans="1:30" s="83" customFormat="1" ht="24.75" customHeight="1">
      <c r="A18" s="1119"/>
      <c r="B18" s="1273"/>
      <c r="C18" s="1274"/>
      <c r="D18" s="1274"/>
      <c r="E18" s="1274"/>
      <c r="F18" s="1274"/>
      <c r="G18" s="1274"/>
      <c r="H18" s="1274"/>
      <c r="I18" s="1274"/>
      <c r="J18" s="1274"/>
      <c r="K18" s="1274"/>
      <c r="L18" s="847"/>
      <c r="M18" s="847"/>
      <c r="N18" s="847"/>
      <c r="O18" s="847"/>
      <c r="P18" s="847"/>
      <c r="Q18" s="847"/>
      <c r="R18" s="793" t="s">
        <v>489</v>
      </c>
      <c r="S18" s="792" t="s">
        <v>490</v>
      </c>
    </row>
    <row r="19" spans="1:30" s="663" customFormat="1" ht="27" customHeight="1">
      <c r="A19" s="823"/>
      <c r="B19" s="823"/>
      <c r="C19" s="823"/>
      <c r="D19" s="823"/>
      <c r="E19" s="823"/>
      <c r="F19" s="705"/>
      <c r="G19" s="1275" t="s">
        <v>548</v>
      </c>
      <c r="H19" s="1276"/>
      <c r="I19" s="1276"/>
      <c r="J19" s="1276"/>
      <c r="K19" s="1276"/>
      <c r="L19" s="1277"/>
      <c r="M19" s="723"/>
      <c r="N19" s="720"/>
      <c r="O19" s="724"/>
      <c r="P19" s="721"/>
      <c r="Q19" s="794"/>
      <c r="R19" s="663">
        <f>IF(P19="Included",0,P19)</f>
        <v>0</v>
      </c>
      <c r="S19" s="663">
        <f>IF(K19="",(R19*J19),(R19*K19))</f>
        <v>0</v>
      </c>
      <c r="T19" s="664"/>
      <c r="U19" s="664"/>
      <c r="AD19" s="804"/>
    </row>
    <row r="20" spans="1:30" s="663" customFormat="1" ht="75" customHeight="1">
      <c r="A20" s="823"/>
      <c r="B20" s="823"/>
      <c r="C20" s="823"/>
      <c r="D20" s="823"/>
      <c r="E20" s="823"/>
      <c r="F20" s="705"/>
      <c r="G20" s="823"/>
      <c r="H20" s="823"/>
      <c r="I20" s="777"/>
      <c r="J20" s="802"/>
      <c r="K20" s="824"/>
      <c r="L20" s="722"/>
      <c r="M20" s="723"/>
      <c r="N20" s="720"/>
      <c r="O20" s="724"/>
      <c r="P20" s="721"/>
      <c r="Q20" s="794"/>
      <c r="R20" s="663">
        <f>IF(P20="Included",0,P20)</f>
        <v>0</v>
      </c>
      <c r="S20" s="663">
        <f>IF(K20="",(R20*J20),(R20*K20))</f>
        <v>0</v>
      </c>
      <c r="T20" s="664"/>
      <c r="U20" s="664"/>
      <c r="AD20" s="804"/>
    </row>
    <row r="21" spans="1:30" s="83" customFormat="1" ht="19.5" customHeight="1">
      <c r="A21" s="92"/>
      <c r="B21" s="93"/>
      <c r="C21" s="93"/>
      <c r="D21" s="93"/>
      <c r="E21" s="93"/>
      <c r="F21" s="93"/>
      <c r="G21" s="93"/>
      <c r="H21" s="93"/>
      <c r="I21" s="93"/>
      <c r="J21" s="93"/>
      <c r="K21" s="93"/>
      <c r="L21" s="93"/>
      <c r="M21" s="93"/>
      <c r="N21" s="93"/>
      <c r="O21" s="93"/>
      <c r="P21" s="93"/>
      <c r="Q21" s="846"/>
    </row>
    <row r="22" spans="1:30" s="688" customFormat="1" ht="40.5" customHeight="1">
      <c r="A22" s="1253"/>
      <c r="B22" s="1254"/>
      <c r="C22" s="1254"/>
      <c r="D22" s="1254"/>
      <c r="E22" s="1254"/>
      <c r="F22" s="1254"/>
      <c r="G22" s="1254"/>
      <c r="H22" s="1254"/>
      <c r="I22" s="1255"/>
      <c r="J22" s="1270" t="s">
        <v>539</v>
      </c>
      <c r="K22" s="1271"/>
      <c r="L22" s="1271"/>
      <c r="M22" s="1271"/>
      <c r="N22" s="1271"/>
      <c r="O22" s="1272"/>
      <c r="P22" s="799">
        <f>SUM(P19:P20)</f>
        <v>0</v>
      </c>
      <c r="Q22" s="800"/>
      <c r="R22" s="687"/>
      <c r="S22" s="860" t="e">
        <f>SUM(#REF!)</f>
        <v>#REF!</v>
      </c>
    </row>
    <row r="23" spans="1:30" s="688" customFormat="1" ht="25.5" customHeight="1">
      <c r="A23" s="848"/>
      <c r="B23" s="849"/>
      <c r="C23" s="849"/>
      <c r="D23" s="849"/>
      <c r="E23" s="849"/>
      <c r="F23" s="849"/>
      <c r="G23" s="849"/>
      <c r="H23" s="850"/>
      <c r="I23" s="851"/>
      <c r="J23" s="1266" t="s">
        <v>506</v>
      </c>
      <c r="K23" s="1266"/>
      <c r="L23" s="1266"/>
      <c r="M23" s="1266"/>
      <c r="N23" s="1266"/>
      <c r="O23" s="1267"/>
      <c r="P23" s="799"/>
      <c r="Q23" s="801">
        <f>SUM(Q19:Q20)</f>
        <v>0</v>
      </c>
      <c r="R23" s="687"/>
      <c r="S23" s="687"/>
    </row>
    <row r="24" spans="1:30" s="83" customFormat="1" ht="16.5">
      <c r="A24" s="91"/>
      <c r="B24" s="90"/>
      <c r="C24" s="89"/>
      <c r="D24" s="89"/>
      <c r="E24" s="89"/>
      <c r="F24" s="89"/>
      <c r="G24" s="89"/>
      <c r="H24" s="89"/>
      <c r="I24" s="89"/>
      <c r="J24" s="89"/>
      <c r="K24" s="89"/>
      <c r="L24" s="89"/>
      <c r="M24" s="89"/>
      <c r="N24" s="89"/>
      <c r="O24" s="89"/>
      <c r="P24" s="89"/>
      <c r="Q24" s="89"/>
    </row>
    <row r="25" spans="1:30" s="83" customFormat="1" ht="21" customHeight="1">
      <c r="A25" s="94"/>
      <c r="B25" s="95"/>
      <c r="C25" s="95"/>
      <c r="D25" s="95"/>
      <c r="E25" s="95"/>
      <c r="F25" s="95"/>
      <c r="G25" s="95"/>
      <c r="H25" s="95"/>
      <c r="I25" s="95"/>
      <c r="J25" s="95"/>
      <c r="K25" s="95"/>
      <c r="L25" s="95"/>
      <c r="M25" s="95"/>
      <c r="N25" s="95"/>
      <c r="O25" s="1265"/>
      <c r="P25" s="1265"/>
      <c r="Q25" s="1265"/>
    </row>
    <row r="26" spans="1:30" s="83" customFormat="1" ht="33.6" customHeight="1">
      <c r="A26" s="96" t="s">
        <v>402</v>
      </c>
      <c r="B26" s="110" t="str">
        <f>IF('Sch-1'!B74=0,"", 'Sch-1'!B74)</f>
        <v>--</v>
      </c>
      <c r="C26" s="97"/>
      <c r="D26" s="97"/>
      <c r="E26" s="97"/>
      <c r="F26" s="97"/>
      <c r="G26" s="97"/>
      <c r="H26" s="97"/>
      <c r="I26" s="97"/>
      <c r="J26" s="110"/>
      <c r="K26" s="97"/>
      <c r="L26" s="97"/>
      <c r="M26" s="110"/>
      <c r="N26" s="97"/>
      <c r="O26" s="1265" t="str">
        <f>"Printed Name : " &amp; IF('Sch-1'!M75=0,"",'Sch-1'!M75)</f>
        <v xml:space="preserve">Printed Name : </v>
      </c>
      <c r="P26" s="1265"/>
      <c r="Q26" s="1265"/>
    </row>
    <row r="27" spans="1:30" s="83" customFormat="1" ht="33.6" customHeight="1">
      <c r="A27" s="96" t="s">
        <v>403</v>
      </c>
      <c r="B27" s="110" t="str">
        <f>IF('Sch-1'!B75=0,"", 'Sch-1'!B75)</f>
        <v/>
      </c>
      <c r="C27" s="31"/>
      <c r="D27" s="31"/>
      <c r="E27" s="31"/>
      <c r="F27" s="31"/>
      <c r="G27" s="31"/>
      <c r="H27" s="31"/>
      <c r="I27" s="31"/>
      <c r="J27" s="110"/>
      <c r="K27" s="31"/>
      <c r="L27" s="31"/>
      <c r="M27" s="110"/>
      <c r="N27" s="31"/>
      <c r="O27" s="1265" t="str">
        <f>"Designation   : " &amp; IF('Sch-1'!M76=0,"",'Sch-1'!M76)</f>
        <v xml:space="preserve">Designation   : </v>
      </c>
      <c r="P27" s="1265"/>
      <c r="Q27" s="1265"/>
    </row>
    <row r="28" spans="1:30" s="83" customFormat="1" ht="33.6" customHeight="1">
      <c r="A28" s="86"/>
      <c r="B28" s="85"/>
      <c r="C28" s="31"/>
      <c r="D28" s="31"/>
      <c r="E28" s="31"/>
      <c r="F28" s="31"/>
      <c r="G28" s="31"/>
      <c r="H28" s="31"/>
      <c r="I28" s="31"/>
      <c r="J28" s="85"/>
      <c r="K28" s="31"/>
      <c r="L28" s="31"/>
      <c r="M28" s="85"/>
      <c r="N28" s="31"/>
      <c r="O28" s="1265"/>
      <c r="P28" s="1265"/>
      <c r="Q28" s="1265"/>
    </row>
    <row r="29" spans="1:30" s="83" customFormat="1" ht="33.6" customHeight="1">
      <c r="A29" s="86"/>
      <c r="B29" s="85"/>
      <c r="C29" s="31"/>
      <c r="D29" s="31"/>
      <c r="E29" s="31"/>
      <c r="F29" s="31"/>
      <c r="G29" s="31"/>
      <c r="H29" s="31"/>
      <c r="I29" s="31"/>
      <c r="J29" s="86"/>
      <c r="K29" s="31"/>
      <c r="L29" s="86"/>
      <c r="M29" s="86"/>
      <c r="N29" s="31"/>
      <c r="O29" s="86"/>
      <c r="P29" s="183"/>
      <c r="Q29" s="99"/>
    </row>
  </sheetData>
  <sheetProtection password="A86E" sheet="1" formatColumns="0" formatRows="0" selectLockedCells="1"/>
  <customSheetViews>
    <customSheetView guid="{A41EE4DE-0D82-4A56-8210-F78316511D11}" scale="80" showPageBreaks="1" fitToPage="1" printArea="1" hiddenColumns="1" view="pageBreakPreview">
      <selection activeCell="O19" sqref="O19"/>
      <pageMargins left="0.25" right="0.25" top="0.75" bottom="0.75" header="0.3" footer="0.3"/>
      <pageSetup scale="56" fitToHeight="0" orientation="landscape" r:id="rId1"/>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563446CD-EB1B-4F94-95CE-012C7C73EC8C}" scale="60" showPageBreaks="1" fitToPage="1" printArea="1" hiddenColumns="1" view="pageBreakPreview">
      <selection activeCell="O19" sqref="O19"/>
      <pageMargins left="0.25" right="0.25" top="0.75" bottom="0.75" header="0.3" footer="0.3"/>
      <pageSetup scale="56" fitToHeight="0" orientation="landscape" r:id="rId5"/>
      <headerFooter alignWithMargins="0">
        <oddFooter>&amp;R&amp;"Book Antiqua,Bold"&amp;10Schedule-4/ Page &amp;P of &amp;N</oddFooter>
      </headerFooter>
    </customSheetView>
    <customSheetView guid="{D917BAD1-3F5E-4203-970E-74D838DD272E}" scale="80" showPageBreaks="1" fitToPage="1" printArea="1" hiddenColumns="1" view="pageBreakPreview">
      <selection activeCell="O19" sqref="O19"/>
      <pageMargins left="0.25" right="0.25" top="0.75" bottom="0.75" header="0.3" footer="0.3"/>
      <pageSetup scale="56" fitToHeight="0" orientation="landscape" r:id="rId6"/>
      <headerFooter alignWithMargins="0">
        <oddFooter>&amp;R&amp;"Book Antiqua,Bold"&amp;10Schedule-4/ Page &amp;P of &amp;N</oddFooter>
      </headerFooter>
    </customSheetView>
  </customSheetViews>
  <mergeCells count="16">
    <mergeCell ref="O28:Q28"/>
    <mergeCell ref="J23:O23"/>
    <mergeCell ref="A22:I22"/>
    <mergeCell ref="A3:Q3"/>
    <mergeCell ref="A4:Q4"/>
    <mergeCell ref="A7:O7"/>
    <mergeCell ref="B8:O8"/>
    <mergeCell ref="B9:O9"/>
    <mergeCell ref="B10:O10"/>
    <mergeCell ref="J22:O22"/>
    <mergeCell ref="B11:O11"/>
    <mergeCell ref="O25:Q25"/>
    <mergeCell ref="O26:Q26"/>
    <mergeCell ref="O27:Q27"/>
    <mergeCell ref="B18:K18"/>
    <mergeCell ref="G19:L19"/>
  </mergeCells>
  <conditionalFormatting sqref="I20">
    <cfRule type="expression" dxfId="24" priority="25" stopIfTrue="1">
      <formula>H20&gt;0</formula>
    </cfRule>
  </conditionalFormatting>
  <conditionalFormatting sqref="K20">
    <cfRule type="cellIs" dxfId="23" priority="22" stopIfTrue="1" operator="equal">
      <formula>"a"</formula>
    </cfRule>
    <cfRule type="expression" dxfId="22" priority="23" stopIfTrue="1">
      <formula>H20&gt;0</formula>
    </cfRule>
    <cfRule type="expression" dxfId="21" priority="24" stopIfTrue="1">
      <formula>J20&gt;0</formula>
    </cfRule>
  </conditionalFormatting>
  <conditionalFormatting sqref="O19:O20">
    <cfRule type="expression" dxfId="20" priority="35" stopIfTrue="1">
      <formula>N19&gt;0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19:O20" xr:uid="{00000000-0002-0000-0A00-000003000000}">
      <formula1>0</formula1>
    </dataValidation>
  </dataValidations>
  <pageMargins left="0.25" right="0.25" top="0.75" bottom="0.75" header="0.3" footer="0.3"/>
  <pageSetup scale="56" fitToHeight="0" orientation="landscape" r:id="rId7"/>
  <headerFooter alignWithMargins="0">
    <oddFooter>&amp;R&amp;"Book Antiqua,Bold"&amp;10Schedule-4/ Page &amp;P of &amp;N</oddFooter>
  </headerFooter>
  <drawing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RowHeight="13.5"/>
  <cols>
    <col min="1" max="1" width="5.875" style="100" customWidth="1"/>
    <col min="2" max="2" width="12.625" style="100" customWidth="1"/>
    <col min="3" max="3" width="8" style="100" customWidth="1"/>
    <col min="4" max="4" width="8.625" style="100" customWidth="1"/>
    <col min="5" max="5" width="8.375" style="100" customWidth="1"/>
    <col min="6" max="6" width="27.625" style="100" customWidth="1"/>
    <col min="7" max="7" width="12.375" style="100" customWidth="1"/>
    <col min="8" max="8" width="9.375" style="100" customWidth="1"/>
    <col min="9" max="9" width="15.375" style="100" customWidth="1"/>
    <col min="10" max="10" width="8.5" style="100" customWidth="1"/>
    <col min="11" max="11" width="18" style="100" customWidth="1"/>
    <col min="12" max="12" width="30" style="100" customWidth="1"/>
    <col min="13" max="13" width="9.5" style="100" customWidth="1"/>
    <col min="14" max="14" width="10.5" style="100" customWidth="1"/>
    <col min="15" max="15" width="12.5" style="100" customWidth="1"/>
    <col min="16" max="16" width="17.625" style="100" customWidth="1"/>
    <col min="17" max="17" width="17" style="100" customWidth="1"/>
    <col min="18" max="18" width="22.5" style="83" hidden="1" customWidth="1"/>
    <col min="19" max="19" width="20.875" style="83" hidden="1" customWidth="1"/>
    <col min="20" max="16384" width="9" style="84"/>
  </cols>
  <sheetData>
    <row r="1" spans="1:17" ht="18" customHeight="1">
      <c r="A1" s="78" t="str">
        <f>Cover!B3</f>
        <v>Specification No.: CC/NT/W-TW/DOM/A06/23/04720</v>
      </c>
      <c r="B1" s="79"/>
      <c r="C1" s="80"/>
      <c r="D1" s="80"/>
      <c r="E1" s="80"/>
      <c r="F1" s="80"/>
      <c r="G1" s="80"/>
      <c r="H1" s="80"/>
      <c r="I1" s="80"/>
      <c r="J1" s="80"/>
      <c r="K1" s="80"/>
      <c r="L1" s="80"/>
      <c r="M1" s="80"/>
      <c r="N1" s="80"/>
      <c r="O1" s="80"/>
      <c r="P1" s="81"/>
      <c r="Q1" s="82" t="s">
        <v>551</v>
      </c>
    </row>
    <row r="2" spans="1:17" ht="18" customHeight="1">
      <c r="A2" s="64"/>
      <c r="B2" s="85"/>
      <c r="C2" s="86"/>
      <c r="D2" s="86"/>
      <c r="E2" s="86"/>
      <c r="F2" s="86"/>
      <c r="G2" s="86"/>
      <c r="H2" s="86"/>
      <c r="I2" s="86"/>
      <c r="J2" s="86"/>
      <c r="K2" s="86"/>
      <c r="L2" s="86"/>
      <c r="M2" s="86"/>
      <c r="N2" s="86"/>
      <c r="O2" s="86"/>
      <c r="P2" s="31"/>
      <c r="Q2" s="31"/>
    </row>
    <row r="3" spans="1:17" ht="61.5" customHeight="1">
      <c r="A3" s="1283" t="str">
        <f>Cover!$B$2</f>
        <v xml:space="preserve">Transmission Line package TW01 for Diversion/modification of 400kV D/C Kota/RAPPD – Jaipur South Transmission Line due to upcoming Isarda Dam Project under Consultancy services </v>
      </c>
      <c r="B3" s="1283"/>
      <c r="C3" s="1283"/>
      <c r="D3" s="1283"/>
      <c r="E3" s="1283"/>
      <c r="F3" s="1283"/>
      <c r="G3" s="1283"/>
      <c r="H3" s="1283"/>
      <c r="I3" s="1283"/>
      <c r="J3" s="1283"/>
      <c r="K3" s="1283"/>
      <c r="L3" s="1283"/>
      <c r="M3" s="1283"/>
      <c r="N3" s="1283"/>
      <c r="O3" s="1283"/>
      <c r="P3" s="1283"/>
      <c r="Q3" s="1283"/>
    </row>
    <row r="4" spans="1:17" ht="21.95" customHeight="1">
      <c r="A4" s="1269" t="s">
        <v>24</v>
      </c>
      <c r="B4" s="1269"/>
      <c r="C4" s="1269"/>
      <c r="D4" s="1269"/>
      <c r="E4" s="1269"/>
      <c r="F4" s="1269"/>
      <c r="G4" s="1269"/>
      <c r="H4" s="1269"/>
      <c r="I4" s="1269"/>
      <c r="J4" s="1269"/>
      <c r="K4" s="1269"/>
      <c r="L4" s="1269"/>
      <c r="M4" s="1269"/>
      <c r="N4" s="1269"/>
      <c r="O4" s="1269"/>
      <c r="P4" s="1269"/>
      <c r="Q4" s="1269"/>
    </row>
    <row r="5" spans="1:17" ht="18" customHeight="1">
      <c r="A5" s="87"/>
      <c r="B5" s="88"/>
      <c r="C5" s="87"/>
      <c r="D5" s="87"/>
      <c r="E5" s="87"/>
      <c r="F5" s="87"/>
      <c r="G5" s="87"/>
      <c r="H5" s="87"/>
      <c r="I5" s="87"/>
      <c r="J5" s="87"/>
      <c r="K5" s="87"/>
      <c r="L5" s="87"/>
      <c r="M5" s="87"/>
      <c r="N5" s="87"/>
      <c r="O5" s="87"/>
      <c r="P5" s="87"/>
      <c r="Q5" s="87"/>
    </row>
    <row r="6" spans="1:17" ht="18" customHeight="1">
      <c r="A6" s="28" t="str">
        <f>'Sch-1'!A6</f>
        <v>Bidder’s Name and Address (Sole Bidder) :</v>
      </c>
      <c r="B6" s="29"/>
      <c r="C6" s="29"/>
      <c r="D6" s="29"/>
      <c r="E6" s="29"/>
      <c r="F6" s="29"/>
      <c r="G6" s="29"/>
      <c r="H6" s="29"/>
      <c r="I6" s="29"/>
      <c r="J6" s="29"/>
      <c r="K6" s="29"/>
      <c r="L6" s="29"/>
      <c r="M6" s="29"/>
      <c r="N6" s="29"/>
      <c r="O6" s="29"/>
      <c r="P6" s="60" t="s">
        <v>392</v>
      </c>
      <c r="Q6" s="31"/>
    </row>
    <row r="7" spans="1:17" ht="36" customHeight="1">
      <c r="A7" s="1242" t="str">
        <f>'Sch-1'!A7</f>
        <v/>
      </c>
      <c r="B7" s="1242"/>
      <c r="C7" s="1242"/>
      <c r="D7" s="1242"/>
      <c r="E7" s="1242"/>
      <c r="F7" s="1242"/>
      <c r="G7" s="1242"/>
      <c r="H7" s="1242"/>
      <c r="I7" s="1242"/>
      <c r="J7" s="1242"/>
      <c r="K7" s="1242"/>
      <c r="L7" s="1242"/>
      <c r="M7" s="1242"/>
      <c r="N7" s="1242"/>
      <c r="O7" s="1242"/>
      <c r="P7" s="59" t="str">
        <f>'Sch-1'!M7</f>
        <v>Contracts Services, 3rd Floor</v>
      </c>
      <c r="Q7" s="31"/>
    </row>
    <row r="8" spans="1:17" ht="18" customHeight="1">
      <c r="A8" s="28" t="s">
        <v>393</v>
      </c>
      <c r="B8" s="1243" t="str">
        <f>IF('Sch-1'!C8=0, "", 'Sch-1'!C8)</f>
        <v xml:space="preserve">…….. …….. …….. …….. …….. …….. </v>
      </c>
      <c r="C8" s="1243"/>
      <c r="D8" s="1243"/>
      <c r="E8" s="1243"/>
      <c r="F8" s="1243"/>
      <c r="G8" s="1243"/>
      <c r="H8" s="1243"/>
      <c r="I8" s="1243"/>
      <c r="J8" s="1243"/>
      <c r="K8" s="1243"/>
      <c r="L8" s="1243"/>
      <c r="M8" s="1243"/>
      <c r="N8" s="1243"/>
      <c r="O8" s="1243"/>
      <c r="P8" s="59" t="str">
        <f>'Sch-1'!M8</f>
        <v>Power Grid Corporation of India Ltd.,</v>
      </c>
      <c r="Q8" s="31"/>
    </row>
    <row r="9" spans="1:17" ht="18" customHeight="1">
      <c r="A9" s="28" t="s">
        <v>395</v>
      </c>
      <c r="B9" s="1243" t="str">
        <f>IF('Sch-1'!C9=0, "", 'Sch-1'!C9)</f>
        <v xml:space="preserve">…….. …….. …….. …….. …….. …….. </v>
      </c>
      <c r="C9" s="1243"/>
      <c r="D9" s="1243"/>
      <c r="E9" s="1243"/>
      <c r="F9" s="1243"/>
      <c r="G9" s="1243"/>
      <c r="H9" s="1243"/>
      <c r="I9" s="1243"/>
      <c r="J9" s="1243"/>
      <c r="K9" s="1243"/>
      <c r="L9" s="1243"/>
      <c r="M9" s="1243"/>
      <c r="N9" s="1243"/>
      <c r="O9" s="1243"/>
      <c r="P9" s="59" t="str">
        <f>'Sch-1'!M9</f>
        <v>"Saudamini", Plot No.-2</v>
      </c>
      <c r="Q9" s="31"/>
    </row>
    <row r="10" spans="1:17" ht="18" customHeight="1">
      <c r="A10" s="29"/>
      <c r="B10" s="1243" t="str">
        <f>IF('Sch-1'!C10=0, "", 'Sch-1'!C10)</f>
        <v xml:space="preserve">…….. …….. …….. …….. …….. …….. </v>
      </c>
      <c r="C10" s="1243"/>
      <c r="D10" s="1243"/>
      <c r="E10" s="1243"/>
      <c r="F10" s="1243"/>
      <c r="G10" s="1243"/>
      <c r="H10" s="1243"/>
      <c r="I10" s="1243"/>
      <c r="J10" s="1243"/>
      <c r="K10" s="1243"/>
      <c r="L10" s="1243"/>
      <c r="M10" s="1243"/>
      <c r="N10" s="1243"/>
      <c r="O10" s="1243"/>
      <c r="P10" s="59" t="str">
        <f>'Sch-1'!M10</f>
        <v xml:space="preserve">Sector-29, </v>
      </c>
      <c r="Q10" s="31"/>
    </row>
    <row r="11" spans="1:17" ht="18" customHeight="1">
      <c r="A11" s="29"/>
      <c r="B11" s="1243" t="str">
        <f>IF('Sch-1'!C11=0, "", 'Sch-1'!C11)</f>
        <v xml:space="preserve">…….. …….. …….. …….. …….. …….. </v>
      </c>
      <c r="C11" s="1243"/>
      <c r="D11" s="1243"/>
      <c r="E11" s="1243"/>
      <c r="F11" s="1243"/>
      <c r="G11" s="1243"/>
      <c r="H11" s="1243"/>
      <c r="I11" s="1243"/>
      <c r="J11" s="1243"/>
      <c r="K11" s="1243"/>
      <c r="L11" s="1243"/>
      <c r="M11" s="1243"/>
      <c r="N11" s="1243"/>
      <c r="O11" s="1243"/>
      <c r="P11" s="59" t="str">
        <f>'Sch-1'!M11</f>
        <v>Gurgaon (Haryana) - 122001</v>
      </c>
      <c r="Q11" s="31"/>
    </row>
    <row r="12" spans="1:17" ht="18" customHeight="1">
      <c r="A12" s="30"/>
      <c r="B12" s="178"/>
      <c r="C12" s="178"/>
      <c r="D12" s="178"/>
      <c r="E12" s="178"/>
      <c r="F12" s="178"/>
      <c r="G12" s="178"/>
      <c r="H12" s="178"/>
      <c r="I12" s="178"/>
      <c r="J12" s="178"/>
      <c r="K12" s="178"/>
      <c r="L12" s="178"/>
      <c r="M12" s="178"/>
      <c r="N12" s="178"/>
      <c r="O12" s="178"/>
      <c r="P12" s="29"/>
      <c r="Q12" s="31"/>
    </row>
    <row r="13" spans="1:17" ht="26.25" customHeight="1">
      <c r="A13" s="89"/>
      <c r="B13" s="90"/>
      <c r="C13" s="89"/>
      <c r="D13" s="89"/>
      <c r="E13" s="89"/>
      <c r="F13" s="89"/>
      <c r="G13" s="89"/>
      <c r="H13" s="89"/>
      <c r="I13" s="89"/>
      <c r="J13" s="89"/>
      <c r="K13" s="89"/>
      <c r="L13" s="89"/>
      <c r="M13" s="89"/>
      <c r="N13" s="89"/>
      <c r="O13" s="89"/>
      <c r="P13" s="89"/>
      <c r="Q13" s="89"/>
    </row>
    <row r="14" spans="1:17" ht="27.75" customHeight="1">
      <c r="A14" s="827" t="s">
        <v>526</v>
      </c>
      <c r="B14" s="830"/>
      <c r="C14" s="831"/>
      <c r="D14" s="831"/>
      <c r="E14" s="831"/>
      <c r="F14" s="831"/>
      <c r="G14" s="831"/>
      <c r="H14" s="831"/>
      <c r="I14" s="831"/>
      <c r="J14" s="831"/>
      <c r="K14" s="831"/>
      <c r="L14" s="831"/>
      <c r="M14" s="831"/>
      <c r="N14" s="831"/>
      <c r="O14" s="831"/>
      <c r="P14" s="831"/>
      <c r="Q14" s="831"/>
    </row>
    <row r="15" spans="1:17" ht="16.5">
      <c r="A15" s="91"/>
      <c r="B15" s="90"/>
      <c r="C15" s="89"/>
      <c r="D15" s="89"/>
      <c r="E15" s="89"/>
      <c r="F15" s="89"/>
      <c r="G15" s="89"/>
      <c r="H15" s="89"/>
      <c r="I15" s="89"/>
      <c r="J15" s="89"/>
      <c r="K15" s="89"/>
      <c r="L15" s="89"/>
      <c r="M15" s="89"/>
      <c r="N15" s="89"/>
      <c r="O15" s="89"/>
      <c r="P15" s="89"/>
      <c r="Q15" s="89"/>
    </row>
    <row r="16" spans="1:17" ht="90">
      <c r="A16" s="835" t="s">
        <v>361</v>
      </c>
      <c r="B16" s="833" t="s">
        <v>510</v>
      </c>
      <c r="C16" s="833" t="s">
        <v>511</v>
      </c>
      <c r="D16" s="833" t="s">
        <v>517</v>
      </c>
      <c r="E16" s="833" t="s">
        <v>518</v>
      </c>
      <c r="F16" s="833" t="s">
        <v>512</v>
      </c>
      <c r="G16" s="836" t="s">
        <v>519</v>
      </c>
      <c r="H16" s="837" t="s">
        <v>487</v>
      </c>
      <c r="I16" s="838" t="s">
        <v>528</v>
      </c>
      <c r="J16" s="838" t="s">
        <v>482</v>
      </c>
      <c r="K16" s="838" t="s">
        <v>508</v>
      </c>
      <c r="L16" s="833" t="s">
        <v>368</v>
      </c>
      <c r="M16" s="834" t="s">
        <v>353</v>
      </c>
      <c r="N16" s="834" t="s">
        <v>354</v>
      </c>
      <c r="O16" s="833" t="s">
        <v>530</v>
      </c>
      <c r="P16" s="833" t="s">
        <v>531</v>
      </c>
      <c r="Q16" s="839" t="s">
        <v>506</v>
      </c>
    </row>
    <row r="17" spans="1:30" ht="16.5">
      <c r="A17" s="840">
        <v>1</v>
      </c>
      <c r="B17" s="841">
        <v>2</v>
      </c>
      <c r="C17" s="841">
        <v>3</v>
      </c>
      <c r="D17" s="841">
        <v>4</v>
      </c>
      <c r="E17" s="841">
        <v>5</v>
      </c>
      <c r="F17" s="842">
        <v>6</v>
      </c>
      <c r="G17" s="841">
        <v>7</v>
      </c>
      <c r="H17" s="843">
        <v>8</v>
      </c>
      <c r="I17" s="844">
        <v>9</v>
      </c>
      <c r="J17" s="844">
        <v>10</v>
      </c>
      <c r="K17" s="844">
        <v>11</v>
      </c>
      <c r="L17" s="845">
        <v>12</v>
      </c>
      <c r="M17" s="845">
        <v>13</v>
      </c>
      <c r="N17" s="845">
        <v>14</v>
      </c>
      <c r="O17" s="845">
        <v>15</v>
      </c>
      <c r="P17" s="845" t="s">
        <v>520</v>
      </c>
      <c r="Q17" s="845">
        <v>17</v>
      </c>
    </row>
    <row r="18" spans="1:30" ht="37.5" customHeight="1">
      <c r="A18" s="680"/>
      <c r="B18" s="1278">
        <f>'Sch-4'!B18:J18</f>
        <v>0</v>
      </c>
      <c r="C18" s="1279"/>
      <c r="D18" s="1279"/>
      <c r="E18" s="1279"/>
      <c r="F18" s="1279"/>
      <c r="G18" s="1279"/>
      <c r="H18" s="1279"/>
      <c r="I18" s="1279"/>
      <c r="J18" s="1279"/>
      <c r="K18" s="1279"/>
      <c r="L18" s="1279"/>
      <c r="M18" s="1279"/>
      <c r="N18" s="1279"/>
      <c r="O18" s="1279"/>
      <c r="P18" s="1279"/>
      <c r="Q18" s="1280"/>
      <c r="R18" s="793" t="s">
        <v>542</v>
      </c>
      <c r="S18" s="792" t="s">
        <v>490</v>
      </c>
    </row>
    <row r="19" spans="1:30" ht="37.5" customHeight="1">
      <c r="A19" s="873" t="s">
        <v>549</v>
      </c>
      <c r="B19" s="1281" t="e">
        <f>'Sch-3 '!#REF!</f>
        <v>#REF!</v>
      </c>
      <c r="C19" s="1282"/>
      <c r="D19" s="1282"/>
      <c r="E19" s="1282"/>
      <c r="F19" s="1282"/>
      <c r="G19" s="1282"/>
      <c r="H19" s="1282"/>
      <c r="I19" s="874"/>
      <c r="J19" s="874"/>
      <c r="K19" s="874"/>
      <c r="L19" s="874"/>
      <c r="M19" s="874"/>
      <c r="N19" s="874"/>
      <c r="O19" s="874"/>
      <c r="P19" s="874"/>
      <c r="Q19" s="875"/>
      <c r="R19" s="793" t="s">
        <v>542</v>
      </c>
      <c r="S19" s="792" t="s">
        <v>490</v>
      </c>
    </row>
    <row r="20" spans="1:30" s="663" customFormat="1" ht="16.5">
      <c r="A20" s="823">
        <v>1</v>
      </c>
      <c r="B20" s="823"/>
      <c r="C20" s="823"/>
      <c r="D20" s="823"/>
      <c r="E20" s="823"/>
      <c r="F20" s="869"/>
      <c r="G20" s="823"/>
      <c r="H20" s="823"/>
      <c r="I20" s="777"/>
      <c r="J20" s="802"/>
      <c r="K20" s="824"/>
      <c r="L20" s="681"/>
      <c r="M20" s="725"/>
      <c r="N20" s="720"/>
      <c r="O20" s="724"/>
      <c r="P20" s="721" t="str">
        <f>IF(O20=0, "Included", IF(ISERROR(N20*O20), O20, N20*O20))</f>
        <v>Included</v>
      </c>
      <c r="Q20" s="794">
        <f>S20</f>
        <v>0</v>
      </c>
      <c r="R20" s="663">
        <f>IF(P20="Included",0,P20)</f>
        <v>0</v>
      </c>
      <c r="S20" s="663">
        <f>IF(K20="",(R20*J20),(R20*K20))</f>
        <v>0</v>
      </c>
      <c r="T20" s="664"/>
      <c r="U20" s="664"/>
      <c r="AD20" s="804"/>
    </row>
    <row r="21" spans="1:30" s="663" customFormat="1" ht="16.5">
      <c r="A21" s="823">
        <v>2</v>
      </c>
      <c r="B21" s="823"/>
      <c r="C21" s="823"/>
      <c r="D21" s="823"/>
      <c r="E21" s="823"/>
      <c r="F21" s="869"/>
      <c r="G21" s="823"/>
      <c r="H21" s="823"/>
      <c r="I21" s="777"/>
      <c r="J21" s="802"/>
      <c r="K21" s="824"/>
      <c r="L21" s="722"/>
      <c r="M21" s="723"/>
      <c r="N21" s="720"/>
      <c r="O21" s="724"/>
      <c r="P21" s="721" t="str">
        <f>IF(O21=0, "Included", IF(ISERROR(N21*O21), O21, N21*O21))</f>
        <v>Included</v>
      </c>
      <c r="Q21" s="794">
        <f>S21</f>
        <v>0</v>
      </c>
      <c r="R21" s="663">
        <f>IF(P21="Included",0,P21)</f>
        <v>0</v>
      </c>
      <c r="S21" s="663">
        <f>IF(K21="",(R21*J21),(R21*K21))</f>
        <v>0</v>
      </c>
      <c r="T21" s="664"/>
      <c r="U21" s="664"/>
      <c r="AD21" s="804"/>
    </row>
    <row r="22" spans="1:30" s="663" customFormat="1" ht="16.5">
      <c r="A22" s="823">
        <v>3</v>
      </c>
      <c r="B22" s="823"/>
      <c r="C22" s="823"/>
      <c r="D22" s="823"/>
      <c r="E22" s="823"/>
      <c r="F22" s="869"/>
      <c r="G22" s="823"/>
      <c r="H22" s="823"/>
      <c r="I22" s="777"/>
      <c r="J22" s="802"/>
      <c r="K22" s="824"/>
      <c r="L22" s="722"/>
      <c r="M22" s="723"/>
      <c r="N22" s="720"/>
      <c r="O22" s="724"/>
      <c r="P22" s="721" t="str">
        <f>IF(O22=0, "Included", IF(ISERROR(N22*O22), O22, N22*O22))</f>
        <v>Included</v>
      </c>
      <c r="Q22" s="794">
        <f>S22</f>
        <v>0</v>
      </c>
      <c r="R22" s="663">
        <f>IF(P22="Included",0,P22)</f>
        <v>0</v>
      </c>
      <c r="S22" s="663">
        <f>IF(K22="",(R22*J22),(R22*K22))</f>
        <v>0</v>
      </c>
      <c r="T22" s="664"/>
      <c r="U22" s="664"/>
      <c r="AD22" s="804"/>
    </row>
    <row r="23" spans="1:30" s="663" customFormat="1" ht="16.5">
      <c r="A23" s="823">
        <v>4</v>
      </c>
      <c r="B23" s="823"/>
      <c r="C23" s="823"/>
      <c r="D23" s="823"/>
      <c r="E23" s="823"/>
      <c r="F23" s="869"/>
      <c r="G23" s="823"/>
      <c r="H23" s="823"/>
      <c r="I23" s="777"/>
      <c r="J23" s="802"/>
      <c r="K23" s="824"/>
      <c r="L23" s="722"/>
      <c r="M23" s="723"/>
      <c r="N23" s="720"/>
      <c r="O23" s="724"/>
      <c r="P23" s="721" t="str">
        <f>IF(O23=0, "Included", IF(ISERROR(N23*O23), O23, N23*O23))</f>
        <v>Included</v>
      </c>
      <c r="Q23" s="794">
        <f>S23</f>
        <v>0</v>
      </c>
      <c r="R23" s="663">
        <f>IF(P23="Included",0,P23)</f>
        <v>0</v>
      </c>
      <c r="S23" s="663">
        <f>IF(K23="",(R23*J23),(R23*K23))</f>
        <v>0</v>
      </c>
      <c r="T23" s="664"/>
      <c r="U23" s="664"/>
      <c r="AD23" s="804"/>
    </row>
    <row r="24" spans="1:30" ht="37.5" customHeight="1">
      <c r="A24" s="873" t="s">
        <v>550</v>
      </c>
      <c r="B24" s="1281" t="e">
        <f>'Sch-3 '!#REF!</f>
        <v>#REF!</v>
      </c>
      <c r="C24" s="1282"/>
      <c r="D24" s="1282"/>
      <c r="E24" s="1282"/>
      <c r="F24" s="1282"/>
      <c r="G24" s="1282"/>
      <c r="H24" s="1282"/>
      <c r="I24" s="874"/>
      <c r="J24" s="874"/>
      <c r="K24" s="874"/>
      <c r="L24" s="874"/>
      <c r="M24" s="874"/>
      <c r="N24" s="874"/>
      <c r="O24" s="874"/>
      <c r="P24" s="874"/>
      <c r="Q24" s="875"/>
      <c r="R24" s="793" t="s">
        <v>542</v>
      </c>
      <c r="S24" s="792" t="s">
        <v>490</v>
      </c>
    </row>
    <row r="25" spans="1:30" s="663" customFormat="1" ht="16.5">
      <c r="A25" s="823">
        <v>1</v>
      </c>
      <c r="B25" s="823"/>
      <c r="C25" s="823"/>
      <c r="D25" s="823"/>
      <c r="E25" s="823"/>
      <c r="F25" s="869"/>
      <c r="G25" s="823"/>
      <c r="H25" s="823"/>
      <c r="I25" s="777"/>
      <c r="J25" s="802"/>
      <c r="K25" s="824"/>
      <c r="L25" s="722"/>
      <c r="M25" s="723"/>
      <c r="N25" s="720"/>
      <c r="O25" s="724"/>
      <c r="P25" s="721" t="str">
        <f>IF(O25=0, "Included", IF(ISERROR(N25*O25), O25, N25*O25))</f>
        <v>Included</v>
      </c>
      <c r="Q25" s="794">
        <f>S25</f>
        <v>0</v>
      </c>
      <c r="R25" s="663">
        <f>IF(P25="Included",0,P25)</f>
        <v>0</v>
      </c>
      <c r="S25" s="663">
        <f>IF(K25="",(R25*J25),(R25*K25))</f>
        <v>0</v>
      </c>
      <c r="T25" s="664"/>
      <c r="U25" s="664"/>
      <c r="AD25" s="804"/>
    </row>
    <row r="26" spans="1:30" s="663" customFormat="1" ht="16.5">
      <c r="A26" s="823">
        <v>2</v>
      </c>
      <c r="B26" s="823"/>
      <c r="C26" s="823"/>
      <c r="D26" s="823"/>
      <c r="E26" s="823"/>
      <c r="F26" s="869"/>
      <c r="G26" s="823"/>
      <c r="H26" s="823"/>
      <c r="I26" s="777"/>
      <c r="J26" s="802"/>
      <c r="K26" s="824"/>
      <c r="L26" s="722"/>
      <c r="M26" s="723"/>
      <c r="N26" s="720"/>
      <c r="O26" s="724"/>
      <c r="P26" s="721" t="str">
        <f>IF(O26=0, "Included", IF(ISERROR(N26*O26), O26, N26*O26))</f>
        <v>Included</v>
      </c>
      <c r="Q26" s="794">
        <f>S26</f>
        <v>0</v>
      </c>
      <c r="R26" s="663">
        <f>IF(P26="Included",0,P26)</f>
        <v>0</v>
      </c>
      <c r="S26" s="663">
        <f>IF(K26="",(R26*J26),(R26*K26))</f>
        <v>0</v>
      </c>
      <c r="T26" s="664"/>
      <c r="U26" s="664"/>
      <c r="AD26" s="804"/>
    </row>
    <row r="27" spans="1:30" s="663" customFormat="1" ht="16.5">
      <c r="A27" s="823">
        <v>3</v>
      </c>
      <c r="B27" s="823"/>
      <c r="C27" s="823"/>
      <c r="D27" s="823"/>
      <c r="E27" s="823"/>
      <c r="F27" s="869"/>
      <c r="G27" s="823"/>
      <c r="H27" s="823"/>
      <c r="I27" s="777"/>
      <c r="J27" s="802"/>
      <c r="K27" s="824"/>
      <c r="L27" s="722"/>
      <c r="M27" s="723"/>
      <c r="N27" s="720"/>
      <c r="O27" s="724"/>
      <c r="P27" s="721" t="str">
        <f>IF(O27=0, "Included", IF(ISERROR(N27*O27), O27, N27*O27))</f>
        <v>Included</v>
      </c>
      <c r="Q27" s="794">
        <f>S27</f>
        <v>0</v>
      </c>
      <c r="R27" s="663">
        <f>IF(P27="Included",0,P27)</f>
        <v>0</v>
      </c>
      <c r="S27" s="663">
        <f>IF(K27="",(R27*J27),(R27*K27))</f>
        <v>0</v>
      </c>
      <c r="T27" s="664"/>
      <c r="U27" s="664"/>
      <c r="AD27" s="804"/>
    </row>
    <row r="28" spans="1:30" s="663" customFormat="1" ht="16.5">
      <c r="A28" s="823">
        <v>4</v>
      </c>
      <c r="B28" s="823"/>
      <c r="C28" s="823"/>
      <c r="D28" s="823"/>
      <c r="E28" s="823"/>
      <c r="F28" s="869"/>
      <c r="G28" s="823"/>
      <c r="H28" s="823"/>
      <c r="I28" s="777"/>
      <c r="J28" s="802"/>
      <c r="K28" s="824"/>
      <c r="L28" s="722"/>
      <c r="M28" s="723"/>
      <c r="N28" s="720"/>
      <c r="O28" s="724"/>
      <c r="P28" s="721" t="str">
        <f>IF(O28=0, "Included", IF(ISERROR(N28*O28), O28, N28*O28))</f>
        <v>Included</v>
      </c>
      <c r="Q28" s="794">
        <f>S28</f>
        <v>0</v>
      </c>
      <c r="R28" s="663">
        <f>IF(P28="Included",0,P28)</f>
        <v>0</v>
      </c>
      <c r="S28" s="663">
        <f>IF(K28="",(R28*J28),(R28*K28))</f>
        <v>0</v>
      </c>
      <c r="T28" s="664"/>
      <c r="U28" s="664"/>
      <c r="AD28" s="804"/>
    </row>
    <row r="29" spans="1:30" ht="19.5" customHeight="1">
      <c r="A29" s="92"/>
      <c r="B29" s="93"/>
      <c r="C29" s="93"/>
      <c r="D29" s="93"/>
      <c r="E29" s="93"/>
      <c r="F29" s="93"/>
      <c r="G29" s="93"/>
      <c r="H29" s="93"/>
      <c r="I29" s="93"/>
      <c r="J29" s="93"/>
      <c r="K29" s="93"/>
      <c r="L29" s="93"/>
      <c r="M29" s="93"/>
      <c r="N29" s="93"/>
      <c r="O29" s="93"/>
      <c r="P29" s="93"/>
      <c r="Q29" s="93"/>
    </row>
    <row r="30" spans="1:30" s="688" customFormat="1" ht="40.5" customHeight="1">
      <c r="A30" s="1253"/>
      <c r="B30" s="1254"/>
      <c r="C30" s="1254"/>
      <c r="D30" s="1254"/>
      <c r="E30" s="1254"/>
      <c r="F30" s="1254"/>
      <c r="G30" s="1254"/>
      <c r="H30" s="1254"/>
      <c r="I30" s="1255"/>
      <c r="J30" s="1270" t="s">
        <v>540</v>
      </c>
      <c r="K30" s="1271"/>
      <c r="L30" s="1271"/>
      <c r="M30" s="1271"/>
      <c r="N30" s="1271"/>
      <c r="O30" s="1272"/>
      <c r="P30" s="799">
        <f>SUM(P20:P28)</f>
        <v>0</v>
      </c>
      <c r="Q30" s="800"/>
      <c r="R30" s="687"/>
      <c r="S30" s="860">
        <f>SUM(S20:S28)</f>
        <v>0</v>
      </c>
    </row>
    <row r="31" spans="1:30" s="688" customFormat="1" ht="25.5" customHeight="1">
      <c r="A31" s="848"/>
      <c r="B31" s="849"/>
      <c r="C31" s="849"/>
      <c r="D31" s="849"/>
      <c r="E31" s="849"/>
      <c r="F31" s="849"/>
      <c r="G31" s="849"/>
      <c r="H31" s="850"/>
      <c r="I31" s="851"/>
      <c r="J31" s="1266" t="s">
        <v>506</v>
      </c>
      <c r="K31" s="1266"/>
      <c r="L31" s="1266"/>
      <c r="M31" s="1266"/>
      <c r="N31" s="1266"/>
      <c r="O31" s="1267"/>
      <c r="P31" s="799"/>
      <c r="Q31" s="801">
        <f>SUM(Q20:Q28)</f>
        <v>0</v>
      </c>
      <c r="R31" s="687"/>
      <c r="S31" s="687"/>
    </row>
    <row r="32" spans="1:30" ht="16.5">
      <c r="A32" s="91"/>
      <c r="B32" s="90"/>
      <c r="C32" s="89"/>
      <c r="D32" s="89"/>
      <c r="E32" s="89"/>
      <c r="F32" s="89"/>
      <c r="G32" s="89"/>
      <c r="H32" s="89"/>
      <c r="I32" s="89"/>
      <c r="J32" s="89"/>
      <c r="K32" s="89"/>
      <c r="L32" s="89"/>
      <c r="M32" s="89"/>
      <c r="N32" s="89"/>
      <c r="O32" s="89"/>
      <c r="P32" s="89"/>
      <c r="Q32" s="89"/>
    </row>
    <row r="33" spans="1:17" ht="21" customHeight="1">
      <c r="A33" s="94"/>
      <c r="B33" s="95"/>
      <c r="C33" s="95"/>
      <c r="D33" s="95"/>
      <c r="E33" s="95"/>
      <c r="F33" s="95"/>
      <c r="G33" s="95"/>
      <c r="H33" s="95"/>
      <c r="I33" s="95"/>
      <c r="J33" s="95"/>
      <c r="K33" s="95"/>
      <c r="L33" s="95"/>
      <c r="M33" s="95"/>
      <c r="N33" s="95"/>
      <c r="O33" s="1265"/>
      <c r="P33" s="1265"/>
      <c r="Q33" s="1265"/>
    </row>
    <row r="34" spans="1:17" ht="33.6" customHeight="1">
      <c r="A34" s="96" t="s">
        <v>402</v>
      </c>
      <c r="B34" s="110" t="str">
        <f>IF('Sch-1'!B74=0,"", 'Sch-1'!B74)</f>
        <v>--</v>
      </c>
      <c r="C34" s="97"/>
      <c r="D34" s="97"/>
      <c r="E34" s="97"/>
      <c r="F34" s="97"/>
      <c r="G34" s="97"/>
      <c r="H34" s="97"/>
      <c r="I34" s="97"/>
      <c r="J34" s="97"/>
      <c r="K34" s="97"/>
      <c r="L34" s="97"/>
      <c r="M34" s="97"/>
      <c r="N34" s="97"/>
      <c r="O34" s="1265" t="str">
        <f>"Printed Name : " &amp; IF('Sch-1'!M75=0,"",'Sch-1'!M75)</f>
        <v xml:space="preserve">Printed Name : </v>
      </c>
      <c r="P34" s="1265"/>
      <c r="Q34" s="1265"/>
    </row>
    <row r="35" spans="1:17" ht="33.6" customHeight="1">
      <c r="A35" s="96" t="s">
        <v>403</v>
      </c>
      <c r="B35" s="110" t="str">
        <f>IF('Sch-1'!B75=0,"", 'Sch-1'!B75)</f>
        <v/>
      </c>
      <c r="C35" s="31"/>
      <c r="D35" s="31"/>
      <c r="E35" s="31"/>
      <c r="F35" s="31"/>
      <c r="G35" s="31"/>
      <c r="H35" s="31"/>
      <c r="I35" s="31"/>
      <c r="J35" s="31"/>
      <c r="K35" s="31"/>
      <c r="L35" s="31"/>
      <c r="M35" s="31"/>
      <c r="N35" s="31"/>
      <c r="O35" s="1265" t="str">
        <f>"Designation   : " &amp; IF('Sch-1'!M76=0,"",'Sch-1'!M76)</f>
        <v xml:space="preserve">Designation   : </v>
      </c>
      <c r="P35" s="1265"/>
      <c r="Q35" s="1265"/>
    </row>
    <row r="36" spans="1:17" ht="33.6" customHeight="1">
      <c r="A36" s="86"/>
      <c r="B36" s="85"/>
      <c r="C36" s="31"/>
      <c r="D36" s="31"/>
      <c r="E36" s="31"/>
      <c r="F36" s="31"/>
      <c r="G36" s="31"/>
      <c r="H36" s="31"/>
      <c r="I36" s="31"/>
      <c r="J36" s="31"/>
      <c r="K36" s="31"/>
      <c r="L36" s="31"/>
      <c r="M36" s="31"/>
      <c r="N36" s="31"/>
      <c r="O36" s="1265"/>
      <c r="P36" s="1265"/>
      <c r="Q36" s="1265"/>
    </row>
    <row r="37" spans="1:17" ht="33.6" customHeight="1">
      <c r="A37" s="86"/>
      <c r="B37" s="85"/>
      <c r="C37" s="31"/>
      <c r="D37" s="31"/>
      <c r="E37" s="31"/>
      <c r="F37" s="31"/>
      <c r="G37" s="31"/>
      <c r="H37" s="31"/>
      <c r="I37" s="31"/>
      <c r="J37" s="31"/>
      <c r="K37" s="31"/>
      <c r="L37" s="31"/>
      <c r="M37" s="31"/>
      <c r="N37" s="31"/>
      <c r="O37" s="86"/>
      <c r="P37" s="183"/>
      <c r="Q37" s="99"/>
    </row>
  </sheetData>
  <sheetProtection formatColumns="0" formatRows="0" selectLockedCells="1"/>
  <customSheetViews>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4"/>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5"/>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7"/>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9"/>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0"/>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1"/>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2"/>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5"/>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6"/>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7"/>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19"/>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21"/>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22"/>
      <headerFooter alignWithMargins="0">
        <oddFooter>&amp;R&amp;"Book Antiqua,Bold"&amp;10Schedule-4/ Page &amp;P of &amp;N</oddFooter>
      </headerFooter>
    </customSheetView>
    <customSheetView guid="{563446CD-EB1B-4F94-95CE-012C7C73EC8C}" showPageBreaks="1" fitToPage="1" printArea="1" hiddenColumns="1" state="hidden" view="pageBreakPreview" topLeftCell="G13">
      <selection activeCell="M20" sqref="M20:N23"/>
      <pageMargins left="0.25" right="0.25" top="0.75" bottom="0.75" header="0.3" footer="0.3"/>
      <pageSetup scale="58" fitToHeight="0" orientation="landscape" r:id="rId23"/>
      <headerFooter alignWithMargins="0">
        <oddFooter>&amp;R&amp;"Book Antiqua,Bold"&amp;10Schedule-4/ Page &amp;P of &amp;N</oddFooter>
      </headerFooter>
    </customSheetView>
    <customSheetView guid="{D917BAD1-3F5E-4203-970E-74D838DD272E}" showPageBreaks="1" fitToPage="1" printArea="1" hiddenColumns="1" state="hidden" view="pageBreakPreview" topLeftCell="G13">
      <selection activeCell="M20" sqref="M20:N23"/>
      <pageMargins left="0.25" right="0.25" top="0.75" bottom="0.75" header="0.3" footer="0.3"/>
      <pageSetup scale="58" fitToHeight="0" orientation="landscape" r:id="rId24"/>
      <headerFooter alignWithMargins="0">
        <oddFooter>&amp;R&amp;"Book Antiqua,Bold"&amp;10Schedule-4/ Page &amp;P of &amp;N</oddFooter>
      </headerFooter>
    </customSheetView>
  </customSheetViews>
  <mergeCells count="17">
    <mergeCell ref="B11:O11"/>
    <mergeCell ref="A7:O7"/>
    <mergeCell ref="A3:Q3"/>
    <mergeCell ref="A4:Q4"/>
    <mergeCell ref="B8:O8"/>
    <mergeCell ref="B9:O9"/>
    <mergeCell ref="B10:O10"/>
    <mergeCell ref="O33:Q33"/>
    <mergeCell ref="O36:Q36"/>
    <mergeCell ref="O35:Q35"/>
    <mergeCell ref="O34:Q34"/>
    <mergeCell ref="B18:Q18"/>
    <mergeCell ref="A30:I30"/>
    <mergeCell ref="J31:O31"/>
    <mergeCell ref="J30:O30"/>
    <mergeCell ref="B19:H19"/>
    <mergeCell ref="B24:H24"/>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5"/>
  <headerFooter alignWithMargins="0">
    <oddFooter>&amp;R&amp;"Book Antiqua,Bold"&amp;10Schedule-4/ Page &amp;P of &amp;N</oddFooter>
  </headerFooter>
  <drawing r:id="rId2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activeCell="D17" sqref="D17:E17"/>
    </sheetView>
  </sheetViews>
  <sheetFormatPr defaultColWidth="10" defaultRowHeight="16.5"/>
  <cols>
    <col min="1" max="1" width="10.375" style="38" customWidth="1"/>
    <col min="2" max="2" width="40.875" style="38" customWidth="1"/>
    <col min="3" max="3" width="17.5" style="38" customWidth="1"/>
    <col min="4" max="4" width="20.5" style="38" customWidth="1"/>
    <col min="5" max="5" width="20" style="38" customWidth="1"/>
    <col min="6" max="6" width="10" style="156" customWidth="1"/>
    <col min="7" max="7" width="29.875" style="156" customWidth="1"/>
    <col min="8" max="8" width="10" style="156" customWidth="1"/>
    <col min="9" max="9" width="12.25" style="156" hidden="1" customWidth="1"/>
    <col min="10" max="10" width="12.625" style="156" hidden="1" customWidth="1"/>
    <col min="11" max="11" width="15" style="156" hidden="1" customWidth="1"/>
    <col min="12" max="13" width="10" style="156" hidden="1" customWidth="1"/>
    <col min="14" max="14" width="18.625" style="156" hidden="1" customWidth="1"/>
    <col min="15" max="15" width="16" style="156" hidden="1" customWidth="1"/>
    <col min="16" max="16" width="10" style="156" hidden="1" customWidth="1"/>
    <col min="17" max="17" width="10" style="156" customWidth="1"/>
    <col min="18" max="18" width="10" style="35" customWidth="1"/>
    <col min="19" max="24" width="10" style="156" customWidth="1"/>
    <col min="25" max="16384" width="10" style="35"/>
  </cols>
  <sheetData>
    <row r="1" spans="1:15" ht="18" customHeight="1">
      <c r="A1" s="56" t="str">
        <f>Cover!B3</f>
        <v>Specification No.: CC/NT/W-TW/DOM/A06/23/04720</v>
      </c>
      <c r="B1" s="57"/>
      <c r="C1" s="58"/>
      <c r="D1" s="58"/>
      <c r="E1" s="8" t="s">
        <v>424</v>
      </c>
    </row>
    <row r="2" spans="1:15" ht="8.1" customHeight="1">
      <c r="A2" s="4"/>
      <c r="B2" s="13"/>
      <c r="C2" s="6"/>
      <c r="D2" s="6"/>
      <c r="E2" s="1"/>
      <c r="F2" s="191"/>
    </row>
    <row r="3" spans="1:15" ht="76.5" customHeight="1">
      <c r="A3" s="1285" t="str">
        <f>Cover!$B$2</f>
        <v xml:space="preserve">Transmission Line package TW01 for Diversion/modification of 400kV D/C Kota/RAPPD – Jaipur South Transmission Line due to upcoming Isarda Dam Project under Consultancy services </v>
      </c>
      <c r="B3" s="1285"/>
      <c r="C3" s="1285"/>
      <c r="D3" s="1285"/>
      <c r="E3" s="1285"/>
    </row>
    <row r="4" spans="1:15" ht="21.95" customHeight="1">
      <c r="A4" s="1289" t="s">
        <v>25</v>
      </c>
      <c r="B4" s="1289"/>
      <c r="C4" s="1289"/>
      <c r="D4" s="1289"/>
      <c r="E4" s="1289"/>
    </row>
    <row r="5" spans="1:15" ht="12" customHeight="1">
      <c r="A5" s="41"/>
      <c r="B5" s="36"/>
      <c r="C5" s="36"/>
      <c r="D5" s="36"/>
      <c r="E5" s="36"/>
    </row>
    <row r="6" spans="1:15" ht="18" customHeight="1">
      <c r="A6" s="28" t="str">
        <f>'Sch-1'!A6</f>
        <v>Bidder’s Name and Address (Sole Bidder) :</v>
      </c>
      <c r="D6" s="61" t="s">
        <v>392</v>
      </c>
    </row>
    <row r="7" spans="1:15" ht="18" customHeight="1">
      <c r="A7" s="177" t="str">
        <f>'Sch-1'!A7</f>
        <v/>
      </c>
      <c r="D7" s="62" t="str">
        <f>'Sch-1'!M7</f>
        <v>Contracts Services, 3rd Floor</v>
      </c>
    </row>
    <row r="8" spans="1:15" ht="18" customHeight="1">
      <c r="A8" s="39" t="s">
        <v>408</v>
      </c>
      <c r="B8" s="1288" t="str">
        <f>IF('Sch-1'!C8=0, "", 'Sch-1'!C8)</f>
        <v xml:space="preserve">…….. …….. …….. …….. …….. …….. </v>
      </c>
      <c r="C8" s="1288"/>
      <c r="D8" s="62" t="str">
        <f>'Sch-1'!M8</f>
        <v>Power Grid Corporation of India Ltd.,</v>
      </c>
    </row>
    <row r="9" spans="1:15" ht="18" customHeight="1">
      <c r="A9" s="39" t="s">
        <v>409</v>
      </c>
      <c r="B9" s="1288" t="str">
        <f>IF('Sch-1'!C9=0, "", 'Sch-1'!C9)</f>
        <v xml:space="preserve">…….. …….. …….. …….. …….. …….. </v>
      </c>
      <c r="C9" s="1288"/>
      <c r="D9" s="62" t="str">
        <f>'Sch-1'!M9</f>
        <v>"Saudamini", Plot No.-2</v>
      </c>
    </row>
    <row r="10" spans="1:15" ht="18" customHeight="1">
      <c r="A10" s="40"/>
      <c r="B10" s="1288" t="str">
        <f>IF('Sch-1'!C10=0, "", 'Sch-1'!C10)</f>
        <v xml:space="preserve">…….. …….. …….. …….. …….. …….. </v>
      </c>
      <c r="C10" s="1288"/>
      <c r="D10" s="62" t="str">
        <f>'Sch-1'!M10</f>
        <v xml:space="preserve">Sector-29, </v>
      </c>
    </row>
    <row r="11" spans="1:15" ht="18" customHeight="1">
      <c r="A11" s="40"/>
      <c r="B11" s="1288" t="str">
        <f>IF('Sch-1'!C11=0, "", 'Sch-1'!C11)</f>
        <v xml:space="preserve">…….. …….. …….. …….. …….. …….. </v>
      </c>
      <c r="C11" s="1288"/>
      <c r="D11" s="62" t="str">
        <f>'Sch-1'!M11</f>
        <v>Gurgaon (Haryana) - 122001</v>
      </c>
    </row>
    <row r="12" spans="1:15" ht="8.1" customHeight="1"/>
    <row r="13" spans="1:15" ht="21.95" customHeight="1">
      <c r="A13" s="73" t="s">
        <v>378</v>
      </c>
      <c r="B13" s="1290" t="s">
        <v>379</v>
      </c>
      <c r="C13" s="1291"/>
      <c r="D13" s="1286" t="s">
        <v>380</v>
      </c>
      <c r="E13" s="1287"/>
      <c r="I13" s="1284" t="s">
        <v>258</v>
      </c>
      <c r="J13" s="1284"/>
      <c r="K13" s="1284"/>
      <c r="M13" s="1284" t="s">
        <v>284</v>
      </c>
      <c r="N13" s="1284"/>
      <c r="O13" s="1284"/>
    </row>
    <row r="14" spans="1:15" ht="18" customHeight="1">
      <c r="A14" s="42" t="s">
        <v>381</v>
      </c>
      <c r="B14" s="1298" t="s">
        <v>491</v>
      </c>
      <c r="C14" s="1299"/>
      <c r="D14" s="1296"/>
      <c r="E14" s="1297"/>
      <c r="I14" s="268" t="s">
        <v>233</v>
      </c>
      <c r="K14" s="268" t="e">
        <f>ROUND('Sch-1'!AE3*#REF!,0)</f>
        <v>#REF!</v>
      </c>
      <c r="M14" s="268" t="s">
        <v>233</v>
      </c>
      <c r="O14" s="268" t="e">
        <f>ROUND('Sch-1'!AE5*#REF!,0)</f>
        <v>#REF!</v>
      </c>
    </row>
    <row r="15" spans="1:15" ht="89.25" customHeight="1">
      <c r="A15" s="43"/>
      <c r="B15" s="1293" t="s">
        <v>492</v>
      </c>
      <c r="C15" s="1294"/>
      <c r="D15" s="1309">
        <f>'Sch-1'!N69+'Sch-7'!N21</f>
        <v>0</v>
      </c>
      <c r="E15" s="1310"/>
      <c r="G15" s="568"/>
    </row>
    <row r="16" spans="1:15" ht="18" customHeight="1">
      <c r="A16" s="42" t="s">
        <v>382</v>
      </c>
      <c r="B16" s="1298" t="s">
        <v>493</v>
      </c>
      <c r="C16" s="1299"/>
      <c r="D16" s="1295"/>
      <c r="E16" s="1295"/>
      <c r="I16" s="268" t="s">
        <v>259</v>
      </c>
      <c r="K16" s="269">
        <f>IF(ISERROR(ROUND((#REF!+#REF!)*#REF!,0)),0, ROUND((#REF!+#REF!)*#REF!,0))</f>
        <v>0</v>
      </c>
      <c r="M16" s="268" t="s">
        <v>259</v>
      </c>
      <c r="O16" s="269">
        <f>IF(ISERROR(ROUND((#REF!+#REF!)*#REF!,0)),0, ROUND((#REF!+#REF!)*#REF!,0))</f>
        <v>0</v>
      </c>
    </row>
    <row r="17" spans="1:15" ht="72.75" customHeight="1">
      <c r="A17" s="43"/>
      <c r="B17" s="1293" t="s">
        <v>555</v>
      </c>
      <c r="C17" s="1294"/>
      <c r="D17" s="1309">
        <f>'Sch-3 '!S50+'Sch-4'!Q23+'Sch-4b'!Q31</f>
        <v>0</v>
      </c>
      <c r="E17" s="1310"/>
      <c r="G17" s="566"/>
      <c r="I17" s="270" t="e">
        <f>#REF!/'Sch-1'!AE1</f>
        <v>#REF!</v>
      </c>
      <c r="K17" s="156">
        <f>'Sch-1'!AE3</f>
        <v>0</v>
      </c>
      <c r="M17" s="270" t="e">
        <f>I17</f>
        <v>#REF!</v>
      </c>
      <c r="O17" s="156">
        <f>'Sch-1'!AE5</f>
        <v>0</v>
      </c>
    </row>
    <row r="18" spans="1:15" ht="18" customHeight="1">
      <c r="A18" s="1292"/>
      <c r="B18" s="1307" t="s">
        <v>496</v>
      </c>
      <c r="C18" s="1308"/>
      <c r="D18" s="1300">
        <f>D17+D15</f>
        <v>0</v>
      </c>
      <c r="E18" s="1301"/>
      <c r="I18" s="156" t="s">
        <v>275</v>
      </c>
      <c r="K18" s="271" t="e">
        <f>K14+K16+#REF!</f>
        <v>#REF!</v>
      </c>
      <c r="M18" s="156" t="s">
        <v>285</v>
      </c>
      <c r="O18" s="271" t="e">
        <f>O14+O16+#REF!</f>
        <v>#REF!</v>
      </c>
    </row>
    <row r="19" spans="1:15" ht="24.75" customHeight="1">
      <c r="A19" s="1292"/>
      <c r="B19" s="1305"/>
      <c r="C19" s="1306"/>
      <c r="D19" s="1303"/>
      <c r="E19" s="1304"/>
    </row>
    <row r="20" spans="1:15" ht="18" customHeight="1">
      <c r="B20" s="45"/>
      <c r="C20" s="45"/>
      <c r="D20" s="46"/>
      <c r="E20" s="46"/>
    </row>
    <row r="21" spans="1:15" ht="24" customHeight="1">
      <c r="A21" s="68"/>
      <c r="B21" s="1302"/>
      <c r="C21" s="1302"/>
      <c r="D21" s="1302"/>
      <c r="E21" s="1302"/>
    </row>
    <row r="22" spans="1:15" ht="18" customHeight="1">
      <c r="A22" s="47"/>
      <c r="B22" s="47"/>
      <c r="C22" s="47"/>
      <c r="D22" s="47"/>
      <c r="E22" s="47"/>
    </row>
    <row r="23" spans="1:15" ht="30" customHeight="1">
      <c r="A23" s="47"/>
      <c r="B23" s="47"/>
      <c r="C23" s="33"/>
      <c r="D23" s="47"/>
      <c r="E23" s="47"/>
    </row>
    <row r="24" spans="1:15" ht="30" customHeight="1">
      <c r="A24" s="32" t="s">
        <v>73</v>
      </c>
      <c r="B24" s="109" t="str">
        <f>IF('Sch-1'!B74=0,"", 'Sch-1'!B74)</f>
        <v>--</v>
      </c>
      <c r="C24" s="33" t="s">
        <v>404</v>
      </c>
      <c r="D24" s="103" t="str">
        <f>IF('Sch-1'!M75=0,"",'Sch-1'!M75)</f>
        <v/>
      </c>
      <c r="F24" s="272"/>
    </row>
    <row r="25" spans="1:15" ht="30" customHeight="1">
      <c r="A25" s="32" t="s">
        <v>453</v>
      </c>
      <c r="B25" s="102" t="str">
        <f>IF('Sch-1'!B75=0,"", 'Sch-1'!B75)</f>
        <v/>
      </c>
      <c r="C25" s="33" t="s">
        <v>405</v>
      </c>
      <c r="D25" s="103" t="str">
        <f>IF('Sch-1'!M76=0,"",'Sch-1'!M76)</f>
        <v/>
      </c>
      <c r="F25" s="272"/>
    </row>
    <row r="26" spans="1:15" ht="30" customHeight="1">
      <c r="A26" s="198"/>
      <c r="B26" s="197"/>
      <c r="C26" s="33"/>
      <c r="D26" s="156"/>
      <c r="E26" s="156"/>
      <c r="F26" s="272"/>
    </row>
    <row r="27" spans="1:15" ht="33" customHeight="1">
      <c r="A27" s="198"/>
      <c r="B27" s="197"/>
      <c r="C27" s="191"/>
      <c r="D27" s="206"/>
      <c r="E27" s="221"/>
      <c r="F27" s="272"/>
    </row>
    <row r="28" spans="1:15" ht="21.95" customHeight="1">
      <c r="A28" s="222"/>
      <c r="B28" s="222"/>
      <c r="C28" s="222"/>
      <c r="D28" s="222"/>
      <c r="E28" s="223"/>
    </row>
    <row r="29" spans="1:15" ht="21.95" customHeight="1">
      <c r="A29" s="222"/>
      <c r="B29" s="222"/>
      <c r="C29" s="222"/>
      <c r="D29" s="222"/>
      <c r="E29" s="223"/>
    </row>
    <row r="30" spans="1:15" ht="21.95" customHeight="1">
      <c r="A30" s="222"/>
      <c r="B30" s="222"/>
      <c r="C30" s="222"/>
      <c r="D30" s="222"/>
      <c r="E30" s="223"/>
    </row>
    <row r="31" spans="1:15" ht="21.95" customHeight="1">
      <c r="A31" s="222"/>
      <c r="B31" s="222"/>
      <c r="C31" s="222"/>
      <c r="D31" s="222"/>
      <c r="E31" s="223"/>
    </row>
    <row r="32" spans="1:15" ht="21.95" customHeight="1">
      <c r="A32" s="222"/>
      <c r="B32" s="222"/>
      <c r="C32" s="222"/>
      <c r="D32" s="222"/>
      <c r="E32" s="223"/>
    </row>
    <row r="33" spans="1:5" ht="21.95" customHeight="1">
      <c r="A33" s="222"/>
      <c r="B33" s="222"/>
      <c r="C33" s="222"/>
      <c r="D33" s="222"/>
      <c r="E33" s="223"/>
    </row>
    <row r="34" spans="1:5" ht="24.95" customHeight="1">
      <c r="A34" s="221"/>
      <c r="B34" s="221"/>
      <c r="C34" s="221"/>
      <c r="D34" s="221"/>
      <c r="E34" s="221"/>
    </row>
    <row r="35" spans="1:5" ht="24.95" customHeight="1">
      <c r="A35" s="221"/>
      <c r="B35" s="221"/>
      <c r="C35" s="221"/>
      <c r="D35" s="221"/>
      <c r="E35" s="221"/>
    </row>
    <row r="36" spans="1:5" ht="24.95" customHeight="1">
      <c r="A36" s="221"/>
      <c r="B36" s="221"/>
      <c r="C36" s="221"/>
      <c r="D36" s="221"/>
      <c r="E36" s="221"/>
    </row>
    <row r="37" spans="1:5" ht="24.95" customHeight="1">
      <c r="A37" s="221"/>
      <c r="B37" s="221"/>
      <c r="C37" s="221"/>
      <c r="D37" s="221"/>
      <c r="E37" s="221"/>
    </row>
    <row r="38" spans="1:5" ht="24.95" customHeight="1">
      <c r="A38" s="221"/>
      <c r="B38" s="221"/>
      <c r="C38" s="221"/>
      <c r="D38" s="221"/>
      <c r="E38" s="221"/>
    </row>
    <row r="39" spans="1:5" ht="24.95" customHeight="1">
      <c r="A39" s="221"/>
      <c r="B39" s="221"/>
      <c r="C39" s="221"/>
      <c r="D39" s="221"/>
      <c r="E39" s="221"/>
    </row>
    <row r="40" spans="1:5" ht="24.95" customHeight="1">
      <c r="A40" s="221"/>
      <c r="B40" s="221"/>
      <c r="C40" s="221"/>
      <c r="D40" s="221"/>
      <c r="E40" s="221"/>
    </row>
    <row r="41" spans="1:5" ht="24.95" customHeight="1">
      <c r="A41" s="221"/>
      <c r="B41" s="221"/>
      <c r="C41" s="221"/>
      <c r="D41" s="221"/>
      <c r="E41" s="221"/>
    </row>
    <row r="42" spans="1:5" ht="24.95" customHeight="1">
      <c r="A42" s="221"/>
      <c r="B42" s="221"/>
      <c r="C42" s="221"/>
      <c r="D42" s="221"/>
      <c r="E42" s="221"/>
    </row>
    <row r="43" spans="1:5" ht="24.95" customHeight="1">
      <c r="A43" s="221"/>
      <c r="B43" s="221"/>
      <c r="C43" s="221"/>
      <c r="D43" s="221"/>
      <c r="E43" s="221"/>
    </row>
    <row r="44" spans="1:5" ht="24.95" customHeight="1">
      <c r="A44" s="221"/>
      <c r="B44" s="221"/>
      <c r="C44" s="221"/>
      <c r="D44" s="221"/>
      <c r="E44" s="221"/>
    </row>
    <row r="45" spans="1:5" ht="24.95" customHeight="1">
      <c r="A45" s="221"/>
      <c r="B45" s="221"/>
      <c r="C45" s="221"/>
      <c r="D45" s="221"/>
      <c r="E45" s="221"/>
    </row>
    <row r="46" spans="1:5" ht="24.95" customHeight="1">
      <c r="A46" s="221"/>
      <c r="B46" s="221"/>
      <c r="C46" s="221"/>
      <c r="D46" s="221"/>
      <c r="E46" s="221"/>
    </row>
    <row r="47" spans="1:5" ht="24.95" customHeight="1">
      <c r="A47" s="221"/>
      <c r="B47" s="221"/>
      <c r="C47" s="221"/>
      <c r="D47" s="221"/>
      <c r="E47" s="221"/>
    </row>
    <row r="48" spans="1:5" ht="24.95" customHeight="1">
      <c r="A48" s="221"/>
      <c r="B48" s="221"/>
      <c r="C48" s="221"/>
      <c r="D48" s="221"/>
      <c r="E48" s="221"/>
    </row>
    <row r="49" spans="1:5" ht="24.95" customHeight="1">
      <c r="A49" s="221"/>
      <c r="B49" s="221"/>
      <c r="C49" s="221"/>
      <c r="D49" s="221"/>
      <c r="E49" s="221"/>
    </row>
    <row r="50" spans="1:5" ht="24.95" customHeight="1">
      <c r="A50" s="221"/>
      <c r="B50" s="221"/>
      <c r="C50" s="221"/>
      <c r="D50" s="221"/>
      <c r="E50" s="221"/>
    </row>
    <row r="51" spans="1:5" ht="24.95" customHeight="1">
      <c r="A51" s="221"/>
      <c r="B51" s="221"/>
      <c r="C51" s="221"/>
      <c r="D51" s="221"/>
      <c r="E51" s="221"/>
    </row>
    <row r="52" spans="1:5" ht="24.95" customHeight="1">
      <c r="A52" s="221"/>
      <c r="B52" s="221"/>
      <c r="C52" s="221"/>
      <c r="D52" s="221"/>
      <c r="E52" s="221"/>
    </row>
    <row r="53" spans="1:5" ht="24.95" customHeight="1">
      <c r="A53" s="221"/>
      <c r="B53" s="221"/>
      <c r="C53" s="221"/>
      <c r="D53" s="221"/>
      <c r="E53" s="221"/>
    </row>
    <row r="54" spans="1:5" ht="24.95" customHeight="1">
      <c r="A54" s="221"/>
      <c r="B54" s="221"/>
      <c r="C54" s="221"/>
      <c r="D54" s="221"/>
      <c r="E54" s="221"/>
    </row>
    <row r="55" spans="1:5" ht="24.95" customHeight="1">
      <c r="A55" s="221"/>
      <c r="B55" s="221"/>
      <c r="C55" s="221"/>
      <c r="D55" s="221"/>
      <c r="E55" s="221"/>
    </row>
    <row r="56" spans="1:5" ht="24.95" customHeight="1">
      <c r="A56" s="221"/>
      <c r="B56" s="221"/>
      <c r="C56" s="221"/>
      <c r="D56" s="221"/>
      <c r="E56" s="221"/>
    </row>
    <row r="57" spans="1:5">
      <c r="A57" s="221"/>
      <c r="B57" s="221"/>
      <c r="C57" s="221"/>
      <c r="D57" s="221"/>
      <c r="E57" s="221"/>
    </row>
    <row r="58" spans="1:5">
      <c r="A58" s="221"/>
      <c r="B58" s="221"/>
      <c r="C58" s="221"/>
      <c r="D58" s="221"/>
      <c r="E58" s="221"/>
    </row>
    <row r="59" spans="1:5">
      <c r="A59" s="221"/>
      <c r="B59" s="221"/>
      <c r="C59" s="221"/>
      <c r="D59" s="221"/>
      <c r="E59" s="221"/>
    </row>
    <row r="60" spans="1:5">
      <c r="A60" s="221"/>
      <c r="B60" s="221"/>
      <c r="C60" s="221"/>
      <c r="D60" s="221"/>
      <c r="E60" s="221"/>
    </row>
    <row r="61" spans="1:5">
      <c r="A61" s="221"/>
      <c r="B61" s="221"/>
      <c r="C61" s="221"/>
      <c r="D61" s="221"/>
      <c r="E61" s="221"/>
    </row>
    <row r="62" spans="1:5">
      <c r="A62" s="221"/>
      <c r="B62" s="221"/>
      <c r="C62" s="221"/>
      <c r="D62" s="221"/>
      <c r="E62" s="221"/>
    </row>
    <row r="63" spans="1:5">
      <c r="A63" s="221"/>
      <c r="B63" s="221"/>
      <c r="C63" s="221"/>
      <c r="D63" s="221"/>
      <c r="E63" s="221"/>
    </row>
    <row r="64" spans="1:5">
      <c r="A64" s="221"/>
      <c r="B64" s="221"/>
      <c r="C64" s="221"/>
      <c r="D64" s="221"/>
      <c r="E64" s="221"/>
    </row>
    <row r="65" spans="1:5">
      <c r="A65" s="221"/>
      <c r="B65" s="221"/>
      <c r="C65" s="221"/>
      <c r="D65" s="221"/>
      <c r="E65" s="221"/>
    </row>
    <row r="66" spans="1:5">
      <c r="A66" s="221"/>
      <c r="B66" s="221"/>
      <c r="C66" s="221"/>
      <c r="D66" s="221"/>
      <c r="E66" s="221"/>
    </row>
    <row r="67" spans="1:5">
      <c r="A67" s="221"/>
      <c r="B67" s="221"/>
      <c r="C67" s="221"/>
      <c r="D67" s="221"/>
      <c r="E67" s="221"/>
    </row>
    <row r="68" spans="1:5">
      <c r="A68" s="221"/>
      <c r="B68" s="221"/>
      <c r="C68" s="221"/>
      <c r="D68" s="221"/>
      <c r="E68" s="221"/>
    </row>
    <row r="69" spans="1:5">
      <c r="A69" s="221"/>
      <c r="B69" s="221"/>
      <c r="C69" s="221"/>
      <c r="D69" s="221"/>
      <c r="E69" s="221"/>
    </row>
    <row r="70" spans="1:5">
      <c r="A70" s="221"/>
      <c r="B70" s="221"/>
      <c r="C70" s="221"/>
      <c r="D70" s="221"/>
      <c r="E70" s="221"/>
    </row>
    <row r="71" spans="1:5">
      <c r="A71" s="221"/>
      <c r="B71" s="221"/>
      <c r="C71" s="221"/>
      <c r="D71" s="221"/>
      <c r="E71" s="221"/>
    </row>
    <row r="72" spans="1:5">
      <c r="A72" s="221"/>
      <c r="B72" s="221"/>
      <c r="C72" s="221"/>
      <c r="D72" s="221"/>
      <c r="E72" s="221"/>
    </row>
    <row r="73" spans="1:5">
      <c r="A73" s="221"/>
      <c r="B73" s="221"/>
      <c r="C73" s="221"/>
      <c r="D73" s="221"/>
      <c r="E73" s="221"/>
    </row>
    <row r="74" spans="1:5">
      <c r="A74" s="221"/>
      <c r="B74" s="221"/>
      <c r="C74" s="221"/>
      <c r="D74" s="221"/>
      <c r="E74" s="221"/>
    </row>
  </sheetData>
  <sheetProtection password="A86E" sheet="1" formatColumns="0" formatRows="0" selectLockedCells="1"/>
  <dataConsolidate/>
  <customSheetViews>
    <customSheetView guid="{A41EE4DE-0D82-4A56-8210-F78316511D11}" showPageBreaks="1" printArea="1" hiddenColumns="1" view="pageBreakPreview">
      <selection activeCell="D17" sqref="D17:E17"/>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563446CD-EB1B-4F94-95CE-012C7C73EC8C}" showPageBreaks="1" printArea="1" hiddenColumns="1" view="pageBreakPreview">
      <selection activeCell="D17" sqref="D17:E17"/>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D917BAD1-3F5E-4203-970E-74D838DD272E}" showPageBreaks="1" printArea="1" hiddenColumns="1" view="pageBreakPreview" topLeftCell="A3">
      <selection activeCell="D17" sqref="D17:E17"/>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25"/>
  <headerFooter alignWithMargins="0">
    <oddFooter>&amp;R&amp;"Book Antiqua,Bold"&amp;10Schedule-5/ Page &amp;P of &amp;N</oddFooter>
  </headerFooter>
  <ignoredErrors>
    <ignoredError sqref="D16:E16 E17" unlockedFormula="1"/>
    <ignoredError sqref="A14 A16" numberStoredAsText="1"/>
  </ignoredErrors>
  <drawing r:id="rId2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zoomScaleNormal="90" zoomScaleSheetLayoutView="100" workbookViewId="0">
      <selection activeCell="H5" sqref="H5"/>
    </sheetView>
  </sheetViews>
  <sheetFormatPr defaultColWidth="10" defaultRowHeight="16.5"/>
  <cols>
    <col min="1" max="1" width="10.375" style="38" customWidth="1"/>
    <col min="2" max="2" width="40.875" style="38" customWidth="1"/>
    <col min="3" max="3" width="17.5" style="38" customWidth="1"/>
    <col min="4" max="4" width="20.5" style="38" customWidth="1"/>
    <col min="5" max="5" width="20" style="38" customWidth="1"/>
    <col min="6" max="8" width="10" style="156" customWidth="1"/>
    <col min="9" max="9" width="12.25" style="156" customWidth="1"/>
    <col min="10" max="10" width="12.625" style="156" customWidth="1"/>
    <col min="11" max="11" width="15" style="156" customWidth="1"/>
    <col min="12" max="13" width="10" style="156" customWidth="1"/>
    <col min="14" max="14" width="18.625" style="156" customWidth="1"/>
    <col min="15" max="15" width="16" style="156" customWidth="1"/>
    <col min="16" max="17" width="10" style="156" customWidth="1"/>
    <col min="18" max="18" width="10" style="35" customWidth="1"/>
    <col min="19" max="24" width="10" style="156" customWidth="1"/>
    <col min="25" max="16384" width="10" style="35"/>
  </cols>
  <sheetData>
    <row r="1" spans="1:15" ht="18" customHeight="1">
      <c r="A1" s="56" t="str">
        <f>Cover!B3</f>
        <v>Specification No.: CC/NT/W-TW/DOM/A06/23/04720</v>
      </c>
      <c r="B1" s="57"/>
      <c r="C1" s="58"/>
      <c r="D1" s="58"/>
      <c r="E1" s="8" t="s">
        <v>424</v>
      </c>
    </row>
    <row r="2" spans="1:15" ht="8.1" customHeight="1">
      <c r="A2" s="4"/>
      <c r="B2" s="13"/>
      <c r="C2" s="6"/>
      <c r="D2" s="6"/>
      <c r="E2" s="1"/>
      <c r="F2" s="191"/>
    </row>
    <row r="3" spans="1:15" ht="66" customHeight="1">
      <c r="A3" s="1285" t="str">
        <f>Cover!$B$2</f>
        <v xml:space="preserve">Transmission Line package TW01 for Diversion/modification of 400kV D/C Kota/RAPPD – Jaipur South Transmission Line due to upcoming Isarda Dam Project under Consultancy services </v>
      </c>
      <c r="B3" s="1285"/>
      <c r="C3" s="1285"/>
      <c r="D3" s="1285"/>
      <c r="E3" s="1285"/>
    </row>
    <row r="4" spans="1:15" ht="21.95" customHeight="1">
      <c r="A4" s="1289" t="s">
        <v>410</v>
      </c>
      <c r="B4" s="1289"/>
      <c r="C4" s="1289"/>
      <c r="D4" s="1289"/>
      <c r="E4" s="1289"/>
    </row>
    <row r="5" spans="1:15" ht="12" customHeight="1">
      <c r="A5" s="41"/>
      <c r="B5" s="36"/>
      <c r="C5" s="36"/>
      <c r="D5" s="36"/>
      <c r="E5" s="36"/>
    </row>
    <row r="6" spans="1:15" ht="18" customHeight="1">
      <c r="A6" s="28" t="str">
        <f>'Sch-1'!A6</f>
        <v>Bidder’s Name and Address (Sole Bidder) :</v>
      </c>
      <c r="D6" s="61" t="s">
        <v>392</v>
      </c>
    </row>
    <row r="7" spans="1:15" ht="18" customHeight="1">
      <c r="A7" s="177" t="str">
        <f>'Sch-1'!A7</f>
        <v/>
      </c>
      <c r="D7" s="62" t="str">
        <f>'Sch-1'!M7</f>
        <v>Contracts Services, 3rd Floor</v>
      </c>
    </row>
    <row r="8" spans="1:15" ht="18" customHeight="1">
      <c r="A8" s="39" t="s">
        <v>408</v>
      </c>
      <c r="B8" s="1288" t="str">
        <f>IF('Sch-1'!C8=0, "", 'Sch-1'!C8)</f>
        <v xml:space="preserve">…….. …….. …….. …….. …….. …….. </v>
      </c>
      <c r="C8" s="1288"/>
      <c r="D8" s="62" t="str">
        <f>'Sch-1'!M8</f>
        <v>Power Grid Corporation of India Ltd.,</v>
      </c>
    </row>
    <row r="9" spans="1:15" ht="18" customHeight="1">
      <c r="A9" s="39" t="s">
        <v>409</v>
      </c>
      <c r="B9" s="1288" t="str">
        <f>IF('Sch-1'!C9=0, "", 'Sch-1'!C9)</f>
        <v xml:space="preserve">…….. …….. …….. …….. …….. …….. </v>
      </c>
      <c r="C9" s="1288"/>
      <c r="D9" s="62" t="str">
        <f>'Sch-1'!M9</f>
        <v>"Saudamini", Plot No.-2</v>
      </c>
    </row>
    <row r="10" spans="1:15" ht="18" customHeight="1">
      <c r="A10" s="40"/>
      <c r="B10" s="1288" t="str">
        <f>IF('Sch-1'!C10=0, "", 'Sch-1'!C10)</f>
        <v xml:space="preserve">…….. …….. …….. …….. …….. …….. </v>
      </c>
      <c r="C10" s="1288"/>
      <c r="D10" s="62" t="str">
        <f>'Sch-1'!M10</f>
        <v xml:space="preserve">Sector-29, </v>
      </c>
    </row>
    <row r="11" spans="1:15" ht="18" customHeight="1">
      <c r="A11" s="40"/>
      <c r="B11" s="1288" t="str">
        <f>IF('Sch-1'!C11=0, "", 'Sch-1'!C11)</f>
        <v xml:space="preserve">…….. …….. …….. …….. …….. …….. </v>
      </c>
      <c r="C11" s="1288"/>
      <c r="D11" s="62" t="str">
        <f>'Sch-1'!M11</f>
        <v>Gurgaon (Haryana) - 122001</v>
      </c>
    </row>
    <row r="12" spans="1:15" ht="8.1" customHeight="1"/>
    <row r="13" spans="1:15" ht="21.95" customHeight="1">
      <c r="A13" s="73" t="s">
        <v>378</v>
      </c>
      <c r="B13" s="1290" t="s">
        <v>379</v>
      </c>
      <c r="C13" s="1291"/>
      <c r="D13" s="1286" t="s">
        <v>380</v>
      </c>
      <c r="E13" s="1287"/>
      <c r="I13" s="1284"/>
      <c r="J13" s="1284"/>
      <c r="K13" s="1284"/>
      <c r="M13" s="1284"/>
      <c r="N13" s="1284"/>
      <c r="O13" s="1284"/>
    </row>
    <row r="14" spans="1:15" ht="18" customHeight="1">
      <c r="A14" s="42" t="s">
        <v>381</v>
      </c>
      <c r="B14" s="1298" t="s">
        <v>491</v>
      </c>
      <c r="C14" s="1299"/>
      <c r="D14" s="786">
        <f>'Sch-1'!N69*(1-Discount!K18)+'Sch-7'!N21*(1-Discount!K23)</f>
        <v>0</v>
      </c>
      <c r="E14" s="787"/>
      <c r="I14" s="268"/>
      <c r="K14" s="268"/>
      <c r="M14" s="268"/>
      <c r="O14" s="268"/>
    </row>
    <row r="15" spans="1:15" ht="75.75" customHeight="1">
      <c r="A15" s="43"/>
      <c r="B15" s="1293" t="s">
        <v>492</v>
      </c>
      <c r="C15" s="1294"/>
      <c r="D15" s="778"/>
      <c r="E15" s="779"/>
    </row>
    <row r="16" spans="1:15" ht="18" customHeight="1">
      <c r="A16" s="42" t="s">
        <v>382</v>
      </c>
      <c r="B16" s="1298" t="s">
        <v>493</v>
      </c>
      <c r="C16" s="1299"/>
      <c r="D16" s="784">
        <f>'Sch-3 '!Q51*(1-Discount!K20)+'Sch-4'!Q23*(1-Discount!K21)+'Sch-4b'!Q31*(1-Discount!K22)</f>
        <v>0</v>
      </c>
      <c r="E16" s="785"/>
      <c r="I16" s="268"/>
      <c r="K16" s="269"/>
      <c r="M16" s="268"/>
      <c r="O16" s="269"/>
    </row>
    <row r="17" spans="1:15" ht="72.75" customHeight="1">
      <c r="A17" s="43"/>
      <c r="B17" s="1293" t="s">
        <v>527</v>
      </c>
      <c r="C17" s="1294"/>
      <c r="D17" s="780"/>
      <c r="E17" s="781"/>
      <c r="I17" s="270"/>
      <c r="M17" s="270"/>
    </row>
    <row r="18" spans="1:15" ht="18" customHeight="1">
      <c r="A18" s="1292"/>
      <c r="B18" s="1307" t="s">
        <v>496</v>
      </c>
      <c r="C18" s="1308"/>
      <c r="D18" s="782">
        <f>D16+D14</f>
        <v>0</v>
      </c>
      <c r="E18" s="783"/>
      <c r="K18" s="271"/>
      <c r="O18" s="271"/>
    </row>
    <row r="19" spans="1:15" ht="50.1" customHeight="1">
      <c r="A19" s="1292"/>
      <c r="B19" s="1305"/>
      <c r="C19" s="1306"/>
      <c r="D19" s="1303"/>
      <c r="E19" s="1304"/>
    </row>
    <row r="20" spans="1:15" ht="18" customHeight="1">
      <c r="B20" s="45"/>
      <c r="C20" s="45"/>
      <c r="D20" s="46"/>
      <c r="E20" s="46"/>
    </row>
    <row r="21" spans="1:15" ht="21.75" customHeight="1">
      <c r="A21" s="68"/>
      <c r="B21" s="1302"/>
      <c r="C21" s="1302"/>
      <c r="D21" s="1302"/>
      <c r="E21" s="1302"/>
    </row>
    <row r="22" spans="1:15" ht="18" customHeight="1">
      <c r="A22" s="47"/>
      <c r="B22" s="47"/>
      <c r="C22" s="47"/>
      <c r="D22" s="47"/>
      <c r="E22" s="47"/>
    </row>
    <row r="23" spans="1:15" ht="30" customHeight="1">
      <c r="A23" s="47"/>
      <c r="B23" s="47"/>
      <c r="C23" s="33"/>
      <c r="D23" s="47"/>
      <c r="E23" s="47"/>
    </row>
    <row r="24" spans="1:15" ht="30" customHeight="1">
      <c r="A24" s="32" t="s">
        <v>73</v>
      </c>
      <c r="B24" s="109" t="str">
        <f>IF('Sch-1'!B74=0,"", 'Sch-1'!B74)</f>
        <v>--</v>
      </c>
      <c r="C24" s="33" t="s">
        <v>404</v>
      </c>
      <c r="D24" s="103" t="str">
        <f>IF('Sch-1'!M75=0,"",'Sch-1'!M75)</f>
        <v/>
      </c>
      <c r="F24" s="272"/>
    </row>
    <row r="25" spans="1:15" ht="30" customHeight="1">
      <c r="A25" s="32" t="s">
        <v>453</v>
      </c>
      <c r="B25" s="102" t="str">
        <f>IF('Sch-1'!B75=0,"", 'Sch-1'!B75)</f>
        <v/>
      </c>
      <c r="C25" s="33" t="s">
        <v>405</v>
      </c>
      <c r="D25" s="103" t="str">
        <f>IF('Sch-1'!M76=0,"",'Sch-1'!M76)</f>
        <v/>
      </c>
      <c r="F25" s="272"/>
    </row>
    <row r="26" spans="1:15" ht="30" customHeight="1">
      <c r="A26" s="198"/>
      <c r="B26" s="197"/>
      <c r="C26" s="33"/>
      <c r="D26" s="156"/>
      <c r="E26" s="156"/>
      <c r="F26" s="272"/>
    </row>
    <row r="27" spans="1:15" ht="33" customHeight="1">
      <c r="A27" s="198"/>
      <c r="B27" s="197"/>
      <c r="C27" s="191"/>
      <c r="D27" s="206"/>
      <c r="E27" s="221"/>
      <c r="F27" s="272"/>
    </row>
    <row r="28" spans="1:15" ht="21.95" customHeight="1">
      <c r="A28" s="222"/>
      <c r="B28" s="222"/>
      <c r="C28" s="222"/>
      <c r="D28" s="222"/>
      <c r="E28" s="223"/>
    </row>
    <row r="29" spans="1:15" ht="21.95" customHeight="1">
      <c r="A29" s="222"/>
      <c r="B29" s="222"/>
      <c r="C29" s="222"/>
      <c r="D29" s="222"/>
      <c r="E29" s="223"/>
    </row>
    <row r="30" spans="1:15" ht="21.95" customHeight="1">
      <c r="A30" s="222"/>
      <c r="B30" s="222"/>
      <c r="C30" s="222"/>
      <c r="D30" s="222"/>
      <c r="E30" s="223"/>
    </row>
    <row r="31" spans="1:15" ht="21.95" customHeight="1">
      <c r="A31" s="222"/>
      <c r="B31" s="222"/>
      <c r="C31" s="222"/>
      <c r="D31" s="222"/>
      <c r="E31" s="223"/>
    </row>
    <row r="32" spans="1:15" ht="21.95" customHeight="1">
      <c r="A32" s="222"/>
      <c r="B32" s="222"/>
      <c r="C32" s="222"/>
      <c r="D32" s="222"/>
      <c r="E32" s="223"/>
    </row>
    <row r="33" spans="1:5" ht="21.95" customHeight="1">
      <c r="A33" s="222"/>
      <c r="B33" s="222"/>
      <c r="C33" s="222"/>
      <c r="D33" s="222"/>
      <c r="E33" s="223"/>
    </row>
    <row r="34" spans="1:5" ht="24.95" customHeight="1">
      <c r="A34" s="221"/>
      <c r="B34" s="221"/>
      <c r="C34" s="221"/>
      <c r="D34" s="221"/>
      <c r="E34" s="221"/>
    </row>
    <row r="35" spans="1:5" ht="24.95" customHeight="1">
      <c r="A35" s="221"/>
      <c r="B35" s="221"/>
      <c r="C35" s="221"/>
      <c r="D35" s="221"/>
      <c r="E35" s="221"/>
    </row>
    <row r="36" spans="1:5" ht="24.95" customHeight="1">
      <c r="A36" s="221"/>
      <c r="B36" s="221"/>
      <c r="C36" s="221"/>
      <c r="D36" s="221"/>
      <c r="E36" s="221"/>
    </row>
    <row r="37" spans="1:5" ht="24.95" customHeight="1">
      <c r="A37" s="221"/>
      <c r="B37" s="221"/>
      <c r="C37" s="221"/>
      <c r="D37" s="221"/>
      <c r="E37" s="221"/>
    </row>
    <row r="38" spans="1:5" ht="24.95" customHeight="1">
      <c r="A38" s="221"/>
      <c r="B38" s="221"/>
      <c r="C38" s="221"/>
      <c r="D38" s="221"/>
      <c r="E38" s="221"/>
    </row>
    <row r="39" spans="1:5" ht="24.95" customHeight="1">
      <c r="A39" s="221"/>
      <c r="B39" s="221"/>
      <c r="C39" s="221"/>
      <c r="D39" s="221"/>
      <c r="E39" s="221"/>
    </row>
    <row r="40" spans="1:5" ht="24.95" customHeight="1">
      <c r="A40" s="221"/>
      <c r="B40" s="221"/>
      <c r="C40" s="221"/>
      <c r="D40" s="221"/>
      <c r="E40" s="221"/>
    </row>
    <row r="41" spans="1:5" ht="24.95" customHeight="1">
      <c r="A41" s="221"/>
      <c r="B41" s="221"/>
      <c r="C41" s="221"/>
      <c r="D41" s="221"/>
      <c r="E41" s="221"/>
    </row>
    <row r="42" spans="1:5" ht="24.95" customHeight="1">
      <c r="A42" s="221"/>
      <c r="B42" s="221"/>
      <c r="C42" s="221"/>
      <c r="D42" s="221"/>
      <c r="E42" s="221"/>
    </row>
    <row r="43" spans="1:5" ht="24.95" customHeight="1">
      <c r="A43" s="221"/>
      <c r="B43" s="221"/>
      <c r="C43" s="221"/>
      <c r="D43" s="221"/>
      <c r="E43" s="221"/>
    </row>
    <row r="44" spans="1:5" ht="24.95" customHeight="1">
      <c r="A44" s="221"/>
      <c r="B44" s="221"/>
      <c r="C44" s="221"/>
      <c r="D44" s="221"/>
      <c r="E44" s="221"/>
    </row>
    <row r="45" spans="1:5" ht="24.95" customHeight="1">
      <c r="A45" s="221"/>
      <c r="B45" s="221"/>
      <c r="C45" s="221"/>
      <c r="D45" s="221"/>
      <c r="E45" s="221"/>
    </row>
    <row r="46" spans="1:5" ht="24.95" customHeight="1">
      <c r="A46" s="221"/>
      <c r="B46" s="221"/>
      <c r="C46" s="221"/>
      <c r="D46" s="221"/>
      <c r="E46" s="221"/>
    </row>
    <row r="47" spans="1:5" ht="24.95" customHeight="1">
      <c r="A47" s="221"/>
      <c r="B47" s="221"/>
      <c r="C47" s="221"/>
      <c r="D47" s="221"/>
      <c r="E47" s="221"/>
    </row>
    <row r="48" spans="1:5" ht="24.95" customHeight="1">
      <c r="A48" s="221"/>
      <c r="B48" s="221"/>
      <c r="C48" s="221"/>
      <c r="D48" s="221"/>
      <c r="E48" s="221"/>
    </row>
    <row r="49" spans="1:5" ht="24.95" customHeight="1">
      <c r="A49" s="221"/>
      <c r="B49" s="221"/>
      <c r="C49" s="221"/>
      <c r="D49" s="221"/>
      <c r="E49" s="221"/>
    </row>
    <row r="50" spans="1:5" ht="24.95" customHeight="1">
      <c r="A50" s="221"/>
      <c r="B50" s="221"/>
      <c r="C50" s="221"/>
      <c r="D50" s="221"/>
      <c r="E50" s="221"/>
    </row>
    <row r="51" spans="1:5" ht="24.95" customHeight="1">
      <c r="A51" s="221"/>
      <c r="B51" s="221"/>
      <c r="C51" s="221"/>
      <c r="D51" s="221"/>
      <c r="E51" s="221"/>
    </row>
    <row r="52" spans="1:5" ht="24.95" customHeight="1">
      <c r="A52" s="221"/>
      <c r="B52" s="221"/>
      <c r="C52" s="221"/>
      <c r="D52" s="221"/>
      <c r="E52" s="221"/>
    </row>
    <row r="53" spans="1:5" ht="24.95" customHeight="1">
      <c r="A53" s="221"/>
      <c r="B53" s="221"/>
      <c r="C53" s="221"/>
      <c r="D53" s="221"/>
      <c r="E53" s="221"/>
    </row>
    <row r="54" spans="1:5" ht="24.95" customHeight="1">
      <c r="A54" s="221"/>
      <c r="B54" s="221"/>
      <c r="C54" s="221"/>
      <c r="D54" s="221"/>
      <c r="E54" s="221"/>
    </row>
    <row r="55" spans="1:5" ht="24.95" customHeight="1">
      <c r="A55" s="221"/>
      <c r="B55" s="221"/>
      <c r="C55" s="221"/>
      <c r="D55" s="221"/>
      <c r="E55" s="221"/>
    </row>
    <row r="56" spans="1:5" ht="24.95" customHeight="1">
      <c r="A56" s="221"/>
      <c r="B56" s="221"/>
      <c r="C56" s="221"/>
      <c r="D56" s="221"/>
      <c r="E56" s="221"/>
    </row>
    <row r="57" spans="1:5">
      <c r="A57" s="221"/>
      <c r="B57" s="221"/>
      <c r="C57" s="221"/>
      <c r="D57" s="221"/>
      <c r="E57" s="221"/>
    </row>
    <row r="58" spans="1:5">
      <c r="A58" s="221"/>
      <c r="B58" s="221"/>
      <c r="C58" s="221"/>
      <c r="D58" s="221"/>
      <c r="E58" s="221"/>
    </row>
    <row r="59" spans="1:5">
      <c r="A59" s="221"/>
      <c r="B59" s="221"/>
      <c r="C59" s="221"/>
      <c r="D59" s="221"/>
      <c r="E59" s="221"/>
    </row>
    <row r="60" spans="1:5">
      <c r="A60" s="221"/>
      <c r="B60" s="221"/>
      <c r="C60" s="221"/>
      <c r="D60" s="221"/>
      <c r="E60" s="221"/>
    </row>
    <row r="61" spans="1:5">
      <c r="A61" s="221"/>
      <c r="B61" s="221"/>
      <c r="C61" s="221"/>
      <c r="D61" s="221"/>
      <c r="E61" s="221"/>
    </row>
    <row r="62" spans="1:5">
      <c r="A62" s="221"/>
      <c r="B62" s="221"/>
      <c r="C62" s="221"/>
      <c r="D62" s="221"/>
      <c r="E62" s="221"/>
    </row>
    <row r="63" spans="1:5">
      <c r="A63" s="221"/>
      <c r="B63" s="221"/>
      <c r="C63" s="221"/>
      <c r="D63" s="221"/>
      <c r="E63" s="221"/>
    </row>
    <row r="64" spans="1:5">
      <c r="A64" s="221"/>
      <c r="B64" s="221"/>
      <c r="C64" s="221"/>
      <c r="D64" s="221"/>
      <c r="E64" s="221"/>
    </row>
    <row r="65" spans="1:5">
      <c r="A65" s="221"/>
      <c r="B65" s="221"/>
      <c r="C65" s="221"/>
      <c r="D65" s="221"/>
      <c r="E65" s="221"/>
    </row>
    <row r="66" spans="1:5">
      <c r="A66" s="221"/>
      <c r="B66" s="221"/>
      <c r="C66" s="221"/>
      <c r="D66" s="221"/>
      <c r="E66" s="221"/>
    </row>
    <row r="67" spans="1:5">
      <c r="A67" s="221"/>
      <c r="B67" s="221"/>
      <c r="C67" s="221"/>
      <c r="D67" s="221"/>
      <c r="E67" s="221"/>
    </row>
    <row r="68" spans="1:5">
      <c r="A68" s="221"/>
      <c r="B68" s="221"/>
      <c r="C68" s="221"/>
      <c r="D68" s="221"/>
      <c r="E68" s="221"/>
    </row>
    <row r="69" spans="1:5">
      <c r="A69" s="221"/>
      <c r="B69" s="221"/>
      <c r="C69" s="221"/>
      <c r="D69" s="221"/>
      <c r="E69" s="221"/>
    </row>
    <row r="70" spans="1:5">
      <c r="A70" s="221"/>
      <c r="B70" s="221"/>
      <c r="C70" s="221"/>
      <c r="D70" s="221"/>
      <c r="E70" s="221"/>
    </row>
    <row r="71" spans="1:5">
      <c r="A71" s="221"/>
      <c r="B71" s="221"/>
      <c r="C71" s="221"/>
      <c r="D71" s="221"/>
      <c r="E71" s="221"/>
    </row>
    <row r="72" spans="1:5">
      <c r="A72" s="221"/>
      <c r="B72" s="221"/>
      <c r="C72" s="221"/>
      <c r="D72" s="221"/>
      <c r="E72" s="221"/>
    </row>
    <row r="73" spans="1:5">
      <c r="A73" s="221"/>
      <c r="B73" s="221"/>
      <c r="C73" s="221"/>
      <c r="D73" s="221"/>
      <c r="E73" s="221"/>
    </row>
    <row r="74" spans="1:5">
      <c r="A74" s="221"/>
      <c r="B74" s="221"/>
      <c r="C74" s="221"/>
      <c r="D74" s="221"/>
      <c r="E74" s="221"/>
    </row>
  </sheetData>
  <sheetProtection formatColumns="0" formatRows="0" selectLockedCells="1"/>
  <dataConsolidate/>
  <customSheetViews>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563446CD-EB1B-4F94-95CE-012C7C73EC8C}"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D917BAD1-3F5E-4203-970E-74D838DD272E}"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A3:E3"/>
    <mergeCell ref="A4:E4"/>
    <mergeCell ref="B8:C8"/>
    <mergeCell ref="B9:C9"/>
    <mergeCell ref="B14:C14"/>
    <mergeCell ref="B10:C10"/>
    <mergeCell ref="B11:C11"/>
    <mergeCell ref="B21:E21"/>
    <mergeCell ref="A18:A19"/>
    <mergeCell ref="B18:C18"/>
    <mergeCell ref="B19:C19"/>
    <mergeCell ref="D19:E19"/>
  </mergeCells>
  <phoneticPr fontId="29"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2"/>
  <headerFooter alignWithMargins="0">
    <oddFooter>&amp;R&amp;"Book Antiqua,Bold"&amp;10Schedule-5/ Page &amp;P of &amp;N</oddFooter>
  </headerFooter>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zoomScale="130" zoomScaleNormal="100" zoomScaleSheetLayoutView="130" workbookViewId="0">
      <selection activeCell="C41" sqref="C41"/>
    </sheetView>
  </sheetViews>
  <sheetFormatPr defaultColWidth="10" defaultRowHeight="16.5"/>
  <cols>
    <col min="1" max="1" width="10.625" style="38" customWidth="1"/>
    <col min="2" max="2" width="27.5" style="38" customWidth="1"/>
    <col min="3" max="3" width="21" style="38" customWidth="1"/>
    <col min="4" max="4" width="34.375" style="38" customWidth="1"/>
    <col min="5" max="16384" width="10" style="35"/>
  </cols>
  <sheetData>
    <row r="1" spans="1:6" ht="18" customHeight="1">
      <c r="A1" s="78" t="str">
        <f>Cover!B3</f>
        <v>Specification No.: CC/NT/W-TW/DOM/A06/23/04720</v>
      </c>
      <c r="B1" s="79"/>
      <c r="C1" s="81"/>
      <c r="D1" s="82" t="s">
        <v>425</v>
      </c>
    </row>
    <row r="2" spans="1:6" ht="18" customHeight="1">
      <c r="A2" s="64"/>
      <c r="B2" s="85"/>
      <c r="C2" s="31"/>
      <c r="D2" s="31"/>
    </row>
    <row r="3" spans="1:6" ht="84" customHeight="1">
      <c r="A3" s="1285" t="str">
        <f>Cover!$B$2</f>
        <v xml:space="preserve">Transmission Line package TW01 for Diversion/modification of 400kV D/C Kota/RAPPD – Jaipur South Transmission Line due to upcoming Isarda Dam Project under Consultancy services </v>
      </c>
      <c r="B3" s="1285"/>
      <c r="C3" s="1285"/>
      <c r="D3" s="1285"/>
      <c r="E3" s="49"/>
      <c r="F3" s="49"/>
    </row>
    <row r="4" spans="1:6" ht="21.95" customHeight="1">
      <c r="A4" s="1289" t="s">
        <v>384</v>
      </c>
      <c r="B4" s="1289"/>
      <c r="C4" s="1289"/>
      <c r="D4" s="1289"/>
    </row>
    <row r="5" spans="1:6" ht="18" customHeight="1">
      <c r="A5" s="37"/>
    </row>
    <row r="6" spans="1:6" ht="18" customHeight="1">
      <c r="A6" s="28" t="str">
        <f>'Sch-1'!A6</f>
        <v>Bidder’s Name and Address (Sole Bidder) :</v>
      </c>
      <c r="D6" s="61" t="s">
        <v>392</v>
      </c>
    </row>
    <row r="7" spans="1:6" ht="36" customHeight="1">
      <c r="A7" s="1312" t="str">
        <f>'Sch-1'!A7</f>
        <v/>
      </c>
      <c r="B7" s="1312"/>
      <c r="C7" s="1312"/>
      <c r="D7" s="62" t="str">
        <f>'Sch-1'!M7</f>
        <v>Contracts Services, 3rd Floor</v>
      </c>
    </row>
    <row r="8" spans="1:6" ht="18" customHeight="1">
      <c r="A8" s="39" t="s">
        <v>408</v>
      </c>
      <c r="B8" s="1288" t="str">
        <f>IF('Sch-1'!C8=0, "", 'Sch-1'!C8)</f>
        <v xml:space="preserve">…….. …….. …….. …….. …….. …….. </v>
      </c>
      <c r="C8" s="1288"/>
      <c r="D8" s="62" t="str">
        <f>'Sch-1'!M8</f>
        <v>Power Grid Corporation of India Ltd.,</v>
      </c>
    </row>
    <row r="9" spans="1:6" ht="18" customHeight="1">
      <c r="A9" s="39" t="s">
        <v>409</v>
      </c>
      <c r="B9" s="1288" t="str">
        <f>IF('Sch-1'!C9=0, "", 'Sch-1'!C9)</f>
        <v xml:space="preserve">…….. …….. …….. …….. …….. …….. </v>
      </c>
      <c r="C9" s="1288"/>
      <c r="D9" s="62" t="str">
        <f>'Sch-1'!M9</f>
        <v>"Saudamini", Plot No.-2</v>
      </c>
    </row>
    <row r="10" spans="1:6" ht="18" customHeight="1">
      <c r="A10" s="40"/>
      <c r="B10" s="1288" t="str">
        <f>IF('Sch-1'!C10=0, "", 'Sch-1'!C10)</f>
        <v xml:space="preserve">…….. …….. …….. …….. …….. …….. </v>
      </c>
      <c r="C10" s="1288"/>
      <c r="D10" s="62" t="str">
        <f>'Sch-1'!M10</f>
        <v xml:space="preserve">Sector-29, </v>
      </c>
    </row>
    <row r="11" spans="1:6" ht="18" customHeight="1">
      <c r="A11" s="40"/>
      <c r="B11" s="1288" t="str">
        <f>IF('Sch-1'!C11=0, "", 'Sch-1'!C11)</f>
        <v xml:space="preserve">…….. …….. …….. …….. …….. …….. </v>
      </c>
      <c r="C11" s="1288"/>
      <c r="D11" s="62" t="str">
        <f>'Sch-1'!M11</f>
        <v>Gurgaon (Haryana) - 122001</v>
      </c>
    </row>
    <row r="12" spans="1:6" ht="18" customHeight="1">
      <c r="A12" s="50"/>
      <c r="B12" s="50"/>
      <c r="C12" s="50"/>
      <c r="D12" s="61"/>
    </row>
    <row r="13" spans="1:6" ht="21.95" customHeight="1">
      <c r="A13" s="51" t="s">
        <v>378</v>
      </c>
      <c r="B13" s="1286" t="s">
        <v>368</v>
      </c>
      <c r="C13" s="1287"/>
      <c r="D13" s="52" t="s">
        <v>380</v>
      </c>
    </row>
    <row r="14" spans="1:6" ht="21.95" customHeight="1">
      <c r="A14" s="42" t="s">
        <v>381</v>
      </c>
      <c r="B14" s="1311" t="s">
        <v>411</v>
      </c>
      <c r="C14" s="1311"/>
      <c r="D14" s="66">
        <f>'Sch-1'!N68</f>
        <v>0</v>
      </c>
    </row>
    <row r="15" spans="1:6" ht="35.1" customHeight="1">
      <c r="A15" s="53"/>
      <c r="B15" s="1313" t="s">
        <v>385</v>
      </c>
      <c r="C15" s="1314"/>
      <c r="D15" s="44"/>
    </row>
    <row r="16" spans="1:6" ht="21.95" customHeight="1">
      <c r="A16" s="42" t="s">
        <v>382</v>
      </c>
      <c r="B16" s="1311" t="s">
        <v>412</v>
      </c>
      <c r="C16" s="1311"/>
      <c r="D16" s="66">
        <f>'Sch-2'!J64</f>
        <v>0</v>
      </c>
    </row>
    <row r="17" spans="1:6" ht="35.1" customHeight="1">
      <c r="A17" s="53"/>
      <c r="B17" s="1315" t="s">
        <v>525</v>
      </c>
      <c r="C17" s="1314"/>
      <c r="D17" s="44"/>
    </row>
    <row r="18" spans="1:6" ht="21.95" customHeight="1">
      <c r="A18" s="42" t="s">
        <v>383</v>
      </c>
      <c r="B18" s="1311" t="s">
        <v>413</v>
      </c>
      <c r="C18" s="1311"/>
      <c r="D18" s="66">
        <f>'Sch-3 '!P50</f>
        <v>0</v>
      </c>
    </row>
    <row r="19" spans="1:6" ht="30" customHeight="1">
      <c r="A19" s="53"/>
      <c r="B19" s="1313" t="s">
        <v>386</v>
      </c>
      <c r="C19" s="1314"/>
      <c r="D19" s="44"/>
    </row>
    <row r="20" spans="1:6" ht="21.95" customHeight="1">
      <c r="A20" s="42" t="s">
        <v>552</v>
      </c>
      <c r="B20" s="1311" t="s">
        <v>553</v>
      </c>
      <c r="C20" s="1311"/>
      <c r="D20" s="747">
        <f>'Sch-4'!P22</f>
        <v>0</v>
      </c>
    </row>
    <row r="21" spans="1:6" ht="30" customHeight="1">
      <c r="A21" s="53"/>
      <c r="B21" s="1313" t="s">
        <v>387</v>
      </c>
      <c r="C21" s="1314"/>
      <c r="D21" s="44"/>
    </row>
    <row r="22" spans="1:6" ht="21.95" hidden="1" customHeight="1">
      <c r="A22" s="42" t="s">
        <v>533</v>
      </c>
      <c r="B22" s="1311" t="s">
        <v>532</v>
      </c>
      <c r="C22" s="1311"/>
      <c r="D22" s="747">
        <f>'Sch-4b'!P30</f>
        <v>0</v>
      </c>
    </row>
    <row r="23" spans="1:6" ht="44.25" hidden="1" customHeight="1">
      <c r="A23" s="53"/>
      <c r="B23" s="1315" t="s">
        <v>526</v>
      </c>
      <c r="C23" s="1314"/>
      <c r="D23" s="44"/>
    </row>
    <row r="24" spans="1:6" ht="30" customHeight="1">
      <c r="A24" s="42">
        <v>5</v>
      </c>
      <c r="B24" s="1311" t="s">
        <v>428</v>
      </c>
      <c r="C24" s="1311"/>
      <c r="D24" s="66">
        <f>'Sch-5'!D18:E18</f>
        <v>0</v>
      </c>
    </row>
    <row r="25" spans="1:6" ht="51" customHeight="1">
      <c r="A25" s="53"/>
      <c r="B25" s="1313" t="s">
        <v>388</v>
      </c>
      <c r="C25" s="1314"/>
      <c r="D25" s="646"/>
    </row>
    <row r="26" spans="1:6" ht="21.95" customHeight="1">
      <c r="A26" s="42" t="s">
        <v>389</v>
      </c>
      <c r="B26" s="1311" t="s">
        <v>429</v>
      </c>
      <c r="C26" s="1311"/>
      <c r="D26" s="253">
        <f>'Sch-7'!M20</f>
        <v>0</v>
      </c>
    </row>
    <row r="27" spans="1:6" ht="35.1" customHeight="1">
      <c r="A27" s="53"/>
      <c r="B27" s="1313" t="s">
        <v>68</v>
      </c>
      <c r="C27" s="1314"/>
      <c r="D27" s="44"/>
    </row>
    <row r="28" spans="1:6" ht="28.5" customHeight="1">
      <c r="A28" s="1292"/>
      <c r="B28" s="1316" t="s">
        <v>390</v>
      </c>
      <c r="C28" s="1316"/>
      <c r="D28" s="67">
        <f>SUM(D14,D16,D18,D20,D24)</f>
        <v>0</v>
      </c>
    </row>
    <row r="29" spans="1:6" ht="30" customHeight="1">
      <c r="A29" s="1292"/>
      <c r="B29" s="1316"/>
      <c r="C29" s="1316"/>
      <c r="D29" s="184"/>
    </row>
    <row r="30" spans="1:6" ht="18.75" customHeight="1">
      <c r="A30" s="74"/>
      <c r="B30" s="75"/>
      <c r="C30" s="75"/>
      <c r="D30" s="76"/>
    </row>
    <row r="31" spans="1:6" ht="27.95" customHeight="1">
      <c r="A31" s="74"/>
      <c r="B31" s="75"/>
      <c r="C31" s="98"/>
      <c r="D31" s="76"/>
    </row>
    <row r="32" spans="1:6" ht="27.95" customHeight="1">
      <c r="A32" s="96" t="s">
        <v>402</v>
      </c>
      <c r="B32" s="111" t="str">
        <f>IF('Sch-1'!B74=0,"", 'Sch-1'!B74)</f>
        <v>--</v>
      </c>
      <c r="C32" s="98" t="s">
        <v>404</v>
      </c>
      <c r="D32" s="107" t="str">
        <f>IF('Sch-1'!M75=0,"",'Sch-1'!M75)</f>
        <v/>
      </c>
      <c r="F32" s="99"/>
    </row>
    <row r="33" spans="1:6" ht="27.95" customHeight="1">
      <c r="A33" s="96" t="s">
        <v>403</v>
      </c>
      <c r="B33" s="111" t="str">
        <f>IF('Sch-1'!B75=0,"", 'Sch-1'!B75)</f>
        <v/>
      </c>
      <c r="C33" s="98" t="s">
        <v>405</v>
      </c>
      <c r="D33" s="107" t="str">
        <f>IF('Sch-1'!M76=0,"",'Sch-1'!M76)</f>
        <v/>
      </c>
      <c r="F33" s="64"/>
    </row>
    <row r="34" spans="1:6" ht="27.95" customHeight="1">
      <c r="A34" s="86"/>
      <c r="B34" s="85"/>
      <c r="C34" s="98"/>
      <c r="F34" s="64"/>
    </row>
    <row r="35" spans="1:6" ht="30" customHeight="1">
      <c r="A35" s="86"/>
      <c r="B35" s="85"/>
      <c r="C35" s="98"/>
      <c r="D35" s="86"/>
      <c r="F35" s="99"/>
    </row>
    <row r="36" spans="1:6" ht="30" customHeight="1">
      <c r="A36" s="48"/>
      <c r="B36" s="48"/>
      <c r="C36" s="54"/>
      <c r="E36" s="55"/>
    </row>
  </sheetData>
  <sheetProtection password="A86E" sheet="1" formatColumns="0" formatRows="0" selectLockedCells="1"/>
  <customSheetViews>
    <customSheetView guid="{A41EE4DE-0D82-4A56-8210-F78316511D11}" scale="130" showPageBreaks="1" fitToPage="1" printArea="1" hiddenRows="1" view="pageBreakPreview">
      <selection activeCell="C41" sqref="C41"/>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563446CD-EB1B-4F94-95CE-012C7C73EC8C}" scale="130" showPageBreaks="1" fitToPage="1" printArea="1" hiddenRows="1" view="pageBreakPreview">
      <selection activeCell="A3" sqref="A3:D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D917BAD1-3F5E-4203-970E-74D838DD272E}" scale="130" showPageBreaks="1" fitToPage="1" printArea="1" hiddenRows="1" view="pageBreakPreview" topLeftCell="A16">
      <selection activeCell="C41" sqref="C41"/>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B18:C18"/>
    <mergeCell ref="B16:C16"/>
    <mergeCell ref="A3:D3"/>
    <mergeCell ref="A4:D4"/>
    <mergeCell ref="B13:C13"/>
    <mergeCell ref="B8:C8"/>
    <mergeCell ref="B9:C9"/>
    <mergeCell ref="B11:C11"/>
    <mergeCell ref="B14:C14"/>
    <mergeCell ref="A7:C7"/>
    <mergeCell ref="B10:C10"/>
    <mergeCell ref="B15:C15"/>
    <mergeCell ref="B17:C17"/>
  </mergeCells>
  <phoneticPr fontId="1" type="noConversion"/>
  <printOptions horizontalCentered="1"/>
  <pageMargins left="0.5" right="0.38" top="0.56999999999999995" bottom="0.48" header="0.38" footer="0.24"/>
  <pageSetup paperSize="9" fitToHeight="0" orientation="portrait" r:id="rId25"/>
  <headerFooter alignWithMargins="0">
    <oddFooter>&amp;R&amp;"Book Antiqua,Bold"&amp;10Schedule-6/ Page &amp;P of &amp;N</oddFooter>
  </headerFooter>
  <drawing r:id="rId2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zoomScale="130" zoomScaleNormal="100" zoomScaleSheetLayoutView="130" workbookViewId="0">
      <selection activeCell="F11" sqref="F11"/>
    </sheetView>
  </sheetViews>
  <sheetFormatPr defaultColWidth="10" defaultRowHeight="16.5"/>
  <cols>
    <col min="1" max="1" width="10.625" style="38" customWidth="1"/>
    <col min="2" max="2" width="27.5" style="38" customWidth="1"/>
    <col min="3" max="3" width="21" style="38" customWidth="1"/>
    <col min="4" max="4" width="34.375" style="38" customWidth="1"/>
    <col min="5" max="16384" width="10" style="35"/>
  </cols>
  <sheetData>
    <row r="1" spans="1:6" ht="18" customHeight="1">
      <c r="A1" s="78" t="str">
        <f>Cover!B3</f>
        <v>Specification No.: CC/NT/W-TW/DOM/A06/23/04720</v>
      </c>
      <c r="B1" s="79"/>
      <c r="C1" s="81"/>
      <c r="D1" s="82" t="s">
        <v>66</v>
      </c>
    </row>
    <row r="2" spans="1:6" ht="18" customHeight="1">
      <c r="A2" s="64"/>
      <c r="B2" s="85"/>
      <c r="C2" s="31"/>
      <c r="D2" s="31"/>
    </row>
    <row r="3" spans="1:6" ht="54" customHeight="1">
      <c r="A3" s="1317" t="str">
        <f>Cover!$B$2</f>
        <v xml:space="preserve">Transmission Line package TW01 for Diversion/modification of 400kV D/C Kota/RAPPD – Jaipur South Transmission Line due to upcoming Isarda Dam Project under Consultancy services </v>
      </c>
      <c r="B3" s="1317"/>
      <c r="C3" s="1317"/>
      <c r="D3" s="1317"/>
      <c r="E3" s="49"/>
      <c r="F3" s="49"/>
    </row>
    <row r="4" spans="1:6" ht="21.95" customHeight="1">
      <c r="A4" s="1289" t="s">
        <v>384</v>
      </c>
      <c r="B4" s="1289"/>
      <c r="C4" s="1289"/>
      <c r="D4" s="1289"/>
    </row>
    <row r="5" spans="1:6" ht="18" customHeight="1">
      <c r="A5" s="37"/>
    </row>
    <row r="6" spans="1:6" ht="18" customHeight="1">
      <c r="A6" s="28" t="str">
        <f>'Sch-1'!A6</f>
        <v>Bidder’s Name and Address (Sole Bidder) :</v>
      </c>
      <c r="D6" s="61" t="s">
        <v>392</v>
      </c>
    </row>
    <row r="7" spans="1:6" ht="36" customHeight="1">
      <c r="A7" s="1312" t="str">
        <f>'Sch-1'!A7</f>
        <v/>
      </c>
      <c r="B7" s="1312"/>
      <c r="C7" s="1312"/>
      <c r="D7" s="62" t="str">
        <f>'Sch-1'!M7</f>
        <v>Contracts Services, 3rd Floor</v>
      </c>
    </row>
    <row r="8" spans="1:6" ht="18" customHeight="1">
      <c r="A8" s="39" t="s">
        <v>408</v>
      </c>
      <c r="B8" s="1288" t="str">
        <f>IF('Sch-1'!C8=0, "", 'Sch-1'!C8)</f>
        <v xml:space="preserve">…….. …….. …….. …….. …….. …….. </v>
      </c>
      <c r="C8" s="1288"/>
      <c r="D8" s="62" t="str">
        <f>'Sch-1'!M8</f>
        <v>Power Grid Corporation of India Ltd.,</v>
      </c>
    </row>
    <row r="9" spans="1:6" ht="18" customHeight="1">
      <c r="A9" s="39" t="s">
        <v>409</v>
      </c>
      <c r="B9" s="1288" t="str">
        <f>IF('Sch-1'!C9=0, "", 'Sch-1'!C9)</f>
        <v xml:space="preserve">…….. …….. …….. …….. …….. …….. </v>
      </c>
      <c r="C9" s="1288"/>
      <c r="D9" s="62" t="str">
        <f>'Sch-1'!M9</f>
        <v>"Saudamini", Plot No.-2</v>
      </c>
    </row>
    <row r="10" spans="1:6" ht="18" customHeight="1">
      <c r="A10" s="40"/>
      <c r="B10" s="1288" t="str">
        <f>IF('Sch-1'!C10=0, "", 'Sch-1'!C10)</f>
        <v xml:space="preserve">…….. …….. …….. …….. …….. …….. </v>
      </c>
      <c r="C10" s="1288"/>
      <c r="D10" s="62" t="str">
        <f>'Sch-1'!M10</f>
        <v xml:space="preserve">Sector-29, </v>
      </c>
    </row>
    <row r="11" spans="1:6" ht="18" customHeight="1">
      <c r="A11" s="40"/>
      <c r="B11" s="1288" t="str">
        <f>IF('Sch-1'!C11=0, "", 'Sch-1'!C11)</f>
        <v xml:space="preserve">…….. …….. …….. …….. …….. …….. </v>
      </c>
      <c r="C11" s="1288"/>
      <c r="D11" s="62" t="str">
        <f>'Sch-1'!M11</f>
        <v>Gurgaon (Haryana) - 122001</v>
      </c>
    </row>
    <row r="12" spans="1:6" ht="18" customHeight="1">
      <c r="A12" s="50"/>
      <c r="B12" s="50"/>
      <c r="C12" s="50"/>
      <c r="D12" s="61"/>
    </row>
    <row r="13" spans="1:6" ht="21.95" customHeight="1">
      <c r="A13" s="51" t="s">
        <v>378</v>
      </c>
      <c r="B13" s="1286" t="s">
        <v>368</v>
      </c>
      <c r="C13" s="1287"/>
      <c r="D13" s="52" t="s">
        <v>380</v>
      </c>
    </row>
    <row r="14" spans="1:6" ht="21.95" customHeight="1">
      <c r="A14" s="42" t="s">
        <v>381</v>
      </c>
      <c r="B14" s="1311" t="s">
        <v>411</v>
      </c>
      <c r="C14" s="1311"/>
      <c r="D14" s="66">
        <f>'Sch-1'!N66*(1-Discount!K18)+(1-Discount!K23)*'Sch-1'!N67</f>
        <v>0</v>
      </c>
    </row>
    <row r="15" spans="1:6" ht="35.1" customHeight="1">
      <c r="A15" s="53"/>
      <c r="B15" s="1313" t="s">
        <v>385</v>
      </c>
      <c r="C15" s="1314"/>
      <c r="D15" s="44"/>
    </row>
    <row r="16" spans="1:6" ht="21.95" customHeight="1">
      <c r="A16" s="42" t="s">
        <v>382</v>
      </c>
      <c r="B16" s="1311" t="s">
        <v>412</v>
      </c>
      <c r="C16" s="1311"/>
      <c r="D16" s="66">
        <f>'Sch-6'!D16*(1-Discount!K19)</f>
        <v>0</v>
      </c>
    </row>
    <row r="17" spans="1:6" ht="35.1" customHeight="1">
      <c r="A17" s="53"/>
      <c r="B17" s="1315" t="s">
        <v>525</v>
      </c>
      <c r="C17" s="1314"/>
      <c r="D17" s="44"/>
    </row>
    <row r="18" spans="1:6" ht="21.95" customHeight="1">
      <c r="A18" s="42" t="s">
        <v>383</v>
      </c>
      <c r="B18" s="1311" t="s">
        <v>413</v>
      </c>
      <c r="C18" s="1311"/>
      <c r="D18" s="66">
        <f>'Sch-6'!D18*(1-Discount!K20)</f>
        <v>0</v>
      </c>
    </row>
    <row r="19" spans="1:6" ht="30" customHeight="1">
      <c r="A19" s="53"/>
      <c r="B19" s="1313" t="s">
        <v>386</v>
      </c>
      <c r="C19" s="1314"/>
      <c r="D19" s="44"/>
    </row>
    <row r="20" spans="1:6" ht="21.95" customHeight="1">
      <c r="A20" s="42" t="s">
        <v>552</v>
      </c>
      <c r="B20" s="1311" t="s">
        <v>553</v>
      </c>
      <c r="C20" s="1311"/>
      <c r="D20" s="253">
        <f>'Sch-6'!D20*(1-Discount!K21)</f>
        <v>0</v>
      </c>
    </row>
    <row r="21" spans="1:6" ht="30" customHeight="1">
      <c r="A21" s="53"/>
      <c r="B21" s="1313" t="s">
        <v>387</v>
      </c>
      <c r="C21" s="1314"/>
      <c r="D21" s="44"/>
    </row>
    <row r="22" spans="1:6" ht="21.95" hidden="1" customHeight="1">
      <c r="A22" s="42" t="s">
        <v>533</v>
      </c>
      <c r="B22" s="1311" t="s">
        <v>532</v>
      </c>
      <c r="C22" s="1311"/>
      <c r="D22" s="253">
        <f>'Sch-6'!D22*(1-Discount!K22)</f>
        <v>0</v>
      </c>
    </row>
    <row r="23" spans="1:6" ht="38.25" hidden="1" customHeight="1">
      <c r="A23" s="53"/>
      <c r="B23" s="1315" t="s">
        <v>526</v>
      </c>
      <c r="C23" s="1314"/>
      <c r="D23" s="44"/>
    </row>
    <row r="24" spans="1:6" ht="30" customHeight="1">
      <c r="A24" s="42">
        <v>5</v>
      </c>
      <c r="B24" s="1311" t="s">
        <v>428</v>
      </c>
      <c r="C24" s="1311"/>
      <c r="D24" s="66">
        <f>'Sch-5 Dis'!D18</f>
        <v>0</v>
      </c>
    </row>
    <row r="25" spans="1:6" ht="51" customHeight="1">
      <c r="A25" s="53"/>
      <c r="B25" s="1313" t="s">
        <v>388</v>
      </c>
      <c r="C25" s="1314"/>
      <c r="D25" s="252"/>
    </row>
    <row r="26" spans="1:6" ht="21.95" customHeight="1">
      <c r="A26" s="42" t="s">
        <v>389</v>
      </c>
      <c r="B26" s="1311" t="s">
        <v>429</v>
      </c>
      <c r="C26" s="1311"/>
      <c r="D26" s="253">
        <f>'Sch-6'!D26*(1-Discount!K23)</f>
        <v>0</v>
      </c>
    </row>
    <row r="27" spans="1:6" ht="35.1" customHeight="1">
      <c r="A27" s="53"/>
      <c r="B27" s="1313" t="s">
        <v>68</v>
      </c>
      <c r="C27" s="1314"/>
      <c r="D27" s="44"/>
    </row>
    <row r="28" spans="1:6" ht="28.5" customHeight="1">
      <c r="A28" s="1292"/>
      <c r="B28" s="1316" t="s">
        <v>390</v>
      </c>
      <c r="C28" s="1316"/>
      <c r="D28" s="67">
        <f>SUM(D14,D16,D18,D20,D24)</f>
        <v>0</v>
      </c>
    </row>
    <row r="29" spans="1:6" ht="25.5" customHeight="1">
      <c r="A29" s="1292"/>
      <c r="B29" s="1316"/>
      <c r="C29" s="1316"/>
      <c r="D29" s="184"/>
    </row>
    <row r="30" spans="1:6" ht="18.75" customHeight="1">
      <c r="A30" s="74"/>
      <c r="B30" s="75"/>
      <c r="C30" s="75"/>
      <c r="D30" s="76"/>
    </row>
    <row r="31" spans="1:6" ht="27.95" customHeight="1">
      <c r="A31" s="74"/>
      <c r="B31" s="75"/>
      <c r="C31" s="98"/>
      <c r="D31" s="76"/>
    </row>
    <row r="32" spans="1:6" ht="27.95" customHeight="1">
      <c r="A32" s="96" t="s">
        <v>402</v>
      </c>
      <c r="B32" s="111" t="str">
        <f>IF('Sch-1'!B74=0,"", 'Sch-1'!B74)</f>
        <v>--</v>
      </c>
      <c r="C32" s="98" t="s">
        <v>404</v>
      </c>
      <c r="D32" s="107" t="str">
        <f>IF('Sch-1'!M75=0,"",'Sch-1'!M75)</f>
        <v/>
      </c>
      <c r="F32" s="99"/>
    </row>
    <row r="33" spans="1:6" ht="27.95" customHeight="1">
      <c r="A33" s="96" t="s">
        <v>403</v>
      </c>
      <c r="B33" s="111" t="str">
        <f>IF('Sch-1'!B75=0,"", 'Sch-1'!B75)</f>
        <v/>
      </c>
      <c r="C33" s="98" t="s">
        <v>405</v>
      </c>
      <c r="D33" s="107" t="str">
        <f>IF('Sch-1'!M76=0,"",'Sch-1'!M76)</f>
        <v/>
      </c>
      <c r="F33" s="64"/>
    </row>
    <row r="34" spans="1:6" ht="27.95" customHeight="1">
      <c r="A34" s="86"/>
      <c r="B34" s="85"/>
      <c r="C34" s="98"/>
      <c r="F34" s="64"/>
    </row>
    <row r="35" spans="1:6" ht="30" customHeight="1">
      <c r="A35" s="86"/>
      <c r="B35" s="85"/>
      <c r="C35" s="98"/>
      <c r="D35" s="86"/>
      <c r="F35" s="99"/>
    </row>
    <row r="36" spans="1:6" ht="30" customHeight="1">
      <c r="A36" s="48"/>
      <c r="B36" s="48"/>
      <c r="C36" s="54"/>
      <c r="E36" s="55"/>
    </row>
  </sheetData>
  <sheetProtection password="A86E" sheet="1" formatColumns="0" formatRows="0" selectLockedCells="1"/>
  <customSheetViews>
    <customSheetView guid="{A41EE4DE-0D82-4A56-8210-F78316511D11}" scale="130" showPageBreaks="1" printArea="1" hiddenRows="1" view="pageBreakPreview">
      <selection activeCell="F11" sqref="F11"/>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563446CD-EB1B-4F94-95CE-012C7C73EC8C}" scale="130" showPageBreaks="1" printArea="1" hiddenRows="1" view="pageBreakPreview">
      <selection activeCell="E7" sqref="E7"/>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D917BAD1-3F5E-4203-970E-74D838DD272E}" scale="130" showPageBreaks="1" printArea="1" hiddenRows="1" view="pageBreakPreview" topLeftCell="A7">
      <selection activeCell="F11" sqref="F11"/>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s>
  <mergeCells count="24">
    <mergeCell ref="B13:C13"/>
    <mergeCell ref="B9:C9"/>
    <mergeCell ref="B10:C10"/>
    <mergeCell ref="A3:D3"/>
    <mergeCell ref="A4:D4"/>
    <mergeCell ref="A7:C7"/>
    <mergeCell ref="B8:C8"/>
    <mergeCell ref="B11:C11"/>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29" type="noConversion"/>
  <printOptions horizontalCentered="1"/>
  <pageMargins left="0.5" right="0.38" top="0.56999999999999995" bottom="0.48" header="0.38" footer="0.24"/>
  <pageSetup paperSize="9" fitToHeight="0" orientation="portrait" r:id="rId22"/>
  <headerFooter alignWithMargins="0">
    <oddFooter>&amp;R&amp;"Book Antiqua,Bold"&amp;10Schedule-6/ Page &amp;P of &amp;N</oddFooter>
  </headerFooter>
  <drawing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80" zoomScaleNormal="100" zoomScaleSheetLayoutView="80" workbookViewId="0">
      <selection activeCell="A3" sqref="A3:N3"/>
    </sheetView>
  </sheetViews>
  <sheetFormatPr defaultRowHeight="16.5"/>
  <cols>
    <col min="1" max="8" width="11.375" style="376" customWidth="1"/>
    <col min="9" max="9" width="31.375" style="329" customWidth="1"/>
    <col min="10" max="10" width="7.625" style="329" customWidth="1"/>
    <col min="11" max="11" width="10.25" style="329" customWidth="1"/>
    <col min="12" max="12" width="15.375" style="329" customWidth="1"/>
    <col min="13" max="13" width="15.75" style="329" customWidth="1"/>
    <col min="14" max="14" width="23.625" style="255" customWidth="1"/>
    <col min="15" max="15" width="9" style="381" customWidth="1"/>
    <col min="16" max="16" width="0" style="181" hidden="1" customWidth="1"/>
    <col min="17" max="17" width="18.5" style="181" hidden="1" customWidth="1"/>
    <col min="18" max="18" width="34.25" style="181" hidden="1" customWidth="1"/>
    <col min="19" max="32" width="9" style="181"/>
    <col min="33" max="33" width="0" style="181" hidden="1" customWidth="1"/>
    <col min="34" max="34" width="13.875" style="181" hidden="1" customWidth="1"/>
    <col min="35" max="35" width="13.625" style="181" hidden="1" customWidth="1"/>
    <col min="36" max="36" width="21.375" style="181" hidden="1" customWidth="1"/>
    <col min="37" max="37" width="12" style="181" hidden="1" customWidth="1"/>
    <col min="38" max="39" width="0" style="181" hidden="1" customWidth="1"/>
    <col min="40" max="48" width="9" style="181"/>
    <col min="49" max="16384" width="9" style="381"/>
  </cols>
  <sheetData>
    <row r="1" spans="1:48" ht="24" customHeight="1">
      <c r="A1" s="78" t="str">
        <f>Cover!B3</f>
        <v>Specification No.: CC/NT/W-TW/DOM/A06/23/04720</v>
      </c>
      <c r="B1" s="78"/>
      <c r="C1" s="78"/>
      <c r="D1" s="78"/>
      <c r="E1" s="78"/>
      <c r="F1" s="78"/>
      <c r="G1" s="78"/>
      <c r="H1" s="78"/>
      <c r="I1" s="79"/>
      <c r="J1" s="80"/>
      <c r="K1" s="80"/>
      <c r="L1" s="80"/>
      <c r="M1" s="82" t="s">
        <v>438</v>
      </c>
    </row>
    <row r="2" spans="1:48" ht="3" customHeight="1">
      <c r="A2" s="382"/>
      <c r="B2" s="382"/>
      <c r="C2" s="382"/>
      <c r="D2" s="382"/>
      <c r="E2" s="382"/>
      <c r="F2" s="382"/>
      <c r="G2" s="382"/>
      <c r="H2" s="382"/>
      <c r="I2" s="383"/>
      <c r="J2" s="384"/>
      <c r="K2" s="384"/>
      <c r="L2" s="384"/>
      <c r="M2" s="384"/>
    </row>
    <row r="3" spans="1:48" ht="67.5" customHeight="1">
      <c r="A3" s="1318" t="str">
        <f>Cover!$B$2</f>
        <v xml:space="preserve">Transmission Line package TW01 for Diversion/modification of 400kV D/C Kota/RAPPD – Jaipur South Transmission Line due to upcoming Isarda Dam Project under Consultancy services </v>
      </c>
      <c r="B3" s="1318"/>
      <c r="C3" s="1318"/>
      <c r="D3" s="1318"/>
      <c r="E3" s="1318"/>
      <c r="F3" s="1318"/>
      <c r="G3" s="1318"/>
      <c r="H3" s="1318"/>
      <c r="I3" s="1318"/>
      <c r="J3" s="1318"/>
      <c r="K3" s="1318"/>
      <c r="L3" s="1318"/>
      <c r="M3" s="1318"/>
      <c r="N3" s="1318"/>
      <c r="AG3" s="196" t="s">
        <v>342</v>
      </c>
      <c r="AI3" s="217">
        <f>IF(ISERROR(#REF!/('Sch-6'!D14+'Sch-6'!D16+'Sch-6'!D18)),0,#REF!/( 'Sch-6'!D14+'Sch-6'!D16+'Sch-6'!D18))</f>
        <v>0</v>
      </c>
    </row>
    <row r="4" spans="1:48" ht="21.95" customHeight="1">
      <c r="A4" s="1269" t="s">
        <v>24</v>
      </c>
      <c r="B4" s="1269"/>
      <c r="C4" s="1269"/>
      <c r="D4" s="1269"/>
      <c r="E4" s="1269"/>
      <c r="F4" s="1269"/>
      <c r="G4" s="1269"/>
      <c r="H4" s="1269"/>
      <c r="I4" s="1269"/>
      <c r="J4" s="1269"/>
      <c r="K4" s="1269"/>
      <c r="L4" s="1269"/>
      <c r="M4" s="1269"/>
      <c r="N4" s="1269"/>
      <c r="AG4" s="196" t="s">
        <v>343</v>
      </c>
      <c r="AI4" s="217" t="e">
        <f>#REF!</f>
        <v>#REF!</v>
      </c>
    </row>
    <row r="5" spans="1:48" ht="18.600000000000001" customHeight="1">
      <c r="A5" s="65"/>
      <c r="B5" s="65"/>
      <c r="C5" s="65"/>
      <c r="D5" s="65"/>
      <c r="E5" s="65"/>
      <c r="F5" s="65"/>
      <c r="G5" s="65"/>
      <c r="H5" s="65"/>
      <c r="I5" s="104"/>
      <c r="J5" s="104"/>
      <c r="K5" s="104"/>
      <c r="L5" s="104"/>
      <c r="M5" s="104"/>
      <c r="AG5" s="196" t="s">
        <v>350</v>
      </c>
      <c r="AI5" s="217">
        <f>IF(ISERROR(#REF!/#REF!),0,#REF! /#REF!)</f>
        <v>0</v>
      </c>
    </row>
    <row r="6" spans="1:48" ht="27.95" customHeight="1">
      <c r="A6" s="28" t="str">
        <f>'Sch-1'!A6</f>
        <v>Bidder’s Name and Address (Sole Bidder) :</v>
      </c>
      <c r="B6" s="28"/>
      <c r="C6" s="28"/>
      <c r="D6" s="28"/>
      <c r="E6" s="28"/>
      <c r="F6" s="28"/>
      <c r="G6" s="28"/>
      <c r="H6" s="28"/>
      <c r="I6" s="38"/>
      <c r="J6" s="38"/>
      <c r="K6" s="546" t="s">
        <v>392</v>
      </c>
      <c r="M6" s="38"/>
      <c r="AG6" s="196" t="s">
        <v>351</v>
      </c>
      <c r="AI6" s="217" t="e">
        <f>#REF!</f>
        <v>#REF!</v>
      </c>
    </row>
    <row r="7" spans="1:48" ht="36" customHeight="1">
      <c r="A7" s="1322" t="str">
        <f>'Sch-1'!A7</f>
        <v/>
      </c>
      <c r="B7" s="1322"/>
      <c r="C7" s="1322"/>
      <c r="D7" s="1322"/>
      <c r="E7" s="1322"/>
      <c r="F7" s="1322"/>
      <c r="G7" s="1322"/>
      <c r="H7" s="1322"/>
      <c r="I7" s="1322"/>
      <c r="J7" s="1322"/>
      <c r="K7" s="87" t="str">
        <f>'Sch-1'!M7</f>
        <v>Contracts Services, 3rd Floor</v>
      </c>
      <c r="M7" s="464"/>
      <c r="AG7" s="196" t="s">
        <v>346</v>
      </c>
      <c r="AI7" s="217" t="e">
        <f>SUM(AI3:AI6)</f>
        <v>#REF!</v>
      </c>
    </row>
    <row r="8" spans="1:48" ht="27.95" customHeight="1">
      <c r="A8" s="39" t="s">
        <v>408</v>
      </c>
      <c r="B8" s="39"/>
      <c r="C8" s="39"/>
      <c r="D8" s="39"/>
      <c r="E8" s="39"/>
      <c r="F8" s="39"/>
      <c r="G8" s="39"/>
      <c r="H8" s="39"/>
      <c r="I8" s="1288" t="str">
        <f>IF('Sch-1'!C8=0, "", 'Sch-1'!C8)</f>
        <v xml:space="preserve">…….. …….. …….. …….. …….. …….. </v>
      </c>
      <c r="J8" s="1288"/>
      <c r="K8" s="87" t="str">
        <f>'Sch-1'!M8</f>
        <v>Power Grid Corporation of India Ltd.,</v>
      </c>
      <c r="M8" s="463"/>
    </row>
    <row r="9" spans="1:48" ht="27.95" customHeight="1">
      <c r="A9" s="39" t="s">
        <v>409</v>
      </c>
      <c r="B9" s="39"/>
      <c r="C9" s="39"/>
      <c r="D9" s="39"/>
      <c r="E9" s="39"/>
      <c r="F9" s="39"/>
      <c r="G9" s="39"/>
      <c r="H9" s="39"/>
      <c r="I9" s="1288" t="str">
        <f>IF('Sch-1'!C9=0, "", 'Sch-1'!C9)</f>
        <v xml:space="preserve">…….. …….. …….. …….. …….. …….. </v>
      </c>
      <c r="J9" s="1288"/>
      <c r="K9" s="87" t="str">
        <f>'Sch-1'!M9</f>
        <v>"Saudamini", Plot No.-2</v>
      </c>
      <c r="M9" s="463"/>
    </row>
    <row r="10" spans="1:48" ht="27.95" customHeight="1">
      <c r="A10" s="385"/>
      <c r="B10" s="385"/>
      <c r="C10" s="385"/>
      <c r="D10" s="385"/>
      <c r="E10" s="385"/>
      <c r="F10" s="385"/>
      <c r="G10" s="385"/>
      <c r="H10" s="385"/>
      <c r="I10" s="1321" t="str">
        <f>IF('Sch-1'!C10=0, "", 'Sch-1'!C10)</f>
        <v xml:space="preserve">…….. …….. …….. …….. …….. …….. </v>
      </c>
      <c r="J10" s="1321"/>
      <c r="K10" s="87" t="str">
        <f>'Sch-1'!M10</f>
        <v xml:space="preserve">Sector-29, </v>
      </c>
      <c r="M10" s="386"/>
      <c r="AG10" s="196" t="s">
        <v>277</v>
      </c>
      <c r="AI10" s="224">
        <f>'Sch-1'!AA10</f>
        <v>0</v>
      </c>
    </row>
    <row r="11" spans="1:48" ht="27.95" customHeight="1">
      <c r="A11" s="385"/>
      <c r="B11" s="385"/>
      <c r="C11" s="385"/>
      <c r="D11" s="385"/>
      <c r="E11" s="385"/>
      <c r="F11" s="385"/>
      <c r="G11" s="385"/>
      <c r="H11" s="385"/>
      <c r="I11" s="1321" t="str">
        <f>IF('Sch-1'!C11=0, "", 'Sch-1'!C11)</f>
        <v xml:space="preserve">…….. …….. …….. …….. …….. …….. </v>
      </c>
      <c r="J11" s="1321"/>
      <c r="K11" s="87" t="str">
        <f>'Sch-1'!M11</f>
        <v>Gurgaon (Haryana) - 122001</v>
      </c>
      <c r="M11" s="386"/>
      <c r="AG11" s="196"/>
      <c r="AI11" s="217"/>
    </row>
    <row r="12" spans="1:48" ht="7.5" customHeight="1">
      <c r="A12" s="385"/>
      <c r="B12" s="385"/>
      <c r="C12" s="385"/>
      <c r="D12" s="385"/>
      <c r="E12" s="385"/>
      <c r="F12" s="385"/>
      <c r="G12" s="385"/>
      <c r="H12" s="385"/>
      <c r="I12" s="386"/>
      <c r="J12" s="386"/>
      <c r="K12" s="386"/>
      <c r="L12" s="386"/>
      <c r="M12" s="386"/>
      <c r="N12" s="644"/>
      <c r="O12" s="645"/>
      <c r="P12" s="645"/>
      <c r="Q12" s="645"/>
      <c r="R12" s="645"/>
      <c r="S12" s="645"/>
      <c r="T12" s="645"/>
      <c r="AG12" s="196"/>
      <c r="AI12" s="217"/>
    </row>
    <row r="13" spans="1:48" ht="27.95" customHeight="1" thickBot="1">
      <c r="A13" s="1323" t="s">
        <v>470</v>
      </c>
      <c r="B13" s="1323"/>
      <c r="C13" s="1323"/>
      <c r="D13" s="1323"/>
      <c r="E13" s="1323"/>
      <c r="F13" s="1323"/>
      <c r="G13" s="1323"/>
      <c r="H13" s="1323"/>
      <c r="I13" s="1323"/>
      <c r="J13" s="1323"/>
      <c r="K13" s="1323"/>
      <c r="L13" s="1323"/>
      <c r="M13" s="1323"/>
      <c r="N13" s="644"/>
      <c r="O13" s="645"/>
      <c r="P13" s="645"/>
      <c r="Q13" s="645"/>
      <c r="R13" s="645"/>
      <c r="S13" s="645"/>
      <c r="T13" s="645"/>
    </row>
    <row r="14" spans="1:48" ht="157.5">
      <c r="A14" s="852" t="s">
        <v>430</v>
      </c>
      <c r="B14" s="853" t="s">
        <v>510</v>
      </c>
      <c r="C14" s="853" t="s">
        <v>521</v>
      </c>
      <c r="D14" s="854" t="s">
        <v>522</v>
      </c>
      <c r="E14" s="832" t="s">
        <v>481</v>
      </c>
      <c r="F14" s="832" t="s">
        <v>509</v>
      </c>
      <c r="G14" s="832" t="s">
        <v>482</v>
      </c>
      <c r="H14" s="832" t="s">
        <v>508</v>
      </c>
      <c r="I14" s="855" t="s">
        <v>372</v>
      </c>
      <c r="J14" s="855" t="s">
        <v>353</v>
      </c>
      <c r="K14" s="855" t="s">
        <v>354</v>
      </c>
      <c r="L14" s="855" t="s">
        <v>63</v>
      </c>
      <c r="M14" s="856" t="s">
        <v>373</v>
      </c>
      <c r="N14" s="839" t="s">
        <v>506</v>
      </c>
      <c r="O14" s="645"/>
      <c r="P14" s="645"/>
      <c r="Q14" s="792" t="s">
        <v>541</v>
      </c>
      <c r="R14" s="792" t="s">
        <v>490</v>
      </c>
      <c r="S14" s="645"/>
      <c r="T14" s="645"/>
      <c r="AH14" s="1325" t="s">
        <v>278</v>
      </c>
      <c r="AI14" s="1325"/>
      <c r="AJ14" s="198" t="s">
        <v>286</v>
      </c>
      <c r="AK14" s="1325" t="s">
        <v>279</v>
      </c>
      <c r="AL14" s="1325"/>
    </row>
    <row r="15" spans="1:48" s="807" customFormat="1">
      <c r="A15" s="857">
        <v>1</v>
      </c>
      <c r="B15" s="857">
        <v>2</v>
      </c>
      <c r="C15" s="857">
        <v>3</v>
      </c>
      <c r="D15" s="857">
        <v>4</v>
      </c>
      <c r="E15" s="858">
        <v>5</v>
      </c>
      <c r="F15" s="858">
        <v>6</v>
      </c>
      <c r="G15" s="858">
        <v>7</v>
      </c>
      <c r="H15" s="858">
        <v>8</v>
      </c>
      <c r="I15" s="855">
        <v>9</v>
      </c>
      <c r="J15" s="855">
        <v>10</v>
      </c>
      <c r="K15" s="855">
        <v>11</v>
      </c>
      <c r="L15" s="855">
        <v>12</v>
      </c>
      <c r="M15" s="856" t="s">
        <v>523</v>
      </c>
      <c r="N15" s="845">
        <v>14</v>
      </c>
      <c r="O15" s="805"/>
      <c r="P15" s="805"/>
      <c r="Q15" s="688"/>
      <c r="R15" s="775"/>
      <c r="S15" s="805"/>
      <c r="T15" s="805"/>
      <c r="U15" s="806"/>
      <c r="V15" s="806"/>
      <c r="W15" s="806"/>
      <c r="X15" s="806"/>
      <c r="Y15" s="806"/>
      <c r="Z15" s="806"/>
      <c r="AA15" s="806"/>
      <c r="AB15" s="806"/>
      <c r="AC15" s="806"/>
      <c r="AD15" s="806"/>
      <c r="AE15" s="806"/>
      <c r="AF15" s="806"/>
      <c r="AG15" s="806"/>
      <c r="AH15" s="789"/>
      <c r="AI15" s="789"/>
      <c r="AJ15" s="198"/>
      <c r="AK15" s="789"/>
      <c r="AL15" s="789"/>
      <c r="AM15" s="806"/>
      <c r="AN15" s="806"/>
      <c r="AO15" s="806"/>
      <c r="AP15" s="806"/>
      <c r="AQ15" s="806"/>
      <c r="AR15" s="806"/>
      <c r="AS15" s="806"/>
      <c r="AT15" s="806"/>
      <c r="AU15" s="806"/>
      <c r="AV15" s="806"/>
    </row>
    <row r="16" spans="1:48" s="807" customFormat="1">
      <c r="A16" s="868" t="s">
        <v>340</v>
      </c>
      <c r="B16" s="1333"/>
      <c r="C16" s="1334"/>
      <c r="D16" s="1334"/>
      <c r="E16" s="1334"/>
      <c r="F16" s="1334"/>
      <c r="G16" s="1334"/>
      <c r="H16" s="1334"/>
      <c r="I16" s="1334"/>
      <c r="J16" s="1334"/>
      <c r="K16" s="1334"/>
      <c r="L16" s="1334"/>
      <c r="M16" s="1334"/>
      <c r="N16" s="1335"/>
      <c r="O16" s="805"/>
      <c r="P16" s="805"/>
      <c r="Q16" s="688"/>
      <c r="R16" s="775"/>
      <c r="S16" s="805"/>
      <c r="T16" s="805"/>
      <c r="U16" s="806"/>
      <c r="V16" s="806"/>
      <c r="W16" s="806"/>
      <c r="X16" s="806"/>
      <c r="Y16" s="806"/>
      <c r="Z16" s="806"/>
      <c r="AA16" s="806"/>
      <c r="AB16" s="806"/>
      <c r="AC16" s="806"/>
      <c r="AD16" s="806"/>
      <c r="AE16" s="806"/>
      <c r="AF16" s="806"/>
      <c r="AG16" s="806"/>
      <c r="AH16" s="789"/>
      <c r="AI16" s="789"/>
      <c r="AJ16" s="198"/>
      <c r="AK16" s="789"/>
      <c r="AL16" s="789"/>
      <c r="AM16" s="806"/>
      <c r="AN16" s="806"/>
      <c r="AO16" s="806"/>
      <c r="AP16" s="806"/>
      <c r="AQ16" s="806"/>
      <c r="AR16" s="806"/>
      <c r="AS16" s="806"/>
      <c r="AT16" s="806"/>
      <c r="AU16" s="806"/>
      <c r="AV16" s="806"/>
    </row>
    <row r="17" spans="1:48" s="468" customFormat="1" hidden="1">
      <c r="A17" s="674">
        <v>1</v>
      </c>
      <c r="B17" s="825"/>
      <c r="C17" s="825"/>
      <c r="D17" s="825"/>
      <c r="E17" s="674"/>
      <c r="F17" s="774"/>
      <c r="G17" s="750"/>
      <c r="H17" s="776"/>
      <c r="I17" s="675"/>
      <c r="J17" s="554"/>
      <c r="K17" s="555"/>
      <c r="L17" s="551"/>
      <c r="M17" s="550" t="str">
        <f>IF(L17=0, "Included", IF(ISERROR(K17*L17), L17, K17*L17))</f>
        <v>Included</v>
      </c>
      <c r="N17" s="861">
        <f>R17</f>
        <v>0</v>
      </c>
      <c r="O17" s="569"/>
      <c r="P17" s="569"/>
      <c r="Q17" s="688">
        <f>IF(M17="Included",0,M17)</f>
        <v>0</v>
      </c>
      <c r="R17" s="775">
        <f>IF(H17="", G17*Q17,H17*Q17)</f>
        <v>0</v>
      </c>
      <c r="S17" s="569"/>
      <c r="T17" s="569"/>
    </row>
    <row r="18" spans="1:48" s="468" customFormat="1" hidden="1">
      <c r="A18" s="674">
        <v>2</v>
      </c>
      <c r="B18" s="825"/>
      <c r="C18" s="825"/>
      <c r="D18" s="825"/>
      <c r="E18" s="674"/>
      <c r="F18" s="774"/>
      <c r="G18" s="750"/>
      <c r="H18" s="776"/>
      <c r="I18" s="675"/>
      <c r="J18" s="554"/>
      <c r="K18" s="555"/>
      <c r="L18" s="551"/>
      <c r="M18" s="550" t="str">
        <f>IF(L18=0, "Included", IF(ISERROR(K18*L18), L18, K18*L18))</f>
        <v>Included</v>
      </c>
      <c r="N18" s="861">
        <f>R18</f>
        <v>0</v>
      </c>
      <c r="O18" s="569"/>
      <c r="P18" s="569"/>
      <c r="Q18" s="688">
        <f>IF(M18="Included",0,M18)</f>
        <v>0</v>
      </c>
      <c r="R18" s="775">
        <f>IF(H18="", G18*Q18,H18*Q18)</f>
        <v>0</v>
      </c>
      <c r="S18" s="569"/>
      <c r="T18" s="569"/>
    </row>
    <row r="19" spans="1:48" ht="45" customHeight="1">
      <c r="A19" s="385"/>
      <c r="B19" s="385"/>
      <c r="C19" s="385"/>
      <c r="D19" s="385"/>
      <c r="E19" s="385"/>
      <c r="F19" s="1336" t="s">
        <v>548</v>
      </c>
      <c r="G19" s="1336"/>
      <c r="H19" s="1336"/>
      <c r="I19" s="1336"/>
      <c r="J19" s="1336"/>
      <c r="K19" s="1336"/>
      <c r="L19" s="1336"/>
      <c r="M19" s="386"/>
      <c r="N19" s="644"/>
      <c r="O19" s="645"/>
      <c r="P19" s="645"/>
      <c r="Q19" s="645"/>
      <c r="R19" s="645"/>
      <c r="S19" s="645"/>
      <c r="T19" s="645"/>
      <c r="AG19" s="196"/>
      <c r="AI19" s="217"/>
    </row>
    <row r="20" spans="1:48" s="468" customFormat="1" ht="24.75" customHeight="1">
      <c r="A20" s="1327"/>
      <c r="B20" s="1328"/>
      <c r="C20" s="1328"/>
      <c r="D20" s="1328"/>
      <c r="E20" s="1328"/>
      <c r="F20" s="1328"/>
      <c r="G20" s="1328"/>
      <c r="H20" s="1329"/>
      <c r="I20" s="862" t="s">
        <v>469</v>
      </c>
      <c r="J20" s="862"/>
      <c r="K20" s="862"/>
      <c r="L20" s="862"/>
      <c r="M20" s="863">
        <f>SUM(M17:M18)</f>
        <v>0</v>
      </c>
      <c r="N20" s="864"/>
      <c r="O20" s="569"/>
      <c r="P20" s="569"/>
      <c r="Q20" s="569"/>
      <c r="R20" s="569"/>
      <c r="S20" s="569"/>
      <c r="T20" s="569"/>
    </row>
    <row r="21" spans="1:48" ht="36" customHeight="1">
      <c r="A21" s="1330"/>
      <c r="B21" s="1331"/>
      <c r="C21" s="1331"/>
      <c r="D21" s="1331"/>
      <c r="E21" s="1331"/>
      <c r="F21" s="1331"/>
      <c r="G21" s="1331"/>
      <c r="H21" s="1332"/>
      <c r="I21" s="865" t="s">
        <v>506</v>
      </c>
      <c r="J21" s="865"/>
      <c r="K21" s="865"/>
      <c r="L21" s="865"/>
      <c r="M21" s="865"/>
      <c r="N21" s="863">
        <f>SUM(N17:N18)</f>
        <v>0</v>
      </c>
      <c r="O21" s="645"/>
      <c r="P21" s="645"/>
      <c r="Q21" s="645"/>
      <c r="R21" s="645"/>
      <c r="S21" s="645"/>
      <c r="T21" s="645"/>
      <c r="AH21" s="225"/>
      <c r="AI21" s="225"/>
      <c r="AK21" s="225"/>
      <c r="AL21" s="225"/>
      <c r="AM21" s="381"/>
      <c r="AN21" s="381"/>
      <c r="AO21" s="381"/>
      <c r="AP21" s="381"/>
      <c r="AQ21" s="381"/>
      <c r="AR21" s="381"/>
      <c r="AS21" s="381"/>
      <c r="AT21" s="381"/>
      <c r="AU21" s="381"/>
      <c r="AV21" s="381"/>
    </row>
    <row r="22" spans="1:48" ht="19.5" customHeight="1">
      <c r="A22" s="387"/>
      <c r="B22" s="387"/>
      <c r="C22" s="387"/>
      <c r="D22" s="387"/>
      <c r="E22" s="387"/>
      <c r="F22" s="387"/>
      <c r="G22" s="387"/>
      <c r="H22" s="387"/>
      <c r="I22" s="387"/>
      <c r="J22" s="1265"/>
      <c r="K22" s="1265"/>
      <c r="L22" s="1265"/>
      <c r="M22" s="1265"/>
      <c r="AH22" s="254"/>
      <c r="AI22" s="226"/>
      <c r="AM22" s="381"/>
      <c r="AN22" s="381"/>
      <c r="AO22" s="381"/>
      <c r="AP22" s="381"/>
      <c r="AQ22" s="381"/>
      <c r="AR22" s="381"/>
      <c r="AS22" s="381"/>
      <c r="AT22" s="381"/>
      <c r="AU22" s="381"/>
      <c r="AV22" s="381"/>
    </row>
    <row r="23" spans="1:48" ht="19.5" customHeight="1">
      <c r="A23" s="96" t="s">
        <v>402</v>
      </c>
      <c r="B23" s="96"/>
      <c r="C23" s="96"/>
      <c r="D23" s="96"/>
      <c r="E23" s="111" t="str">
        <f>'Sch-1'!B74</f>
        <v>--</v>
      </c>
      <c r="F23" s="96"/>
      <c r="G23" s="96"/>
      <c r="H23" s="96"/>
      <c r="J23" s="1265" t="str">
        <f>"Printed Name   : " &amp; 'Sch-1'!M75</f>
        <v xml:space="preserve">Printed Name   : </v>
      </c>
      <c r="K23" s="1265"/>
      <c r="L23" s="1265"/>
      <c r="M23" s="1265"/>
      <c r="AM23" s="381"/>
      <c r="AN23" s="381"/>
      <c r="AO23" s="381"/>
      <c r="AP23" s="381"/>
      <c r="AQ23" s="381"/>
      <c r="AR23" s="381"/>
      <c r="AS23" s="381"/>
      <c r="AT23" s="381"/>
      <c r="AU23" s="381"/>
      <c r="AV23" s="381"/>
    </row>
    <row r="24" spans="1:48" ht="27.75" customHeight="1">
      <c r="A24" s="96" t="s">
        <v>403</v>
      </c>
      <c r="B24" s="96"/>
      <c r="C24" s="96"/>
      <c r="D24" s="96"/>
      <c r="E24" s="107" t="str">
        <f>'Sch-1'!B75</f>
        <v/>
      </c>
      <c r="F24" s="96"/>
      <c r="G24" s="96"/>
      <c r="H24" s="96"/>
      <c r="J24" s="1265" t="str">
        <f>"Designation      : " &amp; 'Sch-1'!M76</f>
        <v xml:space="preserve">Designation      : </v>
      </c>
      <c r="K24" s="1265"/>
      <c r="L24" s="1265"/>
      <c r="M24" s="1265"/>
      <c r="AM24" s="381"/>
      <c r="AN24" s="381"/>
      <c r="AO24" s="381"/>
      <c r="AP24" s="381"/>
      <c r="AQ24" s="381"/>
      <c r="AR24" s="381"/>
      <c r="AS24" s="381"/>
      <c r="AT24" s="381"/>
      <c r="AU24" s="381"/>
      <c r="AV24" s="381"/>
    </row>
    <row r="25" spans="1:48" ht="36.75" customHeight="1">
      <c r="A25" s="108" t="s">
        <v>67</v>
      </c>
      <c r="B25" s="108"/>
      <c r="C25" s="108"/>
      <c r="D25" s="108"/>
      <c r="E25" s="1326" t="s">
        <v>375</v>
      </c>
      <c r="F25" s="1326"/>
      <c r="G25" s="1326"/>
      <c r="H25" s="1326"/>
      <c r="I25" s="1326"/>
      <c r="J25" s="1326"/>
      <c r="K25" s="1326"/>
      <c r="L25" s="1326"/>
      <c r="M25" s="1326"/>
      <c r="AM25" s="381"/>
      <c r="AN25" s="381"/>
      <c r="AO25" s="381"/>
      <c r="AP25" s="381"/>
      <c r="AQ25" s="381"/>
      <c r="AR25" s="381"/>
      <c r="AS25" s="381"/>
      <c r="AT25" s="381"/>
      <c r="AU25" s="381"/>
      <c r="AV25" s="381"/>
    </row>
    <row r="26" spans="1:48" ht="31.5" customHeight="1">
      <c r="N26" s="257"/>
      <c r="AM26" s="381"/>
      <c r="AN26" s="381"/>
      <c r="AO26" s="381"/>
      <c r="AP26" s="381"/>
      <c r="AQ26" s="381"/>
      <c r="AR26" s="381"/>
      <c r="AS26" s="381"/>
      <c r="AT26" s="381"/>
      <c r="AU26" s="381"/>
      <c r="AV26" s="381"/>
    </row>
    <row r="95" spans="1:15" s="181" customFormat="1">
      <c r="A95" s="202"/>
      <c r="B95" s="202"/>
      <c r="C95" s="202"/>
      <c r="D95" s="202"/>
      <c r="E95" s="202"/>
      <c r="F95" s="202"/>
      <c r="G95" s="202"/>
      <c r="H95" s="202"/>
      <c r="I95" s="190"/>
      <c r="J95" s="190"/>
      <c r="K95" s="190"/>
      <c r="L95" s="190"/>
      <c r="M95" s="190"/>
      <c r="N95" s="255"/>
      <c r="O95" s="381"/>
    </row>
    <row r="96" spans="1:15" s="181" customFormat="1">
      <c r="A96" s="202"/>
      <c r="B96" s="202"/>
      <c r="C96" s="202"/>
      <c r="D96" s="202"/>
      <c r="E96" s="202"/>
      <c r="F96" s="202"/>
      <c r="G96" s="202"/>
      <c r="H96" s="202"/>
      <c r="I96" s="190"/>
      <c r="J96" s="190"/>
      <c r="K96" s="190"/>
      <c r="L96" s="190"/>
      <c r="M96" s="190"/>
      <c r="N96" s="255"/>
      <c r="O96" s="381"/>
    </row>
    <row r="97" spans="1:38" s="181" customFormat="1">
      <c r="A97" s="202"/>
      <c r="B97" s="202"/>
      <c r="C97" s="202"/>
      <c r="D97" s="202"/>
      <c r="E97" s="202"/>
      <c r="F97" s="202"/>
      <c r="G97" s="202"/>
      <c r="H97" s="202"/>
      <c r="I97" s="190"/>
      <c r="J97" s="190"/>
      <c r="K97" s="190"/>
      <c r="L97" s="190"/>
      <c r="M97" s="190"/>
      <c r="N97" s="255"/>
      <c r="O97" s="381"/>
    </row>
    <row r="98" spans="1:38" s="266" customFormat="1" hidden="1">
      <c r="A98" s="183" t="str">
        <f>A1</f>
        <v>Specification No.: CC/NT/W-TW/DOM/A06/23/04720</v>
      </c>
      <c r="B98" s="183"/>
      <c r="C98" s="183"/>
      <c r="D98" s="183"/>
      <c r="E98" s="183"/>
      <c r="F98" s="183"/>
      <c r="G98" s="183"/>
      <c r="H98" s="183"/>
      <c r="I98" s="96"/>
      <c r="J98" s="186"/>
      <c r="K98" s="186"/>
      <c r="L98" s="186"/>
      <c r="M98" s="186"/>
      <c r="N98" s="185"/>
    </row>
    <row r="99" spans="1:38" s="266" customFormat="1" hidden="1">
      <c r="A99" s="64"/>
      <c r="B99" s="64"/>
      <c r="C99" s="64"/>
      <c r="D99" s="64"/>
      <c r="E99" s="64"/>
      <c r="F99" s="64"/>
      <c r="G99" s="64"/>
      <c r="H99" s="64"/>
      <c r="I99" s="85"/>
      <c r="J99" s="86"/>
      <c r="K99" s="86"/>
      <c r="L99" s="86"/>
      <c r="M99" s="86"/>
      <c r="N99" s="185"/>
    </row>
    <row r="100" spans="1:38" s="266" customFormat="1" ht="35.25" hidden="1" customHeight="1">
      <c r="A100" s="1319" t="str">
        <f>A3</f>
        <v xml:space="preserve">Transmission Line package TW01 for Diversion/modification of 400kV D/C Kota/RAPPD – Jaipur South Transmission Line due to upcoming Isarda Dam Project under Consultancy services </v>
      </c>
      <c r="B100" s="1319"/>
      <c r="C100" s="1319"/>
      <c r="D100" s="1319"/>
      <c r="E100" s="1319"/>
      <c r="F100" s="1319"/>
      <c r="G100" s="1319"/>
      <c r="H100" s="1319"/>
      <c r="I100" s="1319">
        <f>I3</f>
        <v>0</v>
      </c>
      <c r="J100" s="1319">
        <f>J3</f>
        <v>0</v>
      </c>
      <c r="K100" s="1319"/>
      <c r="L100" s="1319"/>
      <c r="M100" s="1319"/>
      <c r="N100" s="185"/>
    </row>
    <row r="101" spans="1:38" s="266" customFormat="1" hidden="1">
      <c r="A101" s="1320" t="str">
        <f>A4</f>
        <v>(SCHEDULE OF RATES AND PRICES )</v>
      </c>
      <c r="B101" s="1320"/>
      <c r="C101" s="1320"/>
      <c r="D101" s="1320"/>
      <c r="E101" s="1320"/>
      <c r="F101" s="1320"/>
      <c r="G101" s="1320"/>
      <c r="H101" s="1320"/>
      <c r="I101" s="1320">
        <f>I4</f>
        <v>0</v>
      </c>
      <c r="J101" s="1320">
        <f>J4</f>
        <v>0</v>
      </c>
      <c r="K101" s="1320"/>
      <c r="L101" s="1320"/>
      <c r="M101" s="1320"/>
      <c r="N101" s="185"/>
    </row>
    <row r="102" spans="1:38" s="266" customFormat="1" hidden="1">
      <c r="A102" s="65"/>
      <c r="B102" s="65"/>
      <c r="C102" s="65"/>
      <c r="D102" s="65"/>
      <c r="E102" s="65"/>
      <c r="F102" s="65"/>
      <c r="G102" s="65"/>
      <c r="H102" s="65"/>
      <c r="I102" s="104"/>
      <c r="J102" s="104"/>
      <c r="K102" s="104"/>
      <c r="L102" s="104"/>
      <c r="M102" s="104"/>
      <c r="N102" s="185"/>
    </row>
    <row r="103" spans="1:38" s="266" customFormat="1" hidden="1">
      <c r="A103" s="28" t="str">
        <f>A6</f>
        <v>Bidder’s Name and Address (Sole Bidder) :</v>
      </c>
      <c r="B103" s="28"/>
      <c r="C103" s="28"/>
      <c r="D103" s="28"/>
      <c r="E103" s="28"/>
      <c r="F103" s="28"/>
      <c r="G103" s="28"/>
      <c r="H103" s="28"/>
      <c r="I103" s="38"/>
      <c r="J103" s="38"/>
      <c r="K103" s="38"/>
      <c r="L103" s="38"/>
      <c r="M103" s="38"/>
      <c r="N103" s="185"/>
    </row>
    <row r="104" spans="1:38" s="266" customFormat="1" hidden="1">
      <c r="A104" s="1322" t="str">
        <f>A7</f>
        <v/>
      </c>
      <c r="B104" s="1322"/>
      <c r="C104" s="1322"/>
      <c r="D104" s="1322"/>
      <c r="E104" s="1322"/>
      <c r="F104" s="1322"/>
      <c r="G104" s="1322"/>
      <c r="H104" s="1322"/>
      <c r="I104" s="1322">
        <f t="shared" ref="I104:J108" si="0">I7</f>
        <v>0</v>
      </c>
      <c r="J104" s="1322">
        <f t="shared" si="0"/>
        <v>0</v>
      </c>
      <c r="K104" s="464"/>
      <c r="L104" s="464"/>
      <c r="M104" s="464"/>
      <c r="N104" s="185"/>
    </row>
    <row r="105" spans="1:38" s="266" customFormat="1" hidden="1">
      <c r="A105" s="39" t="str">
        <f>A8</f>
        <v>Name     :</v>
      </c>
      <c r="B105" s="39"/>
      <c r="C105" s="39"/>
      <c r="D105" s="39"/>
      <c r="E105" s="39"/>
      <c r="F105" s="39"/>
      <c r="G105" s="39"/>
      <c r="H105" s="39"/>
      <c r="I105" s="1288" t="str">
        <f t="shared" si="0"/>
        <v xml:space="preserve">…….. …….. …….. …….. …….. …….. </v>
      </c>
      <c r="J105" s="1288">
        <f t="shared" si="0"/>
        <v>0</v>
      </c>
      <c r="K105" s="463"/>
      <c r="L105" s="463"/>
      <c r="M105" s="463"/>
      <c r="N105" s="185"/>
    </row>
    <row r="106" spans="1:38" s="266" customFormat="1" hidden="1">
      <c r="A106" s="39" t="str">
        <f>A9</f>
        <v>Address :</v>
      </c>
      <c r="B106" s="39"/>
      <c r="C106" s="39"/>
      <c r="D106" s="39"/>
      <c r="E106" s="39"/>
      <c r="F106" s="39"/>
      <c r="G106" s="39"/>
      <c r="H106" s="39"/>
      <c r="I106" s="1288" t="str">
        <f t="shared" si="0"/>
        <v xml:space="preserve">…….. …….. …….. …….. …….. …….. </v>
      </c>
      <c r="J106" s="1288">
        <f t="shared" si="0"/>
        <v>0</v>
      </c>
      <c r="K106" s="463"/>
      <c r="L106" s="463"/>
      <c r="M106" s="463"/>
      <c r="N106" s="185"/>
    </row>
    <row r="107" spans="1:38" s="266" customFormat="1" hidden="1">
      <c r="A107" s="40"/>
      <c r="B107" s="40"/>
      <c r="C107" s="40"/>
      <c r="D107" s="40"/>
      <c r="E107" s="40"/>
      <c r="F107" s="40"/>
      <c r="G107" s="40"/>
      <c r="H107" s="40"/>
      <c r="I107" s="1288" t="str">
        <f t="shared" si="0"/>
        <v xml:space="preserve">…….. …….. …….. …….. …….. …….. </v>
      </c>
      <c r="J107" s="1288">
        <f t="shared" si="0"/>
        <v>0</v>
      </c>
      <c r="K107" s="463"/>
      <c r="L107" s="463"/>
      <c r="M107" s="463"/>
      <c r="N107" s="185"/>
    </row>
    <row r="108" spans="1:38" s="266" customFormat="1" hidden="1">
      <c r="A108" s="40"/>
      <c r="B108" s="40"/>
      <c r="C108" s="40"/>
      <c r="D108" s="40"/>
      <c r="E108" s="40"/>
      <c r="F108" s="40"/>
      <c r="G108" s="40"/>
      <c r="H108" s="40"/>
      <c r="I108" s="1288" t="str">
        <f t="shared" si="0"/>
        <v xml:space="preserve">…….. …….. …….. …….. …….. …….. </v>
      </c>
      <c r="J108" s="1288">
        <f t="shared" si="0"/>
        <v>0</v>
      </c>
      <c r="K108" s="463"/>
      <c r="L108" s="463"/>
      <c r="M108" s="463"/>
      <c r="N108" s="185"/>
    </row>
    <row r="109" spans="1:38" s="266" customFormat="1" hidden="1">
      <c r="A109" s="306"/>
      <c r="B109" s="306"/>
      <c r="C109" s="306"/>
      <c r="D109" s="306"/>
      <c r="E109" s="306"/>
      <c r="F109" s="306"/>
      <c r="G109" s="306"/>
      <c r="H109" s="306"/>
      <c r="I109" s="29"/>
      <c r="J109" s="29"/>
      <c r="K109" s="29"/>
      <c r="L109" s="29"/>
      <c r="M109" s="29"/>
      <c r="N109" s="185"/>
    </row>
    <row r="110" spans="1:38" s="266" customFormat="1" ht="33.75" hidden="1" customHeight="1">
      <c r="A110" s="304" t="str">
        <f>A14</f>
        <v>SL. NO.</v>
      </c>
      <c r="B110" s="304"/>
      <c r="C110" s="304"/>
      <c r="D110" s="304"/>
      <c r="E110" s="304"/>
      <c r="F110" s="304"/>
      <c r="G110" s="304"/>
      <c r="H110" s="304"/>
      <c r="I110" s="309" t="str">
        <f>I14</f>
        <v>Description of Test</v>
      </c>
      <c r="J110" s="1338" t="e">
        <f>#REF!</f>
        <v>#REF!</v>
      </c>
      <c r="K110" s="1338"/>
      <c r="L110" s="1338"/>
      <c r="M110" s="1338"/>
      <c r="N110" s="185"/>
      <c r="AH110" s="1338"/>
      <c r="AI110" s="1338"/>
      <c r="AK110" s="1338"/>
      <c r="AL110" s="1338"/>
    </row>
    <row r="111" spans="1:38" s="266" customFormat="1" hidden="1">
      <c r="A111" s="104" t="e">
        <f>#REF!</f>
        <v>#REF!</v>
      </c>
      <c r="B111" s="104"/>
      <c r="C111" s="104"/>
      <c r="D111" s="104"/>
      <c r="E111" s="104"/>
      <c r="F111" s="104"/>
      <c r="G111" s="104"/>
      <c r="H111" s="104"/>
      <c r="I111" s="104" t="e">
        <f>#REF!</f>
        <v>#REF!</v>
      </c>
      <c r="J111" s="1337" t="e">
        <f>#REF!</f>
        <v>#REF!</v>
      </c>
      <c r="K111" s="1337"/>
      <c r="L111" s="1337"/>
      <c r="M111" s="1337"/>
      <c r="N111" s="185"/>
      <c r="AH111" s="1337"/>
      <c r="AI111" s="1337"/>
      <c r="AK111" s="1337"/>
      <c r="AL111" s="1337"/>
    </row>
    <row r="112" spans="1:38" s="266" customFormat="1" hidden="1">
      <c r="A112" s="311" t="e">
        <f>#REF!</f>
        <v>#REF!</v>
      </c>
      <c r="B112" s="311"/>
      <c r="C112" s="311"/>
      <c r="D112" s="311"/>
      <c r="E112" s="311"/>
      <c r="F112" s="311"/>
      <c r="G112" s="311"/>
      <c r="H112" s="311"/>
      <c r="I112" s="312" t="e">
        <f>#REF!</f>
        <v>#REF!</v>
      </c>
      <c r="J112" s="1337"/>
      <c r="K112" s="1337"/>
      <c r="L112" s="1337"/>
      <c r="M112" s="1337"/>
      <c r="N112" s="185"/>
      <c r="AH112" s="1337"/>
      <c r="AI112" s="1337"/>
      <c r="AK112" s="1337"/>
      <c r="AL112" s="1337"/>
    </row>
    <row r="113" spans="1:38" s="266" customFormat="1" hidden="1">
      <c r="A113" s="313" t="e">
        <f>#REF!</f>
        <v>#REF!</v>
      </c>
      <c r="B113" s="313"/>
      <c r="C113" s="313"/>
      <c r="D113" s="313"/>
      <c r="E113" s="313"/>
      <c r="F113" s="313"/>
      <c r="G113" s="313"/>
      <c r="H113" s="313"/>
      <c r="I113" s="314" t="e">
        <f>#REF!</f>
        <v>#REF!</v>
      </c>
      <c r="J113" s="1324" t="e">
        <f>#REF!</f>
        <v>#REF!</v>
      </c>
      <c r="K113" s="1324"/>
      <c r="L113" s="1324"/>
      <c r="M113" s="1324"/>
      <c r="N113" s="183"/>
      <c r="AH113" s="315"/>
      <c r="AI113" s="315"/>
      <c r="AK113" s="315"/>
      <c r="AL113" s="315"/>
    </row>
    <row r="114" spans="1:38" s="266" customFormat="1" hidden="1">
      <c r="A114" s="313" t="e">
        <f>#REF!</f>
        <v>#REF!</v>
      </c>
      <c r="B114" s="313"/>
      <c r="C114" s="313"/>
      <c r="D114" s="313"/>
      <c r="E114" s="313"/>
      <c r="F114" s="313"/>
      <c r="G114" s="313"/>
      <c r="H114" s="313"/>
      <c r="I114" s="314" t="e">
        <f>#REF!</f>
        <v>#REF!</v>
      </c>
      <c r="J114" s="1324" t="e">
        <f>#REF!</f>
        <v>#REF!</v>
      </c>
      <c r="K114" s="1324"/>
      <c r="L114" s="1324"/>
      <c r="M114" s="1324"/>
      <c r="N114" s="183"/>
      <c r="AH114" s="316"/>
      <c r="AI114" s="316"/>
      <c r="AK114" s="315"/>
      <c r="AL114" s="316"/>
    </row>
    <row r="115" spans="1:38" s="266" customFormat="1" ht="20.100000000000001" hidden="1" customHeight="1">
      <c r="A115" s="317"/>
      <c r="B115" s="317"/>
      <c r="C115" s="317"/>
      <c r="D115" s="317"/>
      <c r="E115" s="317"/>
      <c r="F115" s="317"/>
      <c r="G115" s="317"/>
      <c r="H115" s="317"/>
      <c r="I115" s="312" t="e">
        <f>#REF!</f>
        <v>#REF!</v>
      </c>
      <c r="J115" s="1324" t="e">
        <f>#REF!</f>
        <v>#REF!</v>
      </c>
      <c r="K115" s="1324"/>
      <c r="L115" s="1324"/>
      <c r="M115" s="1324"/>
      <c r="N115" s="185"/>
      <c r="AH115" s="316"/>
      <c r="AI115" s="316"/>
      <c r="AK115" s="316"/>
      <c r="AL115" s="316"/>
    </row>
    <row r="116" spans="1:38" s="266" customFormat="1" hidden="1">
      <c r="A116" s="311" t="e">
        <f>#REF!</f>
        <v>#REF!</v>
      </c>
      <c r="B116" s="311"/>
      <c r="C116" s="311"/>
      <c r="D116" s="311"/>
      <c r="E116" s="311"/>
      <c r="F116" s="311"/>
      <c r="G116" s="311"/>
      <c r="H116" s="311"/>
      <c r="I116" s="312" t="e">
        <f>#REF!</f>
        <v>#REF!</v>
      </c>
      <c r="J116" s="1324"/>
      <c r="K116" s="1324"/>
      <c r="L116" s="1324"/>
      <c r="M116" s="1324"/>
      <c r="N116" s="185"/>
      <c r="AH116" s="1324"/>
      <c r="AI116" s="1324"/>
      <c r="AK116" s="1324"/>
      <c r="AL116" s="1324"/>
    </row>
    <row r="117" spans="1:38" s="266" customFormat="1" hidden="1">
      <c r="A117" s="318" t="e">
        <f>#REF!</f>
        <v>#REF!</v>
      </c>
      <c r="B117" s="318"/>
      <c r="C117" s="318"/>
      <c r="D117" s="318"/>
      <c r="E117" s="318"/>
      <c r="F117" s="318"/>
      <c r="G117" s="318"/>
      <c r="H117" s="318"/>
      <c r="I117" s="312" t="e">
        <f>#REF!</f>
        <v>#REF!</v>
      </c>
      <c r="J117" s="1324"/>
      <c r="K117" s="1324"/>
      <c r="L117" s="1324"/>
      <c r="M117" s="1324"/>
      <c r="N117" s="185"/>
      <c r="AH117" s="1324"/>
      <c r="AI117" s="1324"/>
      <c r="AK117" s="1324"/>
      <c r="AL117" s="1324"/>
    </row>
    <row r="118" spans="1:38" s="266" customFormat="1" hidden="1">
      <c r="A118" s="319" t="e">
        <f>#REF!</f>
        <v>#REF!</v>
      </c>
      <c r="B118" s="319"/>
      <c r="C118" s="319"/>
      <c r="D118" s="319"/>
      <c r="E118" s="319"/>
      <c r="F118" s="319"/>
      <c r="G118" s="319"/>
      <c r="H118" s="319"/>
      <c r="I118" s="312" t="e">
        <f>#REF!</f>
        <v>#REF!</v>
      </c>
      <c r="J118" s="1324"/>
      <c r="K118" s="1324"/>
      <c r="L118" s="1324"/>
      <c r="M118" s="1324"/>
      <c r="N118" s="185"/>
      <c r="AH118" s="1324"/>
      <c r="AI118" s="1324"/>
      <c r="AK118" s="1324"/>
      <c r="AL118" s="1324"/>
    </row>
    <row r="119" spans="1:38" s="266" customFormat="1" hidden="1">
      <c r="A119" s="313" t="e">
        <f>#REF!</f>
        <v>#REF!</v>
      </c>
      <c r="B119" s="313"/>
      <c r="C119" s="313"/>
      <c r="D119" s="313"/>
      <c r="E119" s="313"/>
      <c r="F119" s="313"/>
      <c r="G119" s="313"/>
      <c r="H119" s="313"/>
      <c r="I119" s="314" t="e">
        <f>#REF!</f>
        <v>#REF!</v>
      </c>
      <c r="J119" s="1324" t="e">
        <f>#REF!</f>
        <v>#REF!</v>
      </c>
      <c r="K119" s="1324"/>
      <c r="L119" s="1324"/>
      <c r="M119" s="1324"/>
      <c r="N119" s="183"/>
      <c r="AH119" s="316"/>
      <c r="AI119" s="316"/>
      <c r="AK119" s="315"/>
      <c r="AL119" s="316"/>
    </row>
    <row r="120" spans="1:38" s="266" customFormat="1" hidden="1">
      <c r="A120" s="313" t="e">
        <f>#REF!</f>
        <v>#REF!</v>
      </c>
      <c r="B120" s="313"/>
      <c r="C120" s="313"/>
      <c r="D120" s="313"/>
      <c r="E120" s="313"/>
      <c r="F120" s="313"/>
      <c r="G120" s="313"/>
      <c r="H120" s="313"/>
      <c r="I120" s="314" t="e">
        <f>#REF!</f>
        <v>#REF!</v>
      </c>
      <c r="J120" s="1324" t="e">
        <f>#REF!</f>
        <v>#REF!</v>
      </c>
      <c r="K120" s="1324"/>
      <c r="L120" s="1324"/>
      <c r="M120" s="1324"/>
      <c r="N120" s="183"/>
      <c r="AH120" s="316"/>
      <c r="AI120" s="316"/>
      <c r="AK120" s="315"/>
      <c r="AL120" s="316"/>
    </row>
    <row r="121" spans="1:38" s="266" customFormat="1" hidden="1">
      <c r="A121" s="313" t="e">
        <f>#REF!</f>
        <v>#REF!</v>
      </c>
      <c r="B121" s="313"/>
      <c r="C121" s="313"/>
      <c r="D121" s="313"/>
      <c r="E121" s="313"/>
      <c r="F121" s="313"/>
      <c r="G121" s="313"/>
      <c r="H121" s="313"/>
      <c r="I121" s="314" t="e">
        <f>#REF!</f>
        <v>#REF!</v>
      </c>
      <c r="J121" s="1324" t="e">
        <f>#REF!</f>
        <v>#REF!</v>
      </c>
      <c r="K121" s="1324"/>
      <c r="L121" s="1324"/>
      <c r="M121" s="1324"/>
      <c r="N121" s="183"/>
      <c r="AH121" s="316"/>
      <c r="AI121" s="316"/>
      <c r="AK121" s="315"/>
      <c r="AL121" s="316"/>
    </row>
    <row r="122" spans="1:38" s="266" customFormat="1" hidden="1">
      <c r="A122" s="313" t="e">
        <f>#REF!</f>
        <v>#REF!</v>
      </c>
      <c r="B122" s="313"/>
      <c r="C122" s="313"/>
      <c r="D122" s="313"/>
      <c r="E122" s="313"/>
      <c r="F122" s="313"/>
      <c r="G122" s="313"/>
      <c r="H122" s="313"/>
      <c r="I122" s="314" t="e">
        <f>#REF!</f>
        <v>#REF!</v>
      </c>
      <c r="J122" s="1324" t="e">
        <f>#REF!</f>
        <v>#REF!</v>
      </c>
      <c r="K122" s="1324"/>
      <c r="L122" s="1324"/>
      <c r="M122" s="1324"/>
      <c r="N122" s="183"/>
      <c r="AH122" s="316"/>
      <c r="AI122" s="316"/>
      <c r="AK122" s="315"/>
      <c r="AL122" s="316"/>
    </row>
    <row r="123" spans="1:38" s="266" customFormat="1" hidden="1">
      <c r="A123" s="313"/>
      <c r="B123" s="313"/>
      <c r="C123" s="313"/>
      <c r="D123" s="313"/>
      <c r="E123" s="313"/>
      <c r="F123" s="313"/>
      <c r="G123" s="313"/>
      <c r="H123" s="313"/>
      <c r="I123" s="312" t="e">
        <f>#REF!</f>
        <v>#REF!</v>
      </c>
      <c r="J123" s="1324" t="e">
        <f>#REF!</f>
        <v>#REF!</v>
      </c>
      <c r="K123" s="1324"/>
      <c r="L123" s="1324"/>
      <c r="M123" s="1324"/>
      <c r="N123" s="183"/>
      <c r="AH123" s="316"/>
      <c r="AI123" s="316"/>
      <c r="AK123" s="316"/>
      <c r="AL123" s="316"/>
    </row>
    <row r="124" spans="1:38" s="266" customFormat="1" ht="20.100000000000001" hidden="1" customHeight="1">
      <c r="A124" s="319" t="e">
        <f>#REF!</f>
        <v>#REF!</v>
      </c>
      <c r="B124" s="319"/>
      <c r="C124" s="319"/>
      <c r="D124" s="319"/>
      <c r="E124" s="319"/>
      <c r="F124" s="319"/>
      <c r="G124" s="319"/>
      <c r="H124" s="319"/>
      <c r="I124" s="312" t="e">
        <f>#REF!</f>
        <v>#REF!</v>
      </c>
      <c r="J124" s="1324"/>
      <c r="K124" s="1324"/>
      <c r="L124" s="1324"/>
      <c r="M124" s="1324"/>
      <c r="N124" s="183"/>
      <c r="AH124" s="316"/>
      <c r="AI124" s="316"/>
      <c r="AK124" s="316"/>
      <c r="AL124" s="316"/>
    </row>
    <row r="125" spans="1:38" s="266" customFormat="1" hidden="1">
      <c r="A125" s="313" t="e">
        <f>#REF!</f>
        <v>#REF!</v>
      </c>
      <c r="B125" s="313"/>
      <c r="C125" s="313"/>
      <c r="D125" s="313"/>
      <c r="E125" s="313"/>
      <c r="F125" s="313"/>
      <c r="G125" s="313"/>
      <c r="H125" s="313"/>
      <c r="I125" s="314" t="e">
        <f>#REF!</f>
        <v>#REF!</v>
      </c>
      <c r="J125" s="1324" t="e">
        <f>#REF!</f>
        <v>#REF!</v>
      </c>
      <c r="K125" s="1324"/>
      <c r="L125" s="1324"/>
      <c r="M125" s="1324"/>
      <c r="N125" s="183"/>
      <c r="AH125" s="316"/>
      <c r="AI125" s="316"/>
      <c r="AK125" s="315"/>
      <c r="AL125" s="316"/>
    </row>
    <row r="126" spans="1:38" s="266" customFormat="1" hidden="1">
      <c r="A126" s="313" t="e">
        <f>#REF!</f>
        <v>#REF!</v>
      </c>
      <c r="B126" s="313"/>
      <c r="C126" s="313"/>
      <c r="D126" s="313"/>
      <c r="E126" s="313"/>
      <c r="F126" s="313"/>
      <c r="G126" s="313"/>
      <c r="H126" s="313"/>
      <c r="I126" s="314" t="e">
        <f>#REF!</f>
        <v>#REF!</v>
      </c>
      <c r="J126" s="1324" t="e">
        <f>#REF!</f>
        <v>#REF!</v>
      </c>
      <c r="K126" s="1324"/>
      <c r="L126" s="1324"/>
      <c r="M126" s="1324"/>
      <c r="N126" s="183"/>
      <c r="AH126" s="316"/>
      <c r="AI126" s="316"/>
      <c r="AK126" s="315"/>
      <c r="AL126" s="316"/>
    </row>
    <row r="127" spans="1:38" s="266" customFormat="1" ht="20.100000000000001" hidden="1" customHeight="1">
      <c r="A127" s="313" t="e">
        <f>#REF!</f>
        <v>#REF!</v>
      </c>
      <c r="B127" s="313"/>
      <c r="C127" s="313"/>
      <c r="D127" s="313"/>
      <c r="E127" s="313"/>
      <c r="F127" s="313"/>
      <c r="G127" s="313"/>
      <c r="H127" s="313"/>
      <c r="I127" s="314" t="e">
        <f>#REF!</f>
        <v>#REF!</v>
      </c>
      <c r="J127" s="1324" t="e">
        <f>#REF!</f>
        <v>#REF!</v>
      </c>
      <c r="K127" s="1324"/>
      <c r="L127" s="1324"/>
      <c r="M127" s="1324"/>
      <c r="N127" s="183"/>
      <c r="AH127" s="316"/>
      <c r="AI127" s="316"/>
      <c r="AK127" s="315"/>
      <c r="AL127" s="316"/>
    </row>
    <row r="128" spans="1:38" s="266" customFormat="1" hidden="1">
      <c r="A128" s="313" t="e">
        <f>#REF!</f>
        <v>#REF!</v>
      </c>
      <c r="B128" s="313"/>
      <c r="C128" s="313"/>
      <c r="D128" s="313"/>
      <c r="E128" s="313"/>
      <c r="F128" s="313"/>
      <c r="G128" s="313"/>
      <c r="H128" s="313"/>
      <c r="I128" s="314" t="e">
        <f>#REF!</f>
        <v>#REF!</v>
      </c>
      <c r="J128" s="1324" t="e">
        <f>#REF!</f>
        <v>#REF!</v>
      </c>
      <c r="K128" s="1324"/>
      <c r="L128" s="1324"/>
      <c r="M128" s="1324"/>
      <c r="N128" s="183"/>
      <c r="AH128" s="316"/>
      <c r="AI128" s="316"/>
      <c r="AK128" s="315"/>
      <c r="AL128" s="316"/>
    </row>
    <row r="129" spans="1:38" s="267" customFormat="1" ht="20.100000000000001" hidden="1" customHeight="1">
      <c r="A129" s="320"/>
      <c r="B129" s="320"/>
      <c r="C129" s="320"/>
      <c r="D129" s="320"/>
      <c r="E129" s="320"/>
      <c r="F129" s="320"/>
      <c r="G129" s="320"/>
      <c r="H129" s="320"/>
      <c r="I129" s="312" t="e">
        <f>#REF!</f>
        <v>#REF!</v>
      </c>
      <c r="J129" s="1324" t="e">
        <f>#REF!</f>
        <v>#REF!</v>
      </c>
      <c r="K129" s="1324"/>
      <c r="L129" s="1324"/>
      <c r="M129" s="1324"/>
      <c r="N129" s="183"/>
      <c r="AH129" s="316"/>
      <c r="AI129" s="316"/>
      <c r="AK129" s="316"/>
      <c r="AL129" s="316"/>
    </row>
    <row r="130" spans="1:38" s="266" customFormat="1" ht="24" hidden="1" customHeight="1">
      <c r="A130" s="319" t="e">
        <f>#REF!</f>
        <v>#REF!</v>
      </c>
      <c r="B130" s="319"/>
      <c r="C130" s="319"/>
      <c r="D130" s="319"/>
      <c r="E130" s="319"/>
      <c r="F130" s="319"/>
      <c r="G130" s="319"/>
      <c r="H130" s="319"/>
      <c r="I130" s="312" t="e">
        <f>#REF!</f>
        <v>#REF!</v>
      </c>
      <c r="J130" s="1324"/>
      <c r="K130" s="1324"/>
      <c r="L130" s="1324"/>
      <c r="M130" s="1324"/>
      <c r="N130" s="183"/>
      <c r="AH130" s="316"/>
      <c r="AI130" s="316"/>
      <c r="AK130" s="316"/>
      <c r="AL130" s="316"/>
    </row>
    <row r="131" spans="1:38" s="266" customFormat="1" hidden="1">
      <c r="A131" s="313" t="e">
        <f>#REF!</f>
        <v>#REF!</v>
      </c>
      <c r="B131" s="313"/>
      <c r="C131" s="313"/>
      <c r="D131" s="313"/>
      <c r="E131" s="313"/>
      <c r="F131" s="313"/>
      <c r="G131" s="313"/>
      <c r="H131" s="313"/>
      <c r="I131" s="314" t="e">
        <f>#REF!</f>
        <v>#REF!</v>
      </c>
      <c r="J131" s="1324" t="e">
        <f>#REF!</f>
        <v>#REF!</v>
      </c>
      <c r="K131" s="1324"/>
      <c r="L131" s="1324"/>
      <c r="M131" s="1324"/>
      <c r="N131" s="183"/>
      <c r="AH131" s="316"/>
      <c r="AI131" s="316"/>
      <c r="AK131" s="315"/>
      <c r="AL131" s="316"/>
    </row>
    <row r="132" spans="1:38" s="266" customFormat="1" hidden="1">
      <c r="A132" s="313" t="e">
        <f>#REF!</f>
        <v>#REF!</v>
      </c>
      <c r="B132" s="313"/>
      <c r="C132" s="313"/>
      <c r="D132" s="313"/>
      <c r="E132" s="313"/>
      <c r="F132" s="313"/>
      <c r="G132" s="313"/>
      <c r="H132" s="313"/>
      <c r="I132" s="314" t="e">
        <f>#REF!</f>
        <v>#REF!</v>
      </c>
      <c r="J132" s="1324" t="e">
        <f>#REF!</f>
        <v>#REF!</v>
      </c>
      <c r="K132" s="1324"/>
      <c r="L132" s="1324"/>
      <c r="M132" s="1324"/>
      <c r="N132" s="183"/>
      <c r="AH132" s="316"/>
      <c r="AI132" s="316"/>
      <c r="AK132" s="315"/>
      <c r="AL132" s="316"/>
    </row>
    <row r="133" spans="1:38" s="266" customFormat="1" ht="33" hidden="1" customHeight="1">
      <c r="A133" s="313" t="e">
        <f>#REF!</f>
        <v>#REF!</v>
      </c>
      <c r="B133" s="313"/>
      <c r="C133" s="313"/>
      <c r="D133" s="313"/>
      <c r="E133" s="313"/>
      <c r="F133" s="313"/>
      <c r="G133" s="313"/>
      <c r="H133" s="313"/>
      <c r="I133" s="314" t="e">
        <f>#REF!</f>
        <v>#REF!</v>
      </c>
      <c r="J133" s="1324" t="e">
        <f>#REF!</f>
        <v>#REF!</v>
      </c>
      <c r="K133" s="1324"/>
      <c r="L133" s="1324"/>
      <c r="M133" s="1324"/>
      <c r="N133" s="183"/>
      <c r="AH133" s="316"/>
      <c r="AI133" s="316"/>
      <c r="AK133" s="315"/>
      <c r="AL133" s="316"/>
    </row>
    <row r="134" spans="1:38" s="267" customFormat="1" ht="20.100000000000001" hidden="1" customHeight="1">
      <c r="A134" s="313"/>
      <c r="B134" s="313"/>
      <c r="C134" s="313"/>
      <c r="D134" s="313"/>
      <c r="E134" s="313"/>
      <c r="F134" s="313"/>
      <c r="G134" s="313"/>
      <c r="H134" s="313"/>
      <c r="I134" s="312" t="e">
        <f>#REF!</f>
        <v>#REF!</v>
      </c>
      <c r="J134" s="1324" t="e">
        <f>#REF!</f>
        <v>#REF!</v>
      </c>
      <c r="K134" s="1324"/>
      <c r="L134" s="1324"/>
      <c r="M134" s="1324"/>
      <c r="N134" s="183"/>
      <c r="AH134" s="316"/>
      <c r="AI134" s="316"/>
      <c r="AK134" s="316"/>
      <c r="AL134" s="316"/>
    </row>
    <row r="135" spans="1:38" s="266" customFormat="1" ht="20.100000000000001" hidden="1" customHeight="1">
      <c r="A135" s="319" t="e">
        <f>#REF!</f>
        <v>#REF!</v>
      </c>
      <c r="B135" s="319"/>
      <c r="C135" s="319"/>
      <c r="D135" s="319"/>
      <c r="E135" s="319"/>
      <c r="F135" s="319"/>
      <c r="G135" s="319"/>
      <c r="H135" s="319"/>
      <c r="I135" s="312" t="e">
        <f>#REF!</f>
        <v>#REF!</v>
      </c>
      <c r="J135" s="1324"/>
      <c r="K135" s="1324"/>
      <c r="L135" s="1324"/>
      <c r="M135" s="1324"/>
      <c r="N135" s="183"/>
      <c r="AH135" s="316"/>
      <c r="AI135" s="316"/>
      <c r="AK135" s="316"/>
      <c r="AL135" s="316"/>
    </row>
    <row r="136" spans="1:38" s="266" customFormat="1" hidden="1">
      <c r="A136" s="313" t="e">
        <f>#REF!</f>
        <v>#REF!</v>
      </c>
      <c r="B136" s="313"/>
      <c r="C136" s="313"/>
      <c r="D136" s="313"/>
      <c r="E136" s="313"/>
      <c r="F136" s="313"/>
      <c r="G136" s="313"/>
      <c r="H136" s="313"/>
      <c r="I136" s="314" t="e">
        <f>#REF!</f>
        <v>#REF!</v>
      </c>
      <c r="J136" s="1324" t="e">
        <f>#REF!</f>
        <v>#REF!</v>
      </c>
      <c r="K136" s="1324"/>
      <c r="L136" s="1324"/>
      <c r="M136" s="1324"/>
      <c r="N136" s="183"/>
      <c r="AH136" s="316"/>
      <c r="AI136" s="316"/>
      <c r="AK136" s="315"/>
      <c r="AL136" s="316"/>
    </row>
    <row r="137" spans="1:38" s="266" customFormat="1" hidden="1">
      <c r="A137" s="313" t="e">
        <f>#REF!</f>
        <v>#REF!</v>
      </c>
      <c r="B137" s="313"/>
      <c r="C137" s="313"/>
      <c r="D137" s="313"/>
      <c r="E137" s="313"/>
      <c r="F137" s="313"/>
      <c r="G137" s="313"/>
      <c r="H137" s="313"/>
      <c r="I137" s="314" t="e">
        <f>#REF!</f>
        <v>#REF!</v>
      </c>
      <c r="J137" s="1324" t="e">
        <f>#REF!</f>
        <v>#REF!</v>
      </c>
      <c r="K137" s="1324"/>
      <c r="L137" s="1324"/>
      <c r="M137" s="1324"/>
      <c r="N137" s="183"/>
      <c r="AH137" s="316"/>
      <c r="AI137" s="316"/>
      <c r="AK137" s="315"/>
      <c r="AL137" s="316"/>
    </row>
    <row r="138" spans="1:38" s="266" customFormat="1" hidden="1">
      <c r="A138" s="313" t="e">
        <f>#REF!</f>
        <v>#REF!</v>
      </c>
      <c r="B138" s="313"/>
      <c r="C138" s="313"/>
      <c r="D138" s="313"/>
      <c r="E138" s="313"/>
      <c r="F138" s="313"/>
      <c r="G138" s="313"/>
      <c r="H138" s="313"/>
      <c r="I138" s="314" t="e">
        <f>#REF!</f>
        <v>#REF!</v>
      </c>
      <c r="J138" s="1324" t="e">
        <f>#REF!</f>
        <v>#REF!</v>
      </c>
      <c r="K138" s="1324"/>
      <c r="L138" s="1324"/>
      <c r="M138" s="1324"/>
      <c r="N138" s="183"/>
      <c r="AH138" s="316"/>
      <c r="AI138" s="316"/>
      <c r="AK138" s="315"/>
      <c r="AL138" s="316"/>
    </row>
    <row r="139" spans="1:38" s="266" customFormat="1" hidden="1">
      <c r="A139" s="313"/>
      <c r="B139" s="313"/>
      <c r="C139" s="313"/>
      <c r="D139" s="313"/>
      <c r="E139" s="313"/>
      <c r="F139" s="313"/>
      <c r="G139" s="313"/>
      <c r="H139" s="313"/>
      <c r="I139" s="312" t="e">
        <f>#REF!</f>
        <v>#REF!</v>
      </c>
      <c r="J139" s="1324" t="e">
        <f>#REF!</f>
        <v>#REF!</v>
      </c>
      <c r="K139" s="1324"/>
      <c r="L139" s="1324"/>
      <c r="M139" s="1324"/>
      <c r="N139" s="183"/>
      <c r="AH139" s="316"/>
      <c r="AI139" s="316"/>
      <c r="AK139" s="316"/>
      <c r="AL139" s="316"/>
    </row>
    <row r="140" spans="1:38" s="266" customFormat="1" ht="20.100000000000001" hidden="1" customHeight="1">
      <c r="A140" s="319" t="e">
        <f>#REF!</f>
        <v>#REF!</v>
      </c>
      <c r="B140" s="319"/>
      <c r="C140" s="319"/>
      <c r="D140" s="319"/>
      <c r="E140" s="319"/>
      <c r="F140" s="319"/>
      <c r="G140" s="319"/>
      <c r="H140" s="319"/>
      <c r="I140" s="312" t="e">
        <f>#REF!</f>
        <v>#REF!</v>
      </c>
      <c r="J140" s="1324"/>
      <c r="K140" s="1324"/>
      <c r="L140" s="1324"/>
      <c r="M140" s="1324"/>
      <c r="N140" s="183"/>
      <c r="AH140" s="316"/>
      <c r="AI140" s="316"/>
      <c r="AK140" s="316"/>
      <c r="AL140" s="316"/>
    </row>
    <row r="141" spans="1:38" s="266" customFormat="1" hidden="1">
      <c r="A141" s="313" t="e">
        <f>#REF!</f>
        <v>#REF!</v>
      </c>
      <c r="B141" s="313"/>
      <c r="C141" s="313"/>
      <c r="D141" s="313"/>
      <c r="E141" s="313"/>
      <c r="F141" s="313"/>
      <c r="G141" s="313"/>
      <c r="H141" s="313"/>
      <c r="I141" s="314" t="e">
        <f>#REF!</f>
        <v>#REF!</v>
      </c>
      <c r="J141" s="1324" t="e">
        <f>#REF!</f>
        <v>#REF!</v>
      </c>
      <c r="K141" s="1324"/>
      <c r="L141" s="1324"/>
      <c r="M141" s="1324"/>
      <c r="N141" s="183"/>
      <c r="AH141" s="316"/>
      <c r="AI141" s="316"/>
      <c r="AK141" s="315"/>
      <c r="AL141" s="316"/>
    </row>
    <row r="142" spans="1:38" s="266" customFormat="1" hidden="1">
      <c r="A142" s="313" t="e">
        <f>#REF!</f>
        <v>#REF!</v>
      </c>
      <c r="B142" s="313"/>
      <c r="C142" s="313"/>
      <c r="D142" s="313"/>
      <c r="E142" s="313"/>
      <c r="F142" s="313"/>
      <c r="G142" s="313"/>
      <c r="H142" s="313"/>
      <c r="I142" s="314" t="e">
        <f>#REF!</f>
        <v>#REF!</v>
      </c>
      <c r="J142" s="1324" t="e">
        <f>#REF!</f>
        <v>#REF!</v>
      </c>
      <c r="K142" s="1324"/>
      <c r="L142" s="1324"/>
      <c r="M142" s="1324"/>
      <c r="N142" s="183"/>
      <c r="AH142" s="316"/>
      <c r="AI142" s="316"/>
      <c r="AK142" s="315"/>
      <c r="AL142" s="316"/>
    </row>
    <row r="143" spans="1:38" s="266" customFormat="1" hidden="1">
      <c r="A143" s="313" t="e">
        <f>#REF!</f>
        <v>#REF!</v>
      </c>
      <c r="B143" s="313"/>
      <c r="C143" s="313"/>
      <c r="D143" s="313"/>
      <c r="E143" s="313"/>
      <c r="F143" s="313"/>
      <c r="G143" s="313"/>
      <c r="H143" s="313"/>
      <c r="I143" s="314" t="e">
        <f>#REF!</f>
        <v>#REF!</v>
      </c>
      <c r="J143" s="1324" t="e">
        <f>#REF!</f>
        <v>#REF!</v>
      </c>
      <c r="K143" s="1324"/>
      <c r="L143" s="1324"/>
      <c r="M143" s="1324"/>
      <c r="N143" s="183"/>
      <c r="AH143" s="316"/>
      <c r="AI143" s="316"/>
      <c r="AK143" s="315"/>
      <c r="AL143" s="316"/>
    </row>
    <row r="144" spans="1:38" s="266" customFormat="1" hidden="1">
      <c r="A144" s="313" t="e">
        <f>#REF!</f>
        <v>#REF!</v>
      </c>
      <c r="B144" s="313"/>
      <c r="C144" s="313"/>
      <c r="D144" s="313"/>
      <c r="E144" s="313"/>
      <c r="F144" s="313"/>
      <c r="G144" s="313"/>
      <c r="H144" s="313"/>
      <c r="I144" s="314" t="e">
        <f>#REF!</f>
        <v>#REF!</v>
      </c>
      <c r="J144" s="1324" t="e">
        <f>#REF!</f>
        <v>#REF!</v>
      </c>
      <c r="K144" s="1324"/>
      <c r="L144" s="1324"/>
      <c r="M144" s="1324"/>
      <c r="N144" s="183"/>
      <c r="AH144" s="316"/>
      <c r="AI144" s="316"/>
      <c r="AK144" s="315"/>
      <c r="AL144" s="316"/>
    </row>
    <row r="145" spans="1:38" s="267" customFormat="1" ht="20.100000000000001" hidden="1" customHeight="1">
      <c r="A145" s="313"/>
      <c r="B145" s="313"/>
      <c r="C145" s="313"/>
      <c r="D145" s="313"/>
      <c r="E145" s="313"/>
      <c r="F145" s="313"/>
      <c r="G145" s="313"/>
      <c r="H145" s="313"/>
      <c r="I145" s="312" t="e">
        <f>#REF!</f>
        <v>#REF!</v>
      </c>
      <c r="J145" s="1324" t="e">
        <f>#REF!</f>
        <v>#REF!</v>
      </c>
      <c r="K145" s="1324"/>
      <c r="L145" s="1324"/>
      <c r="M145" s="1324"/>
      <c r="N145" s="183"/>
      <c r="AH145" s="316"/>
      <c r="AI145" s="316"/>
      <c r="AK145" s="316"/>
      <c r="AL145" s="316"/>
    </row>
    <row r="146" spans="1:38" s="266" customFormat="1" ht="20.100000000000001" hidden="1" customHeight="1">
      <c r="A146" s="321"/>
      <c r="B146" s="321"/>
      <c r="C146" s="321"/>
      <c r="D146" s="321"/>
      <c r="E146" s="321"/>
      <c r="F146" s="321"/>
      <c r="G146" s="321"/>
      <c r="H146" s="321"/>
      <c r="I146" s="312" t="e">
        <f>#REF!</f>
        <v>#REF!</v>
      </c>
      <c r="J146" s="1324" t="e">
        <f>#REF!</f>
        <v>#REF!</v>
      </c>
      <c r="K146" s="1324"/>
      <c r="L146" s="1324"/>
      <c r="M146" s="1324"/>
      <c r="N146" s="183"/>
      <c r="AH146" s="316"/>
      <c r="AI146" s="316"/>
      <c r="AK146" s="316"/>
      <c r="AL146" s="316"/>
    </row>
    <row r="147" spans="1:38" s="266" customFormat="1" hidden="1">
      <c r="A147" s="321"/>
      <c r="B147" s="321"/>
      <c r="C147" s="321"/>
      <c r="D147" s="321"/>
      <c r="E147" s="321"/>
      <c r="F147" s="321"/>
      <c r="G147" s="321"/>
      <c r="H147" s="321"/>
      <c r="I147" s="312"/>
      <c r="J147" s="1324"/>
      <c r="K147" s="1324"/>
      <c r="L147" s="1324"/>
      <c r="M147" s="1324"/>
      <c r="N147" s="183"/>
      <c r="AH147" s="316"/>
      <c r="AI147" s="316"/>
      <c r="AK147" s="316"/>
      <c r="AL147" s="316"/>
    </row>
    <row r="148" spans="1:38" s="266" customFormat="1" ht="20.100000000000001" hidden="1" customHeight="1">
      <c r="A148" s="318" t="e">
        <f>#REF!</f>
        <v>#REF!</v>
      </c>
      <c r="B148" s="318"/>
      <c r="C148" s="318"/>
      <c r="D148" s="318"/>
      <c r="E148" s="318"/>
      <c r="F148" s="318"/>
      <c r="G148" s="318"/>
      <c r="H148" s="318"/>
      <c r="I148" s="312" t="e">
        <f>#REF!</f>
        <v>#REF!</v>
      </c>
      <c r="J148" s="1324"/>
      <c r="K148" s="1324"/>
      <c r="L148" s="1324"/>
      <c r="M148" s="1324"/>
      <c r="N148" s="183"/>
      <c r="AH148" s="316"/>
      <c r="AI148" s="316"/>
      <c r="AK148" s="316"/>
      <c r="AL148" s="316"/>
    </row>
    <row r="149" spans="1:38" s="266" customFormat="1" ht="30" hidden="1" customHeight="1">
      <c r="A149" s="319" t="e">
        <f>#REF!</f>
        <v>#REF!</v>
      </c>
      <c r="B149" s="319"/>
      <c r="C149" s="319"/>
      <c r="D149" s="319"/>
      <c r="E149" s="319"/>
      <c r="F149" s="319"/>
      <c r="G149" s="319"/>
      <c r="H149" s="319"/>
      <c r="I149" s="312" t="e">
        <f>#REF!</f>
        <v>#REF!</v>
      </c>
      <c r="J149" s="1324"/>
      <c r="K149" s="1324"/>
      <c r="L149" s="1324"/>
      <c r="M149" s="1324"/>
      <c r="N149" s="183"/>
      <c r="AH149" s="316"/>
      <c r="AI149" s="316"/>
      <c r="AK149" s="316"/>
      <c r="AL149" s="316"/>
    </row>
    <row r="150" spans="1:38" s="266" customFormat="1" hidden="1">
      <c r="A150" s="313" t="e">
        <f>#REF!</f>
        <v>#REF!</v>
      </c>
      <c r="B150" s="313"/>
      <c r="C150" s="313"/>
      <c r="D150" s="313"/>
      <c r="E150" s="313"/>
      <c r="F150" s="313"/>
      <c r="G150" s="313"/>
      <c r="H150" s="313"/>
      <c r="I150" s="314" t="e">
        <f>#REF!</f>
        <v>#REF!</v>
      </c>
      <c r="J150" s="1324" t="e">
        <f>#REF!</f>
        <v>#REF!</v>
      </c>
      <c r="K150" s="1324"/>
      <c r="L150" s="1324"/>
      <c r="M150" s="1324"/>
      <c r="N150" s="183"/>
      <c r="AH150" s="316"/>
      <c r="AI150" s="316"/>
      <c r="AK150" s="315"/>
      <c r="AL150" s="316"/>
    </row>
    <row r="151" spans="1:38" s="266" customFormat="1" hidden="1">
      <c r="A151" s="313" t="e">
        <f>#REF!</f>
        <v>#REF!</v>
      </c>
      <c r="B151" s="313"/>
      <c r="C151" s="313"/>
      <c r="D151" s="313"/>
      <c r="E151" s="313"/>
      <c r="F151" s="313"/>
      <c r="G151" s="313"/>
      <c r="H151" s="313"/>
      <c r="I151" s="314" t="e">
        <f>#REF!</f>
        <v>#REF!</v>
      </c>
      <c r="J151" s="1324" t="e">
        <f>#REF!</f>
        <v>#REF!</v>
      </c>
      <c r="K151" s="1324"/>
      <c r="L151" s="1324"/>
      <c r="M151" s="1324"/>
      <c r="N151" s="183"/>
      <c r="AH151" s="316"/>
      <c r="AI151" s="316"/>
      <c r="AK151" s="315"/>
      <c r="AL151" s="316"/>
    </row>
    <row r="152" spans="1:38" s="266" customFormat="1" hidden="1">
      <c r="A152" s="313" t="e">
        <f>#REF!</f>
        <v>#REF!</v>
      </c>
      <c r="B152" s="313"/>
      <c r="C152" s="313"/>
      <c r="D152" s="313"/>
      <c r="E152" s="313"/>
      <c r="F152" s="313"/>
      <c r="G152" s="313"/>
      <c r="H152" s="313"/>
      <c r="I152" s="314" t="e">
        <f>#REF!</f>
        <v>#REF!</v>
      </c>
      <c r="J152" s="1324" t="e">
        <f>#REF!</f>
        <v>#REF!</v>
      </c>
      <c r="K152" s="1324"/>
      <c r="L152" s="1324"/>
      <c r="M152" s="1324"/>
      <c r="N152" s="183"/>
      <c r="AH152" s="316"/>
      <c r="AI152" s="316"/>
      <c r="AK152" s="315"/>
      <c r="AL152" s="316"/>
    </row>
    <row r="153" spans="1:38" s="266" customFormat="1" ht="20.100000000000001" hidden="1" customHeight="1">
      <c r="A153" s="322"/>
      <c r="B153" s="322"/>
      <c r="C153" s="322"/>
      <c r="D153" s="322"/>
      <c r="E153" s="322"/>
      <c r="F153" s="322"/>
      <c r="G153" s="322"/>
      <c r="H153" s="322"/>
      <c r="I153" s="312" t="e">
        <f>#REF!</f>
        <v>#REF!</v>
      </c>
      <c r="J153" s="1324" t="e">
        <f>#REF!</f>
        <v>#REF!</v>
      </c>
      <c r="K153" s="1324"/>
      <c r="L153" s="1324"/>
      <c r="M153" s="1324"/>
      <c r="N153" s="183"/>
      <c r="AH153" s="316"/>
      <c r="AI153" s="316"/>
      <c r="AK153" s="316"/>
      <c r="AL153" s="316"/>
    </row>
    <row r="154" spans="1:38" s="266" customFormat="1" ht="20.100000000000001" hidden="1" customHeight="1">
      <c r="A154" s="321"/>
      <c r="B154" s="321"/>
      <c r="C154" s="321"/>
      <c r="D154" s="321"/>
      <c r="E154" s="321"/>
      <c r="F154" s="321"/>
      <c r="G154" s="321"/>
      <c r="H154" s="321"/>
      <c r="I154" s="312" t="e">
        <f>#REF!</f>
        <v>#REF!</v>
      </c>
      <c r="J154" s="1324" t="e">
        <f>#REF!</f>
        <v>#REF!</v>
      </c>
      <c r="K154" s="1324"/>
      <c r="L154" s="1324"/>
      <c r="M154" s="1324"/>
      <c r="N154" s="183"/>
      <c r="AH154" s="316"/>
      <c r="AI154" s="316"/>
      <c r="AK154" s="316"/>
      <c r="AL154" s="316"/>
    </row>
    <row r="155" spans="1:38" s="266" customFormat="1" ht="20.100000000000001" hidden="1" customHeight="1">
      <c r="A155" s="311" t="e">
        <f>#REF!</f>
        <v>#REF!</v>
      </c>
      <c r="B155" s="311"/>
      <c r="C155" s="311"/>
      <c r="D155" s="311"/>
      <c r="E155" s="311"/>
      <c r="F155" s="311"/>
      <c r="G155" s="311"/>
      <c r="H155" s="311"/>
      <c r="I155" s="312" t="e">
        <f>#REF!</f>
        <v>#REF!</v>
      </c>
      <c r="J155" s="1324"/>
      <c r="K155" s="1324"/>
      <c r="L155" s="1324"/>
      <c r="M155" s="1324"/>
      <c r="N155" s="183"/>
      <c r="AH155" s="316"/>
      <c r="AI155" s="316"/>
      <c r="AK155" s="316"/>
      <c r="AL155" s="316"/>
    </row>
    <row r="156" spans="1:38" s="266" customFormat="1" ht="30" hidden="1" customHeight="1">
      <c r="A156" s="318" t="e">
        <f>#REF!</f>
        <v>#REF!</v>
      </c>
      <c r="B156" s="318"/>
      <c r="C156" s="318"/>
      <c r="D156" s="318"/>
      <c r="E156" s="318"/>
      <c r="F156" s="318"/>
      <c r="G156" s="318"/>
      <c r="H156" s="318"/>
      <c r="I156" s="312" t="e">
        <f>#REF!</f>
        <v>#REF!</v>
      </c>
      <c r="J156" s="1324"/>
      <c r="K156" s="1324"/>
      <c r="L156" s="1324"/>
      <c r="M156" s="1324"/>
      <c r="N156" s="183"/>
      <c r="AH156" s="316"/>
      <c r="AI156" s="316"/>
      <c r="AK156" s="316"/>
      <c r="AL156" s="316"/>
    </row>
    <row r="157" spans="1:38" s="266" customFormat="1" ht="20.100000000000001" hidden="1" customHeight="1">
      <c r="A157" s="313" t="e">
        <f>#REF!</f>
        <v>#REF!</v>
      </c>
      <c r="B157" s="313"/>
      <c r="C157" s="313"/>
      <c r="D157" s="313"/>
      <c r="E157" s="313"/>
      <c r="F157" s="313"/>
      <c r="G157" s="313"/>
      <c r="H157" s="313"/>
      <c r="I157" s="314" t="e">
        <f>#REF!</f>
        <v>#REF!</v>
      </c>
      <c r="J157" s="1324" t="e">
        <f>#REF!</f>
        <v>#REF!</v>
      </c>
      <c r="K157" s="1324"/>
      <c r="L157" s="1324"/>
      <c r="M157" s="1324"/>
      <c r="N157" s="183"/>
      <c r="AH157" s="316"/>
      <c r="AI157" s="316"/>
      <c r="AK157" s="315"/>
      <c r="AL157" s="316"/>
    </row>
    <row r="158" spans="1:38" s="266" customFormat="1" ht="20.100000000000001" hidden="1" customHeight="1">
      <c r="A158" s="313" t="e">
        <f>#REF!</f>
        <v>#REF!</v>
      </c>
      <c r="B158" s="313"/>
      <c r="C158" s="313"/>
      <c r="D158" s="313"/>
      <c r="E158" s="313"/>
      <c r="F158" s="313"/>
      <c r="G158" s="313"/>
      <c r="H158" s="313"/>
      <c r="I158" s="314" t="e">
        <f>#REF!</f>
        <v>#REF!</v>
      </c>
      <c r="J158" s="1324" t="e">
        <f>#REF!</f>
        <v>#REF!</v>
      </c>
      <c r="K158" s="1324"/>
      <c r="L158" s="1324"/>
      <c r="M158" s="1324"/>
      <c r="N158" s="183"/>
      <c r="AH158" s="316"/>
      <c r="AI158" s="316"/>
      <c r="AK158" s="315"/>
      <c r="AL158" s="316"/>
    </row>
    <row r="159" spans="1:38" s="266" customFormat="1" ht="20.100000000000001" hidden="1" customHeight="1">
      <c r="A159" s="313" t="e">
        <f>#REF!</f>
        <v>#REF!</v>
      </c>
      <c r="B159" s="313"/>
      <c r="C159" s="313"/>
      <c r="D159" s="313"/>
      <c r="E159" s="313"/>
      <c r="F159" s="313"/>
      <c r="G159" s="313"/>
      <c r="H159" s="313"/>
      <c r="I159" s="314" t="e">
        <f>#REF!</f>
        <v>#REF!</v>
      </c>
      <c r="J159" s="1324" t="e">
        <f>#REF!</f>
        <v>#REF!</v>
      </c>
      <c r="K159" s="1324"/>
      <c r="L159" s="1324"/>
      <c r="M159" s="1324"/>
      <c r="N159" s="183"/>
      <c r="AH159" s="316"/>
      <c r="AI159" s="316"/>
      <c r="AK159" s="315"/>
      <c r="AL159" s="316"/>
    </row>
    <row r="160" spans="1:38" s="266" customFormat="1" ht="20.100000000000001" hidden="1" customHeight="1">
      <c r="A160" s="313" t="e">
        <f>#REF!</f>
        <v>#REF!</v>
      </c>
      <c r="B160" s="313"/>
      <c r="C160" s="313"/>
      <c r="D160" s="313"/>
      <c r="E160" s="313"/>
      <c r="F160" s="313"/>
      <c r="G160" s="313"/>
      <c r="H160" s="313"/>
      <c r="I160" s="314" t="e">
        <f>#REF!</f>
        <v>#REF!</v>
      </c>
      <c r="J160" s="1324" t="e">
        <f>#REF!</f>
        <v>#REF!</v>
      </c>
      <c r="K160" s="1324"/>
      <c r="L160" s="1324"/>
      <c r="M160" s="1324"/>
      <c r="N160" s="183"/>
      <c r="AH160" s="316"/>
      <c r="AI160" s="316"/>
      <c r="AK160" s="315"/>
      <c r="AL160" s="316"/>
    </row>
    <row r="161" spans="1:38" s="266" customFormat="1" ht="20.100000000000001" hidden="1" customHeight="1">
      <c r="A161" s="313" t="e">
        <f>#REF!</f>
        <v>#REF!</v>
      </c>
      <c r="B161" s="313"/>
      <c r="C161" s="313"/>
      <c r="D161" s="313"/>
      <c r="E161" s="313"/>
      <c r="F161" s="313"/>
      <c r="G161" s="313"/>
      <c r="H161" s="313"/>
      <c r="I161" s="314" t="e">
        <f>#REF!</f>
        <v>#REF!</v>
      </c>
      <c r="J161" s="1324" t="e">
        <f>#REF!</f>
        <v>#REF!</v>
      </c>
      <c r="K161" s="1324"/>
      <c r="L161" s="1324"/>
      <c r="M161" s="1324"/>
      <c r="N161" s="183"/>
      <c r="AH161" s="316"/>
      <c r="AI161" s="316"/>
      <c r="AK161" s="315"/>
      <c r="AL161" s="316"/>
    </row>
    <row r="162" spans="1:38" s="266" customFormat="1" ht="20.100000000000001" hidden="1" customHeight="1">
      <c r="A162" s="317"/>
      <c r="B162" s="317"/>
      <c r="C162" s="317"/>
      <c r="D162" s="317"/>
      <c r="E162" s="317"/>
      <c r="F162" s="317"/>
      <c r="G162" s="317"/>
      <c r="H162" s="317"/>
      <c r="I162" s="312" t="e">
        <f>#REF!</f>
        <v>#REF!</v>
      </c>
      <c r="J162" s="1324" t="e">
        <f>#REF!</f>
        <v>#REF!</v>
      </c>
      <c r="K162" s="1324"/>
      <c r="L162" s="1324"/>
      <c r="M162" s="1324"/>
      <c r="N162" s="183"/>
      <c r="AH162" s="316"/>
      <c r="AI162" s="316"/>
      <c r="AK162" s="316"/>
      <c r="AL162" s="316"/>
    </row>
    <row r="163" spans="1:38" s="266" customFormat="1" ht="20.100000000000001" hidden="1" customHeight="1">
      <c r="A163" s="318" t="e">
        <f>#REF!</f>
        <v>#REF!</v>
      </c>
      <c r="B163" s="318"/>
      <c r="C163" s="318"/>
      <c r="D163" s="318"/>
      <c r="E163" s="318"/>
      <c r="F163" s="318"/>
      <c r="G163" s="318"/>
      <c r="H163" s="318"/>
      <c r="I163" s="312" t="e">
        <f>#REF!</f>
        <v>#REF!</v>
      </c>
      <c r="J163" s="1324"/>
      <c r="K163" s="1324"/>
      <c r="L163" s="1324"/>
      <c r="M163" s="1324"/>
      <c r="N163" s="183"/>
      <c r="AH163" s="316"/>
      <c r="AI163" s="316"/>
      <c r="AK163" s="316"/>
      <c r="AL163" s="316"/>
    </row>
    <row r="164" spans="1:38" s="266" customFormat="1" ht="20.100000000000001" hidden="1" customHeight="1">
      <c r="A164" s="313" t="e">
        <f>#REF!</f>
        <v>#REF!</v>
      </c>
      <c r="B164" s="313"/>
      <c r="C164" s="313"/>
      <c r="D164" s="313"/>
      <c r="E164" s="313"/>
      <c r="F164" s="313"/>
      <c r="G164" s="313"/>
      <c r="H164" s="313"/>
      <c r="I164" s="323" t="e">
        <f>#REF!</f>
        <v>#REF!</v>
      </c>
      <c r="J164" s="1324" t="e">
        <f>#REF!</f>
        <v>#REF!</v>
      </c>
      <c r="K164" s="1324"/>
      <c r="L164" s="1324"/>
      <c r="M164" s="1324"/>
      <c r="N164" s="183"/>
      <c r="AH164" s="316"/>
      <c r="AI164" s="316"/>
      <c r="AK164" s="315"/>
      <c r="AL164" s="316"/>
    </row>
    <row r="165" spans="1:38" s="266" customFormat="1" ht="20.100000000000001" hidden="1" customHeight="1">
      <c r="A165" s="313" t="e">
        <f>#REF!</f>
        <v>#REF!</v>
      </c>
      <c r="B165" s="313"/>
      <c r="C165" s="313"/>
      <c r="D165" s="313"/>
      <c r="E165" s="313"/>
      <c r="F165" s="313"/>
      <c r="G165" s="313"/>
      <c r="H165" s="313"/>
      <c r="I165" s="323" t="e">
        <f>#REF!</f>
        <v>#REF!</v>
      </c>
      <c r="J165" s="1324" t="e">
        <f>#REF!</f>
        <v>#REF!</v>
      </c>
      <c r="K165" s="1324"/>
      <c r="L165" s="1324"/>
      <c r="M165" s="1324"/>
      <c r="N165" s="183"/>
      <c r="AH165" s="316"/>
      <c r="AI165" s="316"/>
      <c r="AK165" s="315"/>
      <c r="AL165" s="316"/>
    </row>
    <row r="166" spans="1:38" s="266" customFormat="1" ht="20.100000000000001" hidden="1" customHeight="1">
      <c r="A166" s="313" t="e">
        <f>#REF!</f>
        <v>#REF!</v>
      </c>
      <c r="B166" s="313"/>
      <c r="C166" s="313"/>
      <c r="D166" s="313"/>
      <c r="E166" s="313"/>
      <c r="F166" s="313"/>
      <c r="G166" s="313"/>
      <c r="H166" s="313"/>
      <c r="I166" s="323" t="e">
        <f>#REF!</f>
        <v>#REF!</v>
      </c>
      <c r="J166" s="1324" t="e">
        <f>#REF!</f>
        <v>#REF!</v>
      </c>
      <c r="K166" s="1324"/>
      <c r="L166" s="1324"/>
      <c r="M166" s="1324"/>
      <c r="N166" s="183"/>
      <c r="AH166" s="316"/>
      <c r="AI166" s="316"/>
      <c r="AK166" s="315"/>
      <c r="AL166" s="316"/>
    </row>
    <row r="167" spans="1:38" s="266" customFormat="1" ht="20.100000000000001" hidden="1" customHeight="1">
      <c r="A167" s="313" t="e">
        <f>#REF!</f>
        <v>#REF!</v>
      </c>
      <c r="B167" s="313"/>
      <c r="C167" s="313"/>
      <c r="D167" s="313"/>
      <c r="E167" s="313"/>
      <c r="F167" s="313"/>
      <c r="G167" s="313"/>
      <c r="H167" s="313"/>
      <c r="I167" s="323" t="e">
        <f>#REF!</f>
        <v>#REF!</v>
      </c>
      <c r="J167" s="1324" t="e">
        <f>#REF!</f>
        <v>#REF!</v>
      </c>
      <c r="K167" s="1324"/>
      <c r="L167" s="1324"/>
      <c r="M167" s="1324"/>
      <c r="N167" s="183"/>
      <c r="AH167" s="316"/>
      <c r="AI167" s="316"/>
      <c r="AK167" s="315"/>
      <c r="AL167" s="316"/>
    </row>
    <row r="168" spans="1:38" s="266" customFormat="1" ht="20.100000000000001" hidden="1" customHeight="1">
      <c r="A168" s="313" t="e">
        <f>#REF!</f>
        <v>#REF!</v>
      </c>
      <c r="B168" s="313"/>
      <c r="C168" s="313"/>
      <c r="D168" s="313"/>
      <c r="E168" s="313"/>
      <c r="F168" s="313"/>
      <c r="G168" s="313"/>
      <c r="H168" s="313"/>
      <c r="I168" s="323" t="e">
        <f>#REF!</f>
        <v>#REF!</v>
      </c>
      <c r="J168" s="1324" t="e">
        <f>#REF!</f>
        <v>#REF!</v>
      </c>
      <c r="K168" s="1324"/>
      <c r="L168" s="1324"/>
      <c r="M168" s="1324"/>
      <c r="N168" s="183"/>
      <c r="AH168" s="316"/>
      <c r="AI168" s="316"/>
      <c r="AK168" s="315"/>
      <c r="AL168" s="316"/>
    </row>
    <row r="169" spans="1:38" s="266" customFormat="1" ht="20.100000000000001" hidden="1" customHeight="1">
      <c r="A169" s="313" t="e">
        <f>#REF!</f>
        <v>#REF!</v>
      </c>
      <c r="B169" s="313"/>
      <c r="C169" s="313"/>
      <c r="D169" s="313"/>
      <c r="E169" s="313"/>
      <c r="F169" s="313"/>
      <c r="G169" s="313"/>
      <c r="H169" s="313"/>
      <c r="I169" s="323" t="e">
        <f>#REF!</f>
        <v>#REF!</v>
      </c>
      <c r="J169" s="1324" t="e">
        <f>#REF!</f>
        <v>#REF!</v>
      </c>
      <c r="K169" s="1324"/>
      <c r="L169" s="1324"/>
      <c r="M169" s="1324"/>
      <c r="N169" s="183"/>
      <c r="AH169" s="316"/>
      <c r="AI169" s="316"/>
      <c r="AK169" s="315"/>
      <c r="AL169" s="316"/>
    </row>
    <row r="170" spans="1:38" s="266" customFormat="1" ht="20.100000000000001" hidden="1" customHeight="1">
      <c r="A170" s="324"/>
      <c r="B170" s="324"/>
      <c r="C170" s="324"/>
      <c r="D170" s="324"/>
      <c r="E170" s="324"/>
      <c r="F170" s="324"/>
      <c r="G170" s="324"/>
      <c r="H170" s="324"/>
      <c r="I170" s="312" t="e">
        <f>#REF!</f>
        <v>#REF!</v>
      </c>
      <c r="J170" s="1324" t="e">
        <f>#REF!</f>
        <v>#REF!</v>
      </c>
      <c r="K170" s="1324"/>
      <c r="L170" s="1324"/>
      <c r="M170" s="1324"/>
      <c r="N170" s="183"/>
      <c r="AH170" s="316"/>
      <c r="AI170" s="316"/>
      <c r="AK170" s="316"/>
      <c r="AL170" s="316"/>
    </row>
    <row r="171" spans="1:38" s="266" customFormat="1" ht="35.25" hidden="1" customHeight="1">
      <c r="A171" s="318" t="e">
        <f>#REF!</f>
        <v>#REF!</v>
      </c>
      <c r="B171" s="318"/>
      <c r="C171" s="318"/>
      <c r="D171" s="318"/>
      <c r="E171" s="318"/>
      <c r="F171" s="318"/>
      <c r="G171" s="318"/>
      <c r="H171" s="318"/>
      <c r="I171" s="312" t="e">
        <f>#REF!</f>
        <v>#REF!</v>
      </c>
      <c r="J171" s="1324"/>
      <c r="K171" s="1324"/>
      <c r="L171" s="1324"/>
      <c r="M171" s="1324"/>
      <c r="N171" s="183"/>
      <c r="AH171" s="316"/>
      <c r="AI171" s="316"/>
      <c r="AK171" s="316"/>
      <c r="AL171" s="316"/>
    </row>
    <row r="172" spans="1:38" s="266" customFormat="1" ht="19.5" hidden="1" customHeight="1">
      <c r="A172" s="313" t="e">
        <f>#REF!</f>
        <v>#REF!</v>
      </c>
      <c r="B172" s="313"/>
      <c r="C172" s="313"/>
      <c r="D172" s="313"/>
      <c r="E172" s="313"/>
      <c r="F172" s="313"/>
      <c r="G172" s="313"/>
      <c r="H172" s="313"/>
      <c r="I172" s="323" t="e">
        <f>#REF!</f>
        <v>#REF!</v>
      </c>
      <c r="J172" s="1324" t="e">
        <f>#REF!</f>
        <v>#REF!</v>
      </c>
      <c r="K172" s="1324"/>
      <c r="L172" s="1324"/>
      <c r="M172" s="1324"/>
      <c r="N172" s="183"/>
      <c r="AH172" s="316"/>
      <c r="AI172" s="316"/>
      <c r="AK172" s="315"/>
      <c r="AL172" s="316"/>
    </row>
    <row r="173" spans="1:38" s="266" customFormat="1" ht="19.5" hidden="1" customHeight="1">
      <c r="A173" s="313" t="e">
        <f>#REF!</f>
        <v>#REF!</v>
      </c>
      <c r="B173" s="313"/>
      <c r="C173" s="313"/>
      <c r="D173" s="313"/>
      <c r="E173" s="313"/>
      <c r="F173" s="313"/>
      <c r="G173" s="313"/>
      <c r="H173" s="313"/>
      <c r="I173" s="323" t="e">
        <f>#REF!</f>
        <v>#REF!</v>
      </c>
      <c r="J173" s="1324" t="e">
        <f>#REF!</f>
        <v>#REF!</v>
      </c>
      <c r="K173" s="1324"/>
      <c r="L173" s="1324"/>
      <c r="M173" s="1324"/>
      <c r="N173" s="183"/>
      <c r="AH173" s="316"/>
      <c r="AI173" s="316"/>
      <c r="AK173" s="315"/>
      <c r="AL173" s="316"/>
    </row>
    <row r="174" spans="1:38" s="266" customFormat="1" ht="19.5" hidden="1" customHeight="1">
      <c r="A174" s="313" t="e">
        <f>#REF!</f>
        <v>#REF!</v>
      </c>
      <c r="B174" s="313"/>
      <c r="C174" s="313"/>
      <c r="D174" s="313"/>
      <c r="E174" s="313"/>
      <c r="F174" s="313"/>
      <c r="G174" s="313"/>
      <c r="H174" s="313"/>
      <c r="I174" s="323" t="e">
        <f>#REF!</f>
        <v>#REF!</v>
      </c>
      <c r="J174" s="1324" t="e">
        <f>#REF!</f>
        <v>#REF!</v>
      </c>
      <c r="K174" s="1324"/>
      <c r="L174" s="1324"/>
      <c r="M174" s="1324"/>
      <c r="N174" s="183"/>
      <c r="AH174" s="316"/>
      <c r="AI174" s="316"/>
      <c r="AK174" s="315"/>
      <c r="AL174" s="316"/>
    </row>
    <row r="175" spans="1:38" s="266" customFormat="1" ht="19.5" hidden="1" customHeight="1">
      <c r="A175" s="313" t="e">
        <f>#REF!</f>
        <v>#REF!</v>
      </c>
      <c r="B175" s="313"/>
      <c r="C175" s="313"/>
      <c r="D175" s="313"/>
      <c r="E175" s="313"/>
      <c r="F175" s="313"/>
      <c r="G175" s="313"/>
      <c r="H175" s="313"/>
      <c r="I175" s="323" t="e">
        <f>#REF!</f>
        <v>#REF!</v>
      </c>
      <c r="J175" s="1324" t="e">
        <f>#REF!</f>
        <v>#REF!</v>
      </c>
      <c r="K175" s="1324"/>
      <c r="L175" s="1324"/>
      <c r="M175" s="1324"/>
      <c r="N175" s="183"/>
      <c r="AH175" s="316"/>
      <c r="AI175" s="316"/>
      <c r="AK175" s="315"/>
      <c r="AL175" s="316"/>
    </row>
    <row r="176" spans="1:38" s="266" customFormat="1" ht="33" hidden="1" customHeight="1">
      <c r="A176" s="313" t="e">
        <f>#REF!</f>
        <v>#REF!</v>
      </c>
      <c r="B176" s="313"/>
      <c r="C176" s="313"/>
      <c r="D176" s="313"/>
      <c r="E176" s="313"/>
      <c r="F176" s="313"/>
      <c r="G176" s="313"/>
      <c r="H176" s="313"/>
      <c r="I176" s="323" t="e">
        <f>#REF!</f>
        <v>#REF!</v>
      </c>
      <c r="J176" s="1324" t="e">
        <f>#REF!</f>
        <v>#REF!</v>
      </c>
      <c r="K176" s="1324"/>
      <c r="L176" s="1324"/>
      <c r="M176" s="1324"/>
      <c r="N176" s="183"/>
      <c r="AH176" s="316"/>
      <c r="AI176" s="316"/>
      <c r="AK176" s="315"/>
      <c r="AL176" s="316"/>
    </row>
    <row r="177" spans="1:38" s="266" customFormat="1" ht="19.5" hidden="1" customHeight="1">
      <c r="A177" s="313" t="e">
        <f>#REF!</f>
        <v>#REF!</v>
      </c>
      <c r="B177" s="313"/>
      <c r="C177" s="313"/>
      <c r="D177" s="313"/>
      <c r="E177" s="313"/>
      <c r="F177" s="313"/>
      <c r="G177" s="313"/>
      <c r="H177" s="313"/>
      <c r="I177" s="323" t="e">
        <f>#REF!</f>
        <v>#REF!</v>
      </c>
      <c r="J177" s="1324" t="e">
        <f>#REF!</f>
        <v>#REF!</v>
      </c>
      <c r="K177" s="1324"/>
      <c r="L177" s="1324"/>
      <c r="M177" s="1324"/>
      <c r="N177" s="183"/>
      <c r="AH177" s="316"/>
      <c r="AI177" s="316"/>
      <c r="AK177" s="315"/>
      <c r="AL177" s="316"/>
    </row>
    <row r="178" spans="1:38" s="266" customFormat="1" ht="19.5" hidden="1" customHeight="1">
      <c r="A178" s="313" t="e">
        <f>#REF!</f>
        <v>#REF!</v>
      </c>
      <c r="B178" s="313"/>
      <c r="C178" s="313"/>
      <c r="D178" s="313"/>
      <c r="E178" s="313"/>
      <c r="F178" s="313"/>
      <c r="G178" s="313"/>
      <c r="H178" s="313"/>
      <c r="I178" s="323" t="e">
        <f>#REF!</f>
        <v>#REF!</v>
      </c>
      <c r="J178" s="1324" t="e">
        <f>#REF!</f>
        <v>#REF!</v>
      </c>
      <c r="K178" s="1324"/>
      <c r="L178" s="1324"/>
      <c r="M178" s="1324"/>
      <c r="N178" s="183"/>
      <c r="AH178" s="316"/>
      <c r="AI178" s="316"/>
      <c r="AK178" s="315"/>
      <c r="AL178" s="316"/>
    </row>
    <row r="179" spans="1:38" s="266" customFormat="1" ht="19.5" hidden="1" customHeight="1">
      <c r="A179" s="313" t="e">
        <f>#REF!</f>
        <v>#REF!</v>
      </c>
      <c r="B179" s="313"/>
      <c r="C179" s="313"/>
      <c r="D179" s="313"/>
      <c r="E179" s="313"/>
      <c r="F179" s="313"/>
      <c r="G179" s="313"/>
      <c r="H179" s="313"/>
      <c r="I179" s="323" t="e">
        <f>#REF!</f>
        <v>#REF!</v>
      </c>
      <c r="J179" s="1324" t="e">
        <f>#REF!</f>
        <v>#REF!</v>
      </c>
      <c r="K179" s="1324"/>
      <c r="L179" s="1324"/>
      <c r="M179" s="1324"/>
      <c r="N179" s="183"/>
      <c r="AH179" s="316"/>
      <c r="AI179" s="316"/>
      <c r="AK179" s="315"/>
      <c r="AL179" s="316"/>
    </row>
    <row r="180" spans="1:38" s="266" customFormat="1" ht="19.5" hidden="1" customHeight="1">
      <c r="A180" s="313" t="e">
        <f>#REF!</f>
        <v>#REF!</v>
      </c>
      <c r="B180" s="313"/>
      <c r="C180" s="313"/>
      <c r="D180" s="313"/>
      <c r="E180" s="313"/>
      <c r="F180" s="313"/>
      <c r="G180" s="313"/>
      <c r="H180" s="313"/>
      <c r="I180" s="323" t="e">
        <f>#REF!</f>
        <v>#REF!</v>
      </c>
      <c r="J180" s="1324" t="e">
        <f>#REF!</f>
        <v>#REF!</v>
      </c>
      <c r="K180" s="1324"/>
      <c r="L180" s="1324"/>
      <c r="M180" s="1324"/>
      <c r="N180" s="183"/>
      <c r="AH180" s="316"/>
      <c r="AI180" s="316"/>
      <c r="AK180" s="315"/>
      <c r="AL180" s="316"/>
    </row>
    <row r="181" spans="1:38" s="266" customFormat="1" ht="19.5" hidden="1" customHeight="1">
      <c r="A181" s="324"/>
      <c r="B181" s="324"/>
      <c r="C181" s="324"/>
      <c r="D181" s="324"/>
      <c r="E181" s="324"/>
      <c r="F181" s="324"/>
      <c r="G181" s="324"/>
      <c r="H181" s="324"/>
      <c r="I181" s="312" t="e">
        <f>#REF!</f>
        <v>#REF!</v>
      </c>
      <c r="J181" s="1324" t="e">
        <f>#REF!</f>
        <v>#REF!</v>
      </c>
      <c r="K181" s="1324"/>
      <c r="L181" s="1324"/>
      <c r="M181" s="1324"/>
      <c r="N181" s="183"/>
      <c r="AH181" s="316"/>
      <c r="AI181" s="316"/>
      <c r="AK181" s="316"/>
      <c r="AL181" s="316"/>
    </row>
    <row r="182" spans="1:38" s="266" customFormat="1" ht="19.5" hidden="1" customHeight="1">
      <c r="A182" s="318" t="e">
        <f>#REF!</f>
        <v>#REF!</v>
      </c>
      <c r="B182" s="318"/>
      <c r="C182" s="318"/>
      <c r="D182" s="318"/>
      <c r="E182" s="318"/>
      <c r="F182" s="318"/>
      <c r="G182" s="318"/>
      <c r="H182" s="318"/>
      <c r="I182" s="312" t="e">
        <f>#REF!</f>
        <v>#REF!</v>
      </c>
      <c r="J182" s="1324"/>
      <c r="K182" s="1324"/>
      <c r="L182" s="1324"/>
      <c r="M182" s="1324"/>
      <c r="N182" s="183"/>
      <c r="AH182" s="316"/>
      <c r="AI182" s="316"/>
      <c r="AK182" s="316"/>
      <c r="AL182" s="316"/>
    </row>
    <row r="183" spans="1:38" s="266" customFormat="1" ht="19.5" hidden="1" customHeight="1">
      <c r="A183" s="313" t="e">
        <f>#REF!</f>
        <v>#REF!</v>
      </c>
      <c r="B183" s="313"/>
      <c r="C183" s="313"/>
      <c r="D183" s="313"/>
      <c r="E183" s="313"/>
      <c r="F183" s="313"/>
      <c r="G183" s="313"/>
      <c r="H183" s="313"/>
      <c r="I183" s="314" t="e">
        <f>#REF!</f>
        <v>#REF!</v>
      </c>
      <c r="J183" s="1324" t="e">
        <f>#REF!</f>
        <v>#REF!</v>
      </c>
      <c r="K183" s="1324"/>
      <c r="L183" s="1324"/>
      <c r="M183" s="1324"/>
      <c r="N183" s="183"/>
      <c r="AH183" s="316"/>
      <c r="AI183" s="316"/>
      <c r="AK183" s="315"/>
      <c r="AL183" s="316"/>
    </row>
    <row r="184" spans="1:38" s="266" customFormat="1" ht="19.5" hidden="1" customHeight="1">
      <c r="A184" s="313" t="e">
        <f>#REF!</f>
        <v>#REF!</v>
      </c>
      <c r="B184" s="313"/>
      <c r="C184" s="313"/>
      <c r="D184" s="313"/>
      <c r="E184" s="313"/>
      <c r="F184" s="313"/>
      <c r="G184" s="313"/>
      <c r="H184" s="313"/>
      <c r="I184" s="314" t="e">
        <f>#REF!</f>
        <v>#REF!</v>
      </c>
      <c r="J184" s="1324" t="e">
        <f>#REF!</f>
        <v>#REF!</v>
      </c>
      <c r="K184" s="1324"/>
      <c r="L184" s="1324"/>
      <c r="M184" s="1324"/>
      <c r="N184" s="183"/>
      <c r="AH184" s="316"/>
      <c r="AI184" s="316"/>
      <c r="AK184" s="315"/>
      <c r="AL184" s="316"/>
    </row>
    <row r="185" spans="1:38" s="266" customFormat="1" ht="19.5" hidden="1" customHeight="1">
      <c r="A185" s="313" t="e">
        <f>#REF!</f>
        <v>#REF!</v>
      </c>
      <c r="B185" s="313"/>
      <c r="C185" s="313"/>
      <c r="D185" s="313"/>
      <c r="E185" s="313"/>
      <c r="F185" s="313"/>
      <c r="G185" s="313"/>
      <c r="H185" s="313"/>
      <c r="I185" s="314" t="e">
        <f>#REF!</f>
        <v>#REF!</v>
      </c>
      <c r="J185" s="1324" t="e">
        <f>#REF!</f>
        <v>#REF!</v>
      </c>
      <c r="K185" s="1324"/>
      <c r="L185" s="1324"/>
      <c r="M185" s="1324"/>
      <c r="N185" s="183"/>
      <c r="AH185" s="316"/>
      <c r="AI185" s="316"/>
      <c r="AK185" s="315"/>
      <c r="AL185" s="316"/>
    </row>
    <row r="186" spans="1:38" s="266" customFormat="1" ht="19.5" hidden="1" customHeight="1">
      <c r="A186" s="324"/>
      <c r="B186" s="324"/>
      <c r="C186" s="324"/>
      <c r="D186" s="324"/>
      <c r="E186" s="324"/>
      <c r="F186" s="324"/>
      <c r="G186" s="324"/>
      <c r="H186" s="324"/>
      <c r="I186" s="312" t="e">
        <f>#REF!</f>
        <v>#REF!</v>
      </c>
      <c r="J186" s="1324" t="e">
        <f>#REF!</f>
        <v>#REF!</v>
      </c>
      <c r="K186" s="1324"/>
      <c r="L186" s="1324"/>
      <c r="M186" s="1324"/>
      <c r="N186" s="183"/>
      <c r="AH186" s="316"/>
      <c r="AI186" s="316"/>
      <c r="AK186" s="316"/>
      <c r="AL186" s="316"/>
    </row>
    <row r="187" spans="1:38" s="266" customFormat="1" ht="33" hidden="1" customHeight="1">
      <c r="A187" s="318" t="e">
        <f>#REF!</f>
        <v>#REF!</v>
      </c>
      <c r="B187" s="318"/>
      <c r="C187" s="318"/>
      <c r="D187" s="318"/>
      <c r="E187" s="318"/>
      <c r="F187" s="318"/>
      <c r="G187" s="318"/>
      <c r="H187" s="318"/>
      <c r="I187" s="312" t="e">
        <f>#REF!</f>
        <v>#REF!</v>
      </c>
      <c r="J187" s="1324"/>
      <c r="K187" s="1324"/>
      <c r="L187" s="1324"/>
      <c r="M187" s="1324"/>
      <c r="N187" s="183"/>
      <c r="AH187" s="316"/>
      <c r="AI187" s="316"/>
      <c r="AK187" s="316"/>
      <c r="AL187" s="316"/>
    </row>
    <row r="188" spans="1:38" s="266" customFormat="1" ht="19.5" hidden="1" customHeight="1">
      <c r="A188" s="324" t="e">
        <f>#REF!</f>
        <v>#REF!</v>
      </c>
      <c r="B188" s="324"/>
      <c r="C188" s="324"/>
      <c r="D188" s="324"/>
      <c r="E188" s="324"/>
      <c r="F188" s="324"/>
      <c r="G188" s="324"/>
      <c r="H188" s="324"/>
      <c r="I188" s="314" t="e">
        <f>#REF!</f>
        <v>#REF!</v>
      </c>
      <c r="J188" s="1324" t="e">
        <f>#REF!</f>
        <v>#REF!</v>
      </c>
      <c r="K188" s="1324"/>
      <c r="L188" s="1324"/>
      <c r="M188" s="1324"/>
      <c r="N188" s="183"/>
      <c r="AH188" s="316"/>
      <c r="AI188" s="316"/>
      <c r="AK188" s="315"/>
      <c r="AL188" s="316"/>
    </row>
    <row r="189" spans="1:38" s="266" customFormat="1" ht="19.5" hidden="1" customHeight="1">
      <c r="A189" s="324" t="e">
        <f>#REF!</f>
        <v>#REF!</v>
      </c>
      <c r="B189" s="324"/>
      <c r="C189" s="324"/>
      <c r="D189" s="324"/>
      <c r="E189" s="324"/>
      <c r="F189" s="324"/>
      <c r="G189" s="324"/>
      <c r="H189" s="324"/>
      <c r="I189" s="314" t="e">
        <f>#REF!</f>
        <v>#REF!</v>
      </c>
      <c r="J189" s="1324" t="e">
        <f>#REF!</f>
        <v>#REF!</v>
      </c>
      <c r="K189" s="1324"/>
      <c r="L189" s="1324"/>
      <c r="M189" s="1324"/>
      <c r="N189" s="183"/>
      <c r="AH189" s="316"/>
      <c r="AI189" s="316"/>
      <c r="AK189" s="315"/>
      <c r="AL189" s="316"/>
    </row>
    <row r="190" spans="1:38" s="266" customFormat="1" ht="19.5" hidden="1" customHeight="1">
      <c r="A190" s="324" t="e">
        <f>#REF!</f>
        <v>#REF!</v>
      </c>
      <c r="B190" s="324"/>
      <c r="C190" s="324"/>
      <c r="D190" s="324"/>
      <c r="E190" s="324"/>
      <c r="F190" s="324"/>
      <c r="G190" s="324"/>
      <c r="H190" s="324"/>
      <c r="I190" s="314" t="e">
        <f>#REF!</f>
        <v>#REF!</v>
      </c>
      <c r="J190" s="1324" t="e">
        <f>#REF!</f>
        <v>#REF!</v>
      </c>
      <c r="K190" s="1324"/>
      <c r="L190" s="1324"/>
      <c r="M190" s="1324"/>
      <c r="N190" s="183"/>
      <c r="AH190" s="316"/>
      <c r="AI190" s="316"/>
      <c r="AK190" s="315"/>
      <c r="AL190" s="316"/>
    </row>
    <row r="191" spans="1:38" s="266" customFormat="1" ht="19.5" hidden="1" customHeight="1">
      <c r="A191" s="324"/>
      <c r="B191" s="324"/>
      <c r="C191" s="324"/>
      <c r="D191" s="324"/>
      <c r="E191" s="324"/>
      <c r="F191" s="324"/>
      <c r="G191" s="324"/>
      <c r="H191" s="324"/>
      <c r="I191" s="312" t="e">
        <f>#REF!</f>
        <v>#REF!</v>
      </c>
      <c r="J191" s="1324" t="e">
        <f>#REF!</f>
        <v>#REF!</v>
      </c>
      <c r="K191" s="1324"/>
      <c r="L191" s="1324"/>
      <c r="M191" s="1324"/>
      <c r="N191" s="183"/>
      <c r="AH191" s="316"/>
      <c r="AI191" s="316"/>
      <c r="AK191" s="316"/>
      <c r="AL191" s="316"/>
    </row>
    <row r="192" spans="1:38" s="266" customFormat="1" ht="19.5" hidden="1" customHeight="1">
      <c r="A192" s="318" t="e">
        <f>#REF!</f>
        <v>#REF!</v>
      </c>
      <c r="B192" s="318"/>
      <c r="C192" s="318"/>
      <c r="D192" s="318"/>
      <c r="E192" s="318"/>
      <c r="F192" s="318"/>
      <c r="G192" s="318"/>
      <c r="H192" s="318"/>
      <c r="I192" s="312" t="e">
        <f>#REF!</f>
        <v>#REF!</v>
      </c>
      <c r="J192" s="1324"/>
      <c r="K192" s="1324"/>
      <c r="L192" s="1324"/>
      <c r="M192" s="1324"/>
      <c r="N192" s="183"/>
      <c r="AH192" s="316"/>
      <c r="AI192" s="316"/>
      <c r="AK192" s="316"/>
      <c r="AL192" s="316"/>
    </row>
    <row r="193" spans="1:38" s="266" customFormat="1" ht="19.5" hidden="1" customHeight="1">
      <c r="A193" s="313" t="e">
        <f>#REF!</f>
        <v>#REF!</v>
      </c>
      <c r="B193" s="313"/>
      <c r="C193" s="313"/>
      <c r="D193" s="313"/>
      <c r="E193" s="313"/>
      <c r="F193" s="313"/>
      <c r="G193" s="313"/>
      <c r="H193" s="313"/>
      <c r="I193" s="314" t="e">
        <f>#REF!</f>
        <v>#REF!</v>
      </c>
      <c r="J193" s="1324" t="e">
        <f>#REF!</f>
        <v>#REF!</v>
      </c>
      <c r="K193" s="1324"/>
      <c r="L193" s="1324"/>
      <c r="M193" s="1324"/>
      <c r="N193" s="183"/>
      <c r="AH193" s="316"/>
      <c r="AI193" s="316"/>
      <c r="AK193" s="315"/>
      <c r="AL193" s="316"/>
    </row>
    <row r="194" spans="1:38" s="266" customFormat="1" ht="19.5" hidden="1" customHeight="1">
      <c r="A194" s="313" t="e">
        <f>#REF!</f>
        <v>#REF!</v>
      </c>
      <c r="B194" s="313"/>
      <c r="C194" s="313"/>
      <c r="D194" s="313"/>
      <c r="E194" s="313"/>
      <c r="F194" s="313"/>
      <c r="G194" s="313"/>
      <c r="H194" s="313"/>
      <c r="I194" s="314" t="e">
        <f>#REF!</f>
        <v>#REF!</v>
      </c>
      <c r="J194" s="1324" t="e">
        <f>#REF!</f>
        <v>#REF!</v>
      </c>
      <c r="K194" s="1324"/>
      <c r="L194" s="1324"/>
      <c r="M194" s="1324"/>
      <c r="N194" s="183"/>
      <c r="AH194" s="316"/>
      <c r="AI194" s="316"/>
      <c r="AK194" s="315"/>
      <c r="AL194" s="316"/>
    </row>
    <row r="195" spans="1:38" s="266" customFormat="1" ht="19.5" hidden="1" customHeight="1">
      <c r="A195" s="324"/>
      <c r="B195" s="324"/>
      <c r="C195" s="324"/>
      <c r="D195" s="324"/>
      <c r="E195" s="324"/>
      <c r="F195" s="324"/>
      <c r="G195" s="324"/>
      <c r="H195" s="324"/>
      <c r="I195" s="312" t="e">
        <f>#REF!</f>
        <v>#REF!</v>
      </c>
      <c r="J195" s="1324" t="e">
        <f>#REF!</f>
        <v>#REF!</v>
      </c>
      <c r="K195" s="1324"/>
      <c r="L195" s="1324"/>
      <c r="M195" s="1324"/>
      <c r="N195" s="183"/>
      <c r="AH195" s="316"/>
      <c r="AI195" s="316"/>
      <c r="AK195" s="316"/>
      <c r="AL195" s="316"/>
    </row>
    <row r="196" spans="1:38" s="266" customFormat="1" ht="33" hidden="1" customHeight="1">
      <c r="A196" s="318" t="e">
        <f>#REF!</f>
        <v>#REF!</v>
      </c>
      <c r="B196" s="318"/>
      <c r="C196" s="318"/>
      <c r="D196" s="318"/>
      <c r="E196" s="318"/>
      <c r="F196" s="318"/>
      <c r="G196" s="318"/>
      <c r="H196" s="318"/>
      <c r="I196" s="312" t="e">
        <f>#REF!</f>
        <v>#REF!</v>
      </c>
      <c r="J196" s="1324"/>
      <c r="K196" s="1324"/>
      <c r="L196" s="1324"/>
      <c r="M196" s="1324"/>
      <c r="N196" s="183"/>
      <c r="AH196" s="316"/>
      <c r="AI196" s="316"/>
      <c r="AK196" s="316"/>
      <c r="AL196" s="316"/>
    </row>
    <row r="197" spans="1:38" s="266" customFormat="1" ht="19.5" hidden="1" customHeight="1">
      <c r="A197" s="313" t="e">
        <f>#REF!</f>
        <v>#REF!</v>
      </c>
      <c r="B197" s="313"/>
      <c r="C197" s="313"/>
      <c r="D197" s="313"/>
      <c r="E197" s="313"/>
      <c r="F197" s="313"/>
      <c r="G197" s="313"/>
      <c r="H197" s="313"/>
      <c r="I197" s="314" t="e">
        <f>#REF!</f>
        <v>#REF!</v>
      </c>
      <c r="J197" s="1324" t="e">
        <f>#REF!</f>
        <v>#REF!</v>
      </c>
      <c r="K197" s="1324"/>
      <c r="L197" s="1324"/>
      <c r="M197" s="1324"/>
      <c r="N197" s="183"/>
      <c r="AH197" s="316"/>
      <c r="AI197" s="316"/>
      <c r="AK197" s="315"/>
      <c r="AL197" s="316"/>
    </row>
    <row r="198" spans="1:38" s="266" customFormat="1" ht="19.5" hidden="1" customHeight="1">
      <c r="A198" s="313" t="e">
        <f>#REF!</f>
        <v>#REF!</v>
      </c>
      <c r="B198" s="313"/>
      <c r="C198" s="313"/>
      <c r="D198" s="313"/>
      <c r="E198" s="313"/>
      <c r="F198" s="313"/>
      <c r="G198" s="313"/>
      <c r="H198" s="313"/>
      <c r="I198" s="314" t="e">
        <f>#REF!</f>
        <v>#REF!</v>
      </c>
      <c r="J198" s="1324" t="e">
        <f>#REF!</f>
        <v>#REF!</v>
      </c>
      <c r="K198" s="1324"/>
      <c r="L198" s="1324"/>
      <c r="M198" s="1324"/>
      <c r="N198" s="183"/>
      <c r="AH198" s="316"/>
      <c r="AI198" s="316"/>
      <c r="AK198" s="315"/>
      <c r="AL198" s="316"/>
    </row>
    <row r="199" spans="1:38" s="266" customFormat="1" ht="19.5" hidden="1" customHeight="1">
      <c r="A199" s="313" t="e">
        <f>#REF!</f>
        <v>#REF!</v>
      </c>
      <c r="B199" s="313"/>
      <c r="C199" s="313"/>
      <c r="D199" s="313"/>
      <c r="E199" s="313"/>
      <c r="F199" s="313"/>
      <c r="G199" s="313"/>
      <c r="H199" s="313"/>
      <c r="I199" s="314" t="e">
        <f>#REF!</f>
        <v>#REF!</v>
      </c>
      <c r="J199" s="1324" t="e">
        <f>#REF!</f>
        <v>#REF!</v>
      </c>
      <c r="K199" s="1324"/>
      <c r="L199" s="1324"/>
      <c r="M199" s="1324"/>
      <c r="N199" s="183"/>
      <c r="AH199" s="316"/>
      <c r="AI199" s="316"/>
      <c r="AK199" s="315"/>
      <c r="AL199" s="316"/>
    </row>
    <row r="200" spans="1:38" s="266" customFormat="1" ht="19.5" hidden="1" customHeight="1">
      <c r="A200" s="313" t="e">
        <f>#REF!</f>
        <v>#REF!</v>
      </c>
      <c r="B200" s="313"/>
      <c r="C200" s="313"/>
      <c r="D200" s="313"/>
      <c r="E200" s="313"/>
      <c r="F200" s="313"/>
      <c r="G200" s="313"/>
      <c r="H200" s="313"/>
      <c r="I200" s="314" t="e">
        <f>#REF!</f>
        <v>#REF!</v>
      </c>
      <c r="J200" s="1324" t="e">
        <f>#REF!</f>
        <v>#REF!</v>
      </c>
      <c r="K200" s="1324"/>
      <c r="L200" s="1324"/>
      <c r="M200" s="1324"/>
      <c r="N200" s="183"/>
      <c r="AH200" s="316"/>
      <c r="AI200" s="316"/>
      <c r="AK200" s="315"/>
      <c r="AL200" s="316"/>
    </row>
    <row r="201" spans="1:38" s="266" customFormat="1" ht="19.5" hidden="1" customHeight="1">
      <c r="A201" s="313" t="e">
        <f>#REF!</f>
        <v>#REF!</v>
      </c>
      <c r="B201" s="313"/>
      <c r="C201" s="313"/>
      <c r="D201" s="313"/>
      <c r="E201" s="313"/>
      <c r="F201" s="313"/>
      <c r="G201" s="313"/>
      <c r="H201" s="313"/>
      <c r="I201" s="314" t="e">
        <f>#REF!</f>
        <v>#REF!</v>
      </c>
      <c r="J201" s="1324" t="e">
        <f>#REF!</f>
        <v>#REF!</v>
      </c>
      <c r="K201" s="1324"/>
      <c r="L201" s="1324"/>
      <c r="M201" s="1324"/>
      <c r="N201" s="183"/>
      <c r="AH201" s="316"/>
      <c r="AI201" s="316"/>
      <c r="AK201" s="315"/>
      <c r="AL201" s="316"/>
    </row>
    <row r="202" spans="1:38" s="266" customFormat="1" ht="19.5" hidden="1" customHeight="1">
      <c r="A202" s="313" t="e">
        <f>#REF!</f>
        <v>#REF!</v>
      </c>
      <c r="B202" s="313"/>
      <c r="C202" s="313"/>
      <c r="D202" s="313"/>
      <c r="E202" s="313"/>
      <c r="F202" s="313"/>
      <c r="G202" s="313"/>
      <c r="H202" s="313"/>
      <c r="I202" s="314" t="e">
        <f>#REF!</f>
        <v>#REF!</v>
      </c>
      <c r="J202" s="1324" t="e">
        <f>#REF!</f>
        <v>#REF!</v>
      </c>
      <c r="K202" s="1324"/>
      <c r="L202" s="1324"/>
      <c r="M202" s="1324"/>
      <c r="N202" s="183"/>
      <c r="AH202" s="316"/>
      <c r="AI202" s="316"/>
      <c r="AK202" s="315"/>
      <c r="AL202" s="316"/>
    </row>
    <row r="203" spans="1:38" s="266" customFormat="1" ht="19.5" hidden="1" customHeight="1">
      <c r="A203" s="324"/>
      <c r="B203" s="324"/>
      <c r="C203" s="324"/>
      <c r="D203" s="324"/>
      <c r="E203" s="324"/>
      <c r="F203" s="324"/>
      <c r="G203" s="324"/>
      <c r="H203" s="324"/>
      <c r="I203" s="312" t="e">
        <f>#REF!</f>
        <v>#REF!</v>
      </c>
      <c r="J203" s="1324" t="e">
        <f>#REF!</f>
        <v>#REF!</v>
      </c>
      <c r="K203" s="1324"/>
      <c r="L203" s="1324"/>
      <c r="M203" s="1324"/>
      <c r="N203" s="183"/>
      <c r="AH203" s="316"/>
      <c r="AI203" s="316"/>
      <c r="AK203" s="316"/>
      <c r="AL203" s="316"/>
    </row>
    <row r="204" spans="1:38" s="266" customFormat="1" ht="33" hidden="1" customHeight="1">
      <c r="A204" s="318" t="e">
        <f>#REF!</f>
        <v>#REF!</v>
      </c>
      <c r="B204" s="318"/>
      <c r="C204" s="318"/>
      <c r="D204" s="318"/>
      <c r="E204" s="318"/>
      <c r="F204" s="318"/>
      <c r="G204" s="318"/>
      <c r="H204" s="318"/>
      <c r="I204" s="312" t="e">
        <f>#REF!</f>
        <v>#REF!</v>
      </c>
      <c r="J204" s="1324"/>
      <c r="K204" s="1324"/>
      <c r="L204" s="1324"/>
      <c r="M204" s="1324"/>
      <c r="N204" s="183"/>
      <c r="AH204" s="316"/>
      <c r="AI204" s="316"/>
      <c r="AK204" s="316"/>
      <c r="AL204" s="316"/>
    </row>
    <row r="205" spans="1:38" s="266" customFormat="1" ht="33" hidden="1" customHeight="1">
      <c r="A205" s="313" t="e">
        <f>#REF!</f>
        <v>#REF!</v>
      </c>
      <c r="B205" s="313"/>
      <c r="C205" s="313"/>
      <c r="D205" s="313"/>
      <c r="E205" s="313"/>
      <c r="F205" s="313"/>
      <c r="G205" s="313"/>
      <c r="H205" s="313"/>
      <c r="I205" s="314" t="e">
        <f>#REF!</f>
        <v>#REF!</v>
      </c>
      <c r="J205" s="1324" t="e">
        <f>#REF!</f>
        <v>#REF!</v>
      </c>
      <c r="K205" s="1324"/>
      <c r="L205" s="1324"/>
      <c r="M205" s="1324"/>
      <c r="N205" s="183"/>
      <c r="AH205" s="316"/>
      <c r="AI205" s="316"/>
      <c r="AK205" s="315"/>
      <c r="AL205" s="316"/>
    </row>
    <row r="206" spans="1:38" s="266" customFormat="1" ht="19.5" hidden="1" customHeight="1">
      <c r="A206" s="313" t="e">
        <f>#REF!</f>
        <v>#REF!</v>
      </c>
      <c r="B206" s="313"/>
      <c r="C206" s="313"/>
      <c r="D206" s="313"/>
      <c r="E206" s="313"/>
      <c r="F206" s="313"/>
      <c r="G206" s="313"/>
      <c r="H206" s="313"/>
      <c r="I206" s="314" t="e">
        <f>#REF!</f>
        <v>#REF!</v>
      </c>
      <c r="J206" s="1324" t="e">
        <f>#REF!</f>
        <v>#REF!</v>
      </c>
      <c r="K206" s="1324"/>
      <c r="L206" s="1324"/>
      <c r="M206" s="1324"/>
      <c r="N206" s="183"/>
      <c r="AH206" s="316"/>
      <c r="AI206" s="316"/>
      <c r="AK206" s="315"/>
      <c r="AL206" s="316"/>
    </row>
    <row r="207" spans="1:38" s="266" customFormat="1" ht="19.5" hidden="1" customHeight="1">
      <c r="A207" s="313" t="e">
        <f>#REF!</f>
        <v>#REF!</v>
      </c>
      <c r="B207" s="313"/>
      <c r="C207" s="313"/>
      <c r="D207" s="313"/>
      <c r="E207" s="313"/>
      <c r="F207" s="313"/>
      <c r="G207" s="313"/>
      <c r="H207" s="313"/>
      <c r="I207" s="314" t="e">
        <f>#REF!</f>
        <v>#REF!</v>
      </c>
      <c r="J207" s="1324" t="e">
        <f>#REF!</f>
        <v>#REF!</v>
      </c>
      <c r="K207" s="1324"/>
      <c r="L207" s="1324"/>
      <c r="M207" s="1324"/>
      <c r="N207" s="183"/>
      <c r="AH207" s="316"/>
      <c r="AI207" s="316"/>
      <c r="AK207" s="315"/>
      <c r="AL207" s="316"/>
    </row>
    <row r="208" spans="1:38" s="266" customFormat="1" ht="19.5" hidden="1" customHeight="1">
      <c r="A208" s="324" t="e">
        <f>#REF!</f>
        <v>#REF!</v>
      </c>
      <c r="B208" s="324"/>
      <c r="C208" s="324"/>
      <c r="D208" s="324"/>
      <c r="E208" s="324"/>
      <c r="F208" s="324"/>
      <c r="G208" s="324"/>
      <c r="H208" s="324"/>
      <c r="I208" s="312" t="e">
        <f>#REF!</f>
        <v>#REF!</v>
      </c>
      <c r="J208" s="1324" t="e">
        <f>#REF!</f>
        <v>#REF!</v>
      </c>
      <c r="K208" s="1324"/>
      <c r="L208" s="1324"/>
      <c r="M208" s="1324"/>
      <c r="N208" s="183"/>
      <c r="AH208" s="316"/>
      <c r="AI208" s="316"/>
      <c r="AK208" s="316"/>
      <c r="AL208" s="316"/>
    </row>
    <row r="209" spans="1:38" s="266" customFormat="1" ht="33" hidden="1" customHeight="1">
      <c r="A209" s="318" t="e">
        <f>#REF!</f>
        <v>#REF!</v>
      </c>
      <c r="B209" s="318"/>
      <c r="C209" s="318"/>
      <c r="D209" s="318"/>
      <c r="E209" s="318"/>
      <c r="F209" s="318"/>
      <c r="G209" s="318"/>
      <c r="H209" s="318"/>
      <c r="I209" s="312" t="e">
        <f>#REF!</f>
        <v>#REF!</v>
      </c>
      <c r="J209" s="1324"/>
      <c r="K209" s="1324"/>
      <c r="L209" s="1324"/>
      <c r="M209" s="1324"/>
      <c r="N209" s="183"/>
      <c r="AH209" s="316"/>
      <c r="AI209" s="316"/>
      <c r="AK209" s="316"/>
      <c r="AL209" s="316"/>
    </row>
    <row r="210" spans="1:38" s="266" customFormat="1" ht="19.5" hidden="1" customHeight="1">
      <c r="A210" s="313" t="e">
        <f>#REF!</f>
        <v>#REF!</v>
      </c>
      <c r="B210" s="313"/>
      <c r="C210" s="313"/>
      <c r="D210" s="313"/>
      <c r="E210" s="313"/>
      <c r="F210" s="313"/>
      <c r="G210" s="313"/>
      <c r="H210" s="313"/>
      <c r="I210" s="314" t="e">
        <f>#REF!</f>
        <v>#REF!</v>
      </c>
      <c r="J210" s="1324" t="e">
        <f>#REF!</f>
        <v>#REF!</v>
      </c>
      <c r="K210" s="1324"/>
      <c r="L210" s="1324"/>
      <c r="M210" s="1324"/>
      <c r="N210" s="183"/>
      <c r="AH210" s="316"/>
      <c r="AI210" s="316"/>
      <c r="AK210" s="315"/>
      <c r="AL210" s="316"/>
    </row>
    <row r="211" spans="1:38" s="266" customFormat="1" ht="19.5" hidden="1" customHeight="1">
      <c r="A211" s="313" t="e">
        <f>#REF!</f>
        <v>#REF!</v>
      </c>
      <c r="B211" s="313"/>
      <c r="C211" s="313"/>
      <c r="D211" s="313"/>
      <c r="E211" s="313"/>
      <c r="F211" s="313"/>
      <c r="G211" s="313"/>
      <c r="H211" s="313"/>
      <c r="I211" s="314" t="e">
        <f>#REF!</f>
        <v>#REF!</v>
      </c>
      <c r="J211" s="1324" t="e">
        <f>#REF!</f>
        <v>#REF!</v>
      </c>
      <c r="K211" s="1324"/>
      <c r="L211" s="1324"/>
      <c r="M211" s="1324"/>
      <c r="N211" s="183"/>
      <c r="AH211" s="316"/>
      <c r="AI211" s="316"/>
      <c r="AK211" s="315"/>
      <c r="AL211" s="316"/>
    </row>
    <row r="212" spans="1:38" s="266" customFormat="1" ht="32.25" hidden="1" customHeight="1">
      <c r="A212" s="313" t="e">
        <f>#REF!</f>
        <v>#REF!</v>
      </c>
      <c r="B212" s="313"/>
      <c r="C212" s="313"/>
      <c r="D212" s="313"/>
      <c r="E212" s="313"/>
      <c r="F212" s="313"/>
      <c r="G212" s="313"/>
      <c r="H212" s="313"/>
      <c r="I212" s="314" t="e">
        <f>#REF!</f>
        <v>#REF!</v>
      </c>
      <c r="J212" s="1324" t="e">
        <f>#REF!</f>
        <v>#REF!</v>
      </c>
      <c r="K212" s="1324"/>
      <c r="L212" s="1324"/>
      <c r="M212" s="1324"/>
      <c r="N212" s="183"/>
      <c r="AH212" s="316"/>
      <c r="AI212" s="316"/>
      <c r="AK212" s="315"/>
      <c r="AL212" s="316"/>
    </row>
    <row r="213" spans="1:38" s="266" customFormat="1" ht="19.5" hidden="1" customHeight="1">
      <c r="A213" s="313" t="e">
        <f>#REF!</f>
        <v>#REF!</v>
      </c>
      <c r="B213" s="313"/>
      <c r="C213" s="313"/>
      <c r="D213" s="313"/>
      <c r="E213" s="313"/>
      <c r="F213" s="313"/>
      <c r="G213" s="313"/>
      <c r="H213" s="313"/>
      <c r="I213" s="314" t="e">
        <f>#REF!</f>
        <v>#REF!</v>
      </c>
      <c r="J213" s="1324" t="e">
        <f>#REF!</f>
        <v>#REF!</v>
      </c>
      <c r="K213" s="1324"/>
      <c r="L213" s="1324"/>
      <c r="M213" s="1324"/>
      <c r="N213" s="183"/>
      <c r="AH213" s="316"/>
      <c r="AI213" s="316"/>
      <c r="AK213" s="315"/>
      <c r="AL213" s="316"/>
    </row>
    <row r="214" spans="1:38" s="266" customFormat="1" ht="19.5" hidden="1" customHeight="1">
      <c r="A214" s="317"/>
      <c r="B214" s="317"/>
      <c r="C214" s="317"/>
      <c r="D214" s="317"/>
      <c r="E214" s="317"/>
      <c r="F214" s="317"/>
      <c r="G214" s="317"/>
      <c r="H214" s="317"/>
      <c r="I214" s="312" t="e">
        <f>#REF!</f>
        <v>#REF!</v>
      </c>
      <c r="J214" s="1324" t="e">
        <f>#REF!</f>
        <v>#REF!</v>
      </c>
      <c r="K214" s="1324"/>
      <c r="L214" s="1324"/>
      <c r="M214" s="1324"/>
      <c r="N214" s="185"/>
      <c r="AH214" s="316"/>
      <c r="AI214" s="316"/>
      <c r="AK214" s="316"/>
      <c r="AL214" s="316"/>
    </row>
    <row r="215" spans="1:38" s="266" customFormat="1" hidden="1">
      <c r="A215" s="320"/>
      <c r="B215" s="320"/>
      <c r="C215" s="320"/>
      <c r="D215" s="320"/>
      <c r="E215" s="320"/>
      <c r="F215" s="320"/>
      <c r="G215" s="320"/>
      <c r="H215" s="320"/>
      <c r="I215" s="312" t="e">
        <f>#REF!</f>
        <v>#REF!</v>
      </c>
      <c r="J215" s="1324" t="e">
        <f>#REF!</f>
        <v>#REF!</v>
      </c>
      <c r="K215" s="1324"/>
      <c r="L215" s="1324"/>
      <c r="M215" s="1324"/>
      <c r="N215" s="185"/>
      <c r="AH215" s="316"/>
      <c r="AI215" s="316"/>
      <c r="AK215" s="316"/>
      <c r="AL215" s="316"/>
    </row>
    <row r="216" spans="1:38" s="266" customFormat="1" ht="19.5" hidden="1" customHeight="1">
      <c r="A216" s="321"/>
      <c r="B216" s="321"/>
      <c r="C216" s="321"/>
      <c r="D216" s="321"/>
      <c r="E216" s="321"/>
      <c r="F216" s="321"/>
      <c r="G216" s="321"/>
      <c r="H216" s="321"/>
      <c r="I216" s="312" t="e">
        <f>#REF!</f>
        <v>#REF!</v>
      </c>
      <c r="J216" s="1324" t="e">
        <f>#REF!</f>
        <v>#REF!</v>
      </c>
      <c r="K216" s="1324"/>
      <c r="L216" s="1324"/>
      <c r="M216" s="1324"/>
      <c r="N216" s="185"/>
      <c r="AH216" s="316"/>
      <c r="AI216" s="316"/>
      <c r="AK216" s="316"/>
      <c r="AL216" s="316"/>
    </row>
    <row r="217" spans="1:38" s="181" customFormat="1">
      <c r="A217" s="227"/>
      <c r="B217" s="227"/>
      <c r="C217" s="227"/>
      <c r="D217" s="227"/>
      <c r="E217" s="227"/>
      <c r="F217" s="227"/>
      <c r="G217" s="227"/>
      <c r="H217" s="227"/>
      <c r="I217" s="220"/>
      <c r="J217" s="1325"/>
      <c r="K217" s="1325"/>
      <c r="L217" s="1325"/>
      <c r="M217" s="1325"/>
      <c r="N217" s="255"/>
      <c r="O217" s="381"/>
    </row>
    <row r="218" spans="1:38" s="181" customFormat="1">
      <c r="A218" s="202"/>
      <c r="B218" s="202"/>
      <c r="C218" s="202"/>
      <c r="D218" s="202"/>
      <c r="E218" s="202"/>
      <c r="F218" s="202"/>
      <c r="G218" s="202"/>
      <c r="H218" s="202"/>
      <c r="I218" s="190"/>
      <c r="J218" s="190"/>
      <c r="K218" s="190"/>
      <c r="L218" s="190"/>
      <c r="M218" s="190"/>
      <c r="N218" s="255"/>
      <c r="O218" s="381"/>
    </row>
    <row r="219" spans="1:38" s="181" customFormat="1">
      <c r="A219" s="202"/>
      <c r="B219" s="202"/>
      <c r="C219" s="202"/>
      <c r="D219" s="202"/>
      <c r="E219" s="202"/>
      <c r="F219" s="202"/>
      <c r="G219" s="202"/>
      <c r="H219" s="202"/>
      <c r="I219" s="190"/>
      <c r="J219" s="190"/>
      <c r="K219" s="190"/>
      <c r="L219" s="190"/>
      <c r="M219" s="190"/>
      <c r="N219" s="255"/>
      <c r="O219" s="381"/>
    </row>
  </sheetData>
  <sheetProtection password="A86E" sheet="1" formatColumns="0" formatRows="0" selectLockedCells="1"/>
  <customSheetViews>
    <customSheetView guid="{A41EE4DE-0D82-4A56-8210-F78316511D11}" scale="8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4"/>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5"/>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0"/>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5"/>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6"/>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7"/>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20"/>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21"/>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2"/>
      <headerFooter alignWithMargins="0">
        <oddFooter>&amp;R&amp;"Book Antiqua,Bold"&amp;10Schedule-7/ Page &amp;P of &amp;N</oddFooter>
      </headerFooter>
    </customSheetView>
    <customSheetView guid="{563446CD-EB1B-4F94-95CE-012C7C73EC8C}" scale="80" fitToPage="1" printArea="1" hiddenRows="1" hiddenColumns="1" view="pageBreakPreview">
      <selection activeCell="O14" sqref="O14"/>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 guid="{D917BAD1-3F5E-4203-970E-74D838DD272E}" scale="8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s>
  <mergeCells count="145">
    <mergeCell ref="AH110:AI110"/>
    <mergeCell ref="AK110:AL110"/>
    <mergeCell ref="AH111:AI111"/>
    <mergeCell ref="AK111:AL111"/>
    <mergeCell ref="AH112:AI112"/>
    <mergeCell ref="AK112:AL112"/>
    <mergeCell ref="J210:M210"/>
    <mergeCell ref="J211:M211"/>
    <mergeCell ref="J205:M205"/>
    <mergeCell ref="J206:M206"/>
    <mergeCell ref="J207:M207"/>
    <mergeCell ref="J208:M208"/>
    <mergeCell ref="AK116:AL116"/>
    <mergeCell ref="AK117:AL117"/>
    <mergeCell ref="AK118:AL118"/>
    <mergeCell ref="J183:M183"/>
    <mergeCell ref="AH116:AI116"/>
    <mergeCell ref="J201:M201"/>
    <mergeCell ref="J186:M186"/>
    <mergeCell ref="J187:M187"/>
    <mergeCell ref="J188:M188"/>
    <mergeCell ref="J189:M189"/>
    <mergeCell ref="J190:M190"/>
    <mergeCell ref="J191:M191"/>
    <mergeCell ref="J217:M217"/>
    <mergeCell ref="AH117:AI117"/>
    <mergeCell ref="J213:M213"/>
    <mergeCell ref="J214:M214"/>
    <mergeCell ref="J215:M215"/>
    <mergeCell ref="J216:M216"/>
    <mergeCell ref="J209:M209"/>
    <mergeCell ref="J212:M212"/>
    <mergeCell ref="J204:M204"/>
    <mergeCell ref="AH118:AI118"/>
    <mergeCell ref="J202:M202"/>
    <mergeCell ref="J203:M203"/>
    <mergeCell ref="J198:M198"/>
    <mergeCell ref="J192:M192"/>
    <mergeCell ref="J193:M193"/>
    <mergeCell ref="J194:M194"/>
    <mergeCell ref="J195:M195"/>
    <mergeCell ref="J200:M200"/>
    <mergeCell ref="J199:M199"/>
    <mergeCell ref="J180:M180"/>
    <mergeCell ref="J181:M181"/>
    <mergeCell ref="J184:M184"/>
    <mergeCell ref="J185:M185"/>
    <mergeCell ref="J182:M182"/>
    <mergeCell ref="J196:M196"/>
    <mergeCell ref="J197:M197"/>
    <mergeCell ref="J170:M170"/>
    <mergeCell ref="J171:M171"/>
    <mergeCell ref="J164:M164"/>
    <mergeCell ref="J165:M165"/>
    <mergeCell ref="J166:M166"/>
    <mergeCell ref="J167:M167"/>
    <mergeCell ref="J178:M178"/>
    <mergeCell ref="J179:M179"/>
    <mergeCell ref="J176:M176"/>
    <mergeCell ref="J177:M177"/>
    <mergeCell ref="J172:M172"/>
    <mergeCell ref="J173:M173"/>
    <mergeCell ref="J174:M174"/>
    <mergeCell ref="J175:M175"/>
    <mergeCell ref="J163:M163"/>
    <mergeCell ref="J150:M150"/>
    <mergeCell ref="J151:M151"/>
    <mergeCell ref="J154:M154"/>
    <mergeCell ref="J155:M155"/>
    <mergeCell ref="J156:M156"/>
    <mergeCell ref="J157:M157"/>
    <mergeCell ref="J168:M168"/>
    <mergeCell ref="J169:M169"/>
    <mergeCell ref="J158:M158"/>
    <mergeCell ref="J159:M159"/>
    <mergeCell ref="J146:M146"/>
    <mergeCell ref="J147:M147"/>
    <mergeCell ref="J148:M148"/>
    <mergeCell ref="J149:M149"/>
    <mergeCell ref="J160:M160"/>
    <mergeCell ref="J161:M161"/>
    <mergeCell ref="J162:M162"/>
    <mergeCell ref="J152:M152"/>
    <mergeCell ref="J153:M153"/>
    <mergeCell ref="J129:M129"/>
    <mergeCell ref="J130:M130"/>
    <mergeCell ref="J135:M135"/>
    <mergeCell ref="J136:M136"/>
    <mergeCell ref="J127:M127"/>
    <mergeCell ref="J144:M144"/>
    <mergeCell ref="J145:M145"/>
    <mergeCell ref="J138:M138"/>
    <mergeCell ref="J131:M131"/>
    <mergeCell ref="J132:M132"/>
    <mergeCell ref="J133:M133"/>
    <mergeCell ref="J134:M134"/>
    <mergeCell ref="J137:M137"/>
    <mergeCell ref="J140:M140"/>
    <mergeCell ref="J141:M141"/>
    <mergeCell ref="J142:M142"/>
    <mergeCell ref="J143:M143"/>
    <mergeCell ref="J139:M139"/>
    <mergeCell ref="J112:M112"/>
    <mergeCell ref="J113:M113"/>
    <mergeCell ref="J110:M110"/>
    <mergeCell ref="J111:M111"/>
    <mergeCell ref="J122:M122"/>
    <mergeCell ref="J123:M123"/>
    <mergeCell ref="J124:M124"/>
    <mergeCell ref="J125:M125"/>
    <mergeCell ref="J128:M128"/>
    <mergeCell ref="I105:J105"/>
    <mergeCell ref="I106:J106"/>
    <mergeCell ref="I107:J107"/>
    <mergeCell ref="J126:M126"/>
    <mergeCell ref="AK14:AL14"/>
    <mergeCell ref="AH14:AI14"/>
    <mergeCell ref="A104:J104"/>
    <mergeCell ref="J24:M24"/>
    <mergeCell ref="J23:M23"/>
    <mergeCell ref="J22:M22"/>
    <mergeCell ref="E25:M25"/>
    <mergeCell ref="A20:H20"/>
    <mergeCell ref="A21:H21"/>
    <mergeCell ref="B16:N16"/>
    <mergeCell ref="F19:L19"/>
    <mergeCell ref="J114:M114"/>
    <mergeCell ref="J115:M115"/>
    <mergeCell ref="J116:M116"/>
    <mergeCell ref="J117:M117"/>
    <mergeCell ref="J120:M120"/>
    <mergeCell ref="J121:M121"/>
    <mergeCell ref="J118:M118"/>
    <mergeCell ref="J119:M119"/>
    <mergeCell ref="I108:J108"/>
    <mergeCell ref="A4:N4"/>
    <mergeCell ref="A3:N3"/>
    <mergeCell ref="A100:M100"/>
    <mergeCell ref="A101:M101"/>
    <mergeCell ref="I10:J10"/>
    <mergeCell ref="I11:J11"/>
    <mergeCell ref="I8:J8"/>
    <mergeCell ref="I9:J9"/>
    <mergeCell ref="A7:J7"/>
    <mergeCell ref="A13:M13"/>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5"/>
  <headerFooter alignWithMargins="0">
    <oddFooter>&amp;R&amp;"Book Antiqua,Bold"&amp;10Schedule-7/ Page &amp;P of &amp;N</oddFooter>
  </headerFooter>
  <colBreaks count="1" manualBreakCount="1">
    <brk id="13" max="1048575" man="1"/>
  </colBreaks>
  <drawing r:id="rId2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RowHeight="16.5"/>
  <cols>
    <col min="1" max="1" width="11.375" style="376" customWidth="1"/>
    <col min="2" max="2" width="38.125" style="329" customWidth="1"/>
    <col min="3" max="3" width="7.625" style="329" customWidth="1"/>
    <col min="4" max="4" width="10.25" style="329" customWidth="1"/>
    <col min="5" max="5" width="15.375" style="329" customWidth="1"/>
    <col min="6" max="6" width="11.375" style="329" customWidth="1"/>
    <col min="7" max="7" width="13.625" style="329" customWidth="1"/>
    <col min="8" max="8" width="20.875" style="255" customWidth="1"/>
    <col min="9" max="12" width="9" style="381"/>
    <col min="13" max="29" width="9" style="181"/>
    <col min="30" max="30" width="0" style="181" hidden="1" customWidth="1"/>
    <col min="31" max="31" width="13.875" style="181" hidden="1" customWidth="1"/>
    <col min="32" max="32" width="13.625" style="181" hidden="1" customWidth="1"/>
    <col min="33" max="33" width="21.375" style="181" hidden="1" customWidth="1"/>
    <col min="34" max="34" width="12" style="181" hidden="1" customWidth="1"/>
    <col min="35" max="36" width="0" style="181" hidden="1" customWidth="1"/>
    <col min="37" max="45" width="9" style="181"/>
    <col min="46" max="16384" width="9" style="381"/>
  </cols>
  <sheetData>
    <row r="1" spans="1:35" ht="18" customHeight="1">
      <c r="A1" s="78" t="str">
        <f>Cover!B3</f>
        <v>Specification No.: CC/NT/W-TW/DOM/A06/23/04720</v>
      </c>
      <c r="B1" s="79"/>
      <c r="C1" s="80"/>
      <c r="D1" s="80"/>
      <c r="E1" s="80"/>
      <c r="F1" s="80"/>
      <c r="G1" s="80"/>
    </row>
    <row r="2" spans="1:35" ht="18.600000000000001" customHeight="1">
      <c r="A2" s="382"/>
      <c r="B2" s="383"/>
      <c r="C2" s="384"/>
      <c r="D2" s="384"/>
      <c r="E2" s="384"/>
      <c r="F2" s="384"/>
      <c r="G2" s="384"/>
    </row>
    <row r="3" spans="1:35" ht="55.5" customHeight="1">
      <c r="A3" s="1319" t="str">
        <f>Cover!$B$2</f>
        <v xml:space="preserve">Transmission Line package TW01 for Diversion/modification of 400kV D/C Kota/RAPPD – Jaipur South Transmission Line due to upcoming Isarda Dam Project under Consultancy services </v>
      </c>
      <c r="B3" s="1319"/>
      <c r="C3" s="1319"/>
      <c r="D3" s="1319"/>
      <c r="E3" s="1319"/>
      <c r="F3" s="1319"/>
      <c r="G3" s="1319"/>
      <c r="AD3" s="196" t="s">
        <v>342</v>
      </c>
      <c r="AF3" s="217">
        <f>IF(ISERROR(#REF!/('Sch-6'!D14+'Sch-6'!D16+'Sch-6'!D18)),0,#REF!/( 'Sch-6'!D14+'Sch-6'!D16+'Sch-6'!D18))</f>
        <v>0</v>
      </c>
    </row>
    <row r="4" spans="1:35" ht="21.95" customHeight="1">
      <c r="A4" s="1269" t="s">
        <v>415</v>
      </c>
      <c r="B4" s="1269"/>
      <c r="C4" s="1269"/>
      <c r="D4" s="1269"/>
      <c r="E4" s="1269"/>
      <c r="F4" s="1269"/>
      <c r="G4" s="1269"/>
      <c r="AD4" s="196" t="s">
        <v>343</v>
      </c>
      <c r="AF4" s="217" t="e">
        <f>#REF!</f>
        <v>#REF!</v>
      </c>
    </row>
    <row r="5" spans="1:35" ht="18.600000000000001" customHeight="1">
      <c r="A5" s="65"/>
      <c r="B5" s="104"/>
      <c r="C5" s="104"/>
      <c r="D5" s="104"/>
      <c r="E5" s="104"/>
      <c r="F5" s="104"/>
      <c r="G5" s="104"/>
      <c r="AD5" s="196" t="s">
        <v>350</v>
      </c>
      <c r="AF5" s="217">
        <f>IF(ISERROR(#REF!/#REF!),0,#REF! /#REF!)</f>
        <v>0</v>
      </c>
    </row>
    <row r="6" spans="1:35" ht="27.95" customHeight="1">
      <c r="A6" s="28" t="str">
        <f>'Sch-1'!A6</f>
        <v>Bidder’s Name and Address (Sole Bidder) :</v>
      </c>
      <c r="B6" s="38"/>
      <c r="C6" s="38"/>
      <c r="D6" s="38"/>
      <c r="E6" s="546" t="s">
        <v>392</v>
      </c>
      <c r="F6" s="38"/>
      <c r="G6" s="60"/>
      <c r="AD6" s="196" t="s">
        <v>351</v>
      </c>
      <c r="AF6" s="217" t="e">
        <f>#REF!</f>
        <v>#REF!</v>
      </c>
    </row>
    <row r="7" spans="1:35" ht="36" customHeight="1">
      <c r="A7" s="1322" t="str">
        <f>'Sch-1'!A7</f>
        <v/>
      </c>
      <c r="B7" s="1322"/>
      <c r="C7" s="1322"/>
      <c r="D7" s="464"/>
      <c r="E7" s="547" t="str">
        <f>'Sch-1'!M7</f>
        <v>Contracts Services, 3rd Floor</v>
      </c>
      <c r="F7" s="464"/>
      <c r="G7" s="59"/>
      <c r="AD7" s="196" t="s">
        <v>346</v>
      </c>
      <c r="AF7" s="217" t="e">
        <f>SUM(AF3:AF6)</f>
        <v>#REF!</v>
      </c>
    </row>
    <row r="8" spans="1:35" ht="27.95" customHeight="1">
      <c r="A8" s="39" t="s">
        <v>408</v>
      </c>
      <c r="B8" s="1288" t="str">
        <f>IF('Sch-1'!C8=0, "", 'Sch-1'!C8)</f>
        <v xml:space="preserve">…….. …….. …….. …….. …….. …….. </v>
      </c>
      <c r="C8" s="1288"/>
      <c r="D8" s="463"/>
      <c r="E8" s="547" t="str">
        <f>'Sch-1'!M8</f>
        <v>Power Grid Corporation of India Ltd.,</v>
      </c>
      <c r="F8" s="463"/>
      <c r="G8" s="59"/>
    </row>
    <row r="9" spans="1:35" ht="27.95" customHeight="1">
      <c r="A9" s="39" t="s">
        <v>409</v>
      </c>
      <c r="B9" s="1288" t="str">
        <f>IF('Sch-1'!C9=0, "", 'Sch-1'!C9)</f>
        <v xml:space="preserve">…….. …….. …….. …….. …….. …….. </v>
      </c>
      <c r="C9" s="1288"/>
      <c r="D9" s="463"/>
      <c r="E9" s="547" t="str">
        <f>'Sch-1'!M9</f>
        <v>"Saudamini", Plot No.-2</v>
      </c>
      <c r="F9" s="463"/>
      <c r="G9" s="59"/>
    </row>
    <row r="10" spans="1:35" ht="27.95" customHeight="1">
      <c r="A10" s="385"/>
      <c r="B10" s="1321" t="str">
        <f>IF('Sch-1'!C10=0, "", 'Sch-1'!C10)</f>
        <v xml:space="preserve">…….. …….. …….. …….. …….. …….. </v>
      </c>
      <c r="C10" s="1321"/>
      <c r="D10" s="386"/>
      <c r="E10" s="547" t="str">
        <f>'Sch-1'!M10</f>
        <v xml:space="preserve">Sector-29, </v>
      </c>
      <c r="F10" s="386"/>
      <c r="G10" s="330"/>
      <c r="AD10" s="196" t="s">
        <v>277</v>
      </c>
      <c r="AF10" s="224">
        <f>'Sch-1'!AA10</f>
        <v>0</v>
      </c>
    </row>
    <row r="11" spans="1:35" ht="27.95" customHeight="1">
      <c r="A11" s="385"/>
      <c r="B11" s="1321" t="str">
        <f>IF('Sch-1'!C11=0, "", 'Sch-1'!C11)</f>
        <v xml:space="preserve">…….. …….. …….. …….. …….. …….. </v>
      </c>
      <c r="C11" s="1321"/>
      <c r="D11" s="386"/>
      <c r="E11" s="547" t="str">
        <f>'Sch-1'!M11</f>
        <v>Gurgaon (Haryana) - 122001</v>
      </c>
      <c r="F11" s="386"/>
      <c r="G11" s="330"/>
      <c r="AD11" s="196"/>
      <c r="AF11" s="217"/>
    </row>
    <row r="12" spans="1:35" ht="18.600000000000001" customHeight="1">
      <c r="A12" s="385"/>
      <c r="B12" s="386"/>
      <c r="C12" s="386"/>
      <c r="D12" s="386"/>
      <c r="E12" s="386"/>
      <c r="F12" s="386"/>
      <c r="G12" s="330"/>
      <c r="AD12" s="196"/>
      <c r="AF12" s="217"/>
    </row>
    <row r="13" spans="1:35" ht="27.95" customHeight="1">
      <c r="A13" s="1323" t="s">
        <v>70</v>
      </c>
      <c r="B13" s="1323"/>
      <c r="C13" s="1323"/>
      <c r="D13" s="1323"/>
      <c r="E13" s="1323"/>
      <c r="F13" s="1323"/>
      <c r="G13" s="1340"/>
    </row>
    <row r="14" spans="1:35" ht="33.75" customHeight="1">
      <c r="A14" s="105" t="s">
        <v>430</v>
      </c>
      <c r="B14" s="531" t="s">
        <v>372</v>
      </c>
      <c r="C14" s="531" t="s">
        <v>353</v>
      </c>
      <c r="D14" s="531" t="s">
        <v>354</v>
      </c>
      <c r="E14" s="531" t="s">
        <v>63</v>
      </c>
      <c r="F14" s="106" t="s">
        <v>373</v>
      </c>
      <c r="G14" s="310"/>
      <c r="AE14" s="1325" t="s">
        <v>278</v>
      </c>
      <c r="AF14" s="1325"/>
      <c r="AG14" s="198" t="s">
        <v>286</v>
      </c>
      <c r="AH14" s="1325" t="s">
        <v>279</v>
      </c>
      <c r="AI14" s="1325"/>
    </row>
    <row r="15" spans="1:35" s="468" customFormat="1">
      <c r="A15" s="552" t="s">
        <v>340</v>
      </c>
      <c r="B15" s="548" t="e">
        <f>'Sch-7'!#REF!</f>
        <v>#REF!</v>
      </c>
      <c r="C15" s="548"/>
      <c r="D15" s="548"/>
      <c r="E15" s="549"/>
      <c r="F15" s="550"/>
    </row>
    <row r="16" spans="1:35" s="468" customFormat="1">
      <c r="A16" s="553" t="s">
        <v>455</v>
      </c>
      <c r="B16" s="548" t="e">
        <f>'Sch-7'!#REF!</f>
        <v>#REF!</v>
      </c>
      <c r="C16" s="548" t="e">
        <f>'Sch-7'!#REF!</f>
        <v>#REF!</v>
      </c>
      <c r="D16" s="548" t="e">
        <f>'Sch-7'!#REF!</f>
        <v>#REF!</v>
      </c>
      <c r="E16" s="549" t="e">
        <f>'Sch-7'!#REF!</f>
        <v>#REF!</v>
      </c>
      <c r="F16" s="550" t="e">
        <f>IF(E16=0, "Included", IF(ISERROR(D16*E16), E16, D16*E16))</f>
        <v>#REF!</v>
      </c>
    </row>
    <row r="17" spans="1:35" s="468" customFormat="1">
      <c r="A17" s="553" t="s">
        <v>456</v>
      </c>
      <c r="B17" s="548" t="e">
        <f>'Sch-7'!#REF!</f>
        <v>#REF!</v>
      </c>
      <c r="C17" s="548" t="e">
        <f>'Sch-7'!#REF!</f>
        <v>#REF!</v>
      </c>
      <c r="D17" s="548" t="e">
        <f>'Sch-7'!#REF!</f>
        <v>#REF!</v>
      </c>
      <c r="E17" s="549" t="e">
        <f>'Sch-7'!#REF!</f>
        <v>#REF!</v>
      </c>
      <c r="F17" s="550" t="e">
        <f>IF(E17=0, "Included", IF(ISERROR(D17*E17), E17, D17*E17))</f>
        <v>#REF!</v>
      </c>
    </row>
    <row r="18" spans="1:35" s="468" customFormat="1" ht="15.75">
      <c r="A18" s="556"/>
      <c r="B18" s="558" t="s">
        <v>21</v>
      </c>
      <c r="C18" s="558"/>
      <c r="D18" s="558"/>
      <c r="E18" s="558"/>
      <c r="F18" s="559" t="e">
        <f>SUM(F16:F17)</f>
        <v>#REF!</v>
      </c>
    </row>
    <row r="19" spans="1:35" s="468" customFormat="1" ht="15.75">
      <c r="A19" s="557"/>
      <c r="B19" s="558" t="s">
        <v>22</v>
      </c>
      <c r="C19" s="558"/>
      <c r="D19" s="558"/>
      <c r="E19" s="558"/>
      <c r="F19" s="560" t="e">
        <f>F18</f>
        <v>#REF!</v>
      </c>
    </row>
    <row r="20" spans="1:35" ht="18.600000000000001" customHeight="1">
      <c r="A20" s="545"/>
      <c r="B20" s="304"/>
      <c r="C20" s="304"/>
      <c r="D20" s="304"/>
      <c r="E20" s="304"/>
      <c r="F20" s="304"/>
      <c r="G20" s="544"/>
      <c r="AE20" s="225"/>
      <c r="AF20" s="225"/>
      <c r="AH20" s="225"/>
      <c r="AI20" s="225"/>
    </row>
    <row r="21" spans="1:35" ht="30.75" customHeight="1">
      <c r="A21" s="465"/>
      <c r="B21" s="465"/>
      <c r="C21" s="465"/>
      <c r="D21" s="465"/>
      <c r="E21" s="465"/>
      <c r="F21" s="465"/>
      <c r="G21" s="465"/>
      <c r="H21" s="256"/>
      <c r="AD21" s="254" t="s">
        <v>261</v>
      </c>
      <c r="AE21" s="226" t="e">
        <f>#REF!-#REF!</f>
        <v>#REF!</v>
      </c>
      <c r="AG21" s="254" t="s">
        <v>280</v>
      </c>
      <c r="AH21" s="226" t="e">
        <f>#REF!-#REF!</f>
        <v>#REF!</v>
      </c>
    </row>
    <row r="22" spans="1:35" ht="18.600000000000001" customHeight="1">
      <c r="A22" s="1341"/>
      <c r="B22" s="1341"/>
      <c r="C22" s="1341"/>
      <c r="D22" s="1341"/>
      <c r="E22" s="1341"/>
      <c r="F22" s="1341"/>
      <c r="G22" s="1341"/>
      <c r="AD22" s="181" t="s">
        <v>286</v>
      </c>
      <c r="AE22" s="254" t="e">
        <f>IF(#REF!&gt;0,#REF!&amp; " Item(s) in Sch-3", "")</f>
        <v>#REF!</v>
      </c>
      <c r="AF22" s="226"/>
    </row>
    <row r="23" spans="1:35" ht="27.95" customHeight="1">
      <c r="A23" s="387"/>
      <c r="B23" s="387"/>
      <c r="C23" s="1265" t="s">
        <v>367</v>
      </c>
      <c r="D23" s="1265"/>
      <c r="E23" s="1265"/>
      <c r="F23" s="1265"/>
      <c r="G23" s="1265"/>
      <c r="AE23" s="254"/>
      <c r="AF23" s="226"/>
    </row>
    <row r="24" spans="1:35" ht="27.95" customHeight="1">
      <c r="A24" s="96" t="s">
        <v>402</v>
      </c>
      <c r="B24" s="111" t="str">
        <f>'Sch-1'!B74</f>
        <v>--</v>
      </c>
      <c r="C24" s="1265" t="str">
        <f>"Printed Name   : " &amp; 'Sch-1'!M75</f>
        <v xml:space="preserve">Printed Name   : </v>
      </c>
      <c r="D24" s="1265"/>
      <c r="E24" s="1265"/>
      <c r="F24" s="1265"/>
      <c r="G24" s="1265"/>
    </row>
    <row r="25" spans="1:35" ht="27.95" customHeight="1">
      <c r="A25" s="96" t="s">
        <v>403</v>
      </c>
      <c r="B25" s="107" t="str">
        <f>'Sch-1'!B75</f>
        <v/>
      </c>
      <c r="C25" s="1265" t="str">
        <f>"Designation      : " &amp; 'Sch-1'!M76</f>
        <v xml:space="preserve">Designation      : </v>
      </c>
      <c r="D25" s="1265"/>
      <c r="E25" s="1265"/>
      <c r="F25" s="1265"/>
      <c r="G25" s="1265"/>
    </row>
    <row r="26" spans="1:35" ht="27.95" customHeight="1">
      <c r="A26" s="384"/>
      <c r="B26" s="383"/>
      <c r="C26" s="1265" t="s">
        <v>311</v>
      </c>
      <c r="D26" s="1265"/>
      <c r="E26" s="1265"/>
      <c r="F26" s="1265"/>
      <c r="G26" s="1265"/>
    </row>
    <row r="27" spans="1:35" ht="27.95" customHeight="1">
      <c r="A27" s="384"/>
      <c r="B27" s="383"/>
      <c r="C27" s="304"/>
      <c r="D27" s="304"/>
      <c r="E27" s="304"/>
      <c r="F27" s="304"/>
      <c r="G27" s="304"/>
    </row>
    <row r="28" spans="1:35" ht="36.75" customHeight="1">
      <c r="A28" s="108" t="s">
        <v>67</v>
      </c>
      <c r="B28" s="1339" t="s">
        <v>375</v>
      </c>
      <c r="C28" s="1339"/>
      <c r="D28" s="1339"/>
      <c r="E28" s="1339"/>
      <c r="F28" s="1339"/>
      <c r="G28" s="1339"/>
    </row>
    <row r="29" spans="1:35" ht="31.5" customHeight="1">
      <c r="H29" s="257"/>
    </row>
    <row r="101" spans="1:12" s="181" customFormat="1">
      <c r="A101" s="202"/>
      <c r="B101" s="190"/>
      <c r="C101" s="190"/>
      <c r="D101" s="190"/>
      <c r="E101" s="190"/>
      <c r="F101" s="190"/>
      <c r="G101" s="190"/>
      <c r="H101" s="255"/>
      <c r="I101" s="381"/>
      <c r="J101" s="381"/>
      <c r="K101" s="381"/>
      <c r="L101" s="381"/>
    </row>
    <row r="102" spans="1:12" s="181" customFormat="1">
      <c r="A102" s="202"/>
      <c r="B102" s="190"/>
      <c r="C102" s="190"/>
      <c r="D102" s="190"/>
      <c r="E102" s="190"/>
      <c r="F102" s="190"/>
      <c r="G102" s="190"/>
      <c r="H102" s="255"/>
      <c r="I102" s="381"/>
      <c r="J102" s="381"/>
      <c r="K102" s="381"/>
      <c r="L102" s="381"/>
    </row>
    <row r="103" spans="1:12" s="181" customFormat="1">
      <c r="A103" s="202"/>
      <c r="B103" s="190"/>
      <c r="C103" s="190"/>
      <c r="D103" s="190"/>
      <c r="E103" s="190"/>
      <c r="F103" s="190"/>
      <c r="G103" s="190"/>
      <c r="H103" s="255"/>
      <c r="I103" s="381"/>
      <c r="J103" s="381"/>
      <c r="K103" s="381"/>
      <c r="L103" s="381"/>
    </row>
    <row r="104" spans="1:12" s="266" customFormat="1" hidden="1">
      <c r="A104" s="183" t="str">
        <f>A1</f>
        <v>Specification No.: CC/NT/W-TW/DOM/A06/23/04720</v>
      </c>
      <c r="B104" s="96"/>
      <c r="C104" s="186"/>
      <c r="D104" s="186"/>
      <c r="E104" s="186"/>
      <c r="F104" s="186"/>
      <c r="G104" s="186"/>
      <c r="H104" s="185"/>
    </row>
    <row r="105" spans="1:12" s="266" customFormat="1" hidden="1">
      <c r="A105" s="64"/>
      <c r="B105" s="85"/>
      <c r="C105" s="86"/>
      <c r="D105" s="86"/>
      <c r="E105" s="86"/>
      <c r="F105" s="86"/>
      <c r="G105" s="86"/>
      <c r="H105" s="185"/>
    </row>
    <row r="106" spans="1:12" s="266" customFormat="1" ht="35.25" hidden="1" customHeight="1">
      <c r="A106" s="1319" t="str">
        <f t="shared" ref="A106:C107" si="0">A3</f>
        <v xml:space="preserve">Transmission Line package TW01 for Diversion/modification of 400kV D/C Kota/RAPPD – Jaipur South Transmission Line due to upcoming Isarda Dam Project under Consultancy services </v>
      </c>
      <c r="B106" s="1319">
        <f t="shared" si="0"/>
        <v>0</v>
      </c>
      <c r="C106" s="1319">
        <f t="shared" si="0"/>
        <v>0</v>
      </c>
      <c r="D106" s="1319"/>
      <c r="E106" s="1319"/>
      <c r="F106" s="1319"/>
      <c r="G106" s="1319">
        <f>G3</f>
        <v>0</v>
      </c>
      <c r="H106" s="185"/>
    </row>
    <row r="107" spans="1:12" s="266" customFormat="1" hidden="1">
      <c r="A107" s="1320" t="str">
        <f t="shared" si="0"/>
        <v>(SCHEDULE OF RATES AND PRICES : TYPE TEST CHARGES)</v>
      </c>
      <c r="B107" s="1320">
        <f t="shared" si="0"/>
        <v>0</v>
      </c>
      <c r="C107" s="1320">
        <f t="shared" si="0"/>
        <v>0</v>
      </c>
      <c r="D107" s="1320"/>
      <c r="E107" s="1320"/>
      <c r="F107" s="1320"/>
      <c r="G107" s="1320">
        <f>G4</f>
        <v>0</v>
      </c>
      <c r="H107" s="185"/>
    </row>
    <row r="108" spans="1:12" s="266" customFormat="1" hidden="1">
      <c r="A108" s="65"/>
      <c r="B108" s="104"/>
      <c r="C108" s="104"/>
      <c r="D108" s="104"/>
      <c r="E108" s="104"/>
      <c r="F108" s="104"/>
      <c r="G108" s="104"/>
      <c r="H108" s="185"/>
    </row>
    <row r="109" spans="1:12" s="266" customFormat="1" hidden="1">
      <c r="A109" s="28" t="str">
        <f>A6</f>
        <v>Bidder’s Name and Address (Sole Bidder) :</v>
      </c>
      <c r="B109" s="38"/>
      <c r="C109" s="38"/>
      <c r="D109" s="38"/>
      <c r="E109" s="38"/>
      <c r="F109" s="38"/>
      <c r="G109" s="60">
        <f t="shared" ref="G109:G114" si="1">G6</f>
        <v>0</v>
      </c>
      <c r="H109" s="185"/>
    </row>
    <row r="110" spans="1:12" s="266" customFormat="1" hidden="1">
      <c r="A110" s="1322" t="str">
        <f>A7</f>
        <v/>
      </c>
      <c r="B110" s="1322">
        <f t="shared" ref="B110:C114" si="2">B7</f>
        <v>0</v>
      </c>
      <c r="C110" s="1322">
        <f t="shared" si="2"/>
        <v>0</v>
      </c>
      <c r="D110" s="464"/>
      <c r="E110" s="464"/>
      <c r="F110" s="464"/>
      <c r="G110" s="59">
        <f t="shared" si="1"/>
        <v>0</v>
      </c>
      <c r="H110" s="185"/>
    </row>
    <row r="111" spans="1:12" s="266" customFormat="1" hidden="1">
      <c r="A111" s="39" t="str">
        <f>A8</f>
        <v>Name     :</v>
      </c>
      <c r="B111" s="1288" t="str">
        <f t="shared" si="2"/>
        <v xml:space="preserve">…….. …….. …….. …….. …….. …….. </v>
      </c>
      <c r="C111" s="1288">
        <f t="shared" si="2"/>
        <v>0</v>
      </c>
      <c r="D111" s="463"/>
      <c r="E111" s="463"/>
      <c r="F111" s="463"/>
      <c r="G111" s="59">
        <f t="shared" si="1"/>
        <v>0</v>
      </c>
      <c r="H111" s="185"/>
    </row>
    <row r="112" spans="1:12" s="266" customFormat="1" hidden="1">
      <c r="A112" s="39" t="str">
        <f>A9</f>
        <v>Address :</v>
      </c>
      <c r="B112" s="1288" t="str">
        <f t="shared" si="2"/>
        <v xml:space="preserve">…….. …….. …….. …….. …….. …….. </v>
      </c>
      <c r="C112" s="1288">
        <f t="shared" si="2"/>
        <v>0</v>
      </c>
      <c r="D112" s="463"/>
      <c r="E112" s="463"/>
      <c r="F112" s="463"/>
      <c r="G112" s="59">
        <f t="shared" si="1"/>
        <v>0</v>
      </c>
      <c r="H112" s="185"/>
    </row>
    <row r="113" spans="1:35" s="266" customFormat="1" hidden="1">
      <c r="A113" s="40"/>
      <c r="B113" s="1288" t="str">
        <f t="shared" si="2"/>
        <v xml:space="preserve">…….. …….. …….. …….. …….. …….. </v>
      </c>
      <c r="C113" s="1288">
        <f t="shared" si="2"/>
        <v>0</v>
      </c>
      <c r="D113" s="463"/>
      <c r="E113" s="463"/>
      <c r="F113" s="463"/>
      <c r="G113" s="59">
        <f t="shared" si="1"/>
        <v>0</v>
      </c>
      <c r="H113" s="185"/>
    </row>
    <row r="114" spans="1:35" s="266" customFormat="1" hidden="1">
      <c r="A114" s="40"/>
      <c r="B114" s="1288" t="str">
        <f t="shared" si="2"/>
        <v xml:space="preserve">…….. …….. …….. …….. …….. …….. </v>
      </c>
      <c r="C114" s="1288">
        <f t="shared" si="2"/>
        <v>0</v>
      </c>
      <c r="D114" s="463"/>
      <c r="E114" s="463"/>
      <c r="F114" s="463"/>
      <c r="G114" s="59">
        <f t="shared" si="1"/>
        <v>0</v>
      </c>
      <c r="H114" s="185"/>
    </row>
    <row r="115" spans="1:35" s="266" customFormat="1" hidden="1">
      <c r="A115" s="306"/>
      <c r="B115" s="29"/>
      <c r="C115" s="29"/>
      <c r="D115" s="29"/>
      <c r="E115" s="29"/>
      <c r="F115" s="29"/>
      <c r="G115" s="29"/>
      <c r="H115" s="185"/>
    </row>
    <row r="116" spans="1:35" s="266" customFormat="1" ht="33.75" hidden="1" customHeight="1">
      <c r="A116" s="304" t="str">
        <f>A14</f>
        <v>SL. NO.</v>
      </c>
      <c r="B116" s="309" t="str">
        <f>B14</f>
        <v>Description of Test</v>
      </c>
      <c r="C116" s="1338">
        <f>G14</f>
        <v>0</v>
      </c>
      <c r="D116" s="1338"/>
      <c r="E116" s="1338"/>
      <c r="F116" s="1338"/>
      <c r="G116" s="1338"/>
      <c r="H116" s="185"/>
      <c r="AE116" s="1338"/>
      <c r="AF116" s="1338"/>
      <c r="AH116" s="1338"/>
      <c r="AI116" s="1338"/>
    </row>
    <row r="117" spans="1:35" s="266" customFormat="1" hidden="1">
      <c r="A117" s="104" t="e">
        <f>#REF!</f>
        <v>#REF!</v>
      </c>
      <c r="B117" s="104" t="e">
        <f>#REF!</f>
        <v>#REF!</v>
      </c>
      <c r="C117" s="1337" t="e">
        <f>#REF!</f>
        <v>#REF!</v>
      </c>
      <c r="D117" s="1337"/>
      <c r="E117" s="1337"/>
      <c r="F117" s="1337"/>
      <c r="G117" s="1337"/>
      <c r="H117" s="185"/>
      <c r="AE117" s="1337"/>
      <c r="AF117" s="1337"/>
      <c r="AH117" s="1337"/>
      <c r="AI117" s="1337"/>
    </row>
    <row r="118" spans="1:35" s="266" customFormat="1" hidden="1">
      <c r="A118" s="311" t="e">
        <f>#REF!</f>
        <v>#REF!</v>
      </c>
      <c r="B118" s="312" t="e">
        <f>#REF!</f>
        <v>#REF!</v>
      </c>
      <c r="C118" s="1337"/>
      <c r="D118" s="1337"/>
      <c r="E118" s="1337"/>
      <c r="F118" s="1337"/>
      <c r="G118" s="1337"/>
      <c r="H118" s="185"/>
      <c r="AE118" s="1337"/>
      <c r="AF118" s="1337"/>
      <c r="AH118" s="1337"/>
      <c r="AI118" s="1337"/>
    </row>
    <row r="119" spans="1:35" s="266" customFormat="1" hidden="1">
      <c r="A119" s="313" t="e">
        <f>#REF!</f>
        <v>#REF!</v>
      </c>
      <c r="B119" s="314" t="e">
        <f>#REF!</f>
        <v>#REF!</v>
      </c>
      <c r="C119" s="1324" t="e">
        <f>#REF!</f>
        <v>#REF!</v>
      </c>
      <c r="D119" s="1324"/>
      <c r="E119" s="1324"/>
      <c r="F119" s="1324"/>
      <c r="G119" s="1324"/>
      <c r="H119" s="183"/>
      <c r="AE119" s="315"/>
      <c r="AF119" s="315"/>
      <c r="AH119" s="315"/>
      <c r="AI119" s="315"/>
    </row>
    <row r="120" spans="1:35" s="266" customFormat="1" hidden="1">
      <c r="A120" s="313" t="e">
        <f>#REF!</f>
        <v>#REF!</v>
      </c>
      <c r="B120" s="314" t="e">
        <f>#REF!</f>
        <v>#REF!</v>
      </c>
      <c r="C120" s="1324" t="e">
        <f>#REF!</f>
        <v>#REF!</v>
      </c>
      <c r="D120" s="1324"/>
      <c r="E120" s="1324"/>
      <c r="F120" s="1324"/>
      <c r="G120" s="1324"/>
      <c r="H120" s="183"/>
      <c r="AE120" s="316"/>
      <c r="AF120" s="316"/>
      <c r="AH120" s="315"/>
      <c r="AI120" s="316"/>
    </row>
    <row r="121" spans="1:35" s="266" customFormat="1" ht="20.100000000000001" hidden="1" customHeight="1">
      <c r="A121" s="317"/>
      <c r="B121" s="312" t="e">
        <f>#REF!</f>
        <v>#REF!</v>
      </c>
      <c r="C121" s="1324" t="e">
        <f>#REF!</f>
        <v>#REF!</v>
      </c>
      <c r="D121" s="1324"/>
      <c r="E121" s="1324"/>
      <c r="F121" s="1324"/>
      <c r="G121" s="1324"/>
      <c r="H121" s="185"/>
      <c r="AE121" s="316"/>
      <c r="AF121" s="316"/>
      <c r="AH121" s="316"/>
      <c r="AI121" s="316"/>
    </row>
    <row r="122" spans="1:35" s="266" customFormat="1" hidden="1">
      <c r="A122" s="311" t="e">
        <f>#REF!</f>
        <v>#REF!</v>
      </c>
      <c r="B122" s="312" t="e">
        <f>#REF!</f>
        <v>#REF!</v>
      </c>
      <c r="C122" s="1324"/>
      <c r="D122" s="1324"/>
      <c r="E122" s="1324"/>
      <c r="F122" s="1324"/>
      <c r="G122" s="1324"/>
      <c r="H122" s="185"/>
      <c r="AE122" s="1324"/>
      <c r="AF122" s="1324"/>
      <c r="AH122" s="1324"/>
      <c r="AI122" s="1324"/>
    </row>
    <row r="123" spans="1:35" s="266" customFormat="1" hidden="1">
      <c r="A123" s="318" t="e">
        <f>#REF!</f>
        <v>#REF!</v>
      </c>
      <c r="B123" s="312" t="e">
        <f>#REF!</f>
        <v>#REF!</v>
      </c>
      <c r="C123" s="1324"/>
      <c r="D123" s="1324"/>
      <c r="E123" s="1324"/>
      <c r="F123" s="1324"/>
      <c r="G123" s="1324"/>
      <c r="H123" s="185"/>
      <c r="AE123" s="1324"/>
      <c r="AF123" s="1324"/>
      <c r="AH123" s="1324"/>
      <c r="AI123" s="1324"/>
    </row>
    <row r="124" spans="1:35" s="266" customFormat="1" hidden="1">
      <c r="A124" s="319" t="e">
        <f>#REF!</f>
        <v>#REF!</v>
      </c>
      <c r="B124" s="312" t="e">
        <f>#REF!</f>
        <v>#REF!</v>
      </c>
      <c r="C124" s="1324"/>
      <c r="D124" s="1324"/>
      <c r="E124" s="1324"/>
      <c r="F124" s="1324"/>
      <c r="G124" s="1324"/>
      <c r="H124" s="185"/>
      <c r="AE124" s="1324"/>
      <c r="AF124" s="1324"/>
      <c r="AH124" s="1324"/>
      <c r="AI124" s="1324"/>
    </row>
    <row r="125" spans="1:35" s="266" customFormat="1" hidden="1">
      <c r="A125" s="313" t="e">
        <f>#REF!</f>
        <v>#REF!</v>
      </c>
      <c r="B125" s="314" t="e">
        <f>#REF!</f>
        <v>#REF!</v>
      </c>
      <c r="C125" s="1324" t="e">
        <f>#REF!</f>
        <v>#REF!</v>
      </c>
      <c r="D125" s="1324"/>
      <c r="E125" s="1324"/>
      <c r="F125" s="1324"/>
      <c r="G125" s="1324"/>
      <c r="H125" s="183"/>
      <c r="AE125" s="316"/>
      <c r="AF125" s="316"/>
      <c r="AH125" s="315"/>
      <c r="AI125" s="316"/>
    </row>
    <row r="126" spans="1:35" s="266" customFormat="1" hidden="1">
      <c r="A126" s="313" t="e">
        <f>#REF!</f>
        <v>#REF!</v>
      </c>
      <c r="B126" s="314" t="e">
        <f>#REF!</f>
        <v>#REF!</v>
      </c>
      <c r="C126" s="1324" t="e">
        <f>#REF!</f>
        <v>#REF!</v>
      </c>
      <c r="D126" s="1324"/>
      <c r="E126" s="1324"/>
      <c r="F126" s="1324"/>
      <c r="G126" s="1324"/>
      <c r="H126" s="183"/>
      <c r="AE126" s="316"/>
      <c r="AF126" s="316"/>
      <c r="AH126" s="315"/>
      <c r="AI126" s="316"/>
    </row>
    <row r="127" spans="1:35" s="266" customFormat="1" hidden="1">
      <c r="A127" s="313" t="e">
        <f>#REF!</f>
        <v>#REF!</v>
      </c>
      <c r="B127" s="314" t="e">
        <f>#REF!</f>
        <v>#REF!</v>
      </c>
      <c r="C127" s="1324" t="e">
        <f>#REF!</f>
        <v>#REF!</v>
      </c>
      <c r="D127" s="1324"/>
      <c r="E127" s="1324"/>
      <c r="F127" s="1324"/>
      <c r="G127" s="1324"/>
      <c r="H127" s="183"/>
      <c r="AE127" s="316"/>
      <c r="AF127" s="316"/>
      <c r="AH127" s="315"/>
      <c r="AI127" s="316"/>
    </row>
    <row r="128" spans="1:35" s="266" customFormat="1" hidden="1">
      <c r="A128" s="313" t="e">
        <f>#REF!</f>
        <v>#REF!</v>
      </c>
      <c r="B128" s="314" t="e">
        <f>#REF!</f>
        <v>#REF!</v>
      </c>
      <c r="C128" s="1324" t="e">
        <f>#REF!</f>
        <v>#REF!</v>
      </c>
      <c r="D128" s="1324"/>
      <c r="E128" s="1324"/>
      <c r="F128" s="1324"/>
      <c r="G128" s="1324"/>
      <c r="H128" s="183"/>
      <c r="AE128" s="316"/>
      <c r="AF128" s="316"/>
      <c r="AH128" s="315"/>
      <c r="AI128" s="316"/>
    </row>
    <row r="129" spans="1:35" s="266" customFormat="1" hidden="1">
      <c r="A129" s="313"/>
      <c r="B129" s="312" t="e">
        <f>#REF!</f>
        <v>#REF!</v>
      </c>
      <c r="C129" s="1324" t="e">
        <f>#REF!</f>
        <v>#REF!</v>
      </c>
      <c r="D129" s="1324"/>
      <c r="E129" s="1324"/>
      <c r="F129" s="1324"/>
      <c r="G129" s="1324"/>
      <c r="H129" s="183"/>
      <c r="AE129" s="316"/>
      <c r="AF129" s="316"/>
      <c r="AH129" s="316"/>
      <c r="AI129" s="316"/>
    </row>
    <row r="130" spans="1:35" s="266" customFormat="1" ht="20.100000000000001" hidden="1" customHeight="1">
      <c r="A130" s="319" t="e">
        <f>#REF!</f>
        <v>#REF!</v>
      </c>
      <c r="B130" s="312" t="e">
        <f>#REF!</f>
        <v>#REF!</v>
      </c>
      <c r="C130" s="1324"/>
      <c r="D130" s="1324"/>
      <c r="E130" s="1324"/>
      <c r="F130" s="1324"/>
      <c r="G130" s="1324"/>
      <c r="H130" s="183"/>
      <c r="AE130" s="316"/>
      <c r="AF130" s="316"/>
      <c r="AH130" s="316"/>
      <c r="AI130" s="316"/>
    </row>
    <row r="131" spans="1:35" s="266" customFormat="1" hidden="1">
      <c r="A131" s="313" t="e">
        <f>#REF!</f>
        <v>#REF!</v>
      </c>
      <c r="B131" s="314" t="e">
        <f>#REF!</f>
        <v>#REF!</v>
      </c>
      <c r="C131" s="1324" t="e">
        <f>#REF!</f>
        <v>#REF!</v>
      </c>
      <c r="D131" s="1324"/>
      <c r="E131" s="1324"/>
      <c r="F131" s="1324"/>
      <c r="G131" s="1324"/>
      <c r="H131" s="183"/>
      <c r="AE131" s="316"/>
      <c r="AF131" s="316"/>
      <c r="AH131" s="315"/>
      <c r="AI131" s="316"/>
    </row>
    <row r="132" spans="1:35" s="266" customFormat="1" hidden="1">
      <c r="A132" s="313" t="e">
        <f>#REF!</f>
        <v>#REF!</v>
      </c>
      <c r="B132" s="314" t="e">
        <f>#REF!</f>
        <v>#REF!</v>
      </c>
      <c r="C132" s="1324" t="e">
        <f>#REF!</f>
        <v>#REF!</v>
      </c>
      <c r="D132" s="1324"/>
      <c r="E132" s="1324"/>
      <c r="F132" s="1324"/>
      <c r="G132" s="1324"/>
      <c r="H132" s="183"/>
      <c r="AE132" s="316"/>
      <c r="AF132" s="316"/>
      <c r="AH132" s="315"/>
      <c r="AI132" s="316"/>
    </row>
    <row r="133" spans="1:35" s="266" customFormat="1" ht="20.100000000000001" hidden="1" customHeight="1">
      <c r="A133" s="313" t="e">
        <f>#REF!</f>
        <v>#REF!</v>
      </c>
      <c r="B133" s="314" t="e">
        <f>#REF!</f>
        <v>#REF!</v>
      </c>
      <c r="C133" s="1324" t="e">
        <f>#REF!</f>
        <v>#REF!</v>
      </c>
      <c r="D133" s="1324"/>
      <c r="E133" s="1324"/>
      <c r="F133" s="1324"/>
      <c r="G133" s="1324"/>
      <c r="H133" s="183"/>
      <c r="AE133" s="316"/>
      <c r="AF133" s="316"/>
      <c r="AH133" s="315"/>
      <c r="AI133" s="316"/>
    </row>
    <row r="134" spans="1:35" s="266" customFormat="1" hidden="1">
      <c r="A134" s="313" t="e">
        <f>#REF!</f>
        <v>#REF!</v>
      </c>
      <c r="B134" s="314" t="e">
        <f>#REF!</f>
        <v>#REF!</v>
      </c>
      <c r="C134" s="1324" t="e">
        <f>#REF!</f>
        <v>#REF!</v>
      </c>
      <c r="D134" s="1324"/>
      <c r="E134" s="1324"/>
      <c r="F134" s="1324"/>
      <c r="G134" s="1324"/>
      <c r="H134" s="183"/>
      <c r="AE134" s="316"/>
      <c r="AF134" s="316"/>
      <c r="AH134" s="315"/>
      <c r="AI134" s="316"/>
    </row>
    <row r="135" spans="1:35" s="267" customFormat="1" ht="20.100000000000001" hidden="1" customHeight="1">
      <c r="A135" s="320"/>
      <c r="B135" s="312" t="e">
        <f>#REF!</f>
        <v>#REF!</v>
      </c>
      <c r="C135" s="1324" t="e">
        <f>#REF!</f>
        <v>#REF!</v>
      </c>
      <c r="D135" s="1324"/>
      <c r="E135" s="1324"/>
      <c r="F135" s="1324"/>
      <c r="G135" s="1324"/>
      <c r="H135" s="183"/>
      <c r="AE135" s="316"/>
      <c r="AF135" s="316"/>
      <c r="AH135" s="316"/>
      <c r="AI135" s="316"/>
    </row>
    <row r="136" spans="1:35" s="266" customFormat="1" ht="24" hidden="1" customHeight="1">
      <c r="A136" s="319" t="e">
        <f>#REF!</f>
        <v>#REF!</v>
      </c>
      <c r="B136" s="312" t="e">
        <f>#REF!</f>
        <v>#REF!</v>
      </c>
      <c r="C136" s="1324"/>
      <c r="D136" s="1324"/>
      <c r="E136" s="1324"/>
      <c r="F136" s="1324"/>
      <c r="G136" s="1324"/>
      <c r="H136" s="183"/>
      <c r="AE136" s="316"/>
      <c r="AF136" s="316"/>
      <c r="AH136" s="316"/>
      <c r="AI136" s="316"/>
    </row>
    <row r="137" spans="1:35" s="266" customFormat="1" hidden="1">
      <c r="A137" s="313" t="e">
        <f>#REF!</f>
        <v>#REF!</v>
      </c>
      <c r="B137" s="314" t="e">
        <f>#REF!</f>
        <v>#REF!</v>
      </c>
      <c r="C137" s="1324" t="e">
        <f>#REF!</f>
        <v>#REF!</v>
      </c>
      <c r="D137" s="1324"/>
      <c r="E137" s="1324"/>
      <c r="F137" s="1324"/>
      <c r="G137" s="1324"/>
      <c r="H137" s="183"/>
      <c r="AE137" s="316"/>
      <c r="AF137" s="316"/>
      <c r="AH137" s="315"/>
      <c r="AI137" s="316"/>
    </row>
    <row r="138" spans="1:35" s="266" customFormat="1" hidden="1">
      <c r="A138" s="313" t="e">
        <f>#REF!</f>
        <v>#REF!</v>
      </c>
      <c r="B138" s="314" t="e">
        <f>#REF!</f>
        <v>#REF!</v>
      </c>
      <c r="C138" s="1324" t="e">
        <f>#REF!</f>
        <v>#REF!</v>
      </c>
      <c r="D138" s="1324"/>
      <c r="E138" s="1324"/>
      <c r="F138" s="1324"/>
      <c r="G138" s="1324"/>
      <c r="H138" s="183"/>
      <c r="AE138" s="316"/>
      <c r="AF138" s="316"/>
      <c r="AH138" s="315"/>
      <c r="AI138" s="316"/>
    </row>
    <row r="139" spans="1:35" s="266" customFormat="1" ht="33" hidden="1" customHeight="1">
      <c r="A139" s="313" t="e">
        <f>#REF!</f>
        <v>#REF!</v>
      </c>
      <c r="B139" s="314" t="e">
        <f>#REF!</f>
        <v>#REF!</v>
      </c>
      <c r="C139" s="1324" t="e">
        <f>#REF!</f>
        <v>#REF!</v>
      </c>
      <c r="D139" s="1324"/>
      <c r="E139" s="1324"/>
      <c r="F139" s="1324"/>
      <c r="G139" s="1324"/>
      <c r="H139" s="183"/>
      <c r="AE139" s="316"/>
      <c r="AF139" s="316"/>
      <c r="AH139" s="315"/>
      <c r="AI139" s="316"/>
    </row>
    <row r="140" spans="1:35" s="267" customFormat="1" ht="20.100000000000001" hidden="1" customHeight="1">
      <c r="A140" s="313"/>
      <c r="B140" s="312" t="e">
        <f>#REF!</f>
        <v>#REF!</v>
      </c>
      <c r="C140" s="1324" t="e">
        <f>#REF!</f>
        <v>#REF!</v>
      </c>
      <c r="D140" s="1324"/>
      <c r="E140" s="1324"/>
      <c r="F140" s="1324"/>
      <c r="G140" s="1324"/>
      <c r="H140" s="183"/>
      <c r="AE140" s="316"/>
      <c r="AF140" s="316"/>
      <c r="AH140" s="316"/>
      <c r="AI140" s="316"/>
    </row>
    <row r="141" spans="1:35" s="266" customFormat="1" ht="20.100000000000001" hidden="1" customHeight="1">
      <c r="A141" s="319" t="e">
        <f>#REF!</f>
        <v>#REF!</v>
      </c>
      <c r="B141" s="312" t="e">
        <f>#REF!</f>
        <v>#REF!</v>
      </c>
      <c r="C141" s="1324"/>
      <c r="D141" s="1324"/>
      <c r="E141" s="1324"/>
      <c r="F141" s="1324"/>
      <c r="G141" s="1324"/>
      <c r="H141" s="183"/>
      <c r="AE141" s="316"/>
      <c r="AF141" s="316"/>
      <c r="AH141" s="316"/>
      <c r="AI141" s="316"/>
    </row>
    <row r="142" spans="1:35" s="266" customFormat="1" hidden="1">
      <c r="A142" s="313" t="e">
        <f>#REF!</f>
        <v>#REF!</v>
      </c>
      <c r="B142" s="314" t="e">
        <f>#REF!</f>
        <v>#REF!</v>
      </c>
      <c r="C142" s="1324" t="e">
        <f>#REF!</f>
        <v>#REF!</v>
      </c>
      <c r="D142" s="1324"/>
      <c r="E142" s="1324"/>
      <c r="F142" s="1324"/>
      <c r="G142" s="1324"/>
      <c r="H142" s="183"/>
      <c r="AE142" s="316"/>
      <c r="AF142" s="316"/>
      <c r="AH142" s="315"/>
      <c r="AI142" s="316"/>
    </row>
    <row r="143" spans="1:35" s="266" customFormat="1" hidden="1">
      <c r="A143" s="313" t="e">
        <f>#REF!</f>
        <v>#REF!</v>
      </c>
      <c r="B143" s="314" t="e">
        <f>#REF!</f>
        <v>#REF!</v>
      </c>
      <c r="C143" s="1324" t="e">
        <f>#REF!</f>
        <v>#REF!</v>
      </c>
      <c r="D143" s="1324"/>
      <c r="E143" s="1324"/>
      <c r="F143" s="1324"/>
      <c r="G143" s="1324"/>
      <c r="H143" s="183"/>
      <c r="AE143" s="316"/>
      <c r="AF143" s="316"/>
      <c r="AH143" s="315"/>
      <c r="AI143" s="316"/>
    </row>
    <row r="144" spans="1:35" s="266" customFormat="1" hidden="1">
      <c r="A144" s="313" t="e">
        <f>#REF!</f>
        <v>#REF!</v>
      </c>
      <c r="B144" s="314" t="e">
        <f>#REF!</f>
        <v>#REF!</v>
      </c>
      <c r="C144" s="1324" t="e">
        <f>#REF!</f>
        <v>#REF!</v>
      </c>
      <c r="D144" s="1324"/>
      <c r="E144" s="1324"/>
      <c r="F144" s="1324"/>
      <c r="G144" s="1324"/>
      <c r="H144" s="183"/>
      <c r="AE144" s="316"/>
      <c r="AF144" s="316"/>
      <c r="AH144" s="315"/>
      <c r="AI144" s="316"/>
    </row>
    <row r="145" spans="1:35" s="266" customFormat="1" hidden="1">
      <c r="A145" s="313"/>
      <c r="B145" s="312" t="e">
        <f>#REF!</f>
        <v>#REF!</v>
      </c>
      <c r="C145" s="1324" t="e">
        <f>#REF!</f>
        <v>#REF!</v>
      </c>
      <c r="D145" s="1324"/>
      <c r="E145" s="1324"/>
      <c r="F145" s="1324"/>
      <c r="G145" s="1324"/>
      <c r="H145" s="183"/>
      <c r="AE145" s="316"/>
      <c r="AF145" s="316"/>
      <c r="AH145" s="316"/>
      <c r="AI145" s="316"/>
    </row>
    <row r="146" spans="1:35" s="266" customFormat="1" ht="20.100000000000001" hidden="1" customHeight="1">
      <c r="A146" s="319" t="e">
        <f>#REF!</f>
        <v>#REF!</v>
      </c>
      <c r="B146" s="312" t="e">
        <f>#REF!</f>
        <v>#REF!</v>
      </c>
      <c r="C146" s="1324"/>
      <c r="D146" s="1324"/>
      <c r="E146" s="1324"/>
      <c r="F146" s="1324"/>
      <c r="G146" s="1324"/>
      <c r="H146" s="183"/>
      <c r="AE146" s="316"/>
      <c r="AF146" s="316"/>
      <c r="AH146" s="316"/>
      <c r="AI146" s="316"/>
    </row>
    <row r="147" spans="1:35" s="266" customFormat="1" hidden="1">
      <c r="A147" s="313" t="e">
        <f>#REF!</f>
        <v>#REF!</v>
      </c>
      <c r="B147" s="314" t="e">
        <f>#REF!</f>
        <v>#REF!</v>
      </c>
      <c r="C147" s="1324" t="e">
        <f>#REF!</f>
        <v>#REF!</v>
      </c>
      <c r="D147" s="1324"/>
      <c r="E147" s="1324"/>
      <c r="F147" s="1324"/>
      <c r="G147" s="1324"/>
      <c r="H147" s="183"/>
      <c r="AE147" s="316"/>
      <c r="AF147" s="316"/>
      <c r="AH147" s="315"/>
      <c r="AI147" s="316"/>
    </row>
    <row r="148" spans="1:35" s="266" customFormat="1" hidden="1">
      <c r="A148" s="313" t="e">
        <f>#REF!</f>
        <v>#REF!</v>
      </c>
      <c r="B148" s="314" t="e">
        <f>#REF!</f>
        <v>#REF!</v>
      </c>
      <c r="C148" s="1324" t="e">
        <f>#REF!</f>
        <v>#REF!</v>
      </c>
      <c r="D148" s="1324"/>
      <c r="E148" s="1324"/>
      <c r="F148" s="1324"/>
      <c r="G148" s="1324"/>
      <c r="H148" s="183"/>
      <c r="AE148" s="316"/>
      <c r="AF148" s="316"/>
      <c r="AH148" s="315"/>
      <c r="AI148" s="316"/>
    </row>
    <row r="149" spans="1:35" s="266" customFormat="1" hidden="1">
      <c r="A149" s="313" t="e">
        <f>#REF!</f>
        <v>#REF!</v>
      </c>
      <c r="B149" s="314" t="e">
        <f>#REF!</f>
        <v>#REF!</v>
      </c>
      <c r="C149" s="1324" t="e">
        <f>#REF!</f>
        <v>#REF!</v>
      </c>
      <c r="D149" s="1324"/>
      <c r="E149" s="1324"/>
      <c r="F149" s="1324"/>
      <c r="G149" s="1324"/>
      <c r="H149" s="183"/>
      <c r="AE149" s="316"/>
      <c r="AF149" s="316"/>
      <c r="AH149" s="315"/>
      <c r="AI149" s="316"/>
    </row>
    <row r="150" spans="1:35" s="266" customFormat="1" hidden="1">
      <c r="A150" s="313" t="e">
        <f>#REF!</f>
        <v>#REF!</v>
      </c>
      <c r="B150" s="314" t="e">
        <f>#REF!</f>
        <v>#REF!</v>
      </c>
      <c r="C150" s="1324" t="e">
        <f>#REF!</f>
        <v>#REF!</v>
      </c>
      <c r="D150" s="1324"/>
      <c r="E150" s="1324"/>
      <c r="F150" s="1324"/>
      <c r="G150" s="1324"/>
      <c r="H150" s="183"/>
      <c r="AE150" s="316"/>
      <c r="AF150" s="316"/>
      <c r="AH150" s="315"/>
      <c r="AI150" s="316"/>
    </row>
    <row r="151" spans="1:35" s="267" customFormat="1" ht="20.100000000000001" hidden="1" customHeight="1">
      <c r="A151" s="313"/>
      <c r="B151" s="312" t="e">
        <f>#REF!</f>
        <v>#REF!</v>
      </c>
      <c r="C151" s="1324" t="e">
        <f>#REF!</f>
        <v>#REF!</v>
      </c>
      <c r="D151" s="1324"/>
      <c r="E151" s="1324"/>
      <c r="F151" s="1324"/>
      <c r="G151" s="1324"/>
      <c r="H151" s="183"/>
      <c r="AE151" s="316"/>
      <c r="AF151" s="316"/>
      <c r="AH151" s="316"/>
      <c r="AI151" s="316"/>
    </row>
    <row r="152" spans="1:35" s="266" customFormat="1" ht="20.100000000000001" hidden="1" customHeight="1">
      <c r="A152" s="321"/>
      <c r="B152" s="312" t="e">
        <f>#REF!</f>
        <v>#REF!</v>
      </c>
      <c r="C152" s="1324" t="e">
        <f>#REF!</f>
        <v>#REF!</v>
      </c>
      <c r="D152" s="1324"/>
      <c r="E152" s="1324"/>
      <c r="F152" s="1324"/>
      <c r="G152" s="1324"/>
      <c r="H152" s="183"/>
      <c r="AE152" s="316"/>
      <c r="AF152" s="316"/>
      <c r="AH152" s="316"/>
      <c r="AI152" s="316"/>
    </row>
    <row r="153" spans="1:35" s="266" customFormat="1" hidden="1">
      <c r="A153" s="321"/>
      <c r="B153" s="312"/>
      <c r="C153" s="1324"/>
      <c r="D153" s="1324"/>
      <c r="E153" s="1324"/>
      <c r="F153" s="1324"/>
      <c r="G153" s="1324"/>
      <c r="H153" s="183"/>
      <c r="AE153" s="316"/>
      <c r="AF153" s="316"/>
      <c r="AH153" s="316"/>
      <c r="AI153" s="316"/>
    </row>
    <row r="154" spans="1:35" s="266" customFormat="1" ht="20.100000000000001" hidden="1" customHeight="1">
      <c r="A154" s="318" t="e">
        <f>#REF!</f>
        <v>#REF!</v>
      </c>
      <c r="B154" s="312" t="e">
        <f>#REF!</f>
        <v>#REF!</v>
      </c>
      <c r="C154" s="1324"/>
      <c r="D154" s="1324"/>
      <c r="E154" s="1324"/>
      <c r="F154" s="1324"/>
      <c r="G154" s="1324"/>
      <c r="H154" s="183"/>
      <c r="AE154" s="316"/>
      <c r="AF154" s="316"/>
      <c r="AH154" s="316"/>
      <c r="AI154" s="316"/>
    </row>
    <row r="155" spans="1:35" s="266" customFormat="1" ht="30" hidden="1" customHeight="1">
      <c r="A155" s="319" t="e">
        <f>#REF!</f>
        <v>#REF!</v>
      </c>
      <c r="B155" s="312" t="e">
        <f>#REF!</f>
        <v>#REF!</v>
      </c>
      <c r="C155" s="1324"/>
      <c r="D155" s="1324"/>
      <c r="E155" s="1324"/>
      <c r="F155" s="1324"/>
      <c r="G155" s="1324"/>
      <c r="H155" s="183"/>
      <c r="AE155" s="316"/>
      <c r="AF155" s="316"/>
      <c r="AH155" s="316"/>
      <c r="AI155" s="316"/>
    </row>
    <row r="156" spans="1:35" s="266" customFormat="1" hidden="1">
      <c r="A156" s="313" t="e">
        <f>#REF!</f>
        <v>#REF!</v>
      </c>
      <c r="B156" s="314" t="e">
        <f>#REF!</f>
        <v>#REF!</v>
      </c>
      <c r="C156" s="1324" t="e">
        <f>#REF!</f>
        <v>#REF!</v>
      </c>
      <c r="D156" s="1324"/>
      <c r="E156" s="1324"/>
      <c r="F156" s="1324"/>
      <c r="G156" s="1324"/>
      <c r="H156" s="183"/>
      <c r="AE156" s="316"/>
      <c r="AF156" s="316"/>
      <c r="AH156" s="315"/>
      <c r="AI156" s="316"/>
    </row>
    <row r="157" spans="1:35" s="266" customFormat="1" hidden="1">
      <c r="A157" s="313" t="e">
        <f>#REF!</f>
        <v>#REF!</v>
      </c>
      <c r="B157" s="314" t="e">
        <f>#REF!</f>
        <v>#REF!</v>
      </c>
      <c r="C157" s="1324" t="e">
        <f>#REF!</f>
        <v>#REF!</v>
      </c>
      <c r="D157" s="1324"/>
      <c r="E157" s="1324"/>
      <c r="F157" s="1324"/>
      <c r="G157" s="1324"/>
      <c r="H157" s="183"/>
      <c r="AE157" s="316"/>
      <c r="AF157" s="316"/>
      <c r="AH157" s="315"/>
      <c r="AI157" s="316"/>
    </row>
    <row r="158" spans="1:35" s="266" customFormat="1" hidden="1">
      <c r="A158" s="313" t="e">
        <f>#REF!</f>
        <v>#REF!</v>
      </c>
      <c r="B158" s="314" t="e">
        <f>#REF!</f>
        <v>#REF!</v>
      </c>
      <c r="C158" s="1324" t="e">
        <f>#REF!</f>
        <v>#REF!</v>
      </c>
      <c r="D158" s="1324"/>
      <c r="E158" s="1324"/>
      <c r="F158" s="1324"/>
      <c r="G158" s="1324"/>
      <c r="H158" s="183"/>
      <c r="AE158" s="316"/>
      <c r="AF158" s="316"/>
      <c r="AH158" s="315"/>
      <c r="AI158" s="316"/>
    </row>
    <row r="159" spans="1:35" s="266" customFormat="1" ht="20.100000000000001" hidden="1" customHeight="1">
      <c r="A159" s="322"/>
      <c r="B159" s="312" t="e">
        <f>#REF!</f>
        <v>#REF!</v>
      </c>
      <c r="C159" s="1324" t="e">
        <f>#REF!</f>
        <v>#REF!</v>
      </c>
      <c r="D159" s="1324"/>
      <c r="E159" s="1324"/>
      <c r="F159" s="1324"/>
      <c r="G159" s="1324"/>
      <c r="H159" s="183"/>
      <c r="AE159" s="316"/>
      <c r="AF159" s="316"/>
      <c r="AH159" s="316"/>
      <c r="AI159" s="316"/>
    </row>
    <row r="160" spans="1:35" s="266" customFormat="1" ht="20.100000000000001" hidden="1" customHeight="1">
      <c r="A160" s="321"/>
      <c r="B160" s="312" t="e">
        <f>#REF!</f>
        <v>#REF!</v>
      </c>
      <c r="C160" s="1324" t="e">
        <f>#REF!</f>
        <v>#REF!</v>
      </c>
      <c r="D160" s="1324"/>
      <c r="E160" s="1324"/>
      <c r="F160" s="1324"/>
      <c r="G160" s="1324"/>
      <c r="H160" s="183"/>
      <c r="AE160" s="316"/>
      <c r="AF160" s="316"/>
      <c r="AH160" s="316"/>
      <c r="AI160" s="316"/>
    </row>
    <row r="161" spans="1:35" s="266" customFormat="1" ht="20.100000000000001" hidden="1" customHeight="1">
      <c r="A161" s="311" t="e">
        <f>#REF!</f>
        <v>#REF!</v>
      </c>
      <c r="B161" s="312" t="e">
        <f>#REF!</f>
        <v>#REF!</v>
      </c>
      <c r="C161" s="1324"/>
      <c r="D161" s="1324"/>
      <c r="E161" s="1324"/>
      <c r="F161" s="1324"/>
      <c r="G161" s="1324"/>
      <c r="H161" s="183"/>
      <c r="AE161" s="316"/>
      <c r="AF161" s="316"/>
      <c r="AH161" s="316"/>
      <c r="AI161" s="316"/>
    </row>
    <row r="162" spans="1:35" s="266" customFormat="1" ht="30" hidden="1" customHeight="1">
      <c r="A162" s="318" t="e">
        <f>#REF!</f>
        <v>#REF!</v>
      </c>
      <c r="B162" s="312" t="e">
        <f>#REF!</f>
        <v>#REF!</v>
      </c>
      <c r="C162" s="1324"/>
      <c r="D162" s="1324"/>
      <c r="E162" s="1324"/>
      <c r="F162" s="1324"/>
      <c r="G162" s="1324"/>
      <c r="H162" s="183"/>
      <c r="AE162" s="316"/>
      <c r="AF162" s="316"/>
      <c r="AH162" s="316"/>
      <c r="AI162" s="316"/>
    </row>
    <row r="163" spans="1:35" s="266" customFormat="1" ht="20.100000000000001" hidden="1" customHeight="1">
      <c r="A163" s="313" t="e">
        <f>#REF!</f>
        <v>#REF!</v>
      </c>
      <c r="B163" s="314" t="e">
        <f>#REF!</f>
        <v>#REF!</v>
      </c>
      <c r="C163" s="1324" t="e">
        <f>#REF!</f>
        <v>#REF!</v>
      </c>
      <c r="D163" s="1324"/>
      <c r="E163" s="1324"/>
      <c r="F163" s="1324"/>
      <c r="G163" s="1324"/>
      <c r="H163" s="183"/>
      <c r="AE163" s="316"/>
      <c r="AF163" s="316"/>
      <c r="AH163" s="315"/>
      <c r="AI163" s="316"/>
    </row>
    <row r="164" spans="1:35" s="266" customFormat="1" ht="20.100000000000001" hidden="1" customHeight="1">
      <c r="A164" s="313" t="e">
        <f>#REF!</f>
        <v>#REF!</v>
      </c>
      <c r="B164" s="314" t="e">
        <f>#REF!</f>
        <v>#REF!</v>
      </c>
      <c r="C164" s="1324" t="e">
        <f>#REF!</f>
        <v>#REF!</v>
      </c>
      <c r="D164" s="1324"/>
      <c r="E164" s="1324"/>
      <c r="F164" s="1324"/>
      <c r="G164" s="1324"/>
      <c r="H164" s="183"/>
      <c r="AE164" s="316"/>
      <c r="AF164" s="316"/>
      <c r="AH164" s="315"/>
      <c r="AI164" s="316"/>
    </row>
    <row r="165" spans="1:35" s="266" customFormat="1" ht="20.100000000000001" hidden="1" customHeight="1">
      <c r="A165" s="313" t="e">
        <f>#REF!</f>
        <v>#REF!</v>
      </c>
      <c r="B165" s="314" t="e">
        <f>#REF!</f>
        <v>#REF!</v>
      </c>
      <c r="C165" s="1324" t="e">
        <f>#REF!</f>
        <v>#REF!</v>
      </c>
      <c r="D165" s="1324"/>
      <c r="E165" s="1324"/>
      <c r="F165" s="1324"/>
      <c r="G165" s="1324"/>
      <c r="H165" s="183"/>
      <c r="AE165" s="316"/>
      <c r="AF165" s="316"/>
      <c r="AH165" s="315"/>
      <c r="AI165" s="316"/>
    </row>
    <row r="166" spans="1:35" s="266" customFormat="1" ht="20.100000000000001" hidden="1" customHeight="1">
      <c r="A166" s="313" t="e">
        <f>#REF!</f>
        <v>#REF!</v>
      </c>
      <c r="B166" s="314" t="e">
        <f>#REF!</f>
        <v>#REF!</v>
      </c>
      <c r="C166" s="1324" t="e">
        <f>#REF!</f>
        <v>#REF!</v>
      </c>
      <c r="D166" s="1324"/>
      <c r="E166" s="1324"/>
      <c r="F166" s="1324"/>
      <c r="G166" s="1324"/>
      <c r="H166" s="183"/>
      <c r="AE166" s="316"/>
      <c r="AF166" s="316"/>
      <c r="AH166" s="315"/>
      <c r="AI166" s="316"/>
    </row>
    <row r="167" spans="1:35" s="266" customFormat="1" ht="20.100000000000001" hidden="1" customHeight="1">
      <c r="A167" s="313" t="e">
        <f>#REF!</f>
        <v>#REF!</v>
      </c>
      <c r="B167" s="314" t="e">
        <f>#REF!</f>
        <v>#REF!</v>
      </c>
      <c r="C167" s="1324" t="e">
        <f>#REF!</f>
        <v>#REF!</v>
      </c>
      <c r="D167" s="1324"/>
      <c r="E167" s="1324"/>
      <c r="F167" s="1324"/>
      <c r="G167" s="1324"/>
      <c r="H167" s="183"/>
      <c r="AE167" s="316"/>
      <c r="AF167" s="316"/>
      <c r="AH167" s="315"/>
      <c r="AI167" s="316"/>
    </row>
    <row r="168" spans="1:35" s="266" customFormat="1" ht="20.100000000000001" hidden="1" customHeight="1">
      <c r="A168" s="317"/>
      <c r="B168" s="312" t="e">
        <f>#REF!</f>
        <v>#REF!</v>
      </c>
      <c r="C168" s="1324" t="e">
        <f>#REF!</f>
        <v>#REF!</v>
      </c>
      <c r="D168" s="1324"/>
      <c r="E168" s="1324"/>
      <c r="F168" s="1324"/>
      <c r="G168" s="1324"/>
      <c r="H168" s="183"/>
      <c r="AE168" s="316"/>
      <c r="AF168" s="316"/>
      <c r="AH168" s="316"/>
      <c r="AI168" s="316"/>
    </row>
    <row r="169" spans="1:35" s="266" customFormat="1" ht="20.100000000000001" hidden="1" customHeight="1">
      <c r="A169" s="318" t="e">
        <f>#REF!</f>
        <v>#REF!</v>
      </c>
      <c r="B169" s="312" t="e">
        <f>#REF!</f>
        <v>#REF!</v>
      </c>
      <c r="C169" s="1324"/>
      <c r="D169" s="1324"/>
      <c r="E169" s="1324"/>
      <c r="F169" s="1324"/>
      <c r="G169" s="1324"/>
      <c r="H169" s="183"/>
      <c r="AE169" s="316"/>
      <c r="AF169" s="316"/>
      <c r="AH169" s="316"/>
      <c r="AI169" s="316"/>
    </row>
    <row r="170" spans="1:35" s="266" customFormat="1" ht="20.100000000000001" hidden="1" customHeight="1">
      <c r="A170" s="313" t="e">
        <f>#REF!</f>
        <v>#REF!</v>
      </c>
      <c r="B170" s="323" t="e">
        <f>#REF!</f>
        <v>#REF!</v>
      </c>
      <c r="C170" s="1324" t="e">
        <f>#REF!</f>
        <v>#REF!</v>
      </c>
      <c r="D170" s="1324"/>
      <c r="E170" s="1324"/>
      <c r="F170" s="1324"/>
      <c r="G170" s="1324"/>
      <c r="H170" s="183"/>
      <c r="AE170" s="316"/>
      <c r="AF170" s="316"/>
      <c r="AH170" s="315"/>
      <c r="AI170" s="316"/>
    </row>
    <row r="171" spans="1:35" s="266" customFormat="1" ht="20.100000000000001" hidden="1" customHeight="1">
      <c r="A171" s="313" t="e">
        <f>#REF!</f>
        <v>#REF!</v>
      </c>
      <c r="B171" s="323" t="e">
        <f>#REF!</f>
        <v>#REF!</v>
      </c>
      <c r="C171" s="1324" t="e">
        <f>#REF!</f>
        <v>#REF!</v>
      </c>
      <c r="D171" s="1324"/>
      <c r="E171" s="1324"/>
      <c r="F171" s="1324"/>
      <c r="G171" s="1324"/>
      <c r="H171" s="183"/>
      <c r="AE171" s="316"/>
      <c r="AF171" s="316"/>
      <c r="AH171" s="315"/>
      <c r="AI171" s="316"/>
    </row>
    <row r="172" spans="1:35" s="266" customFormat="1" ht="20.100000000000001" hidden="1" customHeight="1">
      <c r="A172" s="313" t="e">
        <f>#REF!</f>
        <v>#REF!</v>
      </c>
      <c r="B172" s="323" t="e">
        <f>#REF!</f>
        <v>#REF!</v>
      </c>
      <c r="C172" s="1324" t="e">
        <f>#REF!</f>
        <v>#REF!</v>
      </c>
      <c r="D172" s="1324"/>
      <c r="E172" s="1324"/>
      <c r="F172" s="1324"/>
      <c r="G172" s="1324"/>
      <c r="H172" s="183"/>
      <c r="AE172" s="316"/>
      <c r="AF172" s="316"/>
      <c r="AH172" s="315"/>
      <c r="AI172" s="316"/>
    </row>
    <row r="173" spans="1:35" s="266" customFormat="1" ht="20.100000000000001" hidden="1" customHeight="1">
      <c r="A173" s="313" t="e">
        <f>#REF!</f>
        <v>#REF!</v>
      </c>
      <c r="B173" s="323" t="e">
        <f>#REF!</f>
        <v>#REF!</v>
      </c>
      <c r="C173" s="1324" t="e">
        <f>#REF!</f>
        <v>#REF!</v>
      </c>
      <c r="D173" s="1324"/>
      <c r="E173" s="1324"/>
      <c r="F173" s="1324"/>
      <c r="G173" s="1324"/>
      <c r="H173" s="183"/>
      <c r="AE173" s="316"/>
      <c r="AF173" s="316"/>
      <c r="AH173" s="315"/>
      <c r="AI173" s="316"/>
    </row>
    <row r="174" spans="1:35" s="266" customFormat="1" ht="20.100000000000001" hidden="1" customHeight="1">
      <c r="A174" s="313" t="e">
        <f>#REF!</f>
        <v>#REF!</v>
      </c>
      <c r="B174" s="323" t="e">
        <f>#REF!</f>
        <v>#REF!</v>
      </c>
      <c r="C174" s="1324" t="e">
        <f>#REF!</f>
        <v>#REF!</v>
      </c>
      <c r="D174" s="1324"/>
      <c r="E174" s="1324"/>
      <c r="F174" s="1324"/>
      <c r="G174" s="1324"/>
      <c r="H174" s="183"/>
      <c r="AE174" s="316"/>
      <c r="AF174" s="316"/>
      <c r="AH174" s="315"/>
      <c r="AI174" s="316"/>
    </row>
    <row r="175" spans="1:35" s="266" customFormat="1" ht="20.100000000000001" hidden="1" customHeight="1">
      <c r="A175" s="313" t="e">
        <f>#REF!</f>
        <v>#REF!</v>
      </c>
      <c r="B175" s="323" t="e">
        <f>#REF!</f>
        <v>#REF!</v>
      </c>
      <c r="C175" s="1324" t="e">
        <f>#REF!</f>
        <v>#REF!</v>
      </c>
      <c r="D175" s="1324"/>
      <c r="E175" s="1324"/>
      <c r="F175" s="1324"/>
      <c r="G175" s="1324"/>
      <c r="H175" s="183"/>
      <c r="AE175" s="316"/>
      <c r="AF175" s="316"/>
      <c r="AH175" s="315"/>
      <c r="AI175" s="316"/>
    </row>
    <row r="176" spans="1:35" s="266" customFormat="1" ht="20.100000000000001" hidden="1" customHeight="1">
      <c r="A176" s="324"/>
      <c r="B176" s="312" t="e">
        <f>#REF!</f>
        <v>#REF!</v>
      </c>
      <c r="C176" s="1324" t="e">
        <f>#REF!</f>
        <v>#REF!</v>
      </c>
      <c r="D176" s="1324"/>
      <c r="E176" s="1324"/>
      <c r="F176" s="1324"/>
      <c r="G176" s="1324"/>
      <c r="H176" s="183"/>
      <c r="AE176" s="316"/>
      <c r="AF176" s="316"/>
      <c r="AH176" s="316"/>
      <c r="AI176" s="316"/>
    </row>
    <row r="177" spans="1:35" s="266" customFormat="1" ht="35.25" hidden="1" customHeight="1">
      <c r="A177" s="318" t="e">
        <f>#REF!</f>
        <v>#REF!</v>
      </c>
      <c r="B177" s="312" t="e">
        <f>#REF!</f>
        <v>#REF!</v>
      </c>
      <c r="C177" s="1324"/>
      <c r="D177" s="1324"/>
      <c r="E177" s="1324"/>
      <c r="F177" s="1324"/>
      <c r="G177" s="1324"/>
      <c r="H177" s="183"/>
      <c r="AE177" s="316"/>
      <c r="AF177" s="316"/>
      <c r="AH177" s="316"/>
      <c r="AI177" s="316"/>
    </row>
    <row r="178" spans="1:35" s="266" customFormat="1" ht="19.5" hidden="1" customHeight="1">
      <c r="A178" s="313" t="e">
        <f>#REF!</f>
        <v>#REF!</v>
      </c>
      <c r="B178" s="323" t="e">
        <f>#REF!</f>
        <v>#REF!</v>
      </c>
      <c r="C178" s="1324" t="e">
        <f>#REF!</f>
        <v>#REF!</v>
      </c>
      <c r="D178" s="1324"/>
      <c r="E178" s="1324"/>
      <c r="F178" s="1324"/>
      <c r="G178" s="1324"/>
      <c r="H178" s="183"/>
      <c r="AE178" s="316"/>
      <c r="AF178" s="316"/>
      <c r="AH178" s="315"/>
      <c r="AI178" s="316"/>
    </row>
    <row r="179" spans="1:35" s="266" customFormat="1" ht="19.5" hidden="1" customHeight="1">
      <c r="A179" s="313" t="e">
        <f>#REF!</f>
        <v>#REF!</v>
      </c>
      <c r="B179" s="323" t="e">
        <f>#REF!</f>
        <v>#REF!</v>
      </c>
      <c r="C179" s="1324" t="e">
        <f>#REF!</f>
        <v>#REF!</v>
      </c>
      <c r="D179" s="1324"/>
      <c r="E179" s="1324"/>
      <c r="F179" s="1324"/>
      <c r="G179" s="1324"/>
      <c r="H179" s="183"/>
      <c r="AE179" s="316"/>
      <c r="AF179" s="316"/>
      <c r="AH179" s="315"/>
      <c r="AI179" s="316"/>
    </row>
    <row r="180" spans="1:35" s="266" customFormat="1" ht="19.5" hidden="1" customHeight="1">
      <c r="A180" s="313" t="e">
        <f>#REF!</f>
        <v>#REF!</v>
      </c>
      <c r="B180" s="323" t="e">
        <f>#REF!</f>
        <v>#REF!</v>
      </c>
      <c r="C180" s="1324" t="e">
        <f>#REF!</f>
        <v>#REF!</v>
      </c>
      <c r="D180" s="1324"/>
      <c r="E180" s="1324"/>
      <c r="F180" s="1324"/>
      <c r="G180" s="1324"/>
      <c r="H180" s="183"/>
      <c r="AE180" s="316"/>
      <c r="AF180" s="316"/>
      <c r="AH180" s="315"/>
      <c r="AI180" s="316"/>
    </row>
    <row r="181" spans="1:35" s="266" customFormat="1" ht="19.5" hidden="1" customHeight="1">
      <c r="A181" s="313" t="e">
        <f>#REF!</f>
        <v>#REF!</v>
      </c>
      <c r="B181" s="323" t="e">
        <f>#REF!</f>
        <v>#REF!</v>
      </c>
      <c r="C181" s="1324" t="e">
        <f>#REF!</f>
        <v>#REF!</v>
      </c>
      <c r="D181" s="1324"/>
      <c r="E181" s="1324"/>
      <c r="F181" s="1324"/>
      <c r="G181" s="1324"/>
      <c r="H181" s="183"/>
      <c r="AE181" s="316"/>
      <c r="AF181" s="316"/>
      <c r="AH181" s="315"/>
      <c r="AI181" s="316"/>
    </row>
    <row r="182" spans="1:35" s="266" customFormat="1" ht="33" hidden="1" customHeight="1">
      <c r="A182" s="313" t="e">
        <f>#REF!</f>
        <v>#REF!</v>
      </c>
      <c r="B182" s="323" t="e">
        <f>#REF!</f>
        <v>#REF!</v>
      </c>
      <c r="C182" s="1324" t="e">
        <f>#REF!</f>
        <v>#REF!</v>
      </c>
      <c r="D182" s="1324"/>
      <c r="E182" s="1324"/>
      <c r="F182" s="1324"/>
      <c r="G182" s="1324"/>
      <c r="H182" s="183"/>
      <c r="AE182" s="316"/>
      <c r="AF182" s="316"/>
      <c r="AH182" s="315"/>
      <c r="AI182" s="316"/>
    </row>
    <row r="183" spans="1:35" s="266" customFormat="1" ht="19.5" hidden="1" customHeight="1">
      <c r="A183" s="313" t="e">
        <f>#REF!</f>
        <v>#REF!</v>
      </c>
      <c r="B183" s="323" t="e">
        <f>#REF!</f>
        <v>#REF!</v>
      </c>
      <c r="C183" s="1324" t="e">
        <f>#REF!</f>
        <v>#REF!</v>
      </c>
      <c r="D183" s="1324"/>
      <c r="E183" s="1324"/>
      <c r="F183" s="1324"/>
      <c r="G183" s="1324"/>
      <c r="H183" s="183"/>
      <c r="AE183" s="316"/>
      <c r="AF183" s="316"/>
      <c r="AH183" s="315"/>
      <c r="AI183" s="316"/>
    </row>
    <row r="184" spans="1:35" s="266" customFormat="1" ht="19.5" hidden="1" customHeight="1">
      <c r="A184" s="313" t="e">
        <f>#REF!</f>
        <v>#REF!</v>
      </c>
      <c r="B184" s="323" t="e">
        <f>#REF!</f>
        <v>#REF!</v>
      </c>
      <c r="C184" s="1324" t="e">
        <f>#REF!</f>
        <v>#REF!</v>
      </c>
      <c r="D184" s="1324"/>
      <c r="E184" s="1324"/>
      <c r="F184" s="1324"/>
      <c r="G184" s="1324"/>
      <c r="H184" s="183"/>
      <c r="AE184" s="316"/>
      <c r="AF184" s="316"/>
      <c r="AH184" s="315"/>
      <c r="AI184" s="316"/>
    </row>
    <row r="185" spans="1:35" s="266" customFormat="1" ht="19.5" hidden="1" customHeight="1">
      <c r="A185" s="313" t="e">
        <f>#REF!</f>
        <v>#REF!</v>
      </c>
      <c r="B185" s="323" t="e">
        <f>#REF!</f>
        <v>#REF!</v>
      </c>
      <c r="C185" s="1324" t="e">
        <f>#REF!</f>
        <v>#REF!</v>
      </c>
      <c r="D185" s="1324"/>
      <c r="E185" s="1324"/>
      <c r="F185" s="1324"/>
      <c r="G185" s="1324"/>
      <c r="H185" s="183"/>
      <c r="AE185" s="316"/>
      <c r="AF185" s="316"/>
      <c r="AH185" s="315"/>
      <c r="AI185" s="316"/>
    </row>
    <row r="186" spans="1:35" s="266" customFormat="1" ht="19.5" hidden="1" customHeight="1">
      <c r="A186" s="313" t="e">
        <f>#REF!</f>
        <v>#REF!</v>
      </c>
      <c r="B186" s="323" t="e">
        <f>#REF!</f>
        <v>#REF!</v>
      </c>
      <c r="C186" s="1324" t="e">
        <f>#REF!</f>
        <v>#REF!</v>
      </c>
      <c r="D186" s="1324"/>
      <c r="E186" s="1324"/>
      <c r="F186" s="1324"/>
      <c r="G186" s="1324"/>
      <c r="H186" s="183"/>
      <c r="AE186" s="316"/>
      <c r="AF186" s="316"/>
      <c r="AH186" s="315"/>
      <c r="AI186" s="316"/>
    </row>
    <row r="187" spans="1:35" s="266" customFormat="1" ht="19.5" hidden="1" customHeight="1">
      <c r="A187" s="324"/>
      <c r="B187" s="312" t="e">
        <f>#REF!</f>
        <v>#REF!</v>
      </c>
      <c r="C187" s="1324" t="e">
        <f>#REF!</f>
        <v>#REF!</v>
      </c>
      <c r="D187" s="1324"/>
      <c r="E187" s="1324"/>
      <c r="F187" s="1324"/>
      <c r="G187" s="1324"/>
      <c r="H187" s="183"/>
      <c r="AE187" s="316"/>
      <c r="AF187" s="316"/>
      <c r="AH187" s="316"/>
      <c r="AI187" s="316"/>
    </row>
    <row r="188" spans="1:35" s="266" customFormat="1" ht="19.5" hidden="1" customHeight="1">
      <c r="A188" s="318" t="e">
        <f>#REF!</f>
        <v>#REF!</v>
      </c>
      <c r="B188" s="312" t="e">
        <f>#REF!</f>
        <v>#REF!</v>
      </c>
      <c r="C188" s="1324"/>
      <c r="D188" s="1324"/>
      <c r="E188" s="1324"/>
      <c r="F188" s="1324"/>
      <c r="G188" s="1324"/>
      <c r="H188" s="183"/>
      <c r="AE188" s="316"/>
      <c r="AF188" s="316"/>
      <c r="AH188" s="316"/>
      <c r="AI188" s="316"/>
    </row>
    <row r="189" spans="1:35" s="266" customFormat="1" ht="19.5" hidden="1" customHeight="1">
      <c r="A189" s="313" t="e">
        <f>#REF!</f>
        <v>#REF!</v>
      </c>
      <c r="B189" s="314" t="e">
        <f>#REF!</f>
        <v>#REF!</v>
      </c>
      <c r="C189" s="1324" t="e">
        <f>#REF!</f>
        <v>#REF!</v>
      </c>
      <c r="D189" s="1324"/>
      <c r="E189" s="1324"/>
      <c r="F189" s="1324"/>
      <c r="G189" s="1324"/>
      <c r="H189" s="183"/>
      <c r="AE189" s="316"/>
      <c r="AF189" s="316"/>
      <c r="AH189" s="315"/>
      <c r="AI189" s="316"/>
    </row>
    <row r="190" spans="1:35" s="266" customFormat="1" ht="19.5" hidden="1" customHeight="1">
      <c r="A190" s="313" t="e">
        <f>#REF!</f>
        <v>#REF!</v>
      </c>
      <c r="B190" s="314" t="e">
        <f>#REF!</f>
        <v>#REF!</v>
      </c>
      <c r="C190" s="1324" t="e">
        <f>#REF!</f>
        <v>#REF!</v>
      </c>
      <c r="D190" s="1324"/>
      <c r="E190" s="1324"/>
      <c r="F190" s="1324"/>
      <c r="G190" s="1324"/>
      <c r="H190" s="183"/>
      <c r="AE190" s="316"/>
      <c r="AF190" s="316"/>
      <c r="AH190" s="315"/>
      <c r="AI190" s="316"/>
    </row>
    <row r="191" spans="1:35" s="266" customFormat="1" ht="19.5" hidden="1" customHeight="1">
      <c r="A191" s="313" t="e">
        <f>#REF!</f>
        <v>#REF!</v>
      </c>
      <c r="B191" s="314" t="e">
        <f>#REF!</f>
        <v>#REF!</v>
      </c>
      <c r="C191" s="1324" t="e">
        <f>#REF!</f>
        <v>#REF!</v>
      </c>
      <c r="D191" s="1324"/>
      <c r="E191" s="1324"/>
      <c r="F191" s="1324"/>
      <c r="G191" s="1324"/>
      <c r="H191" s="183"/>
      <c r="AE191" s="316"/>
      <c r="AF191" s="316"/>
      <c r="AH191" s="315"/>
      <c r="AI191" s="316"/>
    </row>
    <row r="192" spans="1:35" s="266" customFormat="1" ht="19.5" hidden="1" customHeight="1">
      <c r="A192" s="324"/>
      <c r="B192" s="312" t="e">
        <f>#REF!</f>
        <v>#REF!</v>
      </c>
      <c r="C192" s="1324" t="e">
        <f>#REF!</f>
        <v>#REF!</v>
      </c>
      <c r="D192" s="1324"/>
      <c r="E192" s="1324"/>
      <c r="F192" s="1324"/>
      <c r="G192" s="1324"/>
      <c r="H192" s="183"/>
      <c r="AE192" s="316"/>
      <c r="AF192" s="316"/>
      <c r="AH192" s="316"/>
      <c r="AI192" s="316"/>
    </row>
    <row r="193" spans="1:35" s="266" customFormat="1" ht="33" hidden="1" customHeight="1">
      <c r="A193" s="318" t="e">
        <f>#REF!</f>
        <v>#REF!</v>
      </c>
      <c r="B193" s="312" t="e">
        <f>#REF!</f>
        <v>#REF!</v>
      </c>
      <c r="C193" s="1324"/>
      <c r="D193" s="1324"/>
      <c r="E193" s="1324"/>
      <c r="F193" s="1324"/>
      <c r="G193" s="1324"/>
      <c r="H193" s="183"/>
      <c r="AE193" s="316"/>
      <c r="AF193" s="316"/>
      <c r="AH193" s="316"/>
      <c r="AI193" s="316"/>
    </row>
    <row r="194" spans="1:35" s="266" customFormat="1" ht="19.5" hidden="1" customHeight="1">
      <c r="A194" s="324" t="e">
        <f>#REF!</f>
        <v>#REF!</v>
      </c>
      <c r="B194" s="314" t="e">
        <f>#REF!</f>
        <v>#REF!</v>
      </c>
      <c r="C194" s="1324" t="e">
        <f>#REF!</f>
        <v>#REF!</v>
      </c>
      <c r="D194" s="1324"/>
      <c r="E194" s="1324"/>
      <c r="F194" s="1324"/>
      <c r="G194" s="1324"/>
      <c r="H194" s="183"/>
      <c r="AE194" s="316"/>
      <c r="AF194" s="316"/>
      <c r="AH194" s="315"/>
      <c r="AI194" s="316"/>
    </row>
    <row r="195" spans="1:35" s="266" customFormat="1" ht="19.5" hidden="1" customHeight="1">
      <c r="A195" s="324" t="e">
        <f>#REF!</f>
        <v>#REF!</v>
      </c>
      <c r="B195" s="314" t="e">
        <f>#REF!</f>
        <v>#REF!</v>
      </c>
      <c r="C195" s="1324" t="e">
        <f>#REF!</f>
        <v>#REF!</v>
      </c>
      <c r="D195" s="1324"/>
      <c r="E195" s="1324"/>
      <c r="F195" s="1324"/>
      <c r="G195" s="1324"/>
      <c r="H195" s="183"/>
      <c r="AE195" s="316"/>
      <c r="AF195" s="316"/>
      <c r="AH195" s="315"/>
      <c r="AI195" s="316"/>
    </row>
    <row r="196" spans="1:35" s="266" customFormat="1" ht="19.5" hidden="1" customHeight="1">
      <c r="A196" s="324" t="e">
        <f>#REF!</f>
        <v>#REF!</v>
      </c>
      <c r="B196" s="314" t="e">
        <f>#REF!</f>
        <v>#REF!</v>
      </c>
      <c r="C196" s="1324" t="e">
        <f>#REF!</f>
        <v>#REF!</v>
      </c>
      <c r="D196" s="1324"/>
      <c r="E196" s="1324"/>
      <c r="F196" s="1324"/>
      <c r="G196" s="1324"/>
      <c r="H196" s="183"/>
      <c r="AE196" s="316"/>
      <c r="AF196" s="316"/>
      <c r="AH196" s="315"/>
      <c r="AI196" s="316"/>
    </row>
    <row r="197" spans="1:35" s="266" customFormat="1" ht="19.5" hidden="1" customHeight="1">
      <c r="A197" s="324"/>
      <c r="B197" s="312" t="e">
        <f>#REF!</f>
        <v>#REF!</v>
      </c>
      <c r="C197" s="1324" t="e">
        <f>#REF!</f>
        <v>#REF!</v>
      </c>
      <c r="D197" s="1324"/>
      <c r="E197" s="1324"/>
      <c r="F197" s="1324"/>
      <c r="G197" s="1324"/>
      <c r="H197" s="183"/>
      <c r="AE197" s="316"/>
      <c r="AF197" s="316"/>
      <c r="AH197" s="316"/>
      <c r="AI197" s="316"/>
    </row>
    <row r="198" spans="1:35" s="266" customFormat="1" ht="19.5" hidden="1" customHeight="1">
      <c r="A198" s="318" t="e">
        <f>#REF!</f>
        <v>#REF!</v>
      </c>
      <c r="B198" s="312" t="e">
        <f>#REF!</f>
        <v>#REF!</v>
      </c>
      <c r="C198" s="1324"/>
      <c r="D198" s="1324"/>
      <c r="E198" s="1324"/>
      <c r="F198" s="1324"/>
      <c r="G198" s="1324"/>
      <c r="H198" s="183"/>
      <c r="AE198" s="316"/>
      <c r="AF198" s="316"/>
      <c r="AH198" s="316"/>
      <c r="AI198" s="316"/>
    </row>
    <row r="199" spans="1:35" s="266" customFormat="1" ht="19.5" hidden="1" customHeight="1">
      <c r="A199" s="313" t="e">
        <f>#REF!</f>
        <v>#REF!</v>
      </c>
      <c r="B199" s="314" t="e">
        <f>#REF!</f>
        <v>#REF!</v>
      </c>
      <c r="C199" s="1324" t="e">
        <f>#REF!</f>
        <v>#REF!</v>
      </c>
      <c r="D199" s="1324"/>
      <c r="E199" s="1324"/>
      <c r="F199" s="1324"/>
      <c r="G199" s="1324"/>
      <c r="H199" s="183"/>
      <c r="AE199" s="316"/>
      <c r="AF199" s="316"/>
      <c r="AH199" s="315"/>
      <c r="AI199" s="316"/>
    </row>
    <row r="200" spans="1:35" s="266" customFormat="1" ht="19.5" hidden="1" customHeight="1">
      <c r="A200" s="313" t="e">
        <f>#REF!</f>
        <v>#REF!</v>
      </c>
      <c r="B200" s="314" t="e">
        <f>#REF!</f>
        <v>#REF!</v>
      </c>
      <c r="C200" s="1324" t="e">
        <f>#REF!</f>
        <v>#REF!</v>
      </c>
      <c r="D200" s="1324"/>
      <c r="E200" s="1324"/>
      <c r="F200" s="1324"/>
      <c r="G200" s="1324"/>
      <c r="H200" s="183"/>
      <c r="AE200" s="316"/>
      <c r="AF200" s="316"/>
      <c r="AH200" s="315"/>
      <c r="AI200" s="316"/>
    </row>
    <row r="201" spans="1:35" s="266" customFormat="1" ht="19.5" hidden="1" customHeight="1">
      <c r="A201" s="324"/>
      <c r="B201" s="312" t="e">
        <f>#REF!</f>
        <v>#REF!</v>
      </c>
      <c r="C201" s="1324" t="e">
        <f>#REF!</f>
        <v>#REF!</v>
      </c>
      <c r="D201" s="1324"/>
      <c r="E201" s="1324"/>
      <c r="F201" s="1324"/>
      <c r="G201" s="1324"/>
      <c r="H201" s="183"/>
      <c r="AE201" s="316"/>
      <c r="AF201" s="316"/>
      <c r="AH201" s="316"/>
      <c r="AI201" s="316"/>
    </row>
    <row r="202" spans="1:35" s="266" customFormat="1" ht="33" hidden="1" customHeight="1">
      <c r="A202" s="318" t="e">
        <f>#REF!</f>
        <v>#REF!</v>
      </c>
      <c r="B202" s="312" t="e">
        <f>#REF!</f>
        <v>#REF!</v>
      </c>
      <c r="C202" s="1324"/>
      <c r="D202" s="1324"/>
      <c r="E202" s="1324"/>
      <c r="F202" s="1324"/>
      <c r="G202" s="1324"/>
      <c r="H202" s="183"/>
      <c r="AE202" s="316"/>
      <c r="AF202" s="316"/>
      <c r="AH202" s="316"/>
      <c r="AI202" s="316"/>
    </row>
    <row r="203" spans="1:35" s="266" customFormat="1" ht="19.5" hidden="1" customHeight="1">
      <c r="A203" s="313" t="e">
        <f>#REF!</f>
        <v>#REF!</v>
      </c>
      <c r="B203" s="314" t="e">
        <f>#REF!</f>
        <v>#REF!</v>
      </c>
      <c r="C203" s="1324" t="e">
        <f>#REF!</f>
        <v>#REF!</v>
      </c>
      <c r="D203" s="1324"/>
      <c r="E203" s="1324"/>
      <c r="F203" s="1324"/>
      <c r="G203" s="1324"/>
      <c r="H203" s="183"/>
      <c r="AE203" s="316"/>
      <c r="AF203" s="316"/>
      <c r="AH203" s="315"/>
      <c r="AI203" s="316"/>
    </row>
    <row r="204" spans="1:35" s="266" customFormat="1" ht="19.5" hidden="1" customHeight="1">
      <c r="A204" s="313" t="e">
        <f>#REF!</f>
        <v>#REF!</v>
      </c>
      <c r="B204" s="314" t="e">
        <f>#REF!</f>
        <v>#REF!</v>
      </c>
      <c r="C204" s="1324" t="e">
        <f>#REF!</f>
        <v>#REF!</v>
      </c>
      <c r="D204" s="1324"/>
      <c r="E204" s="1324"/>
      <c r="F204" s="1324"/>
      <c r="G204" s="1324"/>
      <c r="H204" s="183"/>
      <c r="AE204" s="316"/>
      <c r="AF204" s="316"/>
      <c r="AH204" s="315"/>
      <c r="AI204" s="316"/>
    </row>
    <row r="205" spans="1:35" s="266" customFormat="1" ht="19.5" hidden="1" customHeight="1">
      <c r="A205" s="313" t="e">
        <f>#REF!</f>
        <v>#REF!</v>
      </c>
      <c r="B205" s="314" t="e">
        <f>#REF!</f>
        <v>#REF!</v>
      </c>
      <c r="C205" s="1324" t="e">
        <f>#REF!</f>
        <v>#REF!</v>
      </c>
      <c r="D205" s="1324"/>
      <c r="E205" s="1324"/>
      <c r="F205" s="1324"/>
      <c r="G205" s="1324"/>
      <c r="H205" s="183"/>
      <c r="AE205" s="316"/>
      <c r="AF205" s="316"/>
      <c r="AH205" s="315"/>
      <c r="AI205" s="316"/>
    </row>
    <row r="206" spans="1:35" s="266" customFormat="1" ht="19.5" hidden="1" customHeight="1">
      <c r="A206" s="313" t="e">
        <f>#REF!</f>
        <v>#REF!</v>
      </c>
      <c r="B206" s="314" t="e">
        <f>#REF!</f>
        <v>#REF!</v>
      </c>
      <c r="C206" s="1324" t="e">
        <f>#REF!</f>
        <v>#REF!</v>
      </c>
      <c r="D206" s="1324"/>
      <c r="E206" s="1324"/>
      <c r="F206" s="1324"/>
      <c r="G206" s="1324"/>
      <c r="H206" s="183"/>
      <c r="AE206" s="316"/>
      <c r="AF206" s="316"/>
      <c r="AH206" s="315"/>
      <c r="AI206" s="316"/>
    </row>
    <row r="207" spans="1:35" s="266" customFormat="1" ht="19.5" hidden="1" customHeight="1">
      <c r="A207" s="313" t="e">
        <f>#REF!</f>
        <v>#REF!</v>
      </c>
      <c r="B207" s="314" t="e">
        <f>#REF!</f>
        <v>#REF!</v>
      </c>
      <c r="C207" s="1324" t="e">
        <f>#REF!</f>
        <v>#REF!</v>
      </c>
      <c r="D207" s="1324"/>
      <c r="E207" s="1324"/>
      <c r="F207" s="1324"/>
      <c r="G207" s="1324"/>
      <c r="H207" s="183"/>
      <c r="AE207" s="316"/>
      <c r="AF207" s="316"/>
      <c r="AH207" s="315"/>
      <c r="AI207" s="316"/>
    </row>
    <row r="208" spans="1:35" s="266" customFormat="1" ht="19.5" hidden="1" customHeight="1">
      <c r="A208" s="313" t="e">
        <f>#REF!</f>
        <v>#REF!</v>
      </c>
      <c r="B208" s="314" t="e">
        <f>#REF!</f>
        <v>#REF!</v>
      </c>
      <c r="C208" s="1324" t="e">
        <f>#REF!</f>
        <v>#REF!</v>
      </c>
      <c r="D208" s="1324"/>
      <c r="E208" s="1324"/>
      <c r="F208" s="1324"/>
      <c r="G208" s="1324"/>
      <c r="H208" s="183"/>
      <c r="AE208" s="316"/>
      <c r="AF208" s="316"/>
      <c r="AH208" s="315"/>
      <c r="AI208" s="316"/>
    </row>
    <row r="209" spans="1:35" s="266" customFormat="1" ht="19.5" hidden="1" customHeight="1">
      <c r="A209" s="324"/>
      <c r="B209" s="312" t="e">
        <f>#REF!</f>
        <v>#REF!</v>
      </c>
      <c r="C209" s="1324" t="e">
        <f>#REF!</f>
        <v>#REF!</v>
      </c>
      <c r="D209" s="1324"/>
      <c r="E209" s="1324"/>
      <c r="F209" s="1324"/>
      <c r="G209" s="1324"/>
      <c r="H209" s="183"/>
      <c r="AE209" s="316"/>
      <c r="AF209" s="316"/>
      <c r="AH209" s="316"/>
      <c r="AI209" s="316"/>
    </row>
    <row r="210" spans="1:35" s="266" customFormat="1" ht="33" hidden="1" customHeight="1">
      <c r="A210" s="318" t="e">
        <f>#REF!</f>
        <v>#REF!</v>
      </c>
      <c r="B210" s="312" t="e">
        <f>#REF!</f>
        <v>#REF!</v>
      </c>
      <c r="C210" s="1324"/>
      <c r="D210" s="1324"/>
      <c r="E210" s="1324"/>
      <c r="F210" s="1324"/>
      <c r="G210" s="1324"/>
      <c r="H210" s="183"/>
      <c r="AE210" s="316"/>
      <c r="AF210" s="316"/>
      <c r="AH210" s="316"/>
      <c r="AI210" s="316"/>
    </row>
    <row r="211" spans="1:35" s="266" customFormat="1" ht="33" hidden="1" customHeight="1">
      <c r="A211" s="313" t="e">
        <f>#REF!</f>
        <v>#REF!</v>
      </c>
      <c r="B211" s="314" t="e">
        <f>#REF!</f>
        <v>#REF!</v>
      </c>
      <c r="C211" s="1324" t="e">
        <f>#REF!</f>
        <v>#REF!</v>
      </c>
      <c r="D211" s="1324"/>
      <c r="E211" s="1324"/>
      <c r="F211" s="1324"/>
      <c r="G211" s="1324"/>
      <c r="H211" s="183"/>
      <c r="AE211" s="316"/>
      <c r="AF211" s="316"/>
      <c r="AH211" s="315"/>
      <c r="AI211" s="316"/>
    </row>
    <row r="212" spans="1:35" s="266" customFormat="1" ht="19.5" hidden="1" customHeight="1">
      <c r="A212" s="313" t="e">
        <f>#REF!</f>
        <v>#REF!</v>
      </c>
      <c r="B212" s="314" t="e">
        <f>#REF!</f>
        <v>#REF!</v>
      </c>
      <c r="C212" s="1324" t="e">
        <f>#REF!</f>
        <v>#REF!</v>
      </c>
      <c r="D212" s="1324"/>
      <c r="E212" s="1324"/>
      <c r="F212" s="1324"/>
      <c r="G212" s="1324"/>
      <c r="H212" s="183"/>
      <c r="AE212" s="316"/>
      <c r="AF212" s="316"/>
      <c r="AH212" s="315"/>
      <c r="AI212" s="316"/>
    </row>
    <row r="213" spans="1:35" s="266" customFormat="1" ht="19.5" hidden="1" customHeight="1">
      <c r="A213" s="313" t="e">
        <f>#REF!</f>
        <v>#REF!</v>
      </c>
      <c r="B213" s="314" t="e">
        <f>#REF!</f>
        <v>#REF!</v>
      </c>
      <c r="C213" s="1324" t="e">
        <f>#REF!</f>
        <v>#REF!</v>
      </c>
      <c r="D213" s="1324"/>
      <c r="E213" s="1324"/>
      <c r="F213" s="1324"/>
      <c r="G213" s="1324"/>
      <c r="H213" s="183"/>
      <c r="AE213" s="316"/>
      <c r="AF213" s="316"/>
      <c r="AH213" s="315"/>
      <c r="AI213" s="316"/>
    </row>
    <row r="214" spans="1:35" s="266" customFormat="1" ht="19.5" hidden="1" customHeight="1">
      <c r="A214" s="324" t="e">
        <f>#REF!</f>
        <v>#REF!</v>
      </c>
      <c r="B214" s="312" t="e">
        <f>#REF!</f>
        <v>#REF!</v>
      </c>
      <c r="C214" s="1324" t="e">
        <f>#REF!</f>
        <v>#REF!</v>
      </c>
      <c r="D214" s="1324"/>
      <c r="E214" s="1324"/>
      <c r="F214" s="1324"/>
      <c r="G214" s="1324"/>
      <c r="H214" s="183"/>
      <c r="AE214" s="316"/>
      <c r="AF214" s="316"/>
      <c r="AH214" s="316"/>
      <c r="AI214" s="316"/>
    </row>
    <row r="215" spans="1:35" s="266" customFormat="1" ht="33" hidden="1" customHeight="1">
      <c r="A215" s="318" t="e">
        <f>#REF!</f>
        <v>#REF!</v>
      </c>
      <c r="B215" s="312" t="e">
        <f>#REF!</f>
        <v>#REF!</v>
      </c>
      <c r="C215" s="1324"/>
      <c r="D215" s="1324"/>
      <c r="E215" s="1324"/>
      <c r="F215" s="1324"/>
      <c r="G215" s="1324"/>
      <c r="H215" s="183"/>
      <c r="AE215" s="316"/>
      <c r="AF215" s="316"/>
      <c r="AH215" s="316"/>
      <c r="AI215" s="316"/>
    </row>
    <row r="216" spans="1:35" s="266" customFormat="1" ht="19.5" hidden="1" customHeight="1">
      <c r="A216" s="313" t="e">
        <f>#REF!</f>
        <v>#REF!</v>
      </c>
      <c r="B216" s="314" t="e">
        <f>#REF!</f>
        <v>#REF!</v>
      </c>
      <c r="C216" s="1324" t="e">
        <f>#REF!</f>
        <v>#REF!</v>
      </c>
      <c r="D216" s="1324"/>
      <c r="E216" s="1324"/>
      <c r="F216" s="1324"/>
      <c r="G216" s="1324"/>
      <c r="H216" s="183"/>
      <c r="AE216" s="316"/>
      <c r="AF216" s="316"/>
      <c r="AH216" s="315"/>
      <c r="AI216" s="316"/>
    </row>
    <row r="217" spans="1:35" s="266" customFormat="1" ht="19.5" hidden="1" customHeight="1">
      <c r="A217" s="313" t="e">
        <f>#REF!</f>
        <v>#REF!</v>
      </c>
      <c r="B217" s="314" t="e">
        <f>#REF!</f>
        <v>#REF!</v>
      </c>
      <c r="C217" s="1324" t="e">
        <f>#REF!</f>
        <v>#REF!</v>
      </c>
      <c r="D217" s="1324"/>
      <c r="E217" s="1324"/>
      <c r="F217" s="1324"/>
      <c r="G217" s="1324"/>
      <c r="H217" s="183"/>
      <c r="AE217" s="316"/>
      <c r="AF217" s="316"/>
      <c r="AH217" s="315"/>
      <c r="AI217" s="316"/>
    </row>
    <row r="218" spans="1:35" s="266" customFormat="1" ht="32.25" hidden="1" customHeight="1">
      <c r="A218" s="313" t="e">
        <f>#REF!</f>
        <v>#REF!</v>
      </c>
      <c r="B218" s="314" t="e">
        <f>#REF!</f>
        <v>#REF!</v>
      </c>
      <c r="C218" s="1324" t="e">
        <f>#REF!</f>
        <v>#REF!</v>
      </c>
      <c r="D218" s="1324"/>
      <c r="E218" s="1324"/>
      <c r="F218" s="1324"/>
      <c r="G218" s="1324"/>
      <c r="H218" s="183"/>
      <c r="AE218" s="316"/>
      <c r="AF218" s="316"/>
      <c r="AH218" s="315"/>
      <c r="AI218" s="316"/>
    </row>
    <row r="219" spans="1:35" s="266" customFormat="1" ht="19.5" hidden="1" customHeight="1">
      <c r="A219" s="313" t="e">
        <f>#REF!</f>
        <v>#REF!</v>
      </c>
      <c r="B219" s="314" t="e">
        <f>#REF!</f>
        <v>#REF!</v>
      </c>
      <c r="C219" s="1324" t="e">
        <f>#REF!</f>
        <v>#REF!</v>
      </c>
      <c r="D219" s="1324"/>
      <c r="E219" s="1324"/>
      <c r="F219" s="1324"/>
      <c r="G219" s="1324"/>
      <c r="H219" s="183"/>
      <c r="AE219" s="316"/>
      <c r="AF219" s="316"/>
      <c r="AH219" s="315"/>
      <c r="AI219" s="316"/>
    </row>
    <row r="220" spans="1:35" s="266" customFormat="1" ht="19.5" hidden="1" customHeight="1">
      <c r="A220" s="317"/>
      <c r="B220" s="312" t="e">
        <f>#REF!</f>
        <v>#REF!</v>
      </c>
      <c r="C220" s="1324" t="e">
        <f>#REF!</f>
        <v>#REF!</v>
      </c>
      <c r="D220" s="1324"/>
      <c r="E220" s="1324"/>
      <c r="F220" s="1324"/>
      <c r="G220" s="1324"/>
      <c r="H220" s="185"/>
      <c r="AE220" s="316"/>
      <c r="AF220" s="316"/>
      <c r="AH220" s="316"/>
      <c r="AI220" s="316"/>
    </row>
    <row r="221" spans="1:35" s="266" customFormat="1" hidden="1">
      <c r="A221" s="320"/>
      <c r="B221" s="312" t="e">
        <f>#REF!</f>
        <v>#REF!</v>
      </c>
      <c r="C221" s="1324" t="e">
        <f>#REF!</f>
        <v>#REF!</v>
      </c>
      <c r="D221" s="1324"/>
      <c r="E221" s="1324"/>
      <c r="F221" s="1324"/>
      <c r="G221" s="1324"/>
      <c r="H221" s="185"/>
      <c r="AE221" s="316"/>
      <c r="AF221" s="316"/>
      <c r="AH221" s="316"/>
      <c r="AI221" s="316"/>
    </row>
    <row r="222" spans="1:35" s="266" customFormat="1" ht="19.5" hidden="1" customHeight="1">
      <c r="A222" s="321"/>
      <c r="B222" s="312" t="e">
        <f>#REF!</f>
        <v>#REF!</v>
      </c>
      <c r="C222" s="1324" t="e">
        <f>#REF!</f>
        <v>#REF!</v>
      </c>
      <c r="D222" s="1324"/>
      <c r="E222" s="1324"/>
      <c r="F222" s="1324"/>
      <c r="G222" s="1324"/>
      <c r="H222" s="185"/>
      <c r="AE222" s="316"/>
      <c r="AF222" s="316"/>
      <c r="AH222" s="316"/>
      <c r="AI222" s="316"/>
    </row>
    <row r="223" spans="1:35" s="181" customFormat="1">
      <c r="A223" s="227"/>
      <c r="B223" s="220"/>
      <c r="C223" s="1325"/>
      <c r="D223" s="1325"/>
      <c r="E223" s="1325"/>
      <c r="F223" s="1325"/>
      <c r="G223" s="1325"/>
      <c r="H223" s="255"/>
      <c r="I223" s="381"/>
      <c r="J223" s="381"/>
      <c r="K223" s="381"/>
      <c r="L223" s="381"/>
    </row>
    <row r="224" spans="1:35" s="181" customFormat="1">
      <c r="A224" s="202"/>
      <c r="B224" s="190"/>
      <c r="C224" s="190"/>
      <c r="D224" s="190"/>
      <c r="E224" s="190"/>
      <c r="F224" s="190"/>
      <c r="G224" s="190"/>
      <c r="H224" s="255"/>
      <c r="I224" s="381"/>
      <c r="J224" s="381"/>
      <c r="K224" s="381"/>
      <c r="L224" s="381"/>
    </row>
    <row r="225" spans="1:12" s="181" customFormat="1">
      <c r="A225" s="202"/>
      <c r="B225" s="190"/>
      <c r="C225" s="190"/>
      <c r="D225" s="190"/>
      <c r="E225" s="190"/>
      <c r="F225" s="190"/>
      <c r="G225" s="190"/>
      <c r="H225" s="255"/>
      <c r="I225" s="381"/>
      <c r="J225" s="381"/>
      <c r="K225" s="381"/>
      <c r="L225" s="381"/>
    </row>
  </sheetData>
  <sheetProtection password="CFB5" sheet="1" objects="1" scenarios="1" formatColumns="0" formatRows="0" selectLockedCells="1"/>
  <customSheetViews>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563446CD-EB1B-4F94-95CE-012C7C73EC8C}"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D917BAD1-3F5E-4203-970E-74D838DD272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s>
  <mergeCells count="143">
    <mergeCell ref="AE116:AF116"/>
    <mergeCell ref="AE117:AF117"/>
    <mergeCell ref="AH116:AI116"/>
    <mergeCell ref="AE14:AF14"/>
    <mergeCell ref="AH14:AI14"/>
    <mergeCell ref="A110:C110"/>
    <mergeCell ref="B111:C111"/>
    <mergeCell ref="B112:C112"/>
    <mergeCell ref="B113:C113"/>
    <mergeCell ref="A22:G22"/>
    <mergeCell ref="C23:G23"/>
    <mergeCell ref="C26:G26"/>
    <mergeCell ref="B28:G28"/>
    <mergeCell ref="B114:C114"/>
    <mergeCell ref="C116:G116"/>
    <mergeCell ref="C24:G24"/>
    <mergeCell ref="C25:G25"/>
    <mergeCell ref="A106:G106"/>
    <mergeCell ref="A107:G107"/>
    <mergeCell ref="A3:G3"/>
    <mergeCell ref="A4:G4"/>
    <mergeCell ref="A7:C7"/>
    <mergeCell ref="B8:C8"/>
    <mergeCell ref="B11:C11"/>
    <mergeCell ref="A13:G13"/>
    <mergeCell ref="B9:C9"/>
    <mergeCell ref="B10:C10"/>
    <mergeCell ref="C129:G129"/>
    <mergeCell ref="C121:G121"/>
    <mergeCell ref="C122:G122"/>
    <mergeCell ref="AH123:AI123"/>
    <mergeCell ref="AE122:AF122"/>
    <mergeCell ref="AH122:AI122"/>
    <mergeCell ref="AH117:AI117"/>
    <mergeCell ref="C118:G118"/>
    <mergeCell ref="AE118:AF118"/>
    <mergeCell ref="AH118:AI118"/>
    <mergeCell ref="C117:G117"/>
    <mergeCell ref="C123:G123"/>
    <mergeCell ref="AE123:AF123"/>
    <mergeCell ref="C125:G125"/>
    <mergeCell ref="C126:G126"/>
    <mergeCell ref="C127:G127"/>
    <mergeCell ref="C128:G128"/>
    <mergeCell ref="C124:G124"/>
    <mergeCell ref="AE124:AF124"/>
    <mergeCell ref="AH124:AI124"/>
    <mergeCell ref="C120:G120"/>
    <mergeCell ref="C119:G119"/>
    <mergeCell ref="C131:G131"/>
    <mergeCell ref="C132:G132"/>
    <mergeCell ref="C133:G133"/>
    <mergeCell ref="C134:G134"/>
    <mergeCell ref="C135:G135"/>
    <mergeCell ref="C136:G136"/>
    <mergeCell ref="C137:G137"/>
    <mergeCell ref="C138:G138"/>
    <mergeCell ref="C130:G130"/>
    <mergeCell ref="C139:G139"/>
    <mergeCell ref="C140:G140"/>
    <mergeCell ref="C141:G141"/>
    <mergeCell ref="C142:G142"/>
    <mergeCell ref="C153:G153"/>
    <mergeCell ref="C154:G154"/>
    <mergeCell ref="C143:G143"/>
    <mergeCell ref="C144:G144"/>
    <mergeCell ref="C145:G145"/>
    <mergeCell ref="C146:G146"/>
    <mergeCell ref="C147:G147"/>
    <mergeCell ref="C148:G148"/>
    <mergeCell ref="C149:G149"/>
    <mergeCell ref="C150:G150"/>
    <mergeCell ref="C155:G155"/>
    <mergeCell ref="C156:G156"/>
    <mergeCell ref="C157:G157"/>
    <mergeCell ref="C158:G158"/>
    <mergeCell ref="C159:G159"/>
    <mergeCell ref="C160:G160"/>
    <mergeCell ref="C161:G161"/>
    <mergeCell ref="C151:G151"/>
    <mergeCell ref="C152:G152"/>
    <mergeCell ref="C162:G162"/>
    <mergeCell ref="C163:G163"/>
    <mergeCell ref="C177:G177"/>
    <mergeCell ref="C178:G178"/>
    <mergeCell ref="C167:G167"/>
    <mergeCell ref="C168:G168"/>
    <mergeCell ref="C169:G169"/>
    <mergeCell ref="C170:G170"/>
    <mergeCell ref="C171:G171"/>
    <mergeCell ref="C172:G172"/>
    <mergeCell ref="C165:G165"/>
    <mergeCell ref="C164:G164"/>
    <mergeCell ref="C166:G166"/>
    <mergeCell ref="C183:G183"/>
    <mergeCell ref="C184:G184"/>
    <mergeCell ref="C191:G191"/>
    <mergeCell ref="C192:G192"/>
    <mergeCell ref="C193:G193"/>
    <mergeCell ref="C194:G194"/>
    <mergeCell ref="C185:G185"/>
    <mergeCell ref="C186:G186"/>
    <mergeCell ref="C173:G173"/>
    <mergeCell ref="C174:G174"/>
    <mergeCell ref="C175:G175"/>
    <mergeCell ref="C176:G176"/>
    <mergeCell ref="C179:G179"/>
    <mergeCell ref="C180:G180"/>
    <mergeCell ref="C181:G181"/>
    <mergeCell ref="C182:G182"/>
    <mergeCell ref="C209:G209"/>
    <mergeCell ref="C210:G210"/>
    <mergeCell ref="C203:G203"/>
    <mergeCell ref="C204:G204"/>
    <mergeCell ref="C205:G205"/>
    <mergeCell ref="C206:G206"/>
    <mergeCell ref="C207:G207"/>
    <mergeCell ref="C208:G208"/>
    <mergeCell ref="C187:G187"/>
    <mergeCell ref="C188:G188"/>
    <mergeCell ref="C189:G189"/>
    <mergeCell ref="C190:G190"/>
    <mergeCell ref="C201:G201"/>
    <mergeCell ref="C202:G202"/>
    <mergeCell ref="C199:G199"/>
    <mergeCell ref="C200:G200"/>
    <mergeCell ref="C197:G197"/>
    <mergeCell ref="C198:G198"/>
    <mergeCell ref="C195:G195"/>
    <mergeCell ref="C196:G196"/>
    <mergeCell ref="C222:G222"/>
    <mergeCell ref="C223:G223"/>
    <mergeCell ref="C215:G215"/>
    <mergeCell ref="C216:G216"/>
    <mergeCell ref="C217:G217"/>
    <mergeCell ref="C218:G218"/>
    <mergeCell ref="C220:G220"/>
    <mergeCell ref="C211:G211"/>
    <mergeCell ref="C212:G212"/>
    <mergeCell ref="C221:G221"/>
    <mergeCell ref="C219:G219"/>
    <mergeCell ref="C213:G213"/>
    <mergeCell ref="C214:G214"/>
  </mergeCells>
  <phoneticPr fontId="29"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2"/>
  <headerFooter alignWithMargins="0">
    <oddFooter>&amp;R&amp;"Book Antiqua,Bold"&amp;10Schedule-7/ Page &amp;P of &amp;N</oddFooter>
  </headerFooter>
  <colBreaks count="1" manualBreakCount="1">
    <brk id="7" max="1048575" man="1"/>
  </colBreaks>
  <drawing r:id="rId2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zoomScaleNormal="100" zoomScaleSheetLayoutView="100" workbookViewId="0">
      <selection activeCell="G15" sqref="G15"/>
    </sheetView>
  </sheetViews>
  <sheetFormatPr defaultRowHeight="16.5"/>
  <cols>
    <col min="1" max="2" width="6.625" style="496" customWidth="1"/>
    <col min="3" max="3" width="21.625" style="496" customWidth="1"/>
    <col min="4" max="4" width="13.375" style="496" customWidth="1"/>
    <col min="5" max="5" width="23.625" style="496" customWidth="1"/>
    <col min="6" max="6" width="11.875" style="496" customWidth="1"/>
    <col min="7" max="7" width="14.375" style="496" customWidth="1"/>
    <col min="8" max="8" width="15.625" style="650" hidden="1" customWidth="1"/>
    <col min="9" max="9" width="20" style="651" hidden="1" customWidth="1"/>
    <col min="10" max="10" width="41.5" style="651" hidden="1" customWidth="1"/>
    <col min="11" max="11" width="21.25" style="651" hidden="1" customWidth="1"/>
    <col min="12" max="13" width="14.25" style="651" customWidth="1"/>
    <col min="14" max="16" width="9" style="652" customWidth="1"/>
    <col min="17" max="19" width="9" style="572"/>
    <col min="20" max="21" width="9" style="573"/>
    <col min="22" max="16384" width="9" style="492"/>
  </cols>
  <sheetData>
    <row r="1" spans="1:21" s="491" customFormat="1" ht="39.950000000000003" customHeight="1">
      <c r="A1" s="1345" t="s">
        <v>26</v>
      </c>
      <c r="B1" s="1345"/>
      <c r="C1" s="1345"/>
      <c r="D1" s="1345"/>
      <c r="E1" s="1345"/>
      <c r="F1" s="1345"/>
      <c r="G1" s="1345"/>
      <c r="H1" s="647"/>
      <c r="I1" s="648"/>
      <c r="J1" s="648"/>
      <c r="K1" s="648"/>
      <c r="L1" s="648"/>
      <c r="M1" s="648"/>
      <c r="N1" s="648"/>
      <c r="O1" s="648"/>
      <c r="P1" s="648"/>
      <c r="Q1" s="570"/>
      <c r="R1" s="570"/>
      <c r="S1" s="570"/>
      <c r="T1" s="571"/>
      <c r="U1" s="571"/>
    </row>
    <row r="2" spans="1:21" ht="18" customHeight="1">
      <c r="A2" s="78" t="str">
        <f>Cover!B3</f>
        <v>Specification No.: CC/NT/W-TW/DOM/A06/23/04720</v>
      </c>
      <c r="B2" s="78"/>
      <c r="C2" s="79"/>
      <c r="D2" s="80"/>
      <c r="E2" s="80"/>
      <c r="F2" s="80"/>
      <c r="G2" s="82" t="s">
        <v>27</v>
      </c>
    </row>
    <row r="3" spans="1:21" ht="18" customHeight="1">
      <c r="A3" s="64"/>
      <c r="B3" s="64"/>
      <c r="C3" s="85"/>
      <c r="D3" s="86"/>
      <c r="E3" s="86"/>
      <c r="F3" s="86"/>
      <c r="G3" s="31"/>
    </row>
    <row r="4" spans="1:21" ht="18.95" customHeight="1">
      <c r="A4" s="1320" t="s">
        <v>28</v>
      </c>
      <c r="B4" s="1320"/>
      <c r="C4" s="1320"/>
      <c r="D4" s="1320"/>
      <c r="E4" s="1320"/>
      <c r="F4" s="1320"/>
      <c r="G4" s="1320"/>
    </row>
    <row r="5" spans="1:21" ht="21" customHeight="1">
      <c r="A5" s="60" t="s">
        <v>392</v>
      </c>
      <c r="B5" s="60"/>
      <c r="C5" s="186"/>
      <c r="D5" s="186"/>
      <c r="E5" s="186"/>
      <c r="F5" s="186"/>
      <c r="G5" s="186"/>
    </row>
    <row r="6" spans="1:21" ht="21" customHeight="1">
      <c r="A6" s="59" t="s">
        <v>394</v>
      </c>
      <c r="B6" s="59"/>
      <c r="C6" s="186"/>
      <c r="D6" s="186"/>
      <c r="E6" s="186"/>
      <c r="F6" s="186"/>
      <c r="G6" s="186"/>
    </row>
    <row r="7" spans="1:21" ht="21" customHeight="1">
      <c r="A7" s="59" t="s">
        <v>396</v>
      </c>
      <c r="B7" s="59"/>
      <c r="C7" s="186"/>
      <c r="D7" s="186"/>
      <c r="E7" s="186"/>
      <c r="F7" s="186"/>
      <c r="G7" s="186"/>
    </row>
    <row r="8" spans="1:21" ht="21" customHeight="1">
      <c r="A8" s="59" t="s">
        <v>397</v>
      </c>
      <c r="B8" s="59"/>
      <c r="C8" s="186"/>
      <c r="D8" s="186"/>
      <c r="E8" s="186"/>
      <c r="F8" s="186"/>
      <c r="G8" s="186"/>
    </row>
    <row r="9" spans="1:21" ht="21" customHeight="1">
      <c r="A9" s="59" t="s">
        <v>29</v>
      </c>
      <c r="B9" s="59"/>
      <c r="C9" s="186"/>
      <c r="D9" s="186"/>
      <c r="E9" s="186"/>
      <c r="F9" s="186"/>
      <c r="G9" s="186"/>
    </row>
    <row r="10" spans="1:21" ht="21" customHeight="1">
      <c r="A10" s="59" t="s">
        <v>398</v>
      </c>
      <c r="B10" s="59"/>
      <c r="C10" s="186"/>
      <c r="D10" s="186"/>
      <c r="E10" s="186"/>
      <c r="F10" s="186"/>
      <c r="G10" s="186"/>
    </row>
    <row r="11" spans="1:21" ht="21" customHeight="1">
      <c r="A11" s="186"/>
      <c r="B11" s="186"/>
      <c r="C11" s="186"/>
      <c r="D11" s="186"/>
      <c r="E11" s="186"/>
      <c r="F11" s="186"/>
      <c r="G11" s="186"/>
    </row>
    <row r="12" spans="1:21" ht="106.5" customHeight="1">
      <c r="A12" s="493" t="s">
        <v>30</v>
      </c>
      <c r="B12" s="493"/>
      <c r="C12" s="1346" t="str">
        <f>Cover!$B$2</f>
        <v xml:space="preserve">Transmission Line package TW01 for Diversion/modification of 400kV D/C Kota/RAPPD – Jaipur South Transmission Line due to upcoming Isarda Dam Project under Consultancy services </v>
      </c>
      <c r="D12" s="1346"/>
      <c r="E12" s="1346"/>
      <c r="F12" s="1346"/>
      <c r="G12" s="1346"/>
    </row>
    <row r="13" spans="1:21" ht="21" customHeight="1">
      <c r="A13" s="494" t="s">
        <v>31</v>
      </c>
      <c r="B13" s="494"/>
      <c r="C13" s="495"/>
      <c r="D13" s="494"/>
      <c r="E13" s="494"/>
      <c r="F13" s="494"/>
      <c r="G13" s="494"/>
    </row>
    <row r="14" spans="1:21" ht="55.5" customHeight="1">
      <c r="A14" s="1347" t="s">
        <v>32</v>
      </c>
      <c r="B14" s="1347"/>
      <c r="C14" s="1347"/>
      <c r="D14" s="1347"/>
      <c r="E14" s="1347"/>
      <c r="F14" s="1347"/>
      <c r="G14" s="1347"/>
      <c r="I14" s="867" t="s">
        <v>33</v>
      </c>
      <c r="J14" s="653" t="s">
        <v>34</v>
      </c>
    </row>
    <row r="15" spans="1:21" ht="69.95" customHeight="1">
      <c r="B15" s="497">
        <v>1</v>
      </c>
      <c r="C15" s="1342" t="s">
        <v>544</v>
      </c>
      <c r="D15" s="1343"/>
      <c r="E15" s="1343"/>
      <c r="F15" s="1344"/>
      <c r="G15" s="498"/>
      <c r="H15" s="654">
        <f>'Sch-1'!N66+'Sch-2'!J64+'Sch-3 '!P50+'Sch-4'!P22+'Sch-4b'!P30+'Sch-7'!M20</f>
        <v>0</v>
      </c>
      <c r="I15" s="655">
        <f>IF(H15=0,0,G15/H15)</f>
        <v>0</v>
      </c>
    </row>
    <row r="16" spans="1:21" ht="69.95" customHeight="1">
      <c r="B16" s="497">
        <v>2</v>
      </c>
      <c r="C16" s="1342" t="s">
        <v>582</v>
      </c>
      <c r="D16" s="1343"/>
      <c r="E16" s="1343"/>
      <c r="F16" s="1344"/>
      <c r="G16" s="499"/>
      <c r="H16" s="654">
        <f>'Sch-1'!N66+'Sch-2'!J64+'Sch-3 '!P50+'Sch-4'!P22+'Sch-4b'!P30+'Sch-7'!M20</f>
        <v>0</v>
      </c>
      <c r="I16" s="656">
        <f>G16</f>
        <v>0</v>
      </c>
    </row>
    <row r="17" spans="1:21" s="500" customFormat="1" ht="54.95" customHeight="1">
      <c r="B17" s="501">
        <v>3</v>
      </c>
      <c r="C17" s="1351" t="s">
        <v>35</v>
      </c>
      <c r="D17" s="1352"/>
      <c r="E17" s="1352"/>
      <c r="F17" s="1353"/>
      <c r="G17" s="502"/>
      <c r="H17" s="649"/>
      <c r="I17" s="657"/>
      <c r="J17" s="657"/>
      <c r="K17" s="657"/>
      <c r="L17" s="657"/>
      <c r="M17" s="657"/>
      <c r="N17" s="658"/>
      <c r="O17" s="658"/>
      <c r="P17" s="658"/>
      <c r="Q17" s="574"/>
      <c r="R17" s="574"/>
      <c r="S17" s="574"/>
      <c r="T17" s="575"/>
      <c r="U17" s="575"/>
    </row>
    <row r="18" spans="1:21" s="500" customFormat="1" ht="21" customHeight="1">
      <c r="B18" s="503"/>
      <c r="C18" s="788" t="s">
        <v>494</v>
      </c>
      <c r="D18" s="505"/>
      <c r="E18" s="506"/>
      <c r="F18" s="507" t="s">
        <v>36</v>
      </c>
      <c r="G18" s="508"/>
      <c r="H18" s="659">
        <f>'Sch-1'!N66</f>
        <v>0</v>
      </c>
      <c r="I18" s="660">
        <f t="shared" ref="I18:I23" si="0">IF(H18=0,0,G18/H18)</f>
        <v>0</v>
      </c>
      <c r="J18" s="661" t="s">
        <v>497</v>
      </c>
      <c r="K18" s="866">
        <f>I15+I16+I18+I25</f>
        <v>0</v>
      </c>
      <c r="L18" s="657"/>
      <c r="M18" s="657"/>
      <c r="N18" s="658"/>
      <c r="O18" s="658"/>
      <c r="P18" s="658"/>
      <c r="Q18" s="574"/>
      <c r="R18" s="574"/>
      <c r="S18" s="574"/>
      <c r="T18" s="575"/>
      <c r="U18" s="575"/>
    </row>
    <row r="19" spans="1:21" s="500" customFormat="1" ht="21" customHeight="1">
      <c r="B19" s="503"/>
      <c r="C19" s="504" t="s">
        <v>37</v>
      </c>
      <c r="D19" s="505"/>
      <c r="E19" s="506"/>
      <c r="F19" s="507" t="s">
        <v>36</v>
      </c>
      <c r="G19" s="508"/>
      <c r="H19" s="659">
        <f>'Sch-2'!J64</f>
        <v>0</v>
      </c>
      <c r="I19" s="660">
        <f t="shared" si="0"/>
        <v>0</v>
      </c>
      <c r="J19" s="661" t="s">
        <v>37</v>
      </c>
      <c r="K19" s="866">
        <f>I15+I16+I19+I26</f>
        <v>0</v>
      </c>
      <c r="L19" s="657"/>
      <c r="M19" s="657"/>
      <c r="N19" s="658"/>
      <c r="O19" s="658"/>
      <c r="P19" s="658"/>
      <c r="Q19" s="574"/>
      <c r="R19" s="574"/>
      <c r="S19" s="574"/>
      <c r="T19" s="575"/>
      <c r="U19" s="575"/>
    </row>
    <row r="20" spans="1:21" s="500" customFormat="1" ht="21" customHeight="1">
      <c r="B20" s="503"/>
      <c r="C20" s="504" t="s">
        <v>38</v>
      </c>
      <c r="D20" s="505"/>
      <c r="E20" s="506"/>
      <c r="F20" s="507" t="s">
        <v>36</v>
      </c>
      <c r="G20" s="508"/>
      <c r="H20" s="659">
        <f>'Sch-3 '!P50</f>
        <v>0</v>
      </c>
      <c r="I20" s="660">
        <f t="shared" si="0"/>
        <v>0</v>
      </c>
      <c r="J20" s="661" t="s">
        <v>38</v>
      </c>
      <c r="K20" s="866">
        <f>I15+I16+I20+I27</f>
        <v>0</v>
      </c>
      <c r="L20" s="657"/>
      <c r="M20" s="657"/>
      <c r="N20" s="658"/>
      <c r="O20" s="658"/>
      <c r="P20" s="658"/>
      <c r="Q20" s="574"/>
      <c r="R20" s="574"/>
      <c r="S20" s="574"/>
      <c r="T20" s="575"/>
      <c r="U20" s="575"/>
    </row>
    <row r="21" spans="1:21" s="500" customFormat="1" ht="21" customHeight="1">
      <c r="B21" s="503"/>
      <c r="C21" s="788" t="s">
        <v>543</v>
      </c>
      <c r="D21" s="505"/>
      <c r="E21" s="506"/>
      <c r="F21" s="507" t="s">
        <v>36</v>
      </c>
      <c r="G21" s="870"/>
      <c r="H21" s="659">
        <f>'Sch-4'!P22</f>
        <v>0</v>
      </c>
      <c r="I21" s="660">
        <f t="shared" si="0"/>
        <v>0</v>
      </c>
      <c r="J21" s="661" t="s">
        <v>543</v>
      </c>
      <c r="K21" s="866">
        <f>I15+I16+I21+I28</f>
        <v>0</v>
      </c>
      <c r="L21" s="657"/>
      <c r="M21" s="657"/>
      <c r="N21" s="658"/>
      <c r="O21" s="658"/>
      <c r="P21" s="658"/>
      <c r="Q21" s="574"/>
      <c r="R21" s="574"/>
      <c r="S21" s="574"/>
      <c r="T21" s="575"/>
      <c r="U21" s="575"/>
    </row>
    <row r="22" spans="1:21" s="500" customFormat="1" ht="21" hidden="1" customHeight="1">
      <c r="B22" s="503"/>
      <c r="C22" s="788" t="s">
        <v>545</v>
      </c>
      <c r="D22" s="505"/>
      <c r="E22" s="506"/>
      <c r="F22" s="507" t="s">
        <v>36</v>
      </c>
      <c r="G22" s="508"/>
      <c r="H22" s="659">
        <f>'Sch-4b'!P30</f>
        <v>0</v>
      </c>
      <c r="I22" s="660">
        <f t="shared" si="0"/>
        <v>0</v>
      </c>
      <c r="J22" s="661" t="s">
        <v>546</v>
      </c>
      <c r="K22" s="866">
        <f>I15+I16+I22+I29</f>
        <v>0</v>
      </c>
      <c r="L22" s="657"/>
      <c r="M22" s="657"/>
      <c r="N22" s="658"/>
      <c r="O22" s="658"/>
      <c r="P22" s="658"/>
      <c r="Q22" s="574"/>
      <c r="R22" s="574"/>
      <c r="S22" s="574"/>
      <c r="T22" s="575"/>
      <c r="U22" s="575"/>
    </row>
    <row r="23" spans="1:21" s="500" customFormat="1" ht="23.25" customHeight="1">
      <c r="B23" s="509"/>
      <c r="C23" s="510" t="s">
        <v>64</v>
      </c>
      <c r="D23" s="511"/>
      <c r="E23" s="506"/>
      <c r="F23" s="512" t="s">
        <v>36</v>
      </c>
      <c r="G23" s="870"/>
      <c r="H23" s="659">
        <f>'Sch-7'!M20</f>
        <v>0</v>
      </c>
      <c r="I23" s="660">
        <f t="shared" si="0"/>
        <v>0</v>
      </c>
      <c r="J23" s="661" t="s">
        <v>64</v>
      </c>
      <c r="K23" s="866">
        <f>I15+I16+I23+I30</f>
        <v>0</v>
      </c>
      <c r="L23" s="657"/>
      <c r="M23" s="657"/>
      <c r="N23" s="658"/>
      <c r="O23" s="658"/>
      <c r="P23" s="658"/>
      <c r="Q23" s="574"/>
      <c r="R23" s="574"/>
      <c r="S23" s="574"/>
      <c r="T23" s="575"/>
      <c r="U23" s="575"/>
    </row>
    <row r="24" spans="1:21" s="500" customFormat="1" ht="54.95" customHeight="1">
      <c r="B24" s="501">
        <v>4</v>
      </c>
      <c r="C24" s="1354" t="s">
        <v>583</v>
      </c>
      <c r="D24" s="1355"/>
      <c r="E24" s="1355"/>
      <c r="F24" s="1356"/>
      <c r="G24" s="502"/>
      <c r="H24" s="649"/>
      <c r="I24" s="657"/>
      <c r="J24" s="657"/>
      <c r="K24" s="657"/>
      <c r="L24" s="657"/>
      <c r="M24" s="657"/>
      <c r="N24" s="658"/>
      <c r="O24" s="658"/>
      <c r="P24" s="658"/>
      <c r="Q24" s="574"/>
      <c r="R24" s="574"/>
      <c r="S24" s="574"/>
      <c r="T24" s="575"/>
      <c r="U24" s="575"/>
    </row>
    <row r="25" spans="1:21" s="500" customFormat="1" ht="21" customHeight="1">
      <c r="A25" s="513"/>
      <c r="B25" s="503"/>
      <c r="C25" s="788" t="s">
        <v>495</v>
      </c>
      <c r="D25" s="505"/>
      <c r="E25" s="514"/>
      <c r="F25" s="507" t="s">
        <v>39</v>
      </c>
      <c r="G25" s="515"/>
      <c r="H25" s="659">
        <f>'Sch-1'!N66</f>
        <v>0</v>
      </c>
      <c r="I25" s="662">
        <f t="shared" ref="I25:I30" si="1">G25</f>
        <v>0</v>
      </c>
      <c r="J25" s="657"/>
      <c r="K25" s="657"/>
      <c r="L25" s="657"/>
      <c r="M25" s="657"/>
      <c r="N25" s="658"/>
      <c r="O25" s="658"/>
      <c r="P25" s="658"/>
      <c r="Q25" s="574"/>
      <c r="R25" s="574"/>
      <c r="S25" s="574"/>
      <c r="T25" s="575"/>
      <c r="U25" s="575"/>
    </row>
    <row r="26" spans="1:21" s="500" customFormat="1" ht="21" customHeight="1">
      <c r="A26" s="513"/>
      <c r="B26" s="503"/>
      <c r="C26" s="504" t="s">
        <v>37</v>
      </c>
      <c r="D26" s="505"/>
      <c r="E26" s="514"/>
      <c r="F26" s="507" t="s">
        <v>39</v>
      </c>
      <c r="G26" s="515"/>
      <c r="H26" s="659">
        <f>'Sch-2'!J64</f>
        <v>0</v>
      </c>
      <c r="I26" s="662">
        <f t="shared" si="1"/>
        <v>0</v>
      </c>
      <c r="J26" s="657"/>
      <c r="K26" s="657"/>
      <c r="L26" s="657"/>
      <c r="M26" s="657"/>
      <c r="N26" s="658"/>
      <c r="O26" s="658"/>
      <c r="P26" s="658"/>
      <c r="Q26" s="574"/>
      <c r="R26" s="574"/>
      <c r="S26" s="574"/>
      <c r="T26" s="575"/>
      <c r="U26" s="575"/>
    </row>
    <row r="27" spans="1:21" s="500" customFormat="1" ht="21" customHeight="1">
      <c r="A27" s="513"/>
      <c r="B27" s="503"/>
      <c r="C27" s="504" t="s">
        <v>38</v>
      </c>
      <c r="D27" s="505"/>
      <c r="E27" s="514"/>
      <c r="F27" s="507" t="s">
        <v>39</v>
      </c>
      <c r="G27" s="515"/>
      <c r="H27" s="659">
        <f>'Sch-3 '!P50</f>
        <v>0</v>
      </c>
      <c r="I27" s="662">
        <f t="shared" si="1"/>
        <v>0</v>
      </c>
      <c r="J27" s="657"/>
      <c r="K27" s="657"/>
      <c r="L27" s="657"/>
      <c r="M27" s="657"/>
      <c r="N27" s="658"/>
      <c r="O27" s="658"/>
      <c r="P27" s="658"/>
      <c r="Q27" s="574"/>
      <c r="R27" s="574"/>
      <c r="S27" s="574"/>
      <c r="T27" s="575"/>
      <c r="U27" s="575"/>
    </row>
    <row r="28" spans="1:21" s="500" customFormat="1" ht="21" customHeight="1">
      <c r="A28" s="513"/>
      <c r="B28" s="503"/>
      <c r="C28" s="788" t="s">
        <v>543</v>
      </c>
      <c r="D28" s="505"/>
      <c r="E28" s="514"/>
      <c r="F28" s="507" t="s">
        <v>39</v>
      </c>
      <c r="G28" s="870"/>
      <c r="H28" s="659">
        <f>'Sch-4'!P22</f>
        <v>0</v>
      </c>
      <c r="I28" s="662">
        <f t="shared" si="1"/>
        <v>0</v>
      </c>
      <c r="J28" s="657"/>
      <c r="K28" s="657"/>
      <c r="L28" s="657"/>
      <c r="M28" s="657"/>
      <c r="N28" s="658"/>
      <c r="O28" s="658"/>
      <c r="P28" s="658"/>
      <c r="Q28" s="574"/>
      <c r="R28" s="574"/>
      <c r="S28" s="574"/>
      <c r="T28" s="575"/>
      <c r="U28" s="575"/>
    </row>
    <row r="29" spans="1:21" s="500" customFormat="1" ht="21" hidden="1" customHeight="1">
      <c r="A29" s="513"/>
      <c r="B29" s="503"/>
      <c r="C29" s="788" t="s">
        <v>545</v>
      </c>
      <c r="D29" s="505"/>
      <c r="E29" s="514"/>
      <c r="F29" s="507" t="s">
        <v>39</v>
      </c>
      <c r="G29" s="515"/>
      <c r="H29" s="659">
        <f>'Sch-4b'!P30</f>
        <v>0</v>
      </c>
      <c r="I29" s="662">
        <f t="shared" si="1"/>
        <v>0</v>
      </c>
      <c r="J29" s="657"/>
      <c r="K29" s="657"/>
      <c r="L29" s="657"/>
      <c r="M29" s="657"/>
      <c r="N29" s="658"/>
      <c r="O29" s="658"/>
      <c r="P29" s="658"/>
      <c r="Q29" s="574"/>
      <c r="R29" s="574"/>
      <c r="S29" s="574"/>
      <c r="T29" s="575"/>
      <c r="U29" s="575"/>
    </row>
    <row r="30" spans="1:21" s="500" customFormat="1" ht="21" customHeight="1">
      <c r="A30" s="513"/>
      <c r="B30" s="509"/>
      <c r="C30" s="510" t="s">
        <v>64</v>
      </c>
      <c r="D30" s="511"/>
      <c r="E30" s="516"/>
      <c r="F30" s="512" t="s">
        <v>39</v>
      </c>
      <c r="G30" s="870"/>
      <c r="H30" s="659">
        <f>'Sch-7'!M20</f>
        <v>0</v>
      </c>
      <c r="I30" s="662">
        <f t="shared" si="1"/>
        <v>0</v>
      </c>
      <c r="J30" s="657"/>
      <c r="K30" s="657"/>
      <c r="L30" s="657"/>
      <c r="M30" s="657"/>
      <c r="N30" s="658"/>
      <c r="O30" s="658"/>
      <c r="P30" s="658"/>
      <c r="Q30" s="574"/>
      <c r="R30" s="574"/>
      <c r="S30" s="574"/>
      <c r="T30" s="575"/>
      <c r="U30" s="575"/>
    </row>
    <row r="31" spans="1:21" s="500" customFormat="1">
      <c r="A31" s="513"/>
      <c r="B31" s="517"/>
      <c r="C31" s="1357" t="s">
        <v>468</v>
      </c>
      <c r="D31" s="1358"/>
      <c r="E31" s="1358"/>
      <c r="F31" s="1358"/>
      <c r="G31" s="1358"/>
      <c r="H31" s="649"/>
      <c r="I31" s="657"/>
      <c r="J31" s="657"/>
      <c r="K31" s="657"/>
      <c r="L31" s="657"/>
      <c r="M31" s="657"/>
      <c r="N31" s="658"/>
      <c r="O31" s="658"/>
      <c r="P31" s="658"/>
      <c r="Q31" s="574"/>
      <c r="R31" s="574"/>
      <c r="S31" s="574"/>
      <c r="T31" s="575"/>
      <c r="U31" s="575"/>
    </row>
    <row r="32" spans="1:21" s="500" customFormat="1" ht="48.75" hidden="1" customHeight="1">
      <c r="A32" s="513"/>
      <c r="B32" s="576">
        <v>5</v>
      </c>
      <c r="C32" s="1348" t="s">
        <v>467</v>
      </c>
      <c r="D32" s="1348"/>
      <c r="E32" s="1348"/>
      <c r="F32" s="1348"/>
      <c r="G32" s="1348"/>
      <c r="H32" s="649"/>
      <c r="I32" s="657"/>
      <c r="J32" s="657"/>
      <c r="K32" s="657"/>
      <c r="L32" s="657"/>
      <c r="M32" s="657"/>
      <c r="N32" s="658"/>
      <c r="O32" s="658"/>
      <c r="P32" s="658"/>
      <c r="Q32" s="574"/>
      <c r="R32" s="574"/>
      <c r="S32" s="574"/>
      <c r="T32" s="575"/>
      <c r="U32" s="575"/>
    </row>
    <row r="33" spans="1:21" s="500" customFormat="1" ht="48.75" hidden="1" customHeight="1">
      <c r="A33" s="513"/>
      <c r="B33" s="1359"/>
      <c r="C33" s="1359"/>
      <c r="D33" s="1359"/>
      <c r="E33" s="1359"/>
      <c r="F33" s="1359"/>
      <c r="G33" s="1359"/>
      <c r="H33" s="649"/>
      <c r="I33" s="657"/>
      <c r="J33" s="657"/>
      <c r="K33" s="657"/>
      <c r="L33" s="657"/>
      <c r="M33" s="657"/>
      <c r="N33" s="658"/>
      <c r="O33" s="658"/>
      <c r="P33" s="658"/>
      <c r="Q33" s="574"/>
      <c r="R33" s="574"/>
      <c r="S33" s="574"/>
      <c r="T33" s="575"/>
      <c r="U33" s="575"/>
    </row>
    <row r="34" spans="1:21" s="500" customFormat="1" ht="48.75" hidden="1" customHeight="1">
      <c r="A34" s="513"/>
      <c r="B34" s="518"/>
      <c r="C34" s="1348" t="s">
        <v>0</v>
      </c>
      <c r="D34" s="1349"/>
      <c r="E34" s="1349"/>
      <c r="F34" s="1349"/>
      <c r="G34" s="1349"/>
      <c r="H34" s="649"/>
      <c r="I34" s="657"/>
      <c r="J34" s="657"/>
      <c r="K34" s="657"/>
      <c r="L34" s="657"/>
      <c r="M34" s="657"/>
      <c r="N34" s="658"/>
      <c r="O34" s="658"/>
      <c r="P34" s="658"/>
      <c r="Q34" s="574"/>
      <c r="R34" s="574"/>
      <c r="S34" s="574"/>
      <c r="T34" s="575"/>
      <c r="U34" s="575"/>
    </row>
    <row r="35" spans="1:21" s="500" customFormat="1" ht="33" customHeight="1">
      <c r="A35" s="494" t="s">
        <v>40</v>
      </c>
      <c r="B35" s="518"/>
      <c r="C35" s="519"/>
      <c r="E35" s="520"/>
      <c r="F35" s="520"/>
      <c r="G35" s="521"/>
      <c r="H35" s="649"/>
      <c r="I35" s="657"/>
      <c r="J35" s="657"/>
      <c r="K35" s="657"/>
      <c r="L35" s="657"/>
      <c r="M35" s="657"/>
      <c r="N35" s="658"/>
      <c r="O35" s="658"/>
      <c r="P35" s="658"/>
      <c r="Q35" s="574"/>
      <c r="R35" s="574"/>
      <c r="S35" s="574"/>
      <c r="T35" s="575"/>
      <c r="U35" s="575"/>
    </row>
    <row r="36" spans="1:21" s="500" customFormat="1" ht="33" customHeight="1">
      <c r="A36" s="31" t="s">
        <v>82</v>
      </c>
      <c r="B36" s="518"/>
      <c r="C36" s="519"/>
      <c r="E36" s="520"/>
      <c r="F36" s="520"/>
      <c r="G36" s="521"/>
      <c r="H36" s="649"/>
      <c r="I36" s="657"/>
      <c r="J36" s="657"/>
      <c r="K36" s="657"/>
      <c r="L36" s="657"/>
      <c r="M36" s="657"/>
      <c r="N36" s="658"/>
      <c r="O36" s="658"/>
      <c r="P36" s="658"/>
      <c r="Q36" s="574"/>
      <c r="R36" s="574"/>
      <c r="S36" s="574"/>
      <c r="T36" s="575"/>
      <c r="U36" s="575"/>
    </row>
    <row r="37" spans="1:21" s="500" customFormat="1" ht="33" customHeight="1">
      <c r="B37" s="31"/>
      <c r="D37" s="286"/>
      <c r="E37" s="85"/>
      <c r="F37" s="85"/>
      <c r="G37" s="85"/>
      <c r="H37" s="649"/>
      <c r="I37" s="657"/>
      <c r="J37" s="657"/>
      <c r="K37" s="657"/>
      <c r="L37" s="657"/>
      <c r="M37" s="657"/>
      <c r="N37" s="658"/>
      <c r="O37" s="658"/>
      <c r="P37" s="658"/>
      <c r="Q37" s="574"/>
      <c r="R37" s="574"/>
      <c r="S37" s="574"/>
      <c r="T37" s="575"/>
      <c r="U37" s="575"/>
    </row>
    <row r="38" spans="1:21" ht="33" customHeight="1">
      <c r="A38" s="522"/>
      <c r="B38" s="522"/>
      <c r="C38" s="523"/>
      <c r="D38" s="85"/>
      <c r="E38" s="31"/>
      <c r="F38" s="31"/>
      <c r="G38" s="99" t="s">
        <v>83</v>
      </c>
    </row>
    <row r="39" spans="1:21" ht="33" customHeight="1">
      <c r="A39" s="522"/>
      <c r="B39" s="522"/>
      <c r="C39" s="523"/>
      <c r="D39" s="85"/>
      <c r="E39" s="31"/>
      <c r="F39" s="31"/>
      <c r="G39" s="99" t="str">
        <f>"For and on behalf of " &amp; 'Sch-1'!C8</f>
        <v xml:space="preserve">For and on behalf of …….. …….. …….. …….. …….. …….. </v>
      </c>
    </row>
    <row r="40" spans="1:21" ht="33" customHeight="1">
      <c r="A40" s="524"/>
      <c r="B40" s="524"/>
      <c r="C40" s="524"/>
      <c r="D40" s="525"/>
      <c r="E40" s="526"/>
      <c r="F40" s="526"/>
      <c r="G40" s="492"/>
    </row>
    <row r="41" spans="1:21" ht="33" customHeight="1">
      <c r="A41" s="527" t="s">
        <v>253</v>
      </c>
      <c r="B41" s="527"/>
      <c r="C41" s="525" t="str">
        <f>IF('Sch-1'!B74=0,"", 'Sch-1'!B74)</f>
        <v>--</v>
      </c>
      <c r="D41" s="525"/>
      <c r="E41" s="526" t="s">
        <v>84</v>
      </c>
      <c r="F41" s="1350" t="str">
        <f>'Sch-1'!M75</f>
        <v/>
      </c>
      <c r="G41" s="1350"/>
    </row>
    <row r="42" spans="1:21" ht="33" customHeight="1">
      <c r="A42" s="527" t="s">
        <v>254</v>
      </c>
      <c r="B42" s="527"/>
      <c r="C42" s="525" t="str">
        <f>IF('Sch-1'!B75=0,"", 'Sch-1'!B75)</f>
        <v/>
      </c>
      <c r="D42" s="528"/>
      <c r="E42" s="526" t="s">
        <v>85</v>
      </c>
      <c r="F42" s="1350" t="str">
        <f>'Sch-1'!M76</f>
        <v/>
      </c>
      <c r="G42" s="1350"/>
    </row>
    <row r="43" spans="1:21" ht="33" customHeight="1">
      <c r="A43" s="522"/>
      <c r="B43" s="522"/>
      <c r="C43" s="522"/>
      <c r="D43" s="522"/>
      <c r="E43" s="526"/>
      <c r="F43" s="526"/>
      <c r="G43" s="492"/>
    </row>
  </sheetData>
  <sheetProtection password="A86E" sheet="1" formatColumns="0" formatRows="0" selectLockedCells="1"/>
  <customSheetViews>
    <customSheetView guid="{A41EE4DE-0D82-4A56-8210-F78316511D11}" showPageBreaks="1" zeroValues="0" printArea="1" hiddenRows="1" hiddenColumns="1" view="pageBreakPreview">
      <selection activeCell="G15" sqref="G15"/>
      <pageMargins left="0.72" right="0.49" top="0.62" bottom="0.52" header="0.32" footer="0.27"/>
      <pageSetup scale="96" orientation="portrait" r:id="rId1"/>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3"/>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4"/>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5"/>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6"/>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7"/>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8"/>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9"/>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0"/>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2"/>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3"/>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6"/>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17"/>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18"/>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19"/>
      <headerFooter alignWithMargins="0">
        <oddFooter>&amp;R&amp;"Book Antiqua,Bold"&amp;10Letter of Discount  / Page &amp;P of &amp;N</oddFooter>
      </headerFooter>
    </customSheetView>
    <customSheetView guid="{563446CD-EB1B-4F94-95CE-012C7C73EC8C}" showPageBreaks="1" zeroValues="0" printArea="1" hiddenRows="1" hiddenColumns="1" view="pageBreakPreview">
      <selection activeCell="G18" sqref="G18"/>
      <pageMargins left="0.72" right="0.49" top="0.62" bottom="0.52" header="0.32" footer="0.27"/>
      <pageSetup scale="96" orientation="portrait" r:id="rId20"/>
      <headerFooter alignWithMargins="0">
        <oddFooter>&amp;R&amp;"Book Antiqua,Bold"&amp;10Letter of Discount  / Page &amp;P of &amp;N</oddFooter>
      </headerFooter>
    </customSheetView>
    <customSheetView guid="{D917BAD1-3F5E-4203-970E-74D838DD272E}" showPageBreaks="1" zeroValues="0" printArea="1" hiddenRows="1" hiddenColumns="1" view="pageBreakPreview" topLeftCell="A12">
      <selection activeCell="G15" sqref="G15"/>
      <pageMargins left="0.72" right="0.49" top="0.62" bottom="0.52" header="0.32" footer="0.27"/>
      <pageSetup scale="96" orientation="portrait" r:id="rId21"/>
      <headerFooter alignWithMargins="0">
        <oddFooter>&amp;R&amp;"Book Antiqua,Bold"&amp;10Letter of Discount  / Page &amp;P of &amp;N</oddFooter>
      </headerFooter>
    </customSheetView>
  </customSheetViews>
  <mergeCells count="14">
    <mergeCell ref="C34:G34"/>
    <mergeCell ref="F41:G41"/>
    <mergeCell ref="F42:G42"/>
    <mergeCell ref="C16:F16"/>
    <mergeCell ref="C17:F17"/>
    <mergeCell ref="C24:F24"/>
    <mergeCell ref="C31:G31"/>
    <mergeCell ref="C32:G32"/>
    <mergeCell ref="B33:G33"/>
    <mergeCell ref="C15:F15"/>
    <mergeCell ref="A1:G1"/>
    <mergeCell ref="A4:G4"/>
    <mergeCell ref="C12:G12"/>
    <mergeCell ref="A14:G14"/>
  </mergeCells>
  <phoneticPr fontId="29"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2"/>
  <headerFooter alignWithMargins="0">
    <oddFooter>&amp;R&amp;"Book Antiqua,Bold"&amp;10Letter of Discount  / Page &amp;P of &amp;N</oddFooter>
  </headerFooter>
  <drawing r:id="rId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tabSelected="1" view="pageBreakPreview" zoomScaleNormal="100" zoomScaleSheetLayoutView="100" workbookViewId="0">
      <selection activeCell="J8" sqref="J8"/>
    </sheetView>
  </sheetViews>
  <sheetFormatPr defaultColWidth="8" defaultRowHeight="13.5"/>
  <cols>
    <col min="1" max="1" width="8.625" style="27" customWidth="1"/>
    <col min="2" max="2" width="11.125" style="27" customWidth="1"/>
    <col min="3" max="4" width="38.625" style="27" customWidth="1"/>
    <col min="5" max="5" width="11.25" style="27" customWidth="1"/>
    <col min="6" max="6" width="8.625" style="24" customWidth="1"/>
    <col min="7" max="7" width="8" style="24" customWidth="1"/>
    <col min="8" max="16384" width="8" style="17"/>
  </cols>
  <sheetData>
    <row r="1" spans="1:8" ht="29.25" customHeight="1">
      <c r="A1" s="666"/>
      <c r="B1" s="1143"/>
      <c r="C1" s="1144"/>
      <c r="D1" s="1144"/>
      <c r="E1" s="1145"/>
      <c r="F1" s="283"/>
      <c r="G1" s="1111"/>
      <c r="H1" s="16"/>
    </row>
    <row r="2" spans="1:8" ht="96.75" customHeight="1">
      <c r="A2" s="1125" t="s">
        <v>310</v>
      </c>
      <c r="B2" s="1146" t="str">
        <f>Basic!B1</f>
        <v xml:space="preserve">Transmission Line package TW01 for Diversion/modification of 400kV D/C Kota/RAPPD – Jaipur South Transmission Line due to upcoming Isarda Dam Project under Consultancy services </v>
      </c>
      <c r="C2" s="1147"/>
      <c r="D2" s="1147"/>
      <c r="E2" s="1148"/>
      <c r="F2" s="1125" t="str">
        <f>":Transmission Line package TW01: " &amp;Basic!B3</f>
        <v xml:space="preserve">:Transmission Line package TW01: </v>
      </c>
      <c r="G2" s="15"/>
      <c r="H2" s="16"/>
    </row>
    <row r="3" spans="1:8" ht="23.25" customHeight="1">
      <c r="A3" s="1126"/>
      <c r="B3" s="1149" t="str">
        <f>Basic!B5</f>
        <v>Specification No.: CC/NT/W-TW/DOM/A06/23/04720</v>
      </c>
      <c r="C3" s="1150"/>
      <c r="D3" s="1150"/>
      <c r="E3" s="1151"/>
      <c r="F3" s="1126"/>
      <c r="G3" s="15"/>
      <c r="H3" s="16"/>
    </row>
    <row r="4" spans="1:8" ht="39.950000000000003" customHeight="1">
      <c r="A4" s="1126"/>
      <c r="B4" s="281">
        <v>1</v>
      </c>
      <c r="C4" s="1128" t="s">
        <v>568</v>
      </c>
      <c r="D4" s="1128"/>
      <c r="E4" s="1129"/>
      <c r="F4" s="1126"/>
      <c r="G4" s="15"/>
      <c r="H4" s="16"/>
    </row>
    <row r="5" spans="1:8" ht="30" customHeight="1">
      <c r="A5" s="1126"/>
      <c r="B5" s="281">
        <v>2</v>
      </c>
      <c r="C5" s="1128" t="s">
        <v>569</v>
      </c>
      <c r="D5" s="1128"/>
      <c r="E5" s="1129"/>
      <c r="F5" s="1126"/>
      <c r="G5" s="15"/>
      <c r="H5" s="16"/>
    </row>
    <row r="6" spans="1:8" s="24" customFormat="1" ht="30" customHeight="1">
      <c r="A6" s="1126"/>
      <c r="B6" s="281">
        <v>3</v>
      </c>
      <c r="C6" s="1128" t="s">
        <v>268</v>
      </c>
      <c r="D6" s="1128"/>
      <c r="E6" s="1129"/>
      <c r="F6" s="1126"/>
      <c r="G6" s="15"/>
      <c r="H6" s="15"/>
    </row>
    <row r="7" spans="1:8" ht="52.5" hidden="1" customHeight="1">
      <c r="A7" s="1126"/>
      <c r="B7" s="281">
        <v>4</v>
      </c>
      <c r="C7" s="1128" t="s">
        <v>454</v>
      </c>
      <c r="D7" s="1128"/>
      <c r="E7" s="1129"/>
      <c r="F7" s="1126"/>
      <c r="G7" s="15"/>
      <c r="H7" s="16"/>
    </row>
    <row r="8" spans="1:8" ht="9.75" customHeight="1">
      <c r="A8" s="1126"/>
      <c r="B8" s="19"/>
      <c r="C8" s="18"/>
      <c r="D8" s="18"/>
      <c r="E8" s="20"/>
      <c r="F8" s="1126"/>
      <c r="G8" s="15"/>
      <c r="H8" s="16"/>
    </row>
    <row r="9" spans="1:8" ht="23.25" customHeight="1">
      <c r="A9" s="1126"/>
      <c r="B9" s="1130"/>
      <c r="C9" s="1131"/>
      <c r="D9" s="1131"/>
      <c r="E9" s="1132"/>
      <c r="F9" s="1126"/>
      <c r="G9" s="15"/>
      <c r="H9" s="16"/>
    </row>
    <row r="10" spans="1:8" ht="10.5" customHeight="1">
      <c r="A10" s="1126"/>
      <c r="B10" s="21"/>
      <c r="C10" s="22"/>
      <c r="D10" s="22"/>
      <c r="E10" s="23"/>
      <c r="F10" s="1126"/>
      <c r="G10" s="15"/>
      <c r="H10" s="16"/>
    </row>
    <row r="11" spans="1:8" ht="24" customHeight="1">
      <c r="A11" s="1126"/>
      <c r="B11" s="1133"/>
      <c r="C11" s="1134"/>
      <c r="D11" s="1134"/>
      <c r="E11" s="1139"/>
      <c r="F11" s="1126"/>
    </row>
    <row r="12" spans="1:8" ht="113.25" customHeight="1">
      <c r="A12" s="1127"/>
      <c r="B12" s="1135"/>
      <c r="C12" s="1136"/>
      <c r="D12" s="1136"/>
      <c r="E12" s="1140"/>
      <c r="F12" s="1127"/>
      <c r="G12" s="15"/>
      <c r="H12" s="16"/>
    </row>
    <row r="13" spans="1:8" ht="24" customHeight="1">
      <c r="A13" s="1124"/>
      <c r="B13" s="1135"/>
      <c r="C13" s="1136"/>
      <c r="D13" s="1136"/>
      <c r="E13" s="1140"/>
      <c r="F13" s="1142"/>
      <c r="G13" s="25"/>
      <c r="H13" s="25"/>
    </row>
    <row r="14" spans="1:8" ht="15.95" customHeight="1">
      <c r="A14" s="1124"/>
      <c r="B14" s="1137"/>
      <c r="C14" s="1138"/>
      <c r="D14" s="1138"/>
      <c r="E14" s="1141"/>
      <c r="F14" s="1142"/>
      <c r="G14" s="25"/>
      <c r="H14" s="25"/>
    </row>
    <row r="15" spans="1:8" ht="15.75">
      <c r="A15" s="18"/>
      <c r="B15" s="26"/>
      <c r="C15" s="26"/>
      <c r="D15" s="26"/>
      <c r="E15" s="26"/>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fcNywgWE29bdBmteL38fdBqswriTZW8OLJ654zDqNY2+uzHCX4zNoGzFTw9FcLwGs7MvwwtPU2bwUayZIQctYA==" saltValue="jwO0swL6/VIAjlNaVBFOHQ==" spinCount="100000" sheet="1" formatColumns="0" formatRows="0" selectLockedCells="1"/>
  <customSheetViews>
    <customSheetView guid="{A41EE4DE-0D82-4A56-8210-F78316511D11}" showPageBreaks="1" showGridLines="0" fitToPage="1" printArea="1" hiddenRows="1" view="pageBreakPreview">
      <selection activeCell="I12" sqref="I1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21"/>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22"/>
      <headerFooter alignWithMargins="0"/>
    </customSheetView>
    <customSheetView guid="{563446CD-EB1B-4F94-95CE-012C7C73EC8C}"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 guid="{D917BAD1-3F5E-4203-970E-74D838DD272E}" showPageBreaks="1" showGridLines="0" fitToPage="1" printArea="1" hiddenRows="1" view="pageBreakPreview">
      <selection activeCell="I12" sqref="I12"/>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s>
  <mergeCells count="14">
    <mergeCell ref="B1:E1"/>
    <mergeCell ref="C4:E4"/>
    <mergeCell ref="C5:E5"/>
    <mergeCell ref="B2:E2"/>
    <mergeCell ref="B3:E3"/>
    <mergeCell ref="A13:A14"/>
    <mergeCell ref="A2:A12"/>
    <mergeCell ref="F2:F12"/>
    <mergeCell ref="C6:E6"/>
    <mergeCell ref="B9:E9"/>
    <mergeCell ref="B11:C14"/>
    <mergeCell ref="D11:E14"/>
    <mergeCell ref="C7:E7"/>
    <mergeCell ref="F13:F14"/>
  </mergeCells>
  <phoneticPr fontId="2" type="noConversion"/>
  <printOptions horizontalCentered="1"/>
  <pageMargins left="0.15748031496063" right="0.23622047244094499" top="0.78" bottom="0.98425196850393704" header="0.35433070866141703" footer="0.511811023622047"/>
  <pageSetup paperSize="9" fitToHeight="0" orientation="landscape" r:id="rId25"/>
  <headerFooter alignWithMargins="0"/>
  <drawing r:id="rId2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RowHeight="16.5"/>
  <cols>
    <col min="1" max="1" width="9" style="541"/>
    <col min="2" max="2" width="26.875" style="542" customWidth="1"/>
    <col min="3" max="3" width="22.875" style="542" customWidth="1"/>
    <col min="4" max="5" width="15.625" style="542" customWidth="1"/>
    <col min="6" max="16384" width="9" style="286"/>
  </cols>
  <sheetData>
    <row r="1" spans="1:6">
      <c r="A1" s="529"/>
      <c r="B1" s="530"/>
      <c r="C1" s="530"/>
      <c r="D1" s="530"/>
      <c r="E1" s="530"/>
    </row>
    <row r="2" spans="1:6" ht="21.95" customHeight="1">
      <c r="A2" s="1360" t="s">
        <v>41</v>
      </c>
      <c r="B2" s="1360"/>
      <c r="C2" s="1360"/>
      <c r="D2" s="1360"/>
      <c r="E2" s="286"/>
    </row>
    <row r="3" spans="1:6">
      <c r="A3" s="529"/>
      <c r="B3" s="530"/>
      <c r="C3" s="530"/>
      <c r="D3" s="530"/>
      <c r="E3" s="530"/>
    </row>
    <row r="4" spans="1:6" ht="30">
      <c r="A4" s="531" t="s">
        <v>42</v>
      </c>
      <c r="B4" s="532" t="s">
        <v>43</v>
      </c>
      <c r="C4" s="531" t="s">
        <v>72</v>
      </c>
      <c r="D4" s="531" t="s">
        <v>44</v>
      </c>
      <c r="E4" s="531" t="s">
        <v>45</v>
      </c>
    </row>
    <row r="5" spans="1:6" ht="18" customHeight="1">
      <c r="A5" s="533" t="s">
        <v>46</v>
      </c>
      <c r="B5" s="533" t="s">
        <v>47</v>
      </c>
      <c r="C5" s="533" t="s">
        <v>48</v>
      </c>
      <c r="D5" s="533" t="s">
        <v>49</v>
      </c>
      <c r="E5" s="533" t="s">
        <v>50</v>
      </c>
    </row>
    <row r="6" spans="1:6" ht="45" customHeight="1">
      <c r="A6" s="534">
        <v>1</v>
      </c>
      <c r="B6" s="535"/>
      <c r="C6" s="536"/>
      <c r="D6" s="537"/>
      <c r="E6" s="538">
        <f t="shared" ref="E6:E15" si="0">C6*D6</f>
        <v>0</v>
      </c>
    </row>
    <row r="7" spans="1:6" ht="45" customHeight="1">
      <c r="A7" s="534">
        <v>2</v>
      </c>
      <c r="B7" s="535"/>
      <c r="C7" s="536"/>
      <c r="D7" s="537"/>
      <c r="E7" s="538">
        <f t="shared" si="0"/>
        <v>0</v>
      </c>
    </row>
    <row r="8" spans="1:6" ht="45" customHeight="1">
      <c r="A8" s="534">
        <v>3</v>
      </c>
      <c r="B8" s="535"/>
      <c r="C8" s="536"/>
      <c r="D8" s="537"/>
      <c r="E8" s="538">
        <f t="shared" si="0"/>
        <v>0</v>
      </c>
    </row>
    <row r="9" spans="1:6" ht="45" customHeight="1">
      <c r="A9" s="534">
        <v>4</v>
      </c>
      <c r="B9" s="535"/>
      <c r="C9" s="536"/>
      <c r="D9" s="537"/>
      <c r="E9" s="538">
        <f t="shared" si="0"/>
        <v>0</v>
      </c>
    </row>
    <row r="10" spans="1:6" ht="45" customHeight="1">
      <c r="A10" s="534">
        <v>5</v>
      </c>
      <c r="B10" s="535"/>
      <c r="C10" s="536"/>
      <c r="D10" s="537"/>
      <c r="E10" s="538">
        <f t="shared" si="0"/>
        <v>0</v>
      </c>
    </row>
    <row r="11" spans="1:6" ht="45" customHeight="1">
      <c r="A11" s="534">
        <v>6</v>
      </c>
      <c r="B11" s="535"/>
      <c r="C11" s="536"/>
      <c r="D11" s="537"/>
      <c r="E11" s="538">
        <f t="shared" si="0"/>
        <v>0</v>
      </c>
    </row>
    <row r="12" spans="1:6" ht="45" customHeight="1">
      <c r="A12" s="534">
        <v>7</v>
      </c>
      <c r="B12" s="535"/>
      <c r="C12" s="536"/>
      <c r="D12" s="537"/>
      <c r="E12" s="538">
        <f t="shared" si="0"/>
        <v>0</v>
      </c>
    </row>
    <row r="13" spans="1:6" ht="45" customHeight="1">
      <c r="A13" s="534">
        <v>8</v>
      </c>
      <c r="B13" s="535"/>
      <c r="C13" s="536"/>
      <c r="D13" s="537"/>
      <c r="E13" s="538">
        <f t="shared" si="0"/>
        <v>0</v>
      </c>
    </row>
    <row r="14" spans="1:6" ht="45" customHeight="1">
      <c r="A14" s="534">
        <v>9</v>
      </c>
      <c r="B14" s="535"/>
      <c r="C14" s="536"/>
      <c r="D14" s="537"/>
      <c r="E14" s="538">
        <f t="shared" si="0"/>
        <v>0</v>
      </c>
    </row>
    <row r="15" spans="1:6" ht="45" customHeight="1">
      <c r="A15" s="534">
        <v>10</v>
      </c>
      <c r="B15" s="535"/>
      <c r="C15" s="536"/>
      <c r="D15" s="537"/>
      <c r="E15" s="538">
        <f t="shared" si="0"/>
        <v>0</v>
      </c>
    </row>
    <row r="16" spans="1:6" ht="45" customHeight="1">
      <c r="A16" s="539"/>
      <c r="B16" s="540" t="s">
        <v>51</v>
      </c>
      <c r="C16" s="540"/>
      <c r="D16" s="540"/>
      <c r="E16" s="540">
        <f>SUM(E6:E15)</f>
        <v>0</v>
      </c>
      <c r="F16" s="267"/>
    </row>
    <row r="17" ht="30" customHeight="1"/>
    <row r="18" ht="30" customHeight="1"/>
    <row r="19" ht="30" customHeight="1"/>
    <row r="20" ht="30" customHeight="1"/>
    <row r="21" ht="30" customHeight="1"/>
  </sheetData>
  <sheetProtection password="916E" sheet="1" formatColumns="0" formatRows="0" selectLockedCells="1"/>
  <customSheetViews>
    <customSheetView guid="{A41EE4DE-0D82-4A56-8210-F78316511D11}" state="hidden">
      <selection activeCell="C8" sqref="C8"/>
      <pageMargins left="0.75" right="0.75" top="0.65" bottom="1" header="0.5" footer="0.5"/>
      <pageSetup orientation="portrait" r:id="rId1"/>
      <headerFooter alignWithMargins="0"/>
    </customSheetView>
    <customSheetView guid="{A34CC49F-E309-4C23-B4F6-1E3B307C10D1}" state="hidden">
      <selection activeCell="C8" sqref="C8"/>
      <pageMargins left="0.75" right="0.75" top="0.65" bottom="1" header="0.5" footer="0.5"/>
      <pageSetup orientation="portrait" r:id="rId2"/>
      <headerFooter alignWithMargins="0"/>
    </customSheetView>
    <customSheetView guid="{B835C05C-B615-4DCB-982D-4519616B3CD8}" state="hidden">
      <selection activeCell="C8" sqref="C8"/>
      <pageMargins left="0.75" right="0.75" top="0.65" bottom="1" header="0.5" footer="0.5"/>
      <pageSetup orientation="portrait" r:id="rId3"/>
      <headerFooter alignWithMargins="0"/>
    </customSheetView>
    <customSheetView guid="{223BC0FC-814D-40F0-9795-CE82A16FF3A5}" state="hidden">
      <selection activeCell="C8" sqref="C8"/>
      <pageMargins left="0.75" right="0.75" top="0.65" bottom="1" header="0.5" footer="0.5"/>
      <pageSetup orientation="portrait" r:id="rId4"/>
      <headerFooter alignWithMargins="0"/>
    </customSheetView>
    <customSheetView guid="{D53177B2-31EC-4222-B97A-A37DCFD9E45B}" state="hidden">
      <selection activeCell="C8" sqref="C8"/>
      <pageMargins left="0.75" right="0.75" top="0.65" bottom="1" header="0.5" footer="0.5"/>
      <pageSetup orientation="portrait" r:id="rId5"/>
      <headerFooter alignWithMargins="0"/>
    </customSheetView>
    <customSheetView guid="{B3CE7B10-A914-4559-A6DA-AED8C22AFD6D}" state="hidden">
      <selection activeCell="C8" sqref="C8"/>
      <pageMargins left="0.75" right="0.75" top="0.65" bottom="1" header="0.5" footer="0.5"/>
      <pageSetup orientation="portrait" r:id="rId6"/>
      <headerFooter alignWithMargins="0"/>
    </customSheetView>
    <customSheetView guid="{7487ED9F-BBED-4B2A-9631-22F1A430946B}">
      <selection activeCell="B6" sqref="B6:D15"/>
      <pageMargins left="0.75" right="0.75" top="0.65" bottom="1" header="0.5" footer="0.5"/>
      <pageSetup orientation="portrait" r:id="rId7"/>
      <headerFooter alignWithMargins="0"/>
    </customSheetView>
    <customSheetView guid="{A7DBDDEF-9245-44C6-9EBF-032DB6E1C0A2}" topLeftCell="A9">
      <selection activeCell="B6" sqref="B6:D15"/>
      <pageMargins left="0.75" right="0.75" top="0.65" bottom="1" header="0.5" footer="0.5"/>
      <pageSetup orientation="portrait" r:id="rId8"/>
      <headerFooter alignWithMargins="0"/>
    </customSheetView>
    <customSheetView guid="{E9F4E142-7D26-464D-BECA-4F3806DB1FE1}">
      <selection activeCell="G8" sqref="G8"/>
      <pageMargins left="0.75" right="0.75" top="0.65" bottom="1" header="0.5" footer="0.5"/>
      <pageSetup orientation="portrait" r:id="rId9"/>
      <headerFooter alignWithMargins="0"/>
    </customSheetView>
    <customSheetView guid="{27A45B7A-04F2-4516-B80B-5ED0825D4ED3}" scale="70">
      <selection activeCell="C6" sqref="C6:D6"/>
      <pageMargins left="0.75" right="0.75" top="0.65" bottom="1" header="0.5" footer="0.5"/>
      <pageSetup orientation="portrait" r:id="rId10"/>
      <headerFooter alignWithMargins="0"/>
    </customSheetView>
    <customSheetView guid="{ECE9294F-C910-4036-88BC-B1F2176FB06B}">
      <selection activeCell="B9" sqref="B9"/>
      <pageMargins left="0.75" right="0.75" top="0.65" bottom="1" header="0.5" footer="0.5"/>
      <pageSetup orientation="portrait" r:id="rId11"/>
      <headerFooter alignWithMargins="0"/>
    </customSheetView>
    <customSheetView guid="{B23AD343-29DA-4CE0-BD10-47BF44F3782F}">
      <selection activeCell="G8" sqref="G8"/>
      <pageMargins left="0.75" right="0.75" top="0.65" bottom="1" header="0.5" footer="0.5"/>
      <pageSetup orientation="portrait" r:id="rId12"/>
      <headerFooter alignWithMargins="0"/>
    </customSheetView>
    <customSheetView guid="{4AA1107B-A795-4744-B566-827168772C7A}">
      <selection activeCell="B6" sqref="B6:D15"/>
      <pageMargins left="0.75" right="0.75" top="0.65" bottom="1" header="0.5" footer="0.5"/>
      <pageSetup orientation="portrait" r:id="rId13"/>
      <headerFooter alignWithMargins="0"/>
    </customSheetView>
    <customSheetView guid="{EE46BCD1-F715-4FA9-A5FC-1B125AD601E0}">
      <selection activeCell="B6" sqref="B6:D15"/>
      <pageMargins left="0.75" right="0.75" top="0.65" bottom="1" header="0.5" footer="0.5"/>
      <pageSetup orientation="portrait" r:id="rId14"/>
      <headerFooter alignWithMargins="0"/>
    </customSheetView>
    <customSheetView guid="{D0757F9E-DF41-4B40-A5E5-F4F8FDD8D61D}" state="hidden">
      <selection activeCell="C8" sqref="C8"/>
      <pageMargins left="0.75" right="0.75" top="0.65" bottom="1" header="0.5" footer="0.5"/>
      <pageSetup orientation="portrait" r:id="rId15"/>
      <headerFooter alignWithMargins="0"/>
    </customSheetView>
    <customSheetView guid="{E97134B6-5E8D-4951-8DA0-73D065532361}" state="hidden">
      <selection activeCell="C8" sqref="C8"/>
      <pageMargins left="0.75" right="0.75" top="0.65" bottom="1" header="0.5" footer="0.5"/>
      <pageSetup orientation="portrait" r:id="rId16"/>
      <headerFooter alignWithMargins="0"/>
    </customSheetView>
    <customSheetView guid="{C431BC99-7569-44AB-83F6-AB73BDED3783}" state="hidden">
      <selection activeCell="C8" sqref="C8"/>
      <pageMargins left="0.75" right="0.75" top="0.65" bottom="1" header="0.5" footer="0.5"/>
      <pageSetup orientation="portrait" r:id="rId17"/>
      <headerFooter alignWithMargins="0"/>
    </customSheetView>
    <customSheetView guid="{498493C3-769C-4143-9114-C68CD1D40B11}" state="hidden">
      <selection activeCell="C8" sqref="C8"/>
      <pageMargins left="0.75" right="0.75" top="0.65" bottom="1" header="0.5" footer="0.5"/>
      <pageSetup orientation="portrait" r:id="rId18"/>
      <headerFooter alignWithMargins="0"/>
    </customSheetView>
    <customSheetView guid="{1E0C44A1-9358-4FBD-8C2C-4DB661DA1476}" state="hidden">
      <selection activeCell="C8" sqref="C8"/>
      <pageMargins left="0.75" right="0.75" top="0.65" bottom="1" header="0.5" footer="0.5"/>
      <pageSetup orientation="portrait" r:id="rId19"/>
      <headerFooter alignWithMargins="0"/>
    </customSheetView>
    <customSheetView guid="{563446CD-EB1B-4F94-95CE-012C7C73EC8C}" state="hidden">
      <selection activeCell="C8" sqref="C8"/>
      <pageMargins left="0.75" right="0.75" top="0.65" bottom="1" header="0.5" footer="0.5"/>
      <pageSetup orientation="portrait" r:id="rId20"/>
      <headerFooter alignWithMargins="0"/>
    </customSheetView>
    <customSheetView guid="{D917BAD1-3F5E-4203-970E-74D838DD272E}" state="hidden">
      <selection activeCell="C8" sqref="C8"/>
      <pageMargins left="0.75" right="0.75" top="0.65" bottom="1" header="0.5" footer="0.5"/>
      <pageSetup orientation="portrait" r:id="rId21"/>
      <headerFooter alignWithMargins="0"/>
    </customSheetView>
  </customSheetViews>
  <mergeCells count="1">
    <mergeCell ref="A2:D2"/>
  </mergeCells>
  <phoneticPr fontId="29" type="noConversion"/>
  <pageMargins left="0.75" right="0.75" top="0.65" bottom="1" header="0.5" footer="0.5"/>
  <pageSetup orientation="portrait" r:id="rId22"/>
  <headerFooter alignWithMargins="0"/>
  <drawing r:id="rId2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RowHeight="16.5"/>
  <cols>
    <col min="1" max="1" width="9" style="541"/>
    <col min="2" max="2" width="26.875" style="542" customWidth="1"/>
    <col min="3" max="3" width="22.875" style="542" customWidth="1"/>
    <col min="4" max="5" width="15.625" style="542" customWidth="1"/>
    <col min="6" max="16384" width="9" style="286"/>
  </cols>
  <sheetData>
    <row r="1" spans="1:6">
      <c r="A1" s="529"/>
      <c r="B1" s="530"/>
      <c r="C1" s="530"/>
      <c r="D1" s="530"/>
      <c r="E1" s="530"/>
    </row>
    <row r="2" spans="1:6" ht="21.95" customHeight="1">
      <c r="A2" s="1360" t="s">
        <v>52</v>
      </c>
      <c r="B2" s="1360"/>
      <c r="C2" s="1360"/>
      <c r="D2" s="1361"/>
      <c r="E2"/>
    </row>
    <row r="3" spans="1:6">
      <c r="A3" s="529"/>
      <c r="B3" s="530"/>
      <c r="C3" s="530"/>
      <c r="D3" s="530"/>
      <c r="E3" s="530"/>
    </row>
    <row r="4" spans="1:6" ht="36" customHeight="1">
      <c r="A4" s="531" t="s">
        <v>42</v>
      </c>
      <c r="B4" s="532" t="s">
        <v>43</v>
      </c>
      <c r="C4" s="531" t="s">
        <v>53</v>
      </c>
      <c r="D4" s="531" t="s">
        <v>54</v>
      </c>
      <c r="E4" s="531" t="s">
        <v>55</v>
      </c>
    </row>
    <row r="5" spans="1:6" ht="18" customHeight="1">
      <c r="A5" s="533" t="s">
        <v>46</v>
      </c>
      <c r="B5" s="533" t="s">
        <v>47</v>
      </c>
      <c r="C5" s="533" t="s">
        <v>48</v>
      </c>
      <c r="D5" s="533" t="s">
        <v>49</v>
      </c>
      <c r="E5" s="533" t="s">
        <v>50</v>
      </c>
    </row>
    <row r="6" spans="1:6" ht="45" customHeight="1">
      <c r="A6" s="534">
        <v>1</v>
      </c>
      <c r="B6" s="535"/>
      <c r="C6" s="536"/>
      <c r="D6" s="537"/>
      <c r="E6" s="538">
        <f>C6*D6</f>
        <v>0</v>
      </c>
    </row>
    <row r="7" spans="1:6" ht="45" customHeight="1">
      <c r="A7" s="534">
        <v>2</v>
      </c>
      <c r="B7" s="535"/>
      <c r="C7" s="536"/>
      <c r="D7" s="537"/>
      <c r="E7" s="538">
        <f t="shared" ref="E7:E15" si="0">C7*D7</f>
        <v>0</v>
      </c>
    </row>
    <row r="8" spans="1:6" ht="45" customHeight="1">
      <c r="A8" s="534">
        <v>3</v>
      </c>
      <c r="B8" s="535"/>
      <c r="C8" s="536"/>
      <c r="D8" s="537"/>
      <c r="E8" s="538">
        <f t="shared" si="0"/>
        <v>0</v>
      </c>
    </row>
    <row r="9" spans="1:6" ht="45" customHeight="1">
      <c r="A9" s="534">
        <v>4</v>
      </c>
      <c r="B9" s="535"/>
      <c r="C9" s="536"/>
      <c r="D9" s="537"/>
      <c r="E9" s="538">
        <f t="shared" si="0"/>
        <v>0</v>
      </c>
    </row>
    <row r="10" spans="1:6" ht="45" customHeight="1">
      <c r="A10" s="534">
        <v>5</v>
      </c>
      <c r="B10" s="535"/>
      <c r="C10" s="536"/>
      <c r="D10" s="537"/>
      <c r="E10" s="538">
        <f t="shared" si="0"/>
        <v>0</v>
      </c>
    </row>
    <row r="11" spans="1:6" ht="45" customHeight="1">
      <c r="A11" s="534">
        <v>6</v>
      </c>
      <c r="B11" s="535"/>
      <c r="C11" s="536"/>
      <c r="D11" s="537"/>
      <c r="E11" s="538">
        <f t="shared" si="0"/>
        <v>0</v>
      </c>
    </row>
    <row r="12" spans="1:6" ht="45" customHeight="1">
      <c r="A12" s="534">
        <v>7</v>
      </c>
      <c r="B12" s="535"/>
      <c r="C12" s="536"/>
      <c r="D12" s="537"/>
      <c r="E12" s="538">
        <f t="shared" si="0"/>
        <v>0</v>
      </c>
    </row>
    <row r="13" spans="1:6" ht="45" customHeight="1">
      <c r="A13" s="534">
        <v>8</v>
      </c>
      <c r="B13" s="535"/>
      <c r="C13" s="536"/>
      <c r="D13" s="537"/>
      <c r="E13" s="538">
        <f t="shared" si="0"/>
        <v>0</v>
      </c>
    </row>
    <row r="14" spans="1:6" ht="45" customHeight="1">
      <c r="A14" s="534">
        <v>9</v>
      </c>
      <c r="B14" s="535"/>
      <c r="C14" s="536"/>
      <c r="D14" s="537"/>
      <c r="E14" s="538">
        <f t="shared" si="0"/>
        <v>0</v>
      </c>
    </row>
    <row r="15" spans="1:6" ht="45" customHeight="1">
      <c r="A15" s="534">
        <v>10</v>
      </c>
      <c r="B15" s="535"/>
      <c r="C15" s="536"/>
      <c r="D15" s="537"/>
      <c r="E15" s="538">
        <f t="shared" si="0"/>
        <v>0</v>
      </c>
    </row>
    <row r="16" spans="1:6" ht="45" customHeight="1">
      <c r="A16" s="539"/>
      <c r="B16" s="540" t="s">
        <v>51</v>
      </c>
      <c r="C16" s="540"/>
      <c r="D16" s="540"/>
      <c r="E16" s="540">
        <f>SUM(E6:E15)</f>
        <v>0</v>
      </c>
      <c r="F16" s="267"/>
    </row>
    <row r="17" ht="30" customHeight="1"/>
    <row r="18" ht="30" customHeight="1"/>
    <row r="19" ht="30" customHeight="1"/>
    <row r="20" ht="30" customHeight="1"/>
    <row r="21" ht="30" customHeight="1"/>
  </sheetData>
  <sheetProtection password="916E" sheet="1" formatColumns="0" formatRows="0" selectLockedCells="1"/>
  <customSheetViews>
    <customSheetView guid="{A41EE4DE-0D82-4A56-8210-F78316511D11}" state="hidden">
      <selection activeCell="B6" sqref="B6"/>
      <pageMargins left="0.75" right="0.75" top="0.65" bottom="1" header="0.5" footer="0.5"/>
      <pageSetup orientation="portrait" r:id="rId1"/>
      <headerFooter alignWithMargins="0"/>
    </customSheetView>
    <customSheetView guid="{A34CC49F-E309-4C23-B4F6-1E3B307C10D1}" state="hidden">
      <selection activeCell="B6" sqref="B6"/>
      <pageMargins left="0.75" right="0.75" top="0.65" bottom="1" header="0.5" footer="0.5"/>
      <pageSetup orientation="portrait" r:id="rId2"/>
      <headerFooter alignWithMargins="0"/>
    </customSheetView>
    <customSheetView guid="{B835C05C-B615-4DCB-982D-4519616B3CD8}" state="hidden">
      <selection activeCell="B6" sqref="B6"/>
      <pageMargins left="0.75" right="0.75" top="0.65" bottom="1" header="0.5" footer="0.5"/>
      <pageSetup orientation="portrait" r:id="rId3"/>
      <headerFooter alignWithMargins="0"/>
    </customSheetView>
    <customSheetView guid="{223BC0FC-814D-40F0-9795-CE82A16FF3A5}" state="hidden">
      <selection activeCell="B6" sqref="B6"/>
      <pageMargins left="0.75" right="0.75" top="0.65" bottom="1" header="0.5" footer="0.5"/>
      <pageSetup orientation="portrait" r:id="rId4"/>
      <headerFooter alignWithMargins="0"/>
    </customSheetView>
    <customSheetView guid="{D53177B2-31EC-4222-B97A-A37DCFD9E45B}" state="hidden">
      <selection activeCell="B6" sqref="B6"/>
      <pageMargins left="0.75" right="0.75" top="0.65" bottom="1" header="0.5" footer="0.5"/>
      <pageSetup orientation="portrait" r:id="rId5"/>
      <headerFooter alignWithMargins="0"/>
    </customSheetView>
    <customSheetView guid="{B3CE7B10-A914-4559-A6DA-AED8C22AFD6D}" state="hidden">
      <selection activeCell="B6" sqref="B6"/>
      <pageMargins left="0.75" right="0.75" top="0.65" bottom="1" header="0.5" footer="0.5"/>
      <pageSetup orientation="portrait" r:id="rId6"/>
      <headerFooter alignWithMargins="0"/>
    </customSheetView>
    <customSheetView guid="{7487ED9F-BBED-4B2A-9631-22F1A430946B}" topLeftCell="A10">
      <selection activeCell="G8" sqref="G8"/>
      <pageMargins left="0.75" right="0.75" top="0.65" bottom="1" header="0.5" footer="0.5"/>
      <pageSetup orientation="portrait" r:id="rId7"/>
      <headerFooter alignWithMargins="0"/>
    </customSheetView>
    <customSheetView guid="{A7DBDDEF-9245-44C6-9EBF-032DB6E1C0A2}" topLeftCell="A10">
      <selection activeCell="G8" sqref="G8"/>
      <pageMargins left="0.75" right="0.75" top="0.65" bottom="1" header="0.5" footer="0.5"/>
      <pageSetup orientation="portrait" r:id="rId8"/>
      <headerFooter alignWithMargins="0"/>
    </customSheetView>
    <customSheetView guid="{E9F4E142-7D26-464D-BECA-4F3806DB1FE1}">
      <selection activeCell="G8" sqref="G8"/>
      <pageMargins left="0.75" right="0.75" top="0.65" bottom="1" header="0.5" footer="0.5"/>
      <pageSetup orientation="portrait" r:id="rId9"/>
      <headerFooter alignWithMargins="0"/>
    </customSheetView>
    <customSheetView guid="{27A45B7A-04F2-4516-B80B-5ED0825D4ED3}" scale="70">
      <selection activeCell="C6" sqref="C6:D6"/>
      <pageMargins left="0.75" right="0.75" top="0.65" bottom="1" header="0.5" footer="0.5"/>
      <pageSetup orientation="portrait" r:id="rId10"/>
      <headerFooter alignWithMargins="0"/>
    </customSheetView>
    <customSheetView guid="{ECE9294F-C910-4036-88BC-B1F2176FB06B}">
      <selection activeCell="B11" sqref="B11"/>
      <pageMargins left="0.75" right="0.75" top="0.65" bottom="1" header="0.5" footer="0.5"/>
      <pageSetup orientation="portrait" r:id="rId11"/>
      <headerFooter alignWithMargins="0"/>
    </customSheetView>
    <customSheetView guid="{B23AD343-29DA-4CE0-BD10-47BF44F3782F}">
      <selection activeCell="G8" sqref="G8"/>
      <pageMargins left="0.75" right="0.75" top="0.65" bottom="1" header="0.5" footer="0.5"/>
      <pageSetup orientation="portrait" r:id="rId12"/>
      <headerFooter alignWithMargins="0"/>
    </customSheetView>
    <customSheetView guid="{4AA1107B-A795-4744-B566-827168772C7A}" topLeftCell="A10">
      <selection activeCell="G8" sqref="G8"/>
      <pageMargins left="0.75" right="0.75" top="0.65" bottom="1" header="0.5" footer="0.5"/>
      <pageSetup orientation="portrait" r:id="rId13"/>
      <headerFooter alignWithMargins="0"/>
    </customSheetView>
    <customSheetView guid="{EE46BCD1-F715-4FA9-A5FC-1B125AD601E0}">
      <selection activeCell="G8" sqref="G8"/>
      <pageMargins left="0.75" right="0.75" top="0.65" bottom="1" header="0.5" footer="0.5"/>
      <pageSetup orientation="portrait" r:id="rId14"/>
      <headerFooter alignWithMargins="0"/>
    </customSheetView>
    <customSheetView guid="{D0757F9E-DF41-4B40-A5E5-F4F8FDD8D61D}" state="hidden">
      <selection activeCell="B6" sqref="B6"/>
      <pageMargins left="0.75" right="0.75" top="0.65" bottom="1" header="0.5" footer="0.5"/>
      <pageSetup orientation="portrait" r:id="rId15"/>
      <headerFooter alignWithMargins="0"/>
    </customSheetView>
    <customSheetView guid="{E97134B6-5E8D-4951-8DA0-73D065532361}" state="hidden">
      <selection activeCell="B6" sqref="B6"/>
      <pageMargins left="0.75" right="0.75" top="0.65" bottom="1" header="0.5" footer="0.5"/>
      <pageSetup orientation="portrait" r:id="rId16"/>
      <headerFooter alignWithMargins="0"/>
    </customSheetView>
    <customSheetView guid="{C431BC99-7569-44AB-83F6-AB73BDED3783}" state="hidden">
      <selection activeCell="B6" sqref="B6"/>
      <pageMargins left="0.75" right="0.75" top="0.65" bottom="1" header="0.5" footer="0.5"/>
      <pageSetup orientation="portrait" r:id="rId17"/>
      <headerFooter alignWithMargins="0"/>
    </customSheetView>
    <customSheetView guid="{498493C3-769C-4143-9114-C68CD1D40B11}" state="hidden">
      <selection activeCell="B6" sqref="B6"/>
      <pageMargins left="0.75" right="0.75" top="0.65" bottom="1" header="0.5" footer="0.5"/>
      <pageSetup orientation="portrait" r:id="rId18"/>
      <headerFooter alignWithMargins="0"/>
    </customSheetView>
    <customSheetView guid="{1E0C44A1-9358-4FBD-8C2C-4DB661DA1476}" state="hidden">
      <selection activeCell="B6" sqref="B6"/>
      <pageMargins left="0.75" right="0.75" top="0.65" bottom="1" header="0.5" footer="0.5"/>
      <pageSetup orientation="portrait" r:id="rId19"/>
      <headerFooter alignWithMargins="0"/>
    </customSheetView>
    <customSheetView guid="{563446CD-EB1B-4F94-95CE-012C7C73EC8C}" state="hidden">
      <selection activeCell="B6" sqref="B6"/>
      <pageMargins left="0.75" right="0.75" top="0.65" bottom="1" header="0.5" footer="0.5"/>
      <pageSetup orientation="portrait" r:id="rId20"/>
      <headerFooter alignWithMargins="0"/>
    </customSheetView>
    <customSheetView guid="{D917BAD1-3F5E-4203-970E-74D838DD272E}" state="hidden">
      <selection activeCell="B6" sqref="B6"/>
      <pageMargins left="0.75" right="0.75" top="0.65" bottom="1" header="0.5" footer="0.5"/>
      <pageSetup orientation="portrait" r:id="rId21"/>
      <headerFooter alignWithMargins="0"/>
    </customSheetView>
  </customSheetViews>
  <mergeCells count="1">
    <mergeCell ref="A2:D2"/>
  </mergeCells>
  <phoneticPr fontId="29" type="noConversion"/>
  <pageMargins left="0.75" right="0.75" top="0.65" bottom="1" header="0.5" footer="0.5"/>
  <pageSetup orientation="portrait" r:id="rId22"/>
  <headerFooter alignWithMargins="0"/>
  <drawing r:id="rId2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RowHeight="16.5"/>
  <cols>
    <col min="1" max="1" width="7.625" style="541" customWidth="1"/>
    <col min="2" max="4" width="20.625" style="542" customWidth="1"/>
    <col min="5" max="5" width="9.625" style="542" customWidth="1"/>
    <col min="6" max="6" width="12.625" style="542" customWidth="1"/>
    <col min="7" max="16384" width="9" style="286"/>
  </cols>
  <sheetData>
    <row r="1" spans="1:7">
      <c r="A1" s="529"/>
      <c r="B1" s="530"/>
      <c r="C1" s="530"/>
      <c r="D1" s="530"/>
      <c r="E1" s="530"/>
      <c r="F1" s="530"/>
    </row>
    <row r="2" spans="1:7" ht="21.95" customHeight="1">
      <c r="A2" s="1360" t="s">
        <v>56</v>
      </c>
      <c r="B2" s="1360"/>
      <c r="C2" s="1360"/>
      <c r="D2" s="1360"/>
      <c r="E2" s="1361"/>
      <c r="F2" s="286"/>
    </row>
    <row r="3" spans="1:7">
      <c r="A3" s="529"/>
      <c r="B3" s="530"/>
      <c r="C3" s="530"/>
      <c r="D3" s="530"/>
      <c r="E3" s="530"/>
      <c r="F3" s="530"/>
    </row>
    <row r="4" spans="1:7" ht="53.25" customHeight="1">
      <c r="A4" s="531" t="s">
        <v>42</v>
      </c>
      <c r="B4" s="532" t="s">
        <v>43</v>
      </c>
      <c r="C4" s="531" t="s">
        <v>57</v>
      </c>
      <c r="D4" s="531" t="s">
        <v>58</v>
      </c>
      <c r="E4" s="531" t="s">
        <v>59</v>
      </c>
      <c r="F4" s="531" t="s">
        <v>60</v>
      </c>
    </row>
    <row r="5" spans="1:7" ht="18" customHeight="1">
      <c r="A5" s="533" t="s">
        <v>46</v>
      </c>
      <c r="B5" s="533" t="s">
        <v>47</v>
      </c>
      <c r="C5" s="533" t="s">
        <v>48</v>
      </c>
      <c r="D5" s="533" t="s">
        <v>49</v>
      </c>
      <c r="E5" s="543" t="s">
        <v>61</v>
      </c>
      <c r="F5" s="533" t="s">
        <v>62</v>
      </c>
    </row>
    <row r="6" spans="1:7" ht="45" customHeight="1">
      <c r="A6" s="534">
        <v>1</v>
      </c>
      <c r="B6" s="535"/>
      <c r="C6" s="536"/>
      <c r="D6" s="536"/>
      <c r="E6" s="537"/>
      <c r="F6" s="538">
        <f>C6*E6</f>
        <v>0</v>
      </c>
    </row>
    <row r="7" spans="1:7" ht="45" customHeight="1">
      <c r="A7" s="534">
        <v>2</v>
      </c>
      <c r="B7" s="535"/>
      <c r="C7" s="536"/>
      <c r="D7" s="536"/>
      <c r="E7" s="537"/>
      <c r="F7" s="538">
        <f t="shared" ref="F7:F15" si="0">C7*E7</f>
        <v>0</v>
      </c>
    </row>
    <row r="8" spans="1:7" ht="45" customHeight="1">
      <c r="A8" s="534">
        <v>3</v>
      </c>
      <c r="B8" s="535"/>
      <c r="C8" s="536"/>
      <c r="D8" s="536"/>
      <c r="E8" s="537"/>
      <c r="F8" s="538">
        <f t="shared" si="0"/>
        <v>0</v>
      </c>
    </row>
    <row r="9" spans="1:7" ht="45" customHeight="1">
      <c r="A9" s="534">
        <v>4</v>
      </c>
      <c r="B9" s="535"/>
      <c r="C9" s="536"/>
      <c r="D9" s="536"/>
      <c r="E9" s="537"/>
      <c r="F9" s="538">
        <f t="shared" si="0"/>
        <v>0</v>
      </c>
    </row>
    <row r="10" spans="1:7" ht="45" customHeight="1">
      <c r="A10" s="534">
        <v>5</v>
      </c>
      <c r="B10" s="535"/>
      <c r="C10" s="536"/>
      <c r="D10" s="536"/>
      <c r="E10" s="537"/>
      <c r="F10" s="538">
        <f t="shared" si="0"/>
        <v>0</v>
      </c>
    </row>
    <row r="11" spans="1:7" ht="45" customHeight="1">
      <c r="A11" s="534">
        <v>6</v>
      </c>
      <c r="B11" s="535"/>
      <c r="C11" s="536"/>
      <c r="D11" s="536"/>
      <c r="E11" s="537"/>
      <c r="F11" s="538">
        <f t="shared" si="0"/>
        <v>0</v>
      </c>
    </row>
    <row r="12" spans="1:7" ht="45" customHeight="1">
      <c r="A12" s="534">
        <v>7</v>
      </c>
      <c r="B12" s="535"/>
      <c r="C12" s="536"/>
      <c r="D12" s="536"/>
      <c r="E12" s="537"/>
      <c r="F12" s="538">
        <f t="shared" si="0"/>
        <v>0</v>
      </c>
    </row>
    <row r="13" spans="1:7" ht="45" customHeight="1">
      <c r="A13" s="534">
        <v>8</v>
      </c>
      <c r="B13" s="535"/>
      <c r="C13" s="536"/>
      <c r="D13" s="536"/>
      <c r="E13" s="537"/>
      <c r="F13" s="538">
        <f t="shared" si="0"/>
        <v>0</v>
      </c>
    </row>
    <row r="14" spans="1:7" ht="45" customHeight="1">
      <c r="A14" s="534">
        <v>9</v>
      </c>
      <c r="B14" s="535"/>
      <c r="C14" s="536"/>
      <c r="D14" s="536"/>
      <c r="E14" s="537"/>
      <c r="F14" s="538">
        <f t="shared" si="0"/>
        <v>0</v>
      </c>
    </row>
    <row r="15" spans="1:7" ht="45" customHeight="1">
      <c r="A15" s="534">
        <v>10</v>
      </c>
      <c r="B15" s="535"/>
      <c r="C15" s="536"/>
      <c r="D15" s="536"/>
      <c r="E15" s="537"/>
      <c r="F15" s="538">
        <f t="shared" si="0"/>
        <v>0</v>
      </c>
    </row>
    <row r="16" spans="1:7" ht="45" customHeight="1">
      <c r="A16" s="539"/>
      <c r="B16" s="540" t="s">
        <v>51</v>
      </c>
      <c r="C16" s="540"/>
      <c r="D16" s="540"/>
      <c r="E16" s="540"/>
      <c r="F16" s="540">
        <f>SUM(F6:F15)</f>
        <v>0</v>
      </c>
      <c r="G16" s="267"/>
    </row>
    <row r="17" ht="30" customHeight="1"/>
    <row r="18" ht="30" customHeight="1"/>
    <row r="19" ht="30" customHeight="1"/>
    <row r="20" ht="30" customHeight="1"/>
    <row r="21" ht="30" customHeight="1"/>
  </sheetData>
  <sheetProtection password="E848" sheet="1" formatColumns="0" formatRows="0" selectLockedCells="1"/>
  <customSheetViews>
    <customSheetView guid="{A41EE4DE-0D82-4A56-8210-F78316511D11}" state="hidden">
      <selection activeCell="E8" sqref="E8"/>
      <pageMargins left="0.75" right="0.62" top="0.65" bottom="1" header="0.5" footer="0.5"/>
      <pageSetup orientation="portrait" r:id="rId1"/>
      <headerFooter alignWithMargins="0"/>
    </customSheetView>
    <customSheetView guid="{A34CC49F-E309-4C23-B4F6-1E3B307C10D1}" state="hidden">
      <selection activeCell="E8" sqref="E8"/>
      <pageMargins left="0.75" right="0.62" top="0.65" bottom="1" header="0.5" footer="0.5"/>
      <pageSetup orientation="portrait" r:id="rId2"/>
      <headerFooter alignWithMargins="0"/>
    </customSheetView>
    <customSheetView guid="{B835C05C-B615-4DCB-982D-4519616B3CD8}" state="hidden">
      <selection activeCell="E8" sqref="E8"/>
      <pageMargins left="0.75" right="0.62" top="0.65" bottom="1" header="0.5" footer="0.5"/>
      <pageSetup orientation="portrait" r:id="rId3"/>
      <headerFooter alignWithMargins="0"/>
    </customSheetView>
    <customSheetView guid="{223BC0FC-814D-40F0-9795-CE82A16FF3A5}" state="hidden">
      <selection activeCell="E8" sqref="E8"/>
      <pageMargins left="0.75" right="0.62" top="0.65" bottom="1" header="0.5" footer="0.5"/>
      <pageSetup orientation="portrait" r:id="rId4"/>
      <headerFooter alignWithMargins="0"/>
    </customSheetView>
    <customSheetView guid="{D53177B2-31EC-4222-B97A-A37DCFD9E45B}" state="hidden">
      <selection activeCell="E8" sqref="E8"/>
      <pageMargins left="0.75" right="0.62" top="0.65" bottom="1" header="0.5" footer="0.5"/>
      <pageSetup orientation="portrait" r:id="rId5"/>
      <headerFooter alignWithMargins="0"/>
    </customSheetView>
    <customSheetView guid="{B3CE7B10-A914-4559-A6DA-AED8C22AFD6D}" state="hidden">
      <selection activeCell="E8" sqref="E8"/>
      <pageMargins left="0.75" right="0.62" top="0.65" bottom="1" header="0.5" footer="0.5"/>
      <pageSetup orientation="portrait" r:id="rId6"/>
      <headerFooter alignWithMargins="0"/>
    </customSheetView>
    <customSheetView guid="{7487ED9F-BBED-4B2A-9631-22F1A430946B}">
      <selection activeCell="E8" sqref="E8"/>
      <pageMargins left="0.75" right="0.62" top="0.65" bottom="1" header="0.5" footer="0.5"/>
      <pageSetup orientation="portrait" r:id="rId7"/>
      <headerFooter alignWithMargins="0"/>
    </customSheetView>
    <customSheetView guid="{A7DBDDEF-9245-44C6-9EBF-032DB6E1C0A2}" topLeftCell="A9">
      <selection activeCell="B9" sqref="B9"/>
      <pageMargins left="0.75" right="0.62" top="0.65" bottom="1" header="0.5" footer="0.5"/>
      <pageSetup orientation="portrait" r:id="rId8"/>
      <headerFooter alignWithMargins="0"/>
    </customSheetView>
    <customSheetView guid="{E9F4E142-7D26-464D-BECA-4F3806DB1FE1}">
      <selection activeCell="G8" sqref="G8"/>
      <pageMargins left="0.75" right="0.62" top="0.65" bottom="1" header="0.5" footer="0.5"/>
      <pageSetup orientation="portrait" r:id="rId9"/>
      <headerFooter alignWithMargins="0"/>
    </customSheetView>
    <customSheetView guid="{27A45B7A-04F2-4516-B80B-5ED0825D4ED3}" scale="70">
      <selection activeCell="C6" sqref="C6"/>
      <pageMargins left="0.75" right="0.62" top="0.65" bottom="1" header="0.5" footer="0.5"/>
      <pageSetup orientation="portrait" r:id="rId10"/>
      <headerFooter alignWithMargins="0"/>
    </customSheetView>
    <customSheetView guid="{ECE9294F-C910-4036-88BC-B1F2176FB06B}">
      <selection activeCell="B6" sqref="B6"/>
      <pageMargins left="0.75" right="0.62" top="0.65" bottom="1" header="0.5" footer="0.5"/>
      <pageSetup orientation="portrait" r:id="rId11"/>
      <headerFooter alignWithMargins="0"/>
    </customSheetView>
    <customSheetView guid="{B23AD343-29DA-4CE0-BD10-47BF44F3782F}">
      <selection activeCell="G8" sqref="G8"/>
      <pageMargins left="0.75" right="0.62" top="0.65" bottom="1" header="0.5" footer="0.5"/>
      <pageSetup orientation="portrait" r:id="rId12"/>
      <headerFooter alignWithMargins="0"/>
    </customSheetView>
    <customSheetView guid="{4AA1107B-A795-4744-B566-827168772C7A}">
      <selection activeCell="E8" sqref="E8"/>
      <pageMargins left="0.75" right="0.62" top="0.65" bottom="1" header="0.5" footer="0.5"/>
      <pageSetup orientation="portrait" r:id="rId13"/>
      <headerFooter alignWithMargins="0"/>
    </customSheetView>
    <customSheetView guid="{EE46BCD1-F715-4FA9-A5FC-1B125AD601E0}">
      <selection activeCell="E8" sqref="E8"/>
      <pageMargins left="0.75" right="0.62" top="0.65" bottom="1" header="0.5" footer="0.5"/>
      <pageSetup orientation="portrait" r:id="rId14"/>
      <headerFooter alignWithMargins="0"/>
    </customSheetView>
    <customSheetView guid="{D0757F9E-DF41-4B40-A5E5-F4F8FDD8D61D}" state="hidden">
      <selection activeCell="E8" sqref="E8"/>
      <pageMargins left="0.75" right="0.62" top="0.65" bottom="1" header="0.5" footer="0.5"/>
      <pageSetup orientation="portrait" r:id="rId15"/>
      <headerFooter alignWithMargins="0"/>
    </customSheetView>
    <customSheetView guid="{E97134B6-5E8D-4951-8DA0-73D065532361}" state="hidden">
      <selection activeCell="E8" sqref="E8"/>
      <pageMargins left="0.75" right="0.62" top="0.65" bottom="1" header="0.5" footer="0.5"/>
      <pageSetup orientation="portrait" r:id="rId16"/>
      <headerFooter alignWithMargins="0"/>
    </customSheetView>
    <customSheetView guid="{C431BC99-7569-44AB-83F6-AB73BDED3783}" state="hidden">
      <selection activeCell="E8" sqref="E8"/>
      <pageMargins left="0.75" right="0.62" top="0.65" bottom="1" header="0.5" footer="0.5"/>
      <pageSetup orientation="portrait" r:id="rId17"/>
      <headerFooter alignWithMargins="0"/>
    </customSheetView>
    <customSheetView guid="{498493C3-769C-4143-9114-C68CD1D40B11}" state="hidden">
      <selection activeCell="E8" sqref="E8"/>
      <pageMargins left="0.75" right="0.62" top="0.65" bottom="1" header="0.5" footer="0.5"/>
      <pageSetup orientation="portrait" r:id="rId18"/>
      <headerFooter alignWithMargins="0"/>
    </customSheetView>
    <customSheetView guid="{1E0C44A1-9358-4FBD-8C2C-4DB661DA1476}" state="hidden">
      <selection activeCell="E8" sqref="E8"/>
      <pageMargins left="0.75" right="0.62" top="0.65" bottom="1" header="0.5" footer="0.5"/>
      <pageSetup orientation="portrait" r:id="rId19"/>
      <headerFooter alignWithMargins="0"/>
    </customSheetView>
    <customSheetView guid="{563446CD-EB1B-4F94-95CE-012C7C73EC8C}" state="hidden">
      <selection activeCell="E8" sqref="E8"/>
      <pageMargins left="0.75" right="0.62" top="0.65" bottom="1" header="0.5" footer="0.5"/>
      <pageSetup orientation="portrait" r:id="rId20"/>
      <headerFooter alignWithMargins="0"/>
    </customSheetView>
    <customSheetView guid="{D917BAD1-3F5E-4203-970E-74D838DD272E}" state="hidden">
      <selection activeCell="E8" sqref="E8"/>
      <pageMargins left="0.75" right="0.62" top="0.65" bottom="1" header="0.5" footer="0.5"/>
      <pageSetup orientation="portrait" r:id="rId21"/>
      <headerFooter alignWithMargins="0"/>
    </customSheetView>
  </customSheetViews>
  <mergeCells count="1">
    <mergeCell ref="A2:E2"/>
  </mergeCells>
  <phoneticPr fontId="29" type="noConversion"/>
  <pageMargins left="0.75" right="0.62" top="0.65" bottom="1" header="0.5" footer="0.5"/>
  <pageSetup orientation="portrait" r:id="rId22"/>
  <headerFooter alignWithMargins="0"/>
  <drawing r:id="rId2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zoomScaleNormal="100" zoomScaleSheetLayoutView="100" workbookViewId="0">
      <selection activeCell="F52" sqref="F52"/>
    </sheetView>
  </sheetViews>
  <sheetFormatPr defaultColWidth="8" defaultRowHeight="16.5"/>
  <cols>
    <col min="1" max="1" width="9.375" style="434" customWidth="1"/>
    <col min="2" max="2" width="9.375" style="436" customWidth="1"/>
    <col min="3" max="3" width="12.875" style="434" customWidth="1"/>
    <col min="4" max="4" width="18.125" style="434" customWidth="1"/>
    <col min="5" max="5" width="11.125" style="434" customWidth="1"/>
    <col min="6" max="6" width="29" style="434" customWidth="1"/>
    <col min="7" max="8" width="8" style="434" hidden="1" customWidth="1"/>
    <col min="9" max="11" width="8" style="433" hidden="1" customWidth="1"/>
    <col min="12" max="24" width="8" style="433" customWidth="1"/>
    <col min="25" max="27" width="8" style="433" hidden="1" customWidth="1"/>
    <col min="28" max="28" width="17.5" style="433" hidden="1" customWidth="1"/>
    <col min="29" max="29" width="12.125" style="433" hidden="1" customWidth="1"/>
    <col min="30" max="30" width="8" style="431" hidden="1" customWidth="1"/>
    <col min="31" max="31" width="8" style="432" hidden="1" customWidth="1"/>
    <col min="32" max="32" width="12" style="432" hidden="1" customWidth="1"/>
    <col min="33" max="35" width="8" style="431" hidden="1" customWidth="1"/>
    <col min="36" max="36" width="9.125" style="431" hidden="1" customWidth="1"/>
    <col min="37" max="40" width="8" style="431" hidden="1" customWidth="1"/>
    <col min="41" max="41" width="8" style="431" customWidth="1"/>
    <col min="42" max="16384" width="8" style="433"/>
  </cols>
  <sheetData>
    <row r="1" spans="1:36" ht="17.25">
      <c r="A1" s="426" t="str">
        <f>Cover!B3</f>
        <v>Specification No.: CC/NT/W-TW/DOM/A06/23/04720</v>
      </c>
      <c r="B1" s="426"/>
      <c r="C1" s="427"/>
      <c r="D1" s="427"/>
      <c r="E1" s="427"/>
      <c r="F1" s="428" t="s">
        <v>307</v>
      </c>
      <c r="G1" s="429"/>
      <c r="H1" s="429"/>
      <c r="I1" s="430"/>
      <c r="J1" s="430"/>
      <c r="K1" s="430"/>
      <c r="L1" s="430"/>
      <c r="M1" s="430"/>
      <c r="N1" s="430"/>
      <c r="O1" s="430"/>
      <c r="P1" s="430"/>
      <c r="Q1" s="430"/>
      <c r="R1" s="430"/>
      <c r="S1" s="430"/>
      <c r="T1" s="430"/>
      <c r="U1" s="430"/>
      <c r="V1" s="430"/>
      <c r="W1" s="430"/>
      <c r="X1" s="430"/>
      <c r="Y1" s="430"/>
      <c r="Z1" s="430" t="str">
        <f>'Names of Bidder'!D6</f>
        <v>Sole Bidder</v>
      </c>
      <c r="AA1" s="430"/>
      <c r="AB1" s="430"/>
      <c r="AC1" s="430"/>
      <c r="AE1" s="432">
        <v>1</v>
      </c>
      <c r="AF1" s="432" t="s">
        <v>96</v>
      </c>
      <c r="AI1" s="432">
        <v>1</v>
      </c>
      <c r="AJ1" s="431" t="s">
        <v>100</v>
      </c>
    </row>
    <row r="2" spans="1:36">
      <c r="B2" s="434"/>
      <c r="Z2" s="433">
        <f>'Names of Bidder'!L6</f>
        <v>0</v>
      </c>
      <c r="AE2" s="432">
        <v>2</v>
      </c>
      <c r="AF2" s="432" t="s">
        <v>97</v>
      </c>
      <c r="AI2" s="432">
        <v>2</v>
      </c>
      <c r="AJ2" s="431" t="s">
        <v>101</v>
      </c>
    </row>
    <row r="3" spans="1:36">
      <c r="A3" s="1365" t="s">
        <v>251</v>
      </c>
      <c r="B3" s="1365"/>
      <c r="C3" s="1365"/>
      <c r="D3" s="1365"/>
      <c r="E3" s="1365"/>
      <c r="F3" s="1365"/>
      <c r="G3" s="429"/>
      <c r="H3" s="429"/>
      <c r="I3" s="430"/>
      <c r="J3" s="430"/>
      <c r="K3" s="430"/>
      <c r="L3" s="430"/>
      <c r="M3" s="430"/>
      <c r="N3" s="430"/>
      <c r="O3" s="430"/>
      <c r="P3" s="430"/>
      <c r="Q3" s="430"/>
      <c r="R3" s="430"/>
      <c r="S3" s="430"/>
      <c r="T3" s="430"/>
      <c r="U3" s="430"/>
      <c r="V3" s="430"/>
      <c r="W3" s="430"/>
      <c r="X3" s="430"/>
      <c r="Y3" s="430"/>
      <c r="Z3" s="430"/>
      <c r="AA3" s="430"/>
      <c r="AB3" s="430"/>
      <c r="AC3" s="430"/>
      <c r="AE3" s="432">
        <v>3</v>
      </c>
      <c r="AF3" s="432" t="s">
        <v>98</v>
      </c>
      <c r="AI3" s="432">
        <v>3</v>
      </c>
      <c r="AJ3" s="431" t="s">
        <v>102</v>
      </c>
    </row>
    <row r="4" spans="1:36">
      <c r="A4" s="435"/>
      <c r="B4" s="435"/>
      <c r="C4" s="435"/>
      <c r="D4" s="435"/>
      <c r="E4" s="435"/>
      <c r="F4" s="435"/>
      <c r="G4" s="429"/>
      <c r="H4" s="429"/>
      <c r="I4" s="430"/>
      <c r="J4" s="430"/>
      <c r="K4" s="430"/>
      <c r="L4" s="430"/>
      <c r="M4" s="430"/>
      <c r="N4" s="430"/>
      <c r="O4" s="430"/>
      <c r="P4" s="430"/>
      <c r="Q4" s="430"/>
      <c r="R4" s="430"/>
      <c r="S4" s="430"/>
      <c r="T4" s="430"/>
      <c r="U4" s="430"/>
      <c r="V4" s="430"/>
      <c r="W4" s="430"/>
      <c r="X4" s="430"/>
      <c r="Y4" s="430"/>
      <c r="Z4" s="430"/>
      <c r="AA4" s="430"/>
      <c r="AB4" s="430"/>
      <c r="AC4" s="430"/>
      <c r="AE4" s="432">
        <v>4</v>
      </c>
      <c r="AF4" s="432" t="s">
        <v>99</v>
      </c>
      <c r="AI4" s="432">
        <v>4</v>
      </c>
      <c r="AJ4" s="431" t="s">
        <v>103</v>
      </c>
    </row>
    <row r="5" spans="1:36">
      <c r="A5" s="436" t="s">
        <v>86</v>
      </c>
      <c r="C5" s="1366"/>
      <c r="D5" s="1366"/>
      <c r="E5" s="1366"/>
      <c r="F5" s="1366"/>
      <c r="AE5" s="432">
        <v>5</v>
      </c>
      <c r="AF5" s="432" t="s">
        <v>99</v>
      </c>
      <c r="AI5" s="432">
        <v>5</v>
      </c>
      <c r="AJ5" s="431" t="s">
        <v>104</v>
      </c>
    </row>
    <row r="6" spans="1:36">
      <c r="A6" s="436" t="s">
        <v>74</v>
      </c>
      <c r="B6" s="1367" t="str">
        <f>'Sch-1'!B74</f>
        <v>--</v>
      </c>
      <c r="C6" s="1367"/>
      <c r="AE6" s="432">
        <v>6</v>
      </c>
      <c r="AF6" s="432" t="s">
        <v>99</v>
      </c>
      <c r="AG6" s="438" t="e">
        <f>DAY(B6)</f>
        <v>#VALUE!</v>
      </c>
      <c r="AI6" s="432">
        <v>6</v>
      </c>
      <c r="AJ6" s="431" t="s">
        <v>105</v>
      </c>
    </row>
    <row r="7" spans="1:36">
      <c r="A7" s="436"/>
      <c r="B7" s="437"/>
      <c r="C7" s="437"/>
      <c r="AE7" s="432">
        <v>7</v>
      </c>
      <c r="AF7" s="432" t="s">
        <v>99</v>
      </c>
      <c r="AG7" s="438" t="e">
        <f>MONTH(B6)</f>
        <v>#VALUE!</v>
      </c>
      <c r="AI7" s="432">
        <v>7</v>
      </c>
      <c r="AJ7" s="431" t="s">
        <v>106</v>
      </c>
    </row>
    <row r="8" spans="1:36">
      <c r="A8" s="439" t="s">
        <v>392</v>
      </c>
      <c r="B8" s="440"/>
      <c r="C8" s="429"/>
      <c r="D8" s="429"/>
      <c r="E8" s="429"/>
      <c r="F8" s="441"/>
      <c r="G8" s="429"/>
      <c r="H8" s="429"/>
      <c r="I8" s="430"/>
      <c r="J8" s="430"/>
      <c r="K8" s="430"/>
      <c r="L8" s="430"/>
      <c r="M8" s="430"/>
      <c r="N8" s="430"/>
      <c r="O8" s="430"/>
      <c r="P8" s="430"/>
      <c r="Q8" s="430"/>
      <c r="R8" s="430"/>
      <c r="S8" s="430"/>
      <c r="T8" s="430"/>
      <c r="U8" s="430"/>
      <c r="V8" s="430"/>
      <c r="W8" s="430"/>
      <c r="X8" s="430"/>
      <c r="Y8" s="430"/>
      <c r="Z8" s="430"/>
      <c r="AA8" s="430"/>
      <c r="AB8" s="430"/>
      <c r="AC8" s="430"/>
      <c r="AE8" s="432">
        <v>8</v>
      </c>
      <c r="AF8" s="432" t="s">
        <v>99</v>
      </c>
      <c r="AG8" s="438" t="e">
        <f>LOOKUP(AG7,AI1:AI12,AJ1:AJ12)</f>
        <v>#VALUE!</v>
      </c>
      <c r="AI8" s="432">
        <v>8</v>
      </c>
      <c r="AJ8" s="431" t="s">
        <v>107</v>
      </c>
    </row>
    <row r="9" spans="1:36">
      <c r="A9" s="442" t="str">
        <f>'Sch-1'!M7</f>
        <v>Contracts Services, 3rd Floor</v>
      </c>
      <c r="B9" s="442"/>
      <c r="F9" s="443"/>
      <c r="AE9" s="432">
        <v>9</v>
      </c>
      <c r="AF9" s="432" t="s">
        <v>99</v>
      </c>
      <c r="AG9" s="438" t="e">
        <f>YEAR(B6)</f>
        <v>#VALUE!</v>
      </c>
      <c r="AI9" s="432">
        <v>9</v>
      </c>
      <c r="AJ9" s="431" t="s">
        <v>108</v>
      </c>
    </row>
    <row r="10" spans="1:36">
      <c r="A10" s="442" t="str">
        <f>'Sch-1'!M8</f>
        <v>Power Grid Corporation of India Ltd.,</v>
      </c>
      <c r="B10" s="442"/>
      <c r="F10" s="443"/>
      <c r="AE10" s="432">
        <v>10</v>
      </c>
      <c r="AF10" s="432" t="s">
        <v>99</v>
      </c>
      <c r="AI10" s="432">
        <v>10</v>
      </c>
      <c r="AJ10" s="431" t="s">
        <v>109</v>
      </c>
    </row>
    <row r="11" spans="1:36">
      <c r="A11" s="442" t="str">
        <f>'Sch-1'!M9</f>
        <v>"Saudamini", Plot No.-2</v>
      </c>
      <c r="B11" s="442"/>
      <c r="F11" s="443"/>
      <c r="AE11" s="432">
        <v>11</v>
      </c>
      <c r="AF11" s="432" t="s">
        <v>99</v>
      </c>
      <c r="AI11" s="432">
        <v>11</v>
      </c>
      <c r="AJ11" s="431" t="s">
        <v>110</v>
      </c>
    </row>
    <row r="12" spans="1:36">
      <c r="A12" s="442" t="str">
        <f>'Sch-1'!M10</f>
        <v xml:space="preserve">Sector-29, </v>
      </c>
      <c r="B12" s="442"/>
      <c r="F12" s="443"/>
      <c r="AE12" s="432">
        <v>12</v>
      </c>
      <c r="AF12" s="432" t="s">
        <v>99</v>
      </c>
      <c r="AI12" s="432">
        <v>12</v>
      </c>
      <c r="AJ12" s="431" t="s">
        <v>111</v>
      </c>
    </row>
    <row r="13" spans="1:36">
      <c r="A13" s="442" t="str">
        <f>'Sch-1'!M11</f>
        <v>Gurgaon (Haryana) - 122001</v>
      </c>
      <c r="B13" s="442"/>
      <c r="F13" s="443"/>
      <c r="AE13" s="432">
        <v>13</v>
      </c>
      <c r="AF13" s="432" t="s">
        <v>99</v>
      </c>
    </row>
    <row r="14" spans="1:36" ht="22.5" customHeight="1">
      <c r="A14" s="436"/>
      <c r="F14" s="443"/>
      <c r="AE14" s="432">
        <v>14</v>
      </c>
      <c r="AF14" s="432" t="s">
        <v>99</v>
      </c>
    </row>
    <row r="15" spans="1:36" ht="76.5" customHeight="1">
      <c r="A15" s="1102" t="s">
        <v>87</v>
      </c>
      <c r="B15" s="1362" t="str">
        <f>Cover!B2</f>
        <v xml:space="preserve">Transmission Line package TW01 for Diversion/modification of 400kV D/C Kota/RAPPD – Jaipur South Transmission Line due to upcoming Isarda Dam Project under Consultancy services </v>
      </c>
      <c r="C15" s="1362"/>
      <c r="D15" s="1362"/>
      <c r="E15" s="1362"/>
      <c r="F15" s="1362"/>
      <c r="AE15" s="432">
        <v>15</v>
      </c>
      <c r="AF15" s="432" t="s">
        <v>99</v>
      </c>
    </row>
    <row r="16" spans="1:36" ht="27.75" customHeight="1">
      <c r="A16" s="434" t="s">
        <v>75</v>
      </c>
      <c r="B16" s="434"/>
      <c r="C16" s="443"/>
      <c r="D16" s="443"/>
      <c r="E16" s="443"/>
      <c r="F16" s="443"/>
      <c r="AE16" s="432">
        <v>16</v>
      </c>
      <c r="AF16" s="432" t="s">
        <v>99</v>
      </c>
    </row>
    <row r="17" spans="1:41" ht="152.25" customHeight="1">
      <c r="A17" s="445">
        <v>1</v>
      </c>
      <c r="B17" s="1363"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63"/>
      <c r="D17" s="1363"/>
      <c r="E17" s="1363"/>
      <c r="F17" s="1363"/>
      <c r="Z17" s="446" t="s">
        <v>95</v>
      </c>
      <c r="AA17" s="790" t="s">
        <v>498</v>
      </c>
      <c r="AB17" s="447">
        <f>'Sch-6 After Discount'!D28</f>
        <v>0</v>
      </c>
      <c r="AC17" s="448" t="str">
        <f>" (" &amp; 'N to W'!A4 &amp; ")"</f>
        <v xml:space="preserve"> (Rs. Zero Only )</v>
      </c>
      <c r="AE17" s="432">
        <v>17</v>
      </c>
      <c r="AF17" s="432" t="s">
        <v>99</v>
      </c>
    </row>
    <row r="18" spans="1:41" ht="39" customHeight="1">
      <c r="B18" s="1368" t="s">
        <v>76</v>
      </c>
      <c r="C18" s="1368"/>
      <c r="D18" s="1368"/>
      <c r="E18" s="1368"/>
      <c r="F18" s="1368"/>
      <c r="AE18" s="432">
        <v>18</v>
      </c>
      <c r="AF18" s="432" t="s">
        <v>99</v>
      </c>
    </row>
    <row r="19" spans="1:41" s="434" customFormat="1" ht="27.75" customHeight="1">
      <c r="A19" s="449">
        <v>2</v>
      </c>
      <c r="B19" s="1364" t="s">
        <v>77</v>
      </c>
      <c r="C19" s="1364"/>
      <c r="D19" s="1364"/>
      <c r="E19" s="1364"/>
      <c r="F19" s="1364"/>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50"/>
      <c r="AE19" s="432">
        <v>19</v>
      </c>
      <c r="AF19" s="432" t="s">
        <v>99</v>
      </c>
      <c r="AG19" s="450"/>
      <c r="AH19" s="450"/>
      <c r="AI19" s="450"/>
      <c r="AJ19" s="450"/>
      <c r="AK19" s="450"/>
      <c r="AL19" s="450"/>
      <c r="AM19" s="450"/>
      <c r="AN19" s="450"/>
      <c r="AO19" s="450"/>
    </row>
    <row r="20" spans="1:41" ht="39.75" customHeight="1">
      <c r="A20" s="445">
        <v>2.1</v>
      </c>
      <c r="B20" s="1363" t="s">
        <v>78</v>
      </c>
      <c r="C20" s="1363"/>
      <c r="D20" s="1363"/>
      <c r="E20" s="1363"/>
      <c r="F20" s="1363"/>
      <c r="AE20" s="432">
        <v>20</v>
      </c>
      <c r="AF20" s="432" t="s">
        <v>99</v>
      </c>
    </row>
    <row r="21" spans="1:41" ht="36.75" customHeight="1">
      <c r="B21" s="1369" t="s">
        <v>433</v>
      </c>
      <c r="C21" s="1369"/>
      <c r="D21" s="1363" t="s">
        <v>79</v>
      </c>
      <c r="E21" s="1363"/>
      <c r="F21" s="1363"/>
      <c r="AE21" s="432">
        <v>21</v>
      </c>
      <c r="AF21" s="432" t="s">
        <v>96</v>
      </c>
    </row>
    <row r="22" spans="1:41" ht="33" customHeight="1">
      <c r="B22" s="1369" t="s">
        <v>434</v>
      </c>
      <c r="C22" s="1369"/>
      <c r="D22" s="791" t="s">
        <v>499</v>
      </c>
      <c r="E22" s="444"/>
      <c r="F22" s="444"/>
      <c r="AE22" s="432">
        <v>22</v>
      </c>
      <c r="AF22" s="432" t="s">
        <v>99</v>
      </c>
    </row>
    <row r="23" spans="1:41" ht="27.95" customHeight="1">
      <c r="B23" s="1369" t="s">
        <v>435</v>
      </c>
      <c r="C23" s="1369"/>
      <c r="D23" s="444" t="s">
        <v>94</v>
      </c>
      <c r="E23" s="444"/>
      <c r="F23" s="444"/>
      <c r="H23" s="450"/>
      <c r="AE23" s="432">
        <v>23</v>
      </c>
      <c r="AF23" s="432" t="s">
        <v>99</v>
      </c>
    </row>
    <row r="24" spans="1:41" ht="27.95" customHeight="1">
      <c r="B24" s="1382" t="s">
        <v>554</v>
      </c>
      <c r="C24" s="1369"/>
      <c r="D24" s="444" t="s">
        <v>80</v>
      </c>
      <c r="E24" s="444"/>
      <c r="F24" s="444"/>
      <c r="AE24" s="432">
        <v>24</v>
      </c>
      <c r="AF24" s="432" t="s">
        <v>99</v>
      </c>
    </row>
    <row r="25" spans="1:41" ht="27.95" hidden="1" customHeight="1">
      <c r="B25" s="1382" t="s">
        <v>534</v>
      </c>
      <c r="C25" s="1369"/>
      <c r="D25" s="791" t="s">
        <v>535</v>
      </c>
      <c r="E25" s="444"/>
      <c r="F25" s="444"/>
    </row>
    <row r="26" spans="1:41" ht="27.95" customHeight="1">
      <c r="B26" s="1369" t="s">
        <v>436</v>
      </c>
      <c r="C26" s="1369"/>
      <c r="D26" s="444" t="s">
        <v>439</v>
      </c>
      <c r="E26" s="444"/>
      <c r="F26" s="444"/>
      <c r="AE26" s="432">
        <v>25</v>
      </c>
      <c r="AF26" s="432" t="s">
        <v>99</v>
      </c>
    </row>
    <row r="27" spans="1:41" ht="27.95" customHeight="1">
      <c r="B27" s="1369" t="s">
        <v>437</v>
      </c>
      <c r="C27" s="1369"/>
      <c r="D27" s="444" t="s">
        <v>440</v>
      </c>
      <c r="E27" s="444"/>
      <c r="F27" s="444"/>
      <c r="AE27" s="432">
        <v>26</v>
      </c>
      <c r="AF27" s="432" t="s">
        <v>99</v>
      </c>
    </row>
    <row r="28" spans="1:41" ht="27.95" customHeight="1">
      <c r="B28" s="1369" t="s">
        <v>438</v>
      </c>
      <c r="C28" s="1369"/>
      <c r="D28" s="444" t="s">
        <v>81</v>
      </c>
      <c r="E28" s="444"/>
      <c r="F28" s="444"/>
      <c r="AE28" s="432">
        <v>27</v>
      </c>
      <c r="AF28" s="432" t="s">
        <v>99</v>
      </c>
    </row>
    <row r="29" spans="1:41" ht="114.75" customHeight="1">
      <c r="A29" s="451">
        <v>2.2000000000000002</v>
      </c>
      <c r="B29" s="1363" t="s">
        <v>88</v>
      </c>
      <c r="C29" s="1363"/>
      <c r="D29" s="1363"/>
      <c r="E29" s="1363"/>
      <c r="F29" s="1363"/>
      <c r="AE29" s="432">
        <v>28</v>
      </c>
      <c r="AF29" s="432" t="s">
        <v>99</v>
      </c>
    </row>
    <row r="30" spans="1:41" ht="85.5" customHeight="1">
      <c r="A30" s="451">
        <v>2.2999999999999998</v>
      </c>
      <c r="B30" s="1363" t="s">
        <v>89</v>
      </c>
      <c r="C30" s="1363"/>
      <c r="D30" s="1363"/>
      <c r="E30" s="1363"/>
      <c r="F30" s="1363"/>
      <c r="AE30" s="432">
        <v>29</v>
      </c>
      <c r="AF30" s="432" t="s">
        <v>99</v>
      </c>
    </row>
    <row r="31" spans="1:41" ht="146.25" customHeight="1">
      <c r="A31" s="451">
        <v>2.4</v>
      </c>
      <c r="B31" s="1363" t="s">
        <v>90</v>
      </c>
      <c r="C31" s="1363"/>
      <c r="D31" s="1363"/>
      <c r="E31" s="1363"/>
      <c r="F31" s="1363"/>
      <c r="AE31" s="432">
        <v>30</v>
      </c>
      <c r="AF31" s="432" t="s">
        <v>99</v>
      </c>
    </row>
    <row r="32" spans="1:41" ht="93" customHeight="1">
      <c r="A32" s="451">
        <v>2.5</v>
      </c>
      <c r="B32" s="1363" t="s">
        <v>91</v>
      </c>
      <c r="C32" s="1363"/>
      <c r="D32" s="1363"/>
      <c r="E32" s="1363"/>
      <c r="F32" s="1363"/>
      <c r="AE32" s="432">
        <v>31</v>
      </c>
      <c r="AF32" s="432" t="s">
        <v>96</v>
      </c>
    </row>
    <row r="33" spans="1:29" ht="98.25" customHeight="1">
      <c r="A33" s="445">
        <v>3</v>
      </c>
      <c r="B33" s="1363" t="s">
        <v>112</v>
      </c>
      <c r="C33" s="1363"/>
      <c r="D33" s="1363"/>
      <c r="E33" s="1363"/>
      <c r="F33" s="1363"/>
    </row>
    <row r="34" spans="1:29" ht="98.25" customHeight="1">
      <c r="A34" s="445">
        <v>3.1</v>
      </c>
      <c r="B34" s="1383" t="s">
        <v>500</v>
      </c>
      <c r="C34" s="1383"/>
      <c r="D34" s="1383"/>
      <c r="E34" s="1383"/>
      <c r="F34" s="1383"/>
    </row>
    <row r="35" spans="1:29" ht="144" customHeight="1">
      <c r="A35" s="451">
        <v>3.2</v>
      </c>
      <c r="B35" s="1378" t="s">
        <v>536</v>
      </c>
      <c r="C35" s="1363"/>
      <c r="D35" s="1363"/>
      <c r="E35" s="1363"/>
      <c r="F35" s="1363"/>
    </row>
    <row r="36" spans="1:29" ht="15.75" customHeight="1">
      <c r="A36" s="451"/>
      <c r="B36" s="1363"/>
      <c r="C36" s="1363"/>
      <c r="D36" s="1363"/>
      <c r="E36" s="1363"/>
      <c r="F36" s="1363"/>
    </row>
    <row r="37" spans="1:29" ht="58.5" customHeight="1">
      <c r="A37" s="451">
        <v>3.3</v>
      </c>
      <c r="B37" s="1378" t="s">
        <v>501</v>
      </c>
      <c r="C37" s="1363"/>
      <c r="D37" s="1363"/>
      <c r="E37" s="1363"/>
      <c r="F37" s="1363"/>
    </row>
    <row r="38" spans="1:29" ht="5.25" customHeight="1">
      <c r="A38" s="451"/>
      <c r="B38" s="1363"/>
      <c r="C38" s="1363"/>
      <c r="D38" s="1363"/>
      <c r="E38" s="1363"/>
      <c r="F38" s="1363"/>
    </row>
    <row r="39" spans="1:29" ht="84" customHeight="1">
      <c r="A39" s="445">
        <v>4</v>
      </c>
      <c r="B39" s="1380" t="s">
        <v>92</v>
      </c>
      <c r="C39" s="1380"/>
      <c r="D39" s="1380"/>
      <c r="E39" s="1380"/>
      <c r="F39" s="1380"/>
      <c r="H39" s="434">
        <f>'Names of Bidder'!K6</f>
        <v>1</v>
      </c>
    </row>
    <row r="40" spans="1:29" ht="117" customHeight="1">
      <c r="A40" s="445">
        <v>5</v>
      </c>
      <c r="B40" s="1363" t="s">
        <v>93</v>
      </c>
      <c r="C40" s="1363"/>
      <c r="D40" s="1363"/>
      <c r="E40" s="1363"/>
      <c r="F40" s="1363"/>
    </row>
    <row r="41" spans="1:29" ht="30" customHeight="1">
      <c r="B41" s="327" t="str">
        <f>IF(ISERROR("Dated this " &amp; AG6 &amp; LOOKUP(AG6,AE1:AE32,AF1:AF32) &amp; " day of " &amp; AG8 &amp; " " &amp;AG9), "", "Dated this " &amp; AG6 &amp; LOOKUP(AG6,AE1:AE32,AF1:AF32) &amp; " day of " &amp; AG8 &amp; " " &amp;AG9)</f>
        <v/>
      </c>
      <c r="C41" s="327"/>
      <c r="D41" s="327"/>
      <c r="E41" s="399"/>
      <c r="F41" s="399"/>
    </row>
    <row r="42" spans="1:29" ht="30" customHeight="1">
      <c r="B42" s="327" t="s">
        <v>82</v>
      </c>
      <c r="C42" s="325"/>
      <c r="D42" s="367"/>
      <c r="E42" s="367"/>
      <c r="F42" s="367"/>
    </row>
    <row r="43" spans="1:29" ht="30" customHeight="1">
      <c r="B43" s="452"/>
      <c r="C43" s="367"/>
      <c r="D43" s="367"/>
      <c r="E43" s="327"/>
      <c r="F43" s="453" t="s">
        <v>83</v>
      </c>
    </row>
    <row r="44" spans="1:29" ht="30" customHeight="1">
      <c r="B44" s="452"/>
      <c r="C44" s="367"/>
      <c r="D44" s="327"/>
      <c r="E44" s="327"/>
      <c r="F44" s="453" t="str">
        <f>"For and on behalf of " &amp; 'Sch-1'!C8</f>
        <v xml:space="preserve">For and on behalf of …….. …….. …….. …….. …….. …….. </v>
      </c>
    </row>
    <row r="45" spans="1:29" ht="30" customHeight="1">
      <c r="A45" s="433"/>
      <c r="B45" s="433"/>
      <c r="C45" s="454"/>
      <c r="D45" s="430"/>
      <c r="E45" s="455" t="s">
        <v>366</v>
      </c>
      <c r="F45" s="456"/>
      <c r="G45" s="429"/>
      <c r="H45" s="429"/>
      <c r="I45" s="430"/>
      <c r="J45" s="430"/>
      <c r="K45" s="430"/>
      <c r="L45" s="430"/>
      <c r="M45" s="430"/>
      <c r="N45" s="430"/>
      <c r="O45" s="430"/>
      <c r="P45" s="430"/>
      <c r="Q45" s="430"/>
      <c r="R45" s="430"/>
      <c r="S45" s="430"/>
      <c r="T45" s="430"/>
      <c r="U45" s="430"/>
      <c r="V45" s="430"/>
      <c r="W45" s="430"/>
      <c r="X45" s="430"/>
      <c r="Y45" s="430"/>
      <c r="Z45" s="430"/>
      <c r="AA45" s="430"/>
      <c r="AB45" s="430"/>
      <c r="AC45" s="430"/>
    </row>
    <row r="46" spans="1:29" ht="30" customHeight="1">
      <c r="A46" s="457" t="s">
        <v>253</v>
      </c>
      <c r="B46" s="1381" t="str">
        <f>'Sch-1'!B74</f>
        <v>--</v>
      </c>
      <c r="C46" s="1381"/>
      <c r="D46" s="430"/>
      <c r="E46" s="455" t="s">
        <v>84</v>
      </c>
      <c r="F46" s="458" t="str">
        <f>'Sch-1'!M75</f>
        <v/>
      </c>
      <c r="G46" s="429"/>
      <c r="H46" s="429"/>
      <c r="I46" s="430"/>
      <c r="J46" s="430"/>
      <c r="K46" s="430"/>
      <c r="L46" s="430"/>
      <c r="M46" s="430"/>
      <c r="N46" s="430"/>
      <c r="O46" s="430"/>
      <c r="P46" s="430"/>
      <c r="Q46" s="430"/>
      <c r="R46" s="430"/>
      <c r="S46" s="430"/>
      <c r="T46" s="430"/>
      <c r="U46" s="430"/>
      <c r="V46" s="430"/>
      <c r="W46" s="430"/>
      <c r="X46" s="430"/>
      <c r="Y46" s="430"/>
      <c r="Z46" s="430"/>
      <c r="AA46" s="430"/>
      <c r="AB46" s="430"/>
      <c r="AC46" s="430"/>
    </row>
    <row r="47" spans="1:29" ht="30" customHeight="1">
      <c r="A47" s="457" t="s">
        <v>254</v>
      </c>
      <c r="B47" s="458" t="str">
        <f>'Sch-1'!B75</f>
        <v/>
      </c>
      <c r="C47" s="459"/>
      <c r="D47" s="430"/>
      <c r="E47" s="455" t="s">
        <v>85</v>
      </c>
      <c r="F47" s="458" t="str">
        <f>'Sch-1'!M76</f>
        <v/>
      </c>
      <c r="G47" s="429"/>
      <c r="H47" s="429"/>
      <c r="I47" s="430"/>
      <c r="J47" s="430"/>
      <c r="K47" s="430"/>
      <c r="L47" s="430"/>
      <c r="M47" s="430"/>
      <c r="N47" s="430"/>
      <c r="O47" s="430"/>
      <c r="P47" s="430"/>
      <c r="Q47" s="430"/>
      <c r="R47" s="430"/>
      <c r="S47" s="430"/>
      <c r="T47" s="430"/>
      <c r="U47" s="430"/>
      <c r="V47" s="430"/>
      <c r="W47" s="430"/>
      <c r="X47" s="430"/>
      <c r="Y47" s="430"/>
      <c r="Z47" s="430"/>
      <c r="AA47" s="430"/>
      <c r="AB47" s="430"/>
      <c r="AC47" s="430"/>
    </row>
    <row r="48" spans="1:29" ht="30" customHeight="1">
      <c r="B48" s="434"/>
      <c r="D48" s="433"/>
      <c r="E48" s="455" t="s">
        <v>365</v>
      </c>
      <c r="F48" s="429"/>
      <c r="G48" s="429"/>
      <c r="H48" s="429"/>
      <c r="I48" s="430"/>
      <c r="J48" s="430"/>
      <c r="K48" s="430"/>
      <c r="L48" s="430"/>
      <c r="M48" s="430"/>
      <c r="N48" s="430"/>
      <c r="O48" s="430"/>
      <c r="P48" s="430"/>
      <c r="Q48" s="430"/>
      <c r="R48" s="430"/>
      <c r="S48" s="430"/>
      <c r="T48" s="430"/>
      <c r="U48" s="430"/>
      <c r="V48" s="430"/>
      <c r="W48" s="430"/>
      <c r="X48" s="430"/>
      <c r="Y48" s="430"/>
      <c r="Z48" s="430"/>
      <c r="AA48" s="430"/>
      <c r="AB48" s="430"/>
      <c r="AC48" s="430"/>
    </row>
    <row r="49" spans="1:41" ht="40.5" customHeight="1">
      <c r="A49" s="1379"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79"/>
      <c r="C49" s="1379"/>
      <c r="D49" s="1379"/>
      <c r="E49" s="1379"/>
      <c r="F49" s="1379"/>
    </row>
    <row r="50" spans="1:41" ht="30" customHeight="1">
      <c r="A50" s="460"/>
      <c r="B50" s="460"/>
      <c r="C50" s="327" t="str">
        <f>IF(Z2="2 or More", "Other Partner-2", "")</f>
        <v/>
      </c>
      <c r="D50" s="460"/>
      <c r="E50" s="461"/>
      <c r="F50" s="461" t="str">
        <f>IF(Z2=1,"Other Partner",IF(Z2="2 or More","Other Partner-1",""))</f>
        <v/>
      </c>
    </row>
    <row r="51" spans="1:41" ht="30" customHeight="1">
      <c r="A51" s="327"/>
      <c r="B51" s="453" t="str">
        <f>IF(Z2="2 or More", "Signature :", "")</f>
        <v/>
      </c>
      <c r="C51" s="109"/>
      <c r="D51" s="1"/>
      <c r="E51" s="360"/>
      <c r="F51" s="1"/>
      <c r="G51" s="429"/>
      <c r="H51" s="429"/>
      <c r="I51" s="430"/>
      <c r="J51" s="430"/>
      <c r="K51" s="430"/>
      <c r="L51" s="430"/>
      <c r="M51" s="430"/>
      <c r="N51" s="430"/>
      <c r="O51" s="430"/>
      <c r="P51" s="430"/>
      <c r="Q51" s="430"/>
      <c r="R51" s="430"/>
      <c r="S51" s="430"/>
      <c r="T51" s="430"/>
      <c r="U51" s="430"/>
      <c r="V51" s="430"/>
      <c r="W51" s="430"/>
      <c r="X51" s="430"/>
      <c r="Y51" s="430"/>
      <c r="Z51" s="430"/>
      <c r="AA51" s="430"/>
      <c r="AB51" s="430"/>
      <c r="AC51" s="430"/>
    </row>
    <row r="52" spans="1:41" s="434" customFormat="1" ht="30" customHeight="1">
      <c r="A52" s="327"/>
      <c r="B52" s="453" t="str">
        <f>IF(Z2="2 or More", "Printed Name :", "")</f>
        <v/>
      </c>
      <c r="C52" s="425"/>
      <c r="D52" s="327"/>
      <c r="E52" s="453" t="str">
        <f>IF(Z1="Sole Bidder", "", "Printed Name :")</f>
        <v/>
      </c>
      <c r="F52" s="567"/>
      <c r="H52" s="436"/>
      <c r="AD52" s="450"/>
      <c r="AE52" s="432"/>
      <c r="AF52" s="432"/>
      <c r="AG52" s="450"/>
      <c r="AH52" s="450"/>
      <c r="AI52" s="450"/>
      <c r="AJ52" s="450"/>
      <c r="AK52" s="450"/>
      <c r="AL52" s="450"/>
      <c r="AM52" s="450"/>
      <c r="AN52" s="450"/>
      <c r="AO52" s="450"/>
    </row>
    <row r="53" spans="1:41" s="434" customFormat="1" ht="30" customHeight="1">
      <c r="A53" s="327"/>
      <c r="B53" s="453" t="str">
        <f>IF(Z2="2 or More", "Designation :", "")</f>
        <v/>
      </c>
      <c r="C53" s="425"/>
      <c r="D53" s="327"/>
      <c r="E53" s="453" t="str">
        <f>IF(Z1="Sole Bidder", "", "Designation :")</f>
        <v/>
      </c>
      <c r="F53" s="567"/>
      <c r="H53" s="436"/>
      <c r="AD53" s="450"/>
      <c r="AE53" s="432"/>
      <c r="AF53" s="432"/>
      <c r="AG53" s="450"/>
      <c r="AH53" s="450"/>
      <c r="AI53" s="450"/>
      <c r="AJ53" s="450"/>
      <c r="AK53" s="450"/>
      <c r="AL53" s="450"/>
      <c r="AM53" s="450"/>
      <c r="AN53" s="450"/>
      <c r="AO53" s="450"/>
    </row>
    <row r="54" spans="1:41" s="434" customFormat="1" ht="30" customHeight="1">
      <c r="A54" s="327"/>
      <c r="B54" s="453" t="str">
        <f>IF(Z2=2, "Common Seal :", "")</f>
        <v/>
      </c>
      <c r="C54" s="109"/>
      <c r="D54" s="1"/>
      <c r="E54" s="360"/>
      <c r="F54" s="1"/>
      <c r="G54" s="429"/>
      <c r="H54" s="456"/>
      <c r="I54" s="429"/>
      <c r="J54" s="429"/>
      <c r="K54" s="429"/>
      <c r="L54" s="429"/>
      <c r="M54" s="429"/>
      <c r="N54" s="429"/>
      <c r="O54" s="429"/>
      <c r="P54" s="429"/>
      <c r="Q54" s="429"/>
      <c r="R54" s="429"/>
      <c r="S54" s="429"/>
      <c r="T54" s="429"/>
      <c r="U54" s="429"/>
      <c r="V54" s="429"/>
      <c r="W54" s="429"/>
      <c r="X54" s="429"/>
      <c r="Y54" s="429"/>
      <c r="Z54" s="429"/>
      <c r="AA54" s="429"/>
      <c r="AB54" s="429"/>
      <c r="AC54" s="429"/>
      <c r="AD54" s="450"/>
      <c r="AE54" s="432"/>
      <c r="AF54" s="432"/>
      <c r="AG54" s="450"/>
      <c r="AH54" s="450"/>
      <c r="AI54" s="450"/>
      <c r="AJ54" s="450"/>
      <c r="AK54" s="450"/>
      <c r="AL54" s="450"/>
      <c r="AM54" s="450"/>
      <c r="AN54" s="450"/>
      <c r="AO54" s="450"/>
    </row>
    <row r="55" spans="1:41" s="434" customFormat="1" ht="33" customHeight="1">
      <c r="A55" s="462" t="s">
        <v>252</v>
      </c>
      <c r="B55" s="362"/>
      <c r="C55" s="109"/>
      <c r="D55" s="1"/>
      <c r="E55" s="360"/>
      <c r="F55" s="1"/>
      <c r="G55" s="429"/>
      <c r="H55" s="456"/>
      <c r="I55" s="429"/>
      <c r="J55" s="429"/>
      <c r="K55" s="429"/>
      <c r="L55" s="429"/>
      <c r="M55" s="429"/>
      <c r="N55" s="429"/>
      <c r="O55" s="429"/>
      <c r="P55" s="429"/>
      <c r="Q55" s="429"/>
      <c r="R55" s="429"/>
      <c r="S55" s="429"/>
      <c r="T55" s="429"/>
      <c r="U55" s="429"/>
      <c r="V55" s="429"/>
      <c r="W55" s="429"/>
      <c r="X55" s="429"/>
      <c r="Y55" s="429"/>
      <c r="Z55" s="429"/>
      <c r="AA55" s="429"/>
      <c r="AB55" s="429"/>
      <c r="AC55" s="429"/>
      <c r="AD55" s="450"/>
      <c r="AE55" s="432"/>
      <c r="AF55" s="432"/>
      <c r="AG55" s="450"/>
      <c r="AH55" s="450"/>
      <c r="AI55" s="450"/>
      <c r="AJ55" s="450"/>
      <c r="AK55" s="450"/>
      <c r="AL55" s="450"/>
      <c r="AM55" s="450"/>
      <c r="AN55" s="450"/>
      <c r="AO55" s="450"/>
    </row>
    <row r="56" spans="1:41" s="434" customFormat="1" ht="33" customHeight="1">
      <c r="A56" s="1376" t="s">
        <v>270</v>
      </c>
      <c r="B56" s="1376"/>
      <c r="C56" s="1376"/>
      <c r="D56" s="1371"/>
      <c r="E56" s="1372"/>
      <c r="F56" s="1372"/>
      <c r="H56" s="436"/>
      <c r="AD56" s="450"/>
      <c r="AE56" s="432"/>
      <c r="AF56" s="432"/>
      <c r="AG56" s="450"/>
      <c r="AH56" s="450"/>
      <c r="AI56" s="450"/>
      <c r="AJ56" s="450"/>
      <c r="AK56" s="450"/>
      <c r="AL56" s="450"/>
      <c r="AM56" s="450"/>
      <c r="AN56" s="450"/>
      <c r="AO56" s="450"/>
    </row>
    <row r="57" spans="1:41" s="434" customFormat="1" ht="33" customHeight="1">
      <c r="A57" s="1377"/>
      <c r="B57" s="1377"/>
      <c r="C57" s="1377"/>
      <c r="D57" s="388"/>
      <c r="E57" s="388"/>
      <c r="F57" s="388"/>
      <c r="H57" s="436"/>
      <c r="AD57" s="450"/>
      <c r="AE57" s="432"/>
      <c r="AF57" s="432"/>
      <c r="AG57" s="450"/>
      <c r="AH57" s="450"/>
      <c r="AI57" s="450"/>
      <c r="AJ57" s="450"/>
      <c r="AK57" s="450"/>
      <c r="AL57" s="450"/>
      <c r="AM57" s="450"/>
      <c r="AN57" s="450"/>
      <c r="AO57" s="450"/>
    </row>
    <row r="58" spans="1:41" s="434" customFormat="1" ht="33" customHeight="1">
      <c r="A58" s="1375"/>
      <c r="B58" s="1375"/>
      <c r="C58" s="1375"/>
      <c r="D58" s="388"/>
      <c r="E58" s="388"/>
      <c r="F58" s="388"/>
      <c r="H58" s="436"/>
      <c r="AD58" s="450"/>
      <c r="AE58" s="432"/>
      <c r="AF58" s="432"/>
      <c r="AG58" s="450"/>
      <c r="AH58" s="450"/>
      <c r="AI58" s="450"/>
      <c r="AJ58" s="450"/>
      <c r="AK58" s="450"/>
      <c r="AL58" s="450"/>
      <c r="AM58" s="450"/>
      <c r="AN58" s="450"/>
      <c r="AO58" s="450"/>
    </row>
    <row r="59" spans="1:41" s="434" customFormat="1" ht="33" customHeight="1">
      <c r="A59" s="1374" t="s">
        <v>271</v>
      </c>
      <c r="B59" s="1374"/>
      <c r="C59" s="1374"/>
      <c r="D59" s="1371"/>
      <c r="E59" s="1372"/>
      <c r="F59" s="1372"/>
      <c r="H59" s="436"/>
      <c r="AD59" s="450"/>
      <c r="AE59" s="432"/>
      <c r="AF59" s="432"/>
      <c r="AG59" s="450"/>
      <c r="AH59" s="450"/>
      <c r="AI59" s="450"/>
      <c r="AJ59" s="450"/>
      <c r="AK59" s="450"/>
      <c r="AL59" s="450"/>
      <c r="AM59" s="450"/>
      <c r="AN59" s="450"/>
      <c r="AO59" s="450"/>
    </row>
    <row r="60" spans="1:41" s="434" customFormat="1" ht="33" customHeight="1">
      <c r="A60" s="1374" t="s">
        <v>269</v>
      </c>
      <c r="B60" s="1374"/>
      <c r="C60" s="1374"/>
      <c r="D60" s="1371"/>
      <c r="E60" s="1372"/>
      <c r="F60" s="1372"/>
      <c r="H60" s="436"/>
      <c r="AD60" s="450"/>
      <c r="AE60" s="432"/>
      <c r="AF60" s="432"/>
      <c r="AG60" s="450"/>
      <c r="AH60" s="450"/>
      <c r="AI60" s="450"/>
      <c r="AJ60" s="450"/>
      <c r="AK60" s="450"/>
      <c r="AL60" s="450"/>
      <c r="AM60" s="450"/>
      <c r="AN60" s="450"/>
      <c r="AO60" s="450"/>
    </row>
    <row r="61" spans="1:41" s="434" customFormat="1" ht="33" customHeight="1">
      <c r="A61" s="1374" t="s">
        <v>272</v>
      </c>
      <c r="B61" s="1374"/>
      <c r="C61" s="1374"/>
      <c r="D61" s="1371"/>
      <c r="E61" s="1372"/>
      <c r="F61" s="1372"/>
      <c r="H61" s="436"/>
      <c r="AD61" s="450"/>
      <c r="AE61" s="432"/>
      <c r="AF61" s="432"/>
      <c r="AG61" s="450"/>
      <c r="AH61" s="450"/>
      <c r="AI61" s="450"/>
      <c r="AJ61" s="450"/>
      <c r="AK61" s="450"/>
      <c r="AL61" s="450"/>
      <c r="AM61" s="450"/>
      <c r="AN61" s="450"/>
      <c r="AO61" s="450"/>
    </row>
    <row r="62" spans="1:41" s="434" customFormat="1" ht="33" customHeight="1">
      <c r="A62" s="1376" t="s">
        <v>273</v>
      </c>
      <c r="B62" s="1376"/>
      <c r="C62" s="1376"/>
      <c r="D62" s="1371"/>
      <c r="E62" s="1372"/>
      <c r="F62" s="1372"/>
      <c r="H62" s="436"/>
      <c r="AD62" s="450"/>
      <c r="AE62" s="432"/>
      <c r="AF62" s="432"/>
      <c r="AG62" s="450"/>
      <c r="AH62" s="450"/>
      <c r="AI62" s="450"/>
      <c r="AJ62" s="450"/>
      <c r="AK62" s="450"/>
      <c r="AL62" s="450"/>
      <c r="AM62" s="450"/>
      <c r="AN62" s="450"/>
      <c r="AO62" s="450"/>
    </row>
    <row r="63" spans="1:41" s="434" customFormat="1" ht="33" customHeight="1">
      <c r="A63" s="1377"/>
      <c r="B63" s="1377"/>
      <c r="C63" s="1377"/>
      <c r="D63" s="388"/>
      <c r="E63" s="388"/>
      <c r="F63" s="388"/>
      <c r="H63" s="436"/>
      <c r="AD63" s="450"/>
      <c r="AE63" s="432"/>
      <c r="AF63" s="432"/>
      <c r="AG63" s="450"/>
      <c r="AH63" s="450"/>
      <c r="AI63" s="450"/>
      <c r="AJ63" s="450"/>
      <c r="AK63" s="450"/>
      <c r="AL63" s="450"/>
      <c r="AM63" s="450"/>
      <c r="AN63" s="450"/>
      <c r="AO63" s="450"/>
    </row>
    <row r="64" spans="1:41" s="434" customFormat="1" ht="33" customHeight="1">
      <c r="A64" s="1375"/>
      <c r="B64" s="1375"/>
      <c r="C64" s="1375"/>
      <c r="D64" s="388"/>
      <c r="E64" s="388"/>
      <c r="F64" s="388"/>
      <c r="H64" s="436"/>
      <c r="AD64" s="450"/>
      <c r="AE64" s="432"/>
      <c r="AF64" s="432"/>
      <c r="AG64" s="450"/>
      <c r="AH64" s="450"/>
      <c r="AI64" s="450"/>
      <c r="AJ64" s="450"/>
      <c r="AK64" s="450"/>
      <c r="AL64" s="450"/>
      <c r="AM64" s="450"/>
      <c r="AN64" s="450"/>
      <c r="AO64" s="450"/>
    </row>
    <row r="65" spans="1:41" s="434" customFormat="1" ht="60.75" customHeight="1">
      <c r="A65" s="1373"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73"/>
      <c r="C65" s="1373"/>
      <c r="D65" s="1373"/>
      <c r="E65" s="1373"/>
      <c r="F65" s="1373"/>
      <c r="H65" s="436"/>
      <c r="AD65" s="450"/>
      <c r="AE65" s="432"/>
      <c r="AF65" s="432"/>
      <c r="AG65" s="450"/>
      <c r="AH65" s="450"/>
      <c r="AI65" s="450"/>
      <c r="AJ65" s="450"/>
      <c r="AK65" s="450"/>
      <c r="AL65" s="450"/>
      <c r="AM65" s="450"/>
      <c r="AN65" s="450"/>
      <c r="AO65" s="450"/>
    </row>
    <row r="66" spans="1:41" s="434" customFormat="1" ht="33" customHeight="1">
      <c r="A66" s="1370" t="s">
        <v>140</v>
      </c>
      <c r="B66" s="1370"/>
      <c r="C66" s="1370"/>
      <c r="D66" s="1370"/>
      <c r="E66" s="1370"/>
      <c r="F66" s="1370"/>
      <c r="H66" s="436"/>
      <c r="AD66" s="450"/>
      <c r="AE66" s="432"/>
      <c r="AF66" s="432"/>
      <c r="AG66" s="450"/>
      <c r="AH66" s="450"/>
      <c r="AI66" s="450"/>
      <c r="AJ66" s="450"/>
      <c r="AK66" s="450"/>
      <c r="AL66" s="450"/>
      <c r="AM66" s="450"/>
      <c r="AN66" s="450"/>
      <c r="AO66" s="450"/>
    </row>
    <row r="67" spans="1:41" s="434" customFormat="1" ht="33" customHeight="1">
      <c r="A67" s="436"/>
      <c r="B67" s="436"/>
      <c r="H67" s="436"/>
      <c r="AD67" s="450"/>
      <c r="AE67" s="432"/>
      <c r="AF67" s="432"/>
      <c r="AG67" s="450"/>
      <c r="AH67" s="450"/>
      <c r="AI67" s="450"/>
      <c r="AJ67" s="450"/>
      <c r="AK67" s="450"/>
      <c r="AL67" s="450"/>
      <c r="AM67" s="450"/>
      <c r="AN67" s="450"/>
      <c r="AO67" s="450"/>
    </row>
    <row r="68" spans="1:41" s="434" customFormat="1" ht="33" customHeight="1">
      <c r="A68" s="436"/>
      <c r="B68" s="436"/>
      <c r="H68" s="436"/>
      <c r="AD68" s="450"/>
      <c r="AE68" s="432"/>
      <c r="AF68" s="432"/>
      <c r="AG68" s="450"/>
      <c r="AH68" s="450"/>
      <c r="AI68" s="450"/>
      <c r="AJ68" s="450"/>
      <c r="AK68" s="450"/>
      <c r="AL68" s="450"/>
      <c r="AM68" s="450"/>
      <c r="AN68" s="450"/>
      <c r="AO68" s="450"/>
    </row>
    <row r="69" spans="1:41">
      <c r="A69" s="436"/>
    </row>
    <row r="70" spans="1:41">
      <c r="A70" s="436"/>
    </row>
    <row r="71" spans="1:41">
      <c r="A71" s="436"/>
    </row>
    <row r="72" spans="1:41">
      <c r="A72" s="436"/>
    </row>
    <row r="73" spans="1:41">
      <c r="A73" s="436"/>
    </row>
    <row r="74" spans="1:41">
      <c r="A74" s="436"/>
    </row>
    <row r="75" spans="1:41">
      <c r="A75" s="436"/>
    </row>
    <row r="76" spans="1:41">
      <c r="A76" s="436"/>
    </row>
    <row r="77" spans="1:41">
      <c r="A77" s="436"/>
    </row>
    <row r="78" spans="1:41">
      <c r="A78" s="436"/>
    </row>
    <row r="79" spans="1:41">
      <c r="A79" s="436"/>
    </row>
    <row r="80" spans="1:41">
      <c r="A80" s="436"/>
    </row>
  </sheetData>
  <sheetProtection algorithmName="SHA-512" hashValue="MSBJ2BOgqhMQS6Q3mfK53pqvUaZ1t3nOfgHu9iollVQqy8HcQK3OfuVCp/6SmIRqe+9jpN1VFYX3DFjgAU1nBw==" saltValue="dzyY8AUAFOtLG/dlunhYZg==" spinCount="100000" sheet="1" formatColumns="0" formatRows="0" selectLockedCells="1"/>
  <customSheetViews>
    <customSheetView guid="{A41EE4DE-0D82-4A56-8210-F78316511D11}" showPageBreaks="1" showGridLines="0" zeroValues="0" printArea="1" hiddenRows="1" hiddenColumns="1" view="pageBreakPreview">
      <selection activeCell="F52" sqref="F52"/>
      <pageMargins left="0.75" right="0.77" top="0.62" bottom="0.61" header="0.39" footer="0.32"/>
      <pageSetup orientation="portrait" r:id="rId1"/>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4"/>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2"/>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21"/>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22"/>
      <headerFooter alignWithMargins="0">
        <oddFooter>&amp;R&amp;"Book Antiqua,Bold"&amp;8Bid Form (1st Envelope)  / Page &amp;P of &amp;N</oddFooter>
      </headerFooter>
    </customSheetView>
    <customSheetView guid="{563446CD-EB1B-4F94-95CE-012C7C73EC8C}" showPageBreaks="1" showGridLines="0" zeroValues="0" printArea="1" hiddenRows="1" hiddenColumns="1" view="pageBreakPreview">
      <selection activeCell="C5" sqref="C5:F5"/>
      <pageMargins left="0.75" right="0.77" top="0.62" bottom="0.61" header="0.39" footer="0.32"/>
      <pageSetup orientation="portrait" r:id="rId23"/>
      <headerFooter alignWithMargins="0">
        <oddFooter>&amp;R&amp;"Book Antiqua,Bold"&amp;8Bid Form (1st Envelope)  / Page &amp;P of &amp;N</oddFooter>
      </headerFooter>
    </customSheetView>
    <customSheetView guid="{D917BAD1-3F5E-4203-970E-74D838DD272E}" showPageBreaks="1" showGridLines="0" zeroValues="0" printArea="1" hiddenRows="1" hiddenColumns="1" view="pageBreakPreview">
      <selection activeCell="F52" sqref="F52"/>
      <pageMargins left="0.75" right="0.77" top="0.62" bottom="0.61" header="0.39" footer="0.32"/>
      <pageSetup orientation="portrait" r:id="rId24"/>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B27:C27"/>
    <mergeCell ref="A59:C59"/>
    <mergeCell ref="D59:F59"/>
    <mergeCell ref="D60:F60"/>
    <mergeCell ref="B40:F40"/>
    <mergeCell ref="B29:F29"/>
    <mergeCell ref="B37:F37"/>
    <mergeCell ref="D56:F56"/>
    <mergeCell ref="B36:F36"/>
    <mergeCell ref="B38:F38"/>
    <mergeCell ref="A49:F49"/>
    <mergeCell ref="B39:F39"/>
    <mergeCell ref="B46:C46"/>
    <mergeCell ref="A66:F66"/>
    <mergeCell ref="B30:F30"/>
    <mergeCell ref="B31:F31"/>
    <mergeCell ref="B32:F32"/>
    <mergeCell ref="D62:F62"/>
    <mergeCell ref="B33:F33"/>
    <mergeCell ref="A65:F65"/>
    <mergeCell ref="A61:C61"/>
    <mergeCell ref="A64:C64"/>
    <mergeCell ref="D61:F61"/>
    <mergeCell ref="A56:C56"/>
    <mergeCell ref="A63:C63"/>
    <mergeCell ref="A57:C57"/>
    <mergeCell ref="A60:C60"/>
    <mergeCell ref="A58:C58"/>
    <mergeCell ref="A62:C62"/>
    <mergeCell ref="B15:F15"/>
    <mergeCell ref="B20:F20"/>
    <mergeCell ref="D21:F21"/>
    <mergeCell ref="B19:F19"/>
    <mergeCell ref="A3:F3"/>
    <mergeCell ref="C5:F5"/>
    <mergeCell ref="B6:C6"/>
    <mergeCell ref="B17:F17"/>
    <mergeCell ref="B18:F18"/>
    <mergeCell ref="B21:C21"/>
  </mergeCells>
  <phoneticPr fontId="34"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orientation="portrait" r:id="rId25"/>
  <headerFooter alignWithMargins="0">
    <oddFooter>&amp;R&amp;"Book Antiqua,Bold"&amp;8Bid Form (1st Envelope)  / Page &amp;P of &amp;N</oddFooter>
  </headerFooter>
  <drawing r:id="rId2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77" customWidth="1"/>
    <col min="2" max="2" width="46.875" style="577" customWidth="1"/>
    <col min="3" max="3" width="2.25" style="577" customWidth="1"/>
    <col min="4" max="4" width="17.625" style="636" customWidth="1"/>
    <col min="5" max="5" width="4.125" style="636" customWidth="1"/>
    <col min="6" max="6" width="17.625" style="636" customWidth="1"/>
    <col min="7" max="7" width="29.625" style="580" customWidth="1"/>
    <col min="8" max="8" width="15.25" style="580" customWidth="1"/>
    <col min="9" max="9" width="8.875" style="580" bestFit="1" customWidth="1"/>
    <col min="10" max="11" width="8" style="580"/>
    <col min="12" max="12" width="14" style="580" customWidth="1"/>
    <col min="13" max="16384" width="8" style="580"/>
  </cols>
  <sheetData>
    <row r="1" spans="1:8" ht="15.95" customHeight="1">
      <c r="B1" s="1391" t="s">
        <v>217</v>
      </c>
      <c r="C1" s="1392"/>
      <c r="D1" s="1392"/>
      <c r="E1" s="1392"/>
      <c r="F1" s="1392"/>
    </row>
    <row r="2" spans="1:8" ht="15.95" customHeight="1">
      <c r="B2" s="578"/>
      <c r="C2" s="579"/>
      <c r="D2" s="581"/>
      <c r="E2" s="581"/>
      <c r="F2" s="581"/>
    </row>
    <row r="3" spans="1:8" s="582" customFormat="1" ht="15.95" customHeight="1">
      <c r="A3" s="577"/>
      <c r="B3" s="577"/>
      <c r="C3" s="577"/>
      <c r="D3" s="1393" t="s">
        <v>218</v>
      </c>
      <c r="E3" s="1393"/>
      <c r="F3" s="1393"/>
    </row>
    <row r="4" spans="1:8" s="582" customFormat="1" ht="20.25" customHeight="1">
      <c r="A4" s="1394" t="s">
        <v>219</v>
      </c>
      <c r="B4" s="1394"/>
      <c r="C4" s="1394"/>
      <c r="D4" s="1395">
        <f>'Sch-1'!C8:E8</f>
        <v>0</v>
      </c>
      <c r="E4" s="1395"/>
      <c r="F4" s="1395"/>
    </row>
    <row r="5" spans="1:8" s="587" customFormat="1" ht="21" customHeight="1">
      <c r="A5" s="583" t="s">
        <v>378</v>
      </c>
      <c r="B5" s="1387" t="s">
        <v>220</v>
      </c>
      <c r="C5" s="1388"/>
      <c r="D5" s="584" t="s">
        <v>221</v>
      </c>
      <c r="E5" s="1389" t="s">
        <v>222</v>
      </c>
      <c r="F5" s="1390"/>
    </row>
    <row r="6" spans="1:8" s="582" customFormat="1" ht="36" customHeight="1">
      <c r="A6" s="588">
        <v>1</v>
      </c>
      <c r="B6" s="589" t="s">
        <v>244</v>
      </c>
      <c r="C6" s="590"/>
      <c r="D6" s="591">
        <f>'Sch-6'!D14</f>
        <v>0</v>
      </c>
      <c r="E6" s="592" t="s">
        <v>352</v>
      </c>
      <c r="F6" s="593">
        <f>D6</f>
        <v>0</v>
      </c>
      <c r="G6" s="594"/>
    </row>
    <row r="7" spans="1:8" s="582" customFormat="1" ht="34.5" customHeight="1">
      <c r="A7" s="588">
        <v>2</v>
      </c>
      <c r="B7" s="589" t="s">
        <v>245</v>
      </c>
      <c r="C7" s="590"/>
      <c r="D7" s="591">
        <f>'Sch-6'!D16</f>
        <v>0</v>
      </c>
      <c r="E7" s="592"/>
      <c r="F7" s="593">
        <f>D7</f>
        <v>0</v>
      </c>
      <c r="G7" s="594"/>
    </row>
    <row r="8" spans="1:8" s="582" customFormat="1" ht="21" customHeight="1">
      <c r="A8" s="588">
        <v>3</v>
      </c>
      <c r="B8" s="589" t="s">
        <v>246</v>
      </c>
      <c r="C8" s="590"/>
      <c r="D8" s="595">
        <f>'Sch-6'!D18</f>
        <v>0</v>
      </c>
      <c r="E8" s="585"/>
      <c r="F8" s="586">
        <f>D8</f>
        <v>0</v>
      </c>
      <c r="G8" s="594"/>
    </row>
    <row r="9" spans="1:8" s="582" customFormat="1" ht="21" customHeight="1">
      <c r="A9" s="588">
        <v>4</v>
      </c>
      <c r="B9" s="589" t="s">
        <v>247</v>
      </c>
      <c r="C9" s="590"/>
      <c r="D9" s="595" t="s">
        <v>431</v>
      </c>
      <c r="E9" s="592"/>
      <c r="F9" s="586" t="str">
        <f>D9</f>
        <v>Not Applicable</v>
      </c>
    </row>
    <row r="10" spans="1:8" s="582" customFormat="1" ht="21" customHeight="1">
      <c r="A10" s="588">
        <v>5</v>
      </c>
      <c r="B10" s="589" t="s">
        <v>248</v>
      </c>
      <c r="C10" s="590"/>
      <c r="D10" s="596">
        <f>SUM(D6,D7,D8)</f>
        <v>0</v>
      </c>
      <c r="E10" s="592"/>
      <c r="F10" s="597">
        <f>SUM(F6,F7,F8)</f>
        <v>0</v>
      </c>
    </row>
    <row r="11" spans="1:8" s="582" customFormat="1" ht="21" customHeight="1">
      <c r="A11" s="588">
        <v>6</v>
      </c>
      <c r="B11" s="598" t="s">
        <v>223</v>
      </c>
      <c r="C11" s="599" t="s">
        <v>352</v>
      </c>
      <c r="D11" s="591" t="e">
        <f>H11</f>
        <v>#REF!</v>
      </c>
      <c r="E11" s="600" t="s">
        <v>352</v>
      </c>
      <c r="F11" s="593" t="e">
        <f>D11</f>
        <v>#REF!</v>
      </c>
      <c r="H11" s="601" t="e">
        <f>ROUND(('Sch-1'!N68-'Sch-1 dis'!F75)+('Sch-2'!J64-'Sch-2 Dis'!F56)+ ('Sch-3 '!P50-'Sch-3 Dis'!F81),0)</f>
        <v>#REF!</v>
      </c>
    </row>
    <row r="12" spans="1:8" s="582" customFormat="1" ht="21.95" customHeight="1">
      <c r="A12" s="588">
        <v>7</v>
      </c>
      <c r="B12" s="598" t="s">
        <v>249</v>
      </c>
      <c r="C12" s="590"/>
      <c r="D12" s="584" t="e">
        <f>D10-D11</f>
        <v>#REF!</v>
      </c>
      <c r="E12" s="592"/>
      <c r="F12" s="597" t="e">
        <f>F10-F11</f>
        <v>#REF!</v>
      </c>
      <c r="G12" s="602"/>
      <c r="H12" s="601"/>
    </row>
    <row r="13" spans="1:8" s="582" customFormat="1" ht="21.95" customHeight="1">
      <c r="A13" s="588">
        <v>8</v>
      </c>
      <c r="B13" s="589" t="s">
        <v>224</v>
      </c>
      <c r="C13" s="590"/>
      <c r="D13" s="591"/>
      <c r="E13" s="592"/>
      <c r="F13" s="593"/>
    </row>
    <row r="14" spans="1:8" s="582" customFormat="1" ht="21.95" customHeight="1">
      <c r="A14" s="588" t="s">
        <v>352</v>
      </c>
      <c r="B14" s="589" t="s">
        <v>225</v>
      </c>
      <c r="C14" s="603"/>
      <c r="D14" s="604">
        <f>'Sch-5 Dis'!D14:E14</f>
        <v>0</v>
      </c>
      <c r="E14" s="605"/>
      <c r="F14" s="586">
        <f>F32</f>
        <v>0</v>
      </c>
      <c r="G14" s="594"/>
    </row>
    <row r="15" spans="1:8" s="582" customFormat="1" ht="21.95" customHeight="1">
      <c r="A15" s="588"/>
      <c r="B15" s="589" t="s">
        <v>1</v>
      </c>
      <c r="C15" s="590"/>
      <c r="D15" s="604">
        <f>'Sch-5 Dis'!D16:E16</f>
        <v>0</v>
      </c>
      <c r="E15" s="606"/>
      <c r="F15" s="586">
        <f>F34</f>
        <v>0</v>
      </c>
      <c r="G15" s="594"/>
    </row>
    <row r="16" spans="1:8" s="582" customFormat="1" ht="21.95" customHeight="1">
      <c r="A16" s="588"/>
      <c r="B16" s="589" t="s">
        <v>2</v>
      </c>
      <c r="C16" s="590"/>
      <c r="D16" s="604" t="e">
        <f>'Sch-5 Dis'!#REF!</f>
        <v>#REF!</v>
      </c>
      <c r="E16" s="606"/>
      <c r="F16" s="586">
        <f>F35</f>
        <v>0</v>
      </c>
      <c r="G16" s="594"/>
    </row>
    <row r="17" spans="1:12" s="582" customFormat="1" ht="21.95" customHeight="1">
      <c r="A17" s="588"/>
      <c r="B17" s="589" t="s">
        <v>3</v>
      </c>
      <c r="C17" s="590"/>
      <c r="D17" s="604" t="e">
        <f>SUM('Sch-5 Dis'!#REF!,'Sch-5 Dis'!#REF!)</f>
        <v>#REF!</v>
      </c>
      <c r="E17" s="606"/>
      <c r="F17" s="586">
        <f>F38</f>
        <v>0</v>
      </c>
      <c r="G17" s="594"/>
    </row>
    <row r="18" spans="1:12" s="582" customFormat="1" ht="21.95" customHeight="1">
      <c r="A18" s="588"/>
      <c r="B18" s="589" t="s">
        <v>4</v>
      </c>
      <c r="C18" s="590"/>
      <c r="D18" s="595" t="s">
        <v>472</v>
      </c>
      <c r="E18" s="585"/>
      <c r="F18" s="586" t="str">
        <f>F36</f>
        <v/>
      </c>
    </row>
    <row r="19" spans="1:12" s="582" customFormat="1" ht="27" customHeight="1">
      <c r="A19" s="588"/>
      <c r="B19" s="589" t="s">
        <v>5</v>
      </c>
      <c r="C19" s="607"/>
      <c r="D19" s="608" t="e">
        <f>SUM(D14,D15,D16,D17,D18)</f>
        <v>#REF!</v>
      </c>
      <c r="E19" s="609"/>
      <c r="F19" s="607">
        <f>SUM(F14:F18)</f>
        <v>0</v>
      </c>
      <c r="G19" s="594"/>
    </row>
    <row r="20" spans="1:12" s="582" customFormat="1" ht="33.75" customHeight="1">
      <c r="A20" s="588">
        <v>8</v>
      </c>
      <c r="B20" s="589" t="s">
        <v>230</v>
      </c>
      <c r="C20" s="590"/>
      <c r="D20" s="584" t="e">
        <f>D10+D19</f>
        <v>#REF!</v>
      </c>
      <c r="E20" s="610" t="s">
        <v>352</v>
      </c>
      <c r="F20" s="611">
        <f>F10+F19</f>
        <v>0</v>
      </c>
      <c r="G20" s="594"/>
    </row>
    <row r="21" spans="1:12" s="582" customFormat="1" ht="51" customHeight="1">
      <c r="A21" s="588">
        <v>9</v>
      </c>
      <c r="B21" s="589" t="s">
        <v>250</v>
      </c>
      <c r="C21" s="590"/>
      <c r="D21" s="591">
        <v>0</v>
      </c>
      <c r="E21" s="592"/>
      <c r="F21" s="593">
        <f>D21</f>
        <v>0</v>
      </c>
    </row>
    <row r="22" spans="1:12" s="582" customFormat="1" ht="23.25" customHeight="1">
      <c r="A22" s="612" t="s">
        <v>352</v>
      </c>
      <c r="B22" s="613" t="s">
        <v>352</v>
      </c>
      <c r="C22" s="613"/>
      <c r="D22" s="614"/>
      <c r="E22" s="615"/>
      <c r="F22" s="616"/>
    </row>
    <row r="23" spans="1:12" s="582" customFormat="1" ht="18.75" customHeight="1">
      <c r="A23" s="617" t="s">
        <v>231</v>
      </c>
      <c r="B23" s="1384" t="s">
        <v>232</v>
      </c>
      <c r="C23" s="1384"/>
      <c r="D23" s="1384"/>
      <c r="E23" s="1384"/>
      <c r="F23" s="1396"/>
    </row>
    <row r="24" spans="1:12" s="582" customFormat="1" ht="18.75" customHeight="1">
      <c r="A24" s="617"/>
      <c r="B24" s="1397" t="str">
        <f>H24&amp;" "&amp;G24&amp;" "&amp;I24&amp;" "&amp;J24&amp;"%"&amp; " as"&amp;" "&amp;K24&amp; " "&amp;L24</f>
        <v xml:space="preserve">Excise Duty    % as  </v>
      </c>
      <c r="C24" s="1398"/>
      <c r="D24" s="1398"/>
      <c r="E24" s="1398"/>
      <c r="F24" s="1399"/>
      <c r="G24" s="619" t="s">
        <v>472</v>
      </c>
      <c r="H24" s="620" t="s">
        <v>6</v>
      </c>
      <c r="I24" s="620" t="str">
        <f>IF(J24="","","@")</f>
        <v/>
      </c>
      <c r="J24" s="621" t="s">
        <v>472</v>
      </c>
      <c r="K24" s="622" t="str">
        <f>IF(OR(L24=0,L24=""),"","Rs.")</f>
        <v/>
      </c>
      <c r="L24" s="623" t="str">
        <f>IF(D14=0,"",D14)</f>
        <v/>
      </c>
    </row>
    <row r="25" spans="1:12" s="582" customFormat="1" ht="19.5" customHeight="1">
      <c r="B25" s="1397" t="str">
        <f>H25&amp;" "&amp;G25&amp;" "&amp;I25&amp;" "&amp;J25&amp;"%"&amp; " as"&amp;" "&amp;K25&amp; " "&amp;L25</f>
        <v xml:space="preserve">CST    % as  </v>
      </c>
      <c r="C25" s="1398"/>
      <c r="D25" s="1398"/>
      <c r="E25" s="1398"/>
      <c r="F25" s="1399"/>
      <c r="G25" s="619" t="s">
        <v>472</v>
      </c>
      <c r="H25" s="620" t="s">
        <v>7</v>
      </c>
      <c r="I25" s="620" t="str">
        <f>IF(J25="","","@")</f>
        <v/>
      </c>
      <c r="J25" s="621" t="s">
        <v>472</v>
      </c>
      <c r="K25" s="622" t="str">
        <f>IF(OR(L25=0,L25=""),"","Rs.")</f>
        <v/>
      </c>
      <c r="L25" s="623" t="str">
        <f>IF(D15=0,"",D15)</f>
        <v/>
      </c>
    </row>
    <row r="26" spans="1:12" s="582" customFormat="1" ht="19.5" customHeight="1">
      <c r="B26" s="1397" t="e">
        <f>H26&amp;" "&amp;G26&amp;" "&amp;I26&amp;" "&amp;J26&amp;"%"&amp; " as"&amp;" "&amp;K26&amp; " "&amp;L26</f>
        <v>#REF!</v>
      </c>
      <c r="C26" s="1398"/>
      <c r="D26" s="1398"/>
      <c r="E26" s="1398"/>
      <c r="F26" s="1399"/>
      <c r="G26" s="619" t="s">
        <v>472</v>
      </c>
      <c r="H26" s="620" t="s">
        <v>8</v>
      </c>
      <c r="I26" s="620" t="str">
        <f>IF(J26="","","@")</f>
        <v/>
      </c>
      <c r="J26" s="621" t="s">
        <v>472</v>
      </c>
      <c r="K26" s="622" t="e">
        <f>IF(OR(L26=0,L26=""),"","Rs.")</f>
        <v>#REF!</v>
      </c>
      <c r="L26" s="623" t="e">
        <f>IF(D16=0,"",D16)</f>
        <v>#REF!</v>
      </c>
    </row>
    <row r="27" spans="1:12" s="582" customFormat="1" ht="19.5" customHeight="1">
      <c r="B27" s="1397" t="e">
        <f>H27&amp;" "&amp;G27&amp;" "&amp;I27&amp;" "&amp;J27&amp; " as"&amp;" "&amp;K27&amp; " "&amp;L27</f>
        <v>#REF!</v>
      </c>
      <c r="C27" s="1398"/>
      <c r="D27" s="1398"/>
      <c r="E27" s="1398"/>
      <c r="F27" s="1399"/>
      <c r="G27" s="619" t="s">
        <v>472</v>
      </c>
      <c r="H27" s="620" t="s">
        <v>9</v>
      </c>
      <c r="I27" s="620"/>
      <c r="J27" s="624"/>
      <c r="K27" s="622" t="e">
        <f>IF(OR(L27=0,L27=""),"","Rs.")</f>
        <v>#REF!</v>
      </c>
      <c r="L27" s="623" t="e">
        <f>IF(D17=0,"",D17)</f>
        <v>#REF!</v>
      </c>
    </row>
    <row r="28" spans="1:12" s="582" customFormat="1" ht="19.5" customHeight="1">
      <c r="B28" s="1397" t="str">
        <f>H28&amp;" "&amp;G28&amp;" "&amp;I28&amp;" "&amp;J28&amp; " as"&amp;" "&amp;K28&amp; " "&amp;L28</f>
        <v xml:space="preserve">Others     as  </v>
      </c>
      <c r="C28" s="1398"/>
      <c r="D28" s="1398"/>
      <c r="E28" s="1398"/>
      <c r="F28" s="1399"/>
      <c r="G28" s="619" t="s">
        <v>472</v>
      </c>
      <c r="H28" s="618" t="s">
        <v>236</v>
      </c>
      <c r="I28" s="618"/>
      <c r="J28" s="618"/>
      <c r="K28" s="618" t="str">
        <f>IF(OR(L28=0,L28=""),"","Rs.")</f>
        <v/>
      </c>
      <c r="L28" s="625" t="str">
        <f>IF(D18=0,"",D18)</f>
        <v/>
      </c>
    </row>
    <row r="29" spans="1:12" s="582" customFormat="1" ht="19.5" customHeight="1">
      <c r="B29" s="1385"/>
      <c r="C29" s="1385"/>
      <c r="D29" s="1385"/>
      <c r="E29" s="1385"/>
      <c r="F29" s="1386"/>
    </row>
    <row r="30" spans="1:12" ht="59.25" customHeight="1">
      <c r="A30" s="626" t="s">
        <v>237</v>
      </c>
      <c r="B30" s="1405" t="s">
        <v>10</v>
      </c>
      <c r="C30" s="1406"/>
      <c r="D30" s="1406"/>
      <c r="E30" s="1406"/>
      <c r="F30" s="1407"/>
    </row>
    <row r="31" spans="1:12" s="582" customFormat="1" ht="19.5" customHeight="1">
      <c r="A31" s="627" t="s">
        <v>355</v>
      </c>
      <c r="B31" s="1384" t="s">
        <v>238</v>
      </c>
      <c r="C31" s="1384"/>
      <c r="D31" s="1384"/>
      <c r="E31" s="618" t="s">
        <v>234</v>
      </c>
      <c r="F31" s="623">
        <v>0</v>
      </c>
    </row>
    <row r="32" spans="1:12" s="582" customFormat="1" ht="19.5" customHeight="1">
      <c r="A32" s="627" t="s">
        <v>356</v>
      </c>
      <c r="B32" s="620" t="s">
        <v>11</v>
      </c>
      <c r="C32" s="628"/>
      <c r="D32" s="629">
        <v>0.1</v>
      </c>
      <c r="E32" s="618" t="s">
        <v>234</v>
      </c>
      <c r="F32" s="623">
        <f>ROUND(D32*F31,0)</f>
        <v>0</v>
      </c>
      <c r="H32" s="1384"/>
      <c r="I32" s="1384"/>
      <c r="J32" s="1384"/>
    </row>
    <row r="33" spans="1:10" s="582" customFormat="1" ht="19.5" customHeight="1">
      <c r="A33" s="630" t="s">
        <v>357</v>
      </c>
      <c r="B33" s="620" t="s">
        <v>12</v>
      </c>
      <c r="C33" s="628"/>
      <c r="D33" s="631">
        <v>0</v>
      </c>
      <c r="E33" s="618"/>
      <c r="F33" s="623">
        <f>D33</f>
        <v>0</v>
      </c>
      <c r="H33" s="618"/>
      <c r="I33" s="618"/>
      <c r="J33" s="618"/>
    </row>
    <row r="34" spans="1:10" s="582" customFormat="1" ht="19.5" customHeight="1">
      <c r="A34" s="630" t="s">
        <v>358</v>
      </c>
      <c r="B34" s="620" t="s">
        <v>13</v>
      </c>
      <c r="D34" s="629">
        <v>0.02</v>
      </c>
      <c r="E34" s="618" t="s">
        <v>234</v>
      </c>
      <c r="F34" s="623">
        <f>ROUND((F33+(F33*D32))*D34,0)</f>
        <v>0</v>
      </c>
    </row>
    <row r="35" spans="1:10" s="582" customFormat="1" ht="19.5" customHeight="1">
      <c r="A35" s="630" t="s">
        <v>359</v>
      </c>
      <c r="B35" s="620" t="s">
        <v>14</v>
      </c>
      <c r="C35" s="618"/>
      <c r="D35" s="629">
        <v>0.01</v>
      </c>
      <c r="E35" s="618"/>
      <c r="F35" s="623">
        <f>ROUND(((F31-F33)+((F31-F33)*D32))*D35,0)</f>
        <v>0</v>
      </c>
    </row>
    <row r="36" spans="1:10" s="582" customFormat="1" ht="19.5" customHeight="1">
      <c r="A36" s="630" t="s">
        <v>360</v>
      </c>
      <c r="B36" s="622" t="s">
        <v>15</v>
      </c>
      <c r="C36" s="618"/>
      <c r="D36" s="618"/>
      <c r="E36" s="618" t="s">
        <v>234</v>
      </c>
      <c r="F36" s="632" t="str">
        <f>L28</f>
        <v/>
      </c>
    </row>
    <row r="37" spans="1:10" s="582" customFormat="1" ht="19.5" customHeight="1">
      <c r="A37" s="630" t="s">
        <v>16</v>
      </c>
      <c r="B37" s="1384" t="s">
        <v>241</v>
      </c>
      <c r="C37" s="1384"/>
      <c r="D37" s="1384"/>
      <c r="E37" s="618" t="s">
        <v>234</v>
      </c>
      <c r="F37" s="633">
        <f>SUM(F31,F32,F34,F35,F36)</f>
        <v>0</v>
      </c>
    </row>
    <row r="38" spans="1:10" s="582" customFormat="1" ht="19.5" customHeight="1">
      <c r="A38" s="630" t="s">
        <v>17</v>
      </c>
      <c r="B38" s="622" t="s">
        <v>18</v>
      </c>
      <c r="C38" s="618"/>
      <c r="D38" s="629"/>
      <c r="E38" s="618" t="s">
        <v>234</v>
      </c>
      <c r="F38" s="632">
        <f>ROUND(D38*F37,0)</f>
        <v>0</v>
      </c>
    </row>
    <row r="39" spans="1:10" s="582" customFormat="1" ht="19.5" customHeight="1">
      <c r="A39" s="627"/>
      <c r="B39" s="618"/>
      <c r="C39" s="618"/>
      <c r="D39" s="618"/>
      <c r="E39" s="618"/>
      <c r="F39" s="634"/>
    </row>
    <row r="40" spans="1:10" s="582" customFormat="1" ht="15" customHeight="1">
      <c r="A40" s="627"/>
      <c r="B40" s="618"/>
      <c r="C40" s="618"/>
      <c r="D40" s="618"/>
      <c r="E40" s="618"/>
      <c r="F40" s="634"/>
    </row>
    <row r="41" spans="1:10" s="582" customFormat="1" ht="15" customHeight="1">
      <c r="A41" s="627"/>
      <c r="B41" s="618"/>
      <c r="C41" s="618"/>
      <c r="D41" s="618"/>
      <c r="E41" s="618"/>
      <c r="F41" s="634"/>
    </row>
    <row r="42" spans="1:10" s="582" customFormat="1" ht="19.5" customHeight="1">
      <c r="A42" s="627"/>
      <c r="B42" s="618"/>
      <c r="C42" s="618"/>
      <c r="D42" s="618"/>
      <c r="E42" s="618"/>
      <c r="F42" s="634"/>
    </row>
    <row r="43" spans="1:10" ht="49.5" customHeight="1">
      <c r="A43" s="1400" t="str">
        <f>Basic!B1</f>
        <v xml:space="preserve">Transmission Line package TW01 for Diversion/modification of 400kV D/C Kota/RAPPD – Jaipur South Transmission Line due to upcoming Isarda Dam Project under Consultancy services </v>
      </c>
      <c r="B43" s="1401"/>
      <c r="C43" s="1402"/>
      <c r="D43" s="1403" t="s">
        <v>242</v>
      </c>
      <c r="E43" s="1404"/>
      <c r="F43" s="642" t="s">
        <v>243</v>
      </c>
    </row>
    <row r="44" spans="1:10" ht="33">
      <c r="A44" s="637" t="s">
        <v>19</v>
      </c>
      <c r="B44" s="638" t="str">
        <f>Basic!B5</f>
        <v>Specification No.: CC/NT/W-TW/DOM/A06/23/04720</v>
      </c>
      <c r="C44" s="639"/>
      <c r="D44" s="640"/>
      <c r="E44" s="641"/>
      <c r="F44" s="643"/>
    </row>
    <row r="46" spans="1:10">
      <c r="A46" s="635"/>
    </row>
  </sheetData>
  <sheetProtection selectLockedCells="1" selectUnlockedCells="1"/>
  <customSheetViews>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563446CD-EB1B-4F94-95CE-012C7C73EC8C}"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D917BAD1-3F5E-4203-970E-74D838DD272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9" type="noConversion"/>
  <printOptions horizontalCentered="1"/>
  <pageMargins left="0.79" right="0.37" top="0.65" bottom="0.45" header="0.38" footer="0"/>
  <pageSetup paperSize="9" scale="84" fitToHeight="0" orientation="portrait" horizontalDpi="1200" verticalDpi="1200" r:id="rId21"/>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6" customWidth="1"/>
    <col min="2" max="2" width="46.875" style="116" customWidth="1"/>
    <col min="3" max="3" width="2.25" style="116" customWidth="1"/>
    <col min="4" max="4" width="17.625" style="154" customWidth="1"/>
    <col min="5" max="5" width="4.125" style="154" customWidth="1"/>
    <col min="6" max="6" width="17.625" style="154" customWidth="1"/>
    <col min="7" max="7" width="21.625" style="119" customWidth="1"/>
    <col min="8" max="8" width="15.25" style="273" customWidth="1"/>
    <col min="9" max="10" width="13.75" style="273" customWidth="1"/>
    <col min="11" max="11" width="14.875" style="273" customWidth="1"/>
    <col min="12" max="12" width="13.75" style="273" customWidth="1"/>
    <col min="13" max="16" width="8" style="273" customWidth="1"/>
    <col min="17" max="16384" width="8" style="119"/>
  </cols>
  <sheetData>
    <row r="1" spans="1:16" ht="15.95" customHeight="1">
      <c r="B1" s="1412" t="s">
        <v>217</v>
      </c>
      <c r="C1" s="1413"/>
      <c r="D1" s="1413"/>
      <c r="E1" s="1413"/>
      <c r="F1" s="1413"/>
    </row>
    <row r="2" spans="1:16" ht="15.95" customHeight="1">
      <c r="B2" s="117"/>
      <c r="C2" s="118"/>
      <c r="D2" s="120"/>
      <c r="E2" s="120"/>
      <c r="F2" s="120"/>
    </row>
    <row r="3" spans="1:16" s="121" customFormat="1" ht="15.95" customHeight="1">
      <c r="A3" s="116"/>
      <c r="B3" s="116"/>
      <c r="C3" s="116"/>
      <c r="D3" s="1414" t="s">
        <v>218</v>
      </c>
      <c r="E3" s="1414"/>
      <c r="F3" s="1414"/>
      <c r="H3" s="274"/>
      <c r="I3" s="274"/>
      <c r="J3" s="274"/>
      <c r="K3" s="274"/>
      <c r="L3" s="274"/>
      <c r="M3" s="274"/>
      <c r="N3" s="274"/>
      <c r="O3" s="274"/>
      <c r="P3" s="274"/>
    </row>
    <row r="4" spans="1:16" s="121" customFormat="1" ht="20.25" customHeight="1">
      <c r="A4" s="1420" t="s">
        <v>219</v>
      </c>
      <c r="B4" s="1420"/>
      <c r="C4" s="1420"/>
      <c r="D4" s="1415" t="str">
        <f>'Sch-1'!C8</f>
        <v xml:space="preserve">…….. …….. …….. …….. …….. …….. </v>
      </c>
      <c r="E4" s="1415"/>
      <c r="F4" s="1415"/>
      <c r="H4" s="274"/>
      <c r="I4" s="274"/>
      <c r="J4" s="274"/>
      <c r="K4" s="274"/>
      <c r="L4" s="274"/>
      <c r="M4" s="274"/>
      <c r="N4" s="274"/>
      <c r="O4" s="274"/>
      <c r="P4" s="274"/>
    </row>
    <row r="5" spans="1:16" s="127" customFormat="1" ht="21" customHeight="1">
      <c r="A5" s="123" t="s">
        <v>378</v>
      </c>
      <c r="B5" s="1418" t="s">
        <v>220</v>
      </c>
      <c r="C5" s="1419"/>
      <c r="D5" s="124" t="s">
        <v>221</v>
      </c>
      <c r="E5" s="1416" t="s">
        <v>222</v>
      </c>
      <c r="F5" s="1417"/>
      <c r="H5" s="275"/>
      <c r="I5" s="275"/>
      <c r="J5" s="275"/>
      <c r="K5" s="275"/>
      <c r="L5" s="275"/>
      <c r="M5" s="275"/>
      <c r="N5" s="275"/>
      <c r="O5" s="275"/>
      <c r="P5" s="275"/>
    </row>
    <row r="6" spans="1:16" s="121" customFormat="1" ht="36" customHeight="1">
      <c r="A6" s="128">
        <v>1</v>
      </c>
      <c r="B6" s="129" t="s">
        <v>244</v>
      </c>
      <c r="C6" s="130"/>
      <c r="D6" s="131">
        <f>'Sch-6'!D14</f>
        <v>0</v>
      </c>
      <c r="E6" s="132" t="s">
        <v>352</v>
      </c>
      <c r="F6" s="133">
        <f>D6</f>
        <v>0</v>
      </c>
      <c r="G6" s="134"/>
      <c r="H6" s="274"/>
      <c r="I6" s="274"/>
      <c r="J6" s="274"/>
      <c r="K6" s="274"/>
      <c r="L6" s="274"/>
      <c r="M6" s="274"/>
      <c r="N6" s="274"/>
      <c r="O6" s="274"/>
      <c r="P6" s="274"/>
    </row>
    <row r="7" spans="1:16" s="121" customFormat="1" ht="34.5" customHeight="1">
      <c r="A7" s="128">
        <v>2</v>
      </c>
      <c r="B7" s="129" t="s">
        <v>245</v>
      </c>
      <c r="C7" s="130"/>
      <c r="D7" s="131">
        <f>'Sch-6'!D16</f>
        <v>0</v>
      </c>
      <c r="E7" s="132"/>
      <c r="F7" s="133">
        <f>D7</f>
        <v>0</v>
      </c>
      <c r="G7" s="134"/>
      <c r="H7" s="274"/>
      <c r="I7" s="274"/>
      <c r="J7" s="274"/>
      <c r="K7" s="274"/>
      <c r="L7" s="274"/>
      <c r="M7" s="274"/>
      <c r="N7" s="274"/>
      <c r="O7" s="274"/>
      <c r="P7" s="274"/>
    </row>
    <row r="8" spans="1:16" s="121" customFormat="1" ht="21" customHeight="1">
      <c r="A8" s="128">
        <v>3</v>
      </c>
      <c r="B8" s="129" t="s">
        <v>246</v>
      </c>
      <c r="C8" s="130"/>
      <c r="D8" s="131">
        <f>'Sch-6'!D18</f>
        <v>0</v>
      </c>
      <c r="E8" s="132"/>
      <c r="F8" s="133">
        <f>D8</f>
        <v>0</v>
      </c>
      <c r="G8" s="134"/>
      <c r="H8" s="274"/>
      <c r="I8" s="274"/>
      <c r="J8" s="274"/>
      <c r="K8" s="274"/>
      <c r="L8" s="274"/>
      <c r="M8" s="274"/>
      <c r="N8" s="274"/>
      <c r="O8" s="274"/>
      <c r="P8" s="274"/>
    </row>
    <row r="9" spans="1:16" s="121" customFormat="1" ht="21" customHeight="1">
      <c r="A9" s="128">
        <v>4</v>
      </c>
      <c r="B9" s="129" t="s">
        <v>247</v>
      </c>
      <c r="C9" s="130"/>
      <c r="D9" s="135" t="s">
        <v>431</v>
      </c>
      <c r="E9" s="132"/>
      <c r="F9" s="126" t="str">
        <f>D9</f>
        <v>Not Applicable</v>
      </c>
      <c r="H9" s="274"/>
      <c r="I9" s="274"/>
      <c r="J9" s="274"/>
      <c r="K9" s="274"/>
      <c r="L9" s="274"/>
      <c r="M9" s="274"/>
      <c r="N9" s="274"/>
      <c r="O9" s="274"/>
      <c r="P9" s="274"/>
    </row>
    <row r="10" spans="1:16" s="121" customFormat="1" ht="21" customHeight="1">
      <c r="A10" s="128">
        <v>5</v>
      </c>
      <c r="B10" s="129" t="s">
        <v>248</v>
      </c>
      <c r="C10" s="130"/>
      <c r="D10" s="136">
        <f>SUM(D6,D7,D8)</f>
        <v>0</v>
      </c>
      <c r="E10" s="132"/>
      <c r="F10" s="137">
        <f>F6+F7+F8</f>
        <v>0</v>
      </c>
      <c r="H10" s="274"/>
      <c r="I10" s="274"/>
      <c r="J10" s="274"/>
      <c r="K10" s="274"/>
      <c r="L10" s="274"/>
      <c r="M10" s="274"/>
      <c r="N10" s="274"/>
      <c r="O10" s="274"/>
      <c r="P10" s="274"/>
    </row>
    <row r="11" spans="1:16" s="121" customFormat="1" ht="21" customHeight="1">
      <c r="A11" s="128">
        <v>6</v>
      </c>
      <c r="B11" s="138" t="s">
        <v>223</v>
      </c>
      <c r="C11" s="139" t="s">
        <v>352</v>
      </c>
      <c r="D11" s="131" t="e">
        <f>'Sch-1'!AA70+'Sch-2'!#REF!+'Sch-3 '!#REF!+'Sch-7'!#REF!</f>
        <v>#REF!</v>
      </c>
      <c r="E11" s="140" t="s">
        <v>352</v>
      </c>
      <c r="F11" s="133" t="e">
        <f>D11</f>
        <v>#REF!</v>
      </c>
      <c r="H11" s="274"/>
      <c r="I11" s="274"/>
      <c r="J11" s="274"/>
      <c r="K11" s="274"/>
      <c r="L11" s="274"/>
      <c r="M11" s="274"/>
      <c r="N11" s="274"/>
      <c r="O11" s="274"/>
      <c r="P11" s="274"/>
    </row>
    <row r="12" spans="1:16" s="121" customFormat="1" ht="21.95" customHeight="1">
      <c r="A12" s="128">
        <v>7</v>
      </c>
      <c r="B12" s="138" t="s">
        <v>249</v>
      </c>
      <c r="C12" s="130"/>
      <c r="D12" s="124" t="e">
        <f>D10-D11</f>
        <v>#REF!</v>
      </c>
      <c r="E12" s="132"/>
      <c r="F12" s="137" t="e">
        <f>F10-F11</f>
        <v>#REF!</v>
      </c>
      <c r="G12" s="141"/>
      <c r="H12" s="274"/>
      <c r="I12" s="274"/>
      <c r="J12" s="274"/>
      <c r="K12" s="274"/>
      <c r="L12" s="274"/>
      <c r="M12" s="274"/>
      <c r="N12" s="274"/>
      <c r="O12" s="274"/>
      <c r="P12" s="274"/>
    </row>
    <row r="13" spans="1:16" s="121" customFormat="1" ht="21.95" customHeight="1">
      <c r="A13" s="128">
        <v>8</v>
      </c>
      <c r="B13" s="129" t="s">
        <v>224</v>
      </c>
      <c r="C13" s="130"/>
      <c r="D13" s="131"/>
      <c r="E13" s="132"/>
      <c r="F13" s="133"/>
      <c r="H13" s="274"/>
      <c r="I13" s="274"/>
      <c r="J13" s="274"/>
      <c r="K13" s="274"/>
      <c r="L13" s="274"/>
      <c r="M13" s="274"/>
      <c r="N13" s="274"/>
      <c r="O13" s="274"/>
      <c r="P13" s="274"/>
    </row>
    <row r="14" spans="1:16" s="121" customFormat="1" ht="21.95" customHeight="1">
      <c r="A14" s="128" t="s">
        <v>352</v>
      </c>
      <c r="B14" s="129" t="s">
        <v>225</v>
      </c>
      <c r="C14" s="142"/>
      <c r="D14" s="135" t="e">
        <f>'Sch-5'!K14</f>
        <v>#REF!</v>
      </c>
      <c r="E14" s="143"/>
      <c r="F14" s="126">
        <f>F32</f>
        <v>0</v>
      </c>
      <c r="G14" s="134"/>
      <c r="H14" s="274"/>
      <c r="I14" s="274"/>
      <c r="J14" s="274"/>
      <c r="K14" s="274"/>
      <c r="L14" s="274"/>
      <c r="M14" s="274"/>
      <c r="N14" s="274"/>
      <c r="O14" s="274"/>
      <c r="P14" s="274"/>
    </row>
    <row r="15" spans="1:16" s="121" customFormat="1" ht="21.95" customHeight="1">
      <c r="A15" s="128"/>
      <c r="B15" s="129" t="s">
        <v>226</v>
      </c>
      <c r="C15" s="130"/>
      <c r="D15" s="135" t="e">
        <f>'Sch-5'!K16+'Sch-5'!#REF!</f>
        <v>#REF!</v>
      </c>
      <c r="E15" s="144"/>
      <c r="F15" s="126" t="e">
        <f>F33</f>
        <v>#REF!</v>
      </c>
      <c r="G15" s="134"/>
      <c r="H15" s="274"/>
      <c r="I15" s="274"/>
      <c r="J15" s="274"/>
      <c r="K15" s="274"/>
      <c r="L15" s="274"/>
      <c r="M15" s="274"/>
      <c r="N15" s="274"/>
      <c r="O15" s="274"/>
      <c r="P15" s="274"/>
    </row>
    <row r="16" spans="1:16" s="121" customFormat="1" ht="21.95" customHeight="1">
      <c r="A16" s="128"/>
      <c r="B16" s="129" t="s">
        <v>227</v>
      </c>
      <c r="C16" s="130"/>
      <c r="D16" s="135" t="e">
        <f>#REF!+#REF!</f>
        <v>#REF!</v>
      </c>
      <c r="E16" s="144"/>
      <c r="F16" s="126" t="e">
        <f>F36</f>
        <v>#REF!</v>
      </c>
      <c r="G16" s="134"/>
      <c r="H16" s="274"/>
      <c r="I16" s="274"/>
      <c r="J16" s="274"/>
      <c r="K16" s="274"/>
      <c r="L16" s="274"/>
      <c r="M16" s="274"/>
      <c r="N16" s="274"/>
      <c r="O16" s="274"/>
      <c r="P16" s="274"/>
    </row>
    <row r="17" spans="1:16" s="121" customFormat="1" ht="21.95" customHeight="1">
      <c r="A17" s="128"/>
      <c r="B17" s="129" t="s">
        <v>228</v>
      </c>
      <c r="C17" s="130"/>
      <c r="D17" s="135" t="e">
        <f>#REF!</f>
        <v>#REF!</v>
      </c>
      <c r="E17" s="125"/>
      <c r="F17" s="126">
        <f>F34</f>
        <v>0</v>
      </c>
      <c r="H17" s="274"/>
      <c r="I17" s="274"/>
      <c r="J17" s="274"/>
      <c r="K17" s="274"/>
      <c r="L17" s="274"/>
      <c r="M17" s="274"/>
      <c r="N17" s="274"/>
      <c r="O17" s="274"/>
      <c r="P17" s="274"/>
    </row>
    <row r="18" spans="1:16" s="121" customFormat="1" ht="27" customHeight="1">
      <c r="A18" s="128"/>
      <c r="B18" s="129" t="s">
        <v>229</v>
      </c>
      <c r="C18" s="145"/>
      <c r="D18" s="258" t="e">
        <f>D14+D15+D16+D17</f>
        <v>#REF!</v>
      </c>
      <c r="E18" s="146"/>
      <c r="F18" s="145" t="e">
        <f>SUM(F14:F17)</f>
        <v>#REF!</v>
      </c>
      <c r="G18" s="134"/>
      <c r="H18" s="274"/>
      <c r="I18" s="274"/>
      <c r="J18" s="274"/>
      <c r="K18" s="274"/>
      <c r="L18" s="274"/>
      <c r="M18" s="274"/>
      <c r="N18" s="274"/>
      <c r="O18" s="274"/>
      <c r="P18" s="274"/>
    </row>
    <row r="19" spans="1:16" s="121" customFormat="1" ht="33.75" customHeight="1">
      <c r="A19" s="128">
        <v>8</v>
      </c>
      <c r="B19" s="129" t="s">
        <v>230</v>
      </c>
      <c r="C19" s="130"/>
      <c r="D19" s="124" t="e">
        <f>D10+D18</f>
        <v>#REF!</v>
      </c>
      <c r="E19" s="147" t="s">
        <v>352</v>
      </c>
      <c r="F19" s="148" t="e">
        <f>F10+F18</f>
        <v>#REF!</v>
      </c>
      <c r="G19" s="134"/>
      <c r="H19" s="274"/>
      <c r="I19" s="274"/>
      <c r="J19" s="274"/>
      <c r="K19" s="274"/>
      <c r="L19" s="274"/>
      <c r="M19" s="274"/>
      <c r="N19" s="274"/>
      <c r="O19" s="274"/>
      <c r="P19" s="274"/>
    </row>
    <row r="20" spans="1:16" s="121" customFormat="1" ht="51" customHeight="1">
      <c r="A20" s="128">
        <v>9</v>
      </c>
      <c r="B20" s="129" t="s">
        <v>250</v>
      </c>
      <c r="C20" s="130"/>
      <c r="D20" s="131">
        <f>'Sch-1'!N67</f>
        <v>0</v>
      </c>
      <c r="E20" s="132"/>
      <c r="F20" s="133">
        <f>D20</f>
        <v>0</v>
      </c>
      <c r="H20" s="274"/>
      <c r="I20" s="274"/>
      <c r="J20" s="274"/>
      <c r="K20" s="274"/>
      <c r="L20" s="274"/>
      <c r="M20" s="274"/>
      <c r="N20" s="274"/>
      <c r="O20" s="274"/>
      <c r="P20" s="274"/>
    </row>
    <row r="21" spans="1:16" s="121" customFormat="1" ht="23.25" customHeight="1">
      <c r="A21" s="149" t="s">
        <v>231</v>
      </c>
      <c r="B21" s="1421" t="s">
        <v>232</v>
      </c>
      <c r="C21" s="1421"/>
      <c r="D21" s="1421"/>
      <c r="E21" s="1421"/>
      <c r="F21" s="1422"/>
      <c r="H21" s="274"/>
      <c r="I21" s="274"/>
      <c r="J21" s="274"/>
      <c r="K21" s="274"/>
      <c r="L21" s="274"/>
      <c r="M21" s="274"/>
      <c r="N21" s="274"/>
      <c r="O21" s="274"/>
      <c r="P21" s="274"/>
    </row>
    <row r="22" spans="1:16" s="121" customFormat="1" ht="18.75" customHeight="1">
      <c r="A22" s="151" t="s">
        <v>355</v>
      </c>
      <c r="B22" s="1411" t="s">
        <v>233</v>
      </c>
      <c r="C22" s="1411"/>
      <c r="D22" s="1411"/>
      <c r="E22" s="150" t="s">
        <v>234</v>
      </c>
      <c r="F22" s="153" t="e">
        <f>D14</f>
        <v>#REF!</v>
      </c>
      <c r="H22" s="274"/>
      <c r="I22" s="274"/>
      <c r="J22" s="274"/>
      <c r="K22" s="274"/>
      <c r="L22" s="274"/>
      <c r="M22" s="274"/>
      <c r="N22" s="274"/>
      <c r="O22" s="274"/>
      <c r="P22" s="274"/>
    </row>
    <row r="23" spans="1:16" s="121" customFormat="1" ht="19.5" customHeight="1">
      <c r="A23" s="151" t="s">
        <v>356</v>
      </c>
      <c r="B23" s="1411" t="s">
        <v>235</v>
      </c>
      <c r="C23" s="1411"/>
      <c r="D23" s="1411"/>
      <c r="E23" s="150" t="s">
        <v>234</v>
      </c>
      <c r="F23" s="153" t="e">
        <f>D15</f>
        <v>#REF!</v>
      </c>
      <c r="H23" s="274"/>
      <c r="I23" s="274"/>
      <c r="J23" s="274"/>
      <c r="K23" s="274"/>
      <c r="L23" s="274"/>
      <c r="M23" s="274"/>
      <c r="N23" s="274"/>
      <c r="O23" s="274"/>
      <c r="P23" s="274"/>
    </row>
    <row r="24" spans="1:16" s="121" customFormat="1" ht="19.5" customHeight="1">
      <c r="A24" s="151" t="s">
        <v>357</v>
      </c>
      <c r="B24" s="1411" t="s">
        <v>287</v>
      </c>
      <c r="C24" s="1411"/>
      <c r="D24" s="1411"/>
      <c r="E24" s="150" t="s">
        <v>234</v>
      </c>
      <c r="F24" s="153" t="e">
        <f>D16</f>
        <v>#REF!</v>
      </c>
      <c r="H24" s="274"/>
      <c r="I24" s="274"/>
      <c r="J24" s="274"/>
      <c r="K24" s="274"/>
      <c r="L24" s="274"/>
      <c r="M24" s="274"/>
      <c r="N24" s="274"/>
      <c r="O24" s="274"/>
      <c r="P24" s="274"/>
    </row>
    <row r="25" spans="1:16" s="121" customFormat="1" ht="19.5" customHeight="1">
      <c r="A25" s="151" t="s">
        <v>358</v>
      </c>
      <c r="B25" s="1411" t="s">
        <v>236</v>
      </c>
      <c r="C25" s="1411"/>
      <c r="D25" s="1411"/>
      <c r="E25" s="150" t="s">
        <v>234</v>
      </c>
      <c r="F25" s="153" t="e">
        <f>D17</f>
        <v>#REF!</v>
      </c>
      <c r="H25" s="274"/>
      <c r="I25" s="274"/>
      <c r="J25" s="274"/>
      <c r="K25" s="274"/>
      <c r="L25" s="274"/>
      <c r="M25" s="274"/>
      <c r="N25" s="274"/>
      <c r="O25" s="274"/>
      <c r="P25" s="274"/>
    </row>
    <row r="26" spans="1:16" s="121" customFormat="1" ht="19.5" customHeight="1">
      <c r="A26" s="155" t="s">
        <v>237</v>
      </c>
      <c r="B26" s="1421" t="s">
        <v>289</v>
      </c>
      <c r="C26" s="1421"/>
      <c r="D26" s="1421"/>
      <c r="E26" s="1421"/>
      <c r="F26" s="1422"/>
      <c r="H26" s="274"/>
      <c r="I26" s="274"/>
      <c r="J26" s="274"/>
      <c r="K26" s="274"/>
      <c r="L26" s="274"/>
      <c r="M26" s="274"/>
      <c r="N26" s="274"/>
      <c r="O26" s="274"/>
      <c r="P26" s="274"/>
    </row>
    <row r="27" spans="1:16" ht="19.5" customHeight="1">
      <c r="A27" s="259"/>
      <c r="B27" s="119"/>
      <c r="C27" s="119"/>
      <c r="D27" s="119"/>
      <c r="E27" s="119"/>
      <c r="F27" s="260"/>
    </row>
    <row r="28" spans="1:16" s="121" customFormat="1" ht="19.5" customHeight="1">
      <c r="A28" s="261"/>
      <c r="F28" s="262"/>
      <c r="H28" s="274"/>
      <c r="I28" s="274"/>
      <c r="J28" s="274"/>
      <c r="K28" s="274"/>
      <c r="L28" s="274"/>
      <c r="M28" s="274"/>
      <c r="N28" s="274"/>
      <c r="O28" s="274"/>
      <c r="P28" s="274"/>
    </row>
    <row r="29" spans="1:16" s="121" customFormat="1" ht="19.5" customHeight="1">
      <c r="A29" s="261"/>
      <c r="F29" s="262"/>
      <c r="H29" s="274"/>
      <c r="I29" s="274"/>
      <c r="J29" s="274"/>
      <c r="K29" s="274"/>
      <c r="L29" s="274"/>
      <c r="M29" s="274"/>
      <c r="N29" s="274"/>
      <c r="O29" s="274"/>
      <c r="P29" s="274"/>
    </row>
    <row r="30" spans="1:16" s="121" customFormat="1" ht="60" customHeight="1">
      <c r="A30" s="155" t="s">
        <v>288</v>
      </c>
      <c r="B30" s="1423" t="s">
        <v>305</v>
      </c>
      <c r="C30" s="1424"/>
      <c r="D30" s="1424"/>
      <c r="E30" s="1424"/>
      <c r="F30" s="1425"/>
      <c r="H30" s="274" t="s">
        <v>290</v>
      </c>
      <c r="I30" s="274"/>
      <c r="J30" s="274"/>
      <c r="K30" s="274"/>
      <c r="L30" s="274"/>
      <c r="M30" s="274"/>
      <c r="N30" s="274"/>
      <c r="O30" s="274"/>
      <c r="P30" s="274"/>
    </row>
    <row r="31" spans="1:16" s="121" customFormat="1" ht="19.5" customHeight="1">
      <c r="A31" s="151" t="s">
        <v>355</v>
      </c>
      <c r="B31" s="1411" t="s">
        <v>238</v>
      </c>
      <c r="C31" s="1411"/>
      <c r="D31" s="1411"/>
      <c r="E31" s="150" t="s">
        <v>234</v>
      </c>
      <c r="F31" s="152">
        <f>'Sch-1'!AE3</f>
        <v>0</v>
      </c>
      <c r="H31" s="275" t="s">
        <v>291</v>
      </c>
      <c r="I31" s="275" t="e">
        <f>#REF!</f>
        <v>#REF!</v>
      </c>
      <c r="J31" s="275" t="e">
        <f>IF(I31=0, "", I31)</f>
        <v>#REF!</v>
      </c>
      <c r="K31" s="276" t="e">
        <f>IF(I31=0, "", "Discount on lum-sum basis on total price quoted by us without Taxes &amp; Duties. In Rs. ")</f>
        <v>#REF!</v>
      </c>
      <c r="L31" s="275" t="s">
        <v>292</v>
      </c>
      <c r="M31" s="277" t="e">
        <f>#REF!</f>
        <v>#REF!</v>
      </c>
      <c r="N31" s="277" t="e">
        <f t="shared" ref="N31:N37" si="0">IF(M31=0, "", M31)</f>
        <v>#REF!</v>
      </c>
      <c r="O31" s="276" t="e">
        <f>IF(M31=0, "", " Discount on lum-sum basis on total price quoted by us without Taxes &amp; Duties. In Percent (%) .")</f>
        <v>#REF!</v>
      </c>
      <c r="P31" s="274"/>
    </row>
    <row r="32" spans="1:16" s="121" customFormat="1" ht="19.5" customHeight="1">
      <c r="A32" s="151" t="s">
        <v>356</v>
      </c>
      <c r="B32" s="1411" t="s">
        <v>239</v>
      </c>
      <c r="C32" s="1411"/>
      <c r="D32" s="1411"/>
      <c r="E32" s="150" t="s">
        <v>234</v>
      </c>
      <c r="F32" s="152">
        <f>ROUND(0.103*F31,0)</f>
        <v>0</v>
      </c>
      <c r="H32" s="274"/>
      <c r="I32" s="274"/>
      <c r="J32" s="275"/>
      <c r="K32" s="276" t="e">
        <f>IF(SUM(I33:I37)=0, "", "Discount on lum-sum basis on the Schedules as given below , In Rs. :")</f>
        <v>#REF!</v>
      </c>
      <c r="L32" s="274"/>
      <c r="M32" s="274"/>
      <c r="N32" s="277"/>
      <c r="O32" s="276" t="e">
        <f>IF(SUM(M33:M37)=0, "", "Discount on lum-sum basis on the Schedules as given below , In Percent (%) :")</f>
        <v>#REF!</v>
      </c>
      <c r="P32" s="274"/>
    </row>
    <row r="33" spans="1:16" s="121" customFormat="1" ht="19.5" customHeight="1">
      <c r="A33" s="151" t="s">
        <v>357</v>
      </c>
      <c r="B33" s="1411" t="s">
        <v>240</v>
      </c>
      <c r="C33" s="1411"/>
      <c r="D33" s="1411"/>
      <c r="E33" s="150" t="s">
        <v>234</v>
      </c>
      <c r="F33" s="152" t="e">
        <f>'Sch-5'!K16+'Sch-5'!#REF!</f>
        <v>#REF!</v>
      </c>
      <c r="H33" s="275" t="s">
        <v>293</v>
      </c>
      <c r="I33" s="275" t="e">
        <f>#REF!</f>
        <v>#REF!</v>
      </c>
      <c r="J33" s="275" t="e">
        <f>IF(I33=0, "", I33)</f>
        <v>#REF!</v>
      </c>
      <c r="K33" s="278" t="e">
        <f>IF(I33=0, "", "Schedule-1 : Ex works prices (Direct Only)")</f>
        <v>#REF!</v>
      </c>
      <c r="L33" s="275" t="s">
        <v>298</v>
      </c>
      <c r="M33" s="277" t="e">
        <f>#REF!</f>
        <v>#REF!</v>
      </c>
      <c r="N33" s="277" t="e">
        <f t="shared" si="0"/>
        <v>#REF!</v>
      </c>
      <c r="O33" s="278" t="e">
        <f>IF(M33=0, "", "Schedule-1 : Ex works prices (Direct Only)")</f>
        <v>#REF!</v>
      </c>
      <c r="P33" s="274"/>
    </row>
    <row r="34" spans="1:16" s="121" customFormat="1" ht="19.5" customHeight="1">
      <c r="A34" s="151" t="s">
        <v>358</v>
      </c>
      <c r="B34" s="1411" t="s">
        <v>236</v>
      </c>
      <c r="C34" s="1411"/>
      <c r="D34" s="1411"/>
      <c r="E34" s="150" t="s">
        <v>234</v>
      </c>
      <c r="F34" s="280"/>
      <c r="H34" s="275" t="s">
        <v>294</v>
      </c>
      <c r="I34" s="275" t="e">
        <f>#REF!</f>
        <v>#REF!</v>
      </c>
      <c r="J34" s="275" t="e">
        <f>IF(I34=0, "", I34)</f>
        <v>#REF!</v>
      </c>
      <c r="K34" s="278" t="e">
        <f>IF(I34=0, "", "Schedule-1 : Ex works prices (Bought Out Only)")</f>
        <v>#REF!</v>
      </c>
      <c r="L34" s="275" t="s">
        <v>299</v>
      </c>
      <c r="M34" s="277" t="e">
        <f>#REF!</f>
        <v>#REF!</v>
      </c>
      <c r="N34" s="277" t="e">
        <f t="shared" si="0"/>
        <v>#REF!</v>
      </c>
      <c r="O34" s="278" t="e">
        <f>IF(M34=0, "", "Schedule-1 : Ex works prices (Bought Out Only)")</f>
        <v>#REF!</v>
      </c>
      <c r="P34" s="274"/>
    </row>
    <row r="35" spans="1:16" s="121" customFormat="1" ht="15" customHeight="1">
      <c r="A35" s="151" t="s">
        <v>359</v>
      </c>
      <c r="B35" s="1411" t="s">
        <v>241</v>
      </c>
      <c r="C35" s="1411"/>
      <c r="D35" s="1411"/>
      <c r="E35" s="150" t="s">
        <v>234</v>
      </c>
      <c r="F35" s="153" t="e">
        <f>D6+D7+F32+F33+F34</f>
        <v>#REF!</v>
      </c>
      <c r="H35" s="275" t="s">
        <v>295</v>
      </c>
      <c r="I35" s="275" t="e">
        <f>#REF!</f>
        <v>#REF!</v>
      </c>
      <c r="J35" s="275" t="e">
        <f>IF(I35=0, "", I35)</f>
        <v>#REF!</v>
      </c>
      <c r="K35" s="278" t="e">
        <f>IF(I35=0, "", "Schedule-2 : Freight &amp; Insurance")</f>
        <v>#REF!</v>
      </c>
      <c r="L35" s="275" t="s">
        <v>300</v>
      </c>
      <c r="M35" s="277" t="e">
        <f>#REF!</f>
        <v>#REF!</v>
      </c>
      <c r="N35" s="277" t="e">
        <f t="shared" si="0"/>
        <v>#REF!</v>
      </c>
      <c r="O35" s="278" t="e">
        <f>IF(M35=0, "", "Schedule-2 : Freight &amp; Insurance")</f>
        <v>#REF!</v>
      </c>
      <c r="P35" s="274"/>
    </row>
    <row r="36" spans="1:16" s="121" customFormat="1" ht="15" customHeight="1">
      <c r="A36" s="151" t="s">
        <v>360</v>
      </c>
      <c r="B36" s="1411" t="s">
        <v>306</v>
      </c>
      <c r="C36" s="1411"/>
      <c r="D36" s="1411"/>
      <c r="E36" s="150" t="s">
        <v>234</v>
      </c>
      <c r="F36" s="153" t="e">
        <f>ROUND(0.01*F35,0)</f>
        <v>#REF!</v>
      </c>
      <c r="H36" s="275" t="s">
        <v>296</v>
      </c>
      <c r="I36" s="275" t="e">
        <f>#REF!</f>
        <v>#REF!</v>
      </c>
      <c r="J36" s="275" t="e">
        <f>IF(I36=0, "", I36)</f>
        <v>#REF!</v>
      </c>
      <c r="K36" s="278" t="e">
        <f>IF(I36=0, "", "Schedule-3 : Erection Charges")</f>
        <v>#REF!</v>
      </c>
      <c r="L36" s="275" t="s">
        <v>301</v>
      </c>
      <c r="M36" s="277" t="e">
        <f>#REF!</f>
        <v>#REF!</v>
      </c>
      <c r="N36" s="277" t="e">
        <f t="shared" si="0"/>
        <v>#REF!</v>
      </c>
      <c r="O36" s="278" t="e">
        <f>IF(M36=0, "", "Schedule-3 : Erection Charges")</f>
        <v>#REF!</v>
      </c>
      <c r="P36" s="274"/>
    </row>
    <row r="37" spans="1:16" s="121" customFormat="1" ht="19.5" customHeight="1">
      <c r="A37" s="263"/>
      <c r="B37" s="264"/>
      <c r="C37" s="264"/>
      <c r="D37" s="264"/>
      <c r="E37" s="264"/>
      <c r="F37" s="265"/>
      <c r="H37" s="275" t="s">
        <v>297</v>
      </c>
      <c r="I37" s="275" t="e">
        <f>#REF!</f>
        <v>#REF!</v>
      </c>
      <c r="J37" s="275" t="e">
        <f>IF(I37=0, "", I37)</f>
        <v>#REF!</v>
      </c>
      <c r="K37" s="278" t="e">
        <f>IF(I37=0, "", "Schedule-7 : Type Test Charges")</f>
        <v>#REF!</v>
      </c>
      <c r="L37" s="275" t="s">
        <v>302</v>
      </c>
      <c r="M37" s="277" t="e">
        <f>#REF!</f>
        <v>#REF!</v>
      </c>
      <c r="N37" s="277" t="e">
        <f t="shared" si="0"/>
        <v>#REF!</v>
      </c>
      <c r="O37" s="278" t="e">
        <f>IF(M37=0, "", "Schedule-7 : Type Test Charges")</f>
        <v>#REF!</v>
      </c>
      <c r="P37" s="274"/>
    </row>
    <row r="38" spans="1:16" ht="49.5" customHeight="1">
      <c r="A38" s="1408" t="str">
        <f>Cover!B2</f>
        <v xml:space="preserve">Transmission Line package TW01 for Diversion/modification of 400kV D/C Kota/RAPPD – Jaipur South Transmission Line due to upcoming Isarda Dam Project under Consultancy services </v>
      </c>
      <c r="B38" s="1408"/>
      <c r="C38" s="1408"/>
      <c r="D38" s="1409" t="s">
        <v>242</v>
      </c>
      <c r="E38" s="1410"/>
      <c r="F38" s="122" t="s">
        <v>243</v>
      </c>
      <c r="H38" s="275" t="s">
        <v>303</v>
      </c>
      <c r="I38" s="275" t="e">
        <f>#REF!</f>
        <v>#REF!</v>
      </c>
      <c r="J38" s="275"/>
      <c r="K38" s="275"/>
      <c r="L38" s="275"/>
      <c r="M38" s="275"/>
      <c r="N38" s="275"/>
    </row>
    <row r="39" spans="1:16">
      <c r="H39" s="273" t="s">
        <v>304</v>
      </c>
      <c r="I39" s="279" t="e">
        <f>K31 &amp;J31 &amp;O31 &amp; N31</f>
        <v>#REF!</v>
      </c>
    </row>
    <row r="40" spans="1:16">
      <c r="I40" s="279" t="e">
        <f>K32 &amp; K33&amp;J33&amp;K34&amp;J34&amp;K35&amp;J35&amp;K36&amp;J36&amp;K37&amp;J37</f>
        <v>#REF!</v>
      </c>
    </row>
    <row r="41" spans="1:16">
      <c r="I41" s="279" t="e">
        <f>O32&amp;O33&amp;N33&amp;O34&amp;N34&amp;O35&amp;N35&amp;O36&amp;N36&amp;O37&amp;N37</f>
        <v>#REF!</v>
      </c>
    </row>
  </sheetData>
  <sheetProtection password="856C" sheet="1" objects="1" scenarios="1" selectLockedCells="1"/>
  <customSheetViews>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563446CD-EB1B-4F94-95CE-012C7C73EC8C}"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D917BAD1-3F5E-4203-970E-74D838DD272E}"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25"/>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5" customWidth="1"/>
    <col min="2" max="2" width="22.125" style="115" customWidth="1"/>
    <col min="3" max="16384" width="8" style="115"/>
  </cols>
  <sheetData>
    <row r="1" spans="1:4" s="113" customFormat="1" ht="30" customHeight="1">
      <c r="A1" s="1426">
        <f>'Bid Form 2nd Envelope'!AB17</f>
        <v>0</v>
      </c>
      <c r="B1" s="1426"/>
    </row>
    <row r="2" spans="1:4" s="113" customFormat="1" ht="30" customHeight="1">
      <c r="A2" s="114"/>
    </row>
    <row r="3" spans="1:4">
      <c r="A3" s="114"/>
    </row>
    <row r="4" spans="1:4">
      <c r="A4" s="335" t="str">
        <f>IF(OR((A1&gt;9999999999),(A1&lt;0)),"Invalid Entry - More than 1000 crore OR -ve value",IF(A1=0, "Rs. Zero Only ",+CONCATENATE("Rs. ", B11,D11,B10,D10,B9,D9,B8,D8,B7,D7,B6," Only")))</f>
        <v xml:space="preserve">Rs. Zero Only </v>
      </c>
      <c r="B4" s="336"/>
    </row>
    <row r="5" spans="1:4">
      <c r="A5" s="337"/>
      <c r="B5" s="336"/>
    </row>
    <row r="6" spans="1:4">
      <c r="A6" s="338">
        <f>-INT(A1/100)*100+ROUND(A1,0)</f>
        <v>0</v>
      </c>
      <c r="B6" s="336" t="str">
        <f t="shared" ref="B6:B11" si="0">IF(A6=0,"",LOOKUP(A6,$A$13:$A$112,$B$13:$B$112))</f>
        <v/>
      </c>
      <c r="D6" s="112"/>
    </row>
    <row r="7" spans="1:4">
      <c r="A7" s="338">
        <f>-INT(A1/1000)*10+INT(A1/100)</f>
        <v>0</v>
      </c>
      <c r="B7" s="336" t="str">
        <f t="shared" si="0"/>
        <v/>
      </c>
      <c r="D7" s="112" t="str">
        <f>+IF(B7="",""," Hundred ")</f>
        <v/>
      </c>
    </row>
    <row r="8" spans="1:4">
      <c r="A8" s="338">
        <f>-INT(A1/100000)*100+INT(A1/1000)</f>
        <v>0</v>
      </c>
      <c r="B8" s="336" t="str">
        <f t="shared" si="0"/>
        <v/>
      </c>
      <c r="D8" s="112" t="str">
        <f>IF((B8=""),IF(C8="",""," Thousand ")," Thousand ")</f>
        <v/>
      </c>
    </row>
    <row r="9" spans="1:4">
      <c r="A9" s="338">
        <f>-INT(A1/10000000)*100+INT(A1/100000)</f>
        <v>0</v>
      </c>
      <c r="B9" s="336" t="str">
        <f t="shared" si="0"/>
        <v/>
      </c>
      <c r="D9" s="112" t="str">
        <f>IF((B9=""),IF(C9="",""," Lac ")," Lac ")</f>
        <v/>
      </c>
    </row>
    <row r="10" spans="1:4">
      <c r="A10" s="338">
        <f>-INT(A1/1000000000)*100+INT(A1/10000000)</f>
        <v>0</v>
      </c>
      <c r="B10" s="339" t="str">
        <f t="shared" si="0"/>
        <v/>
      </c>
      <c r="D10" s="112" t="str">
        <f>IF((B10=""),IF(C10="",""," Crore ")," Crore ")</f>
        <v/>
      </c>
    </row>
    <row r="11" spans="1:4">
      <c r="A11" s="340">
        <f>-INT(A1/10000000000)*1000+INT(A1/1000000000)</f>
        <v>0</v>
      </c>
      <c r="B11" s="339" t="str">
        <f t="shared" si="0"/>
        <v/>
      </c>
      <c r="D11" s="112" t="str">
        <f>IF((B11=""),IF(C11="",""," Hundred ")," Hundred ")</f>
        <v/>
      </c>
    </row>
    <row r="12" spans="1:4">
      <c r="A12" s="336"/>
      <c r="B12" s="336"/>
    </row>
    <row r="13" spans="1:4">
      <c r="A13" s="333">
        <v>1</v>
      </c>
      <c r="B13" s="334" t="s">
        <v>113</v>
      </c>
    </row>
    <row r="14" spans="1:4">
      <c r="A14" s="333">
        <v>2</v>
      </c>
      <c r="B14" s="334" t="s">
        <v>114</v>
      </c>
    </row>
    <row r="15" spans="1:4">
      <c r="A15" s="333">
        <v>3</v>
      </c>
      <c r="B15" s="334" t="s">
        <v>115</v>
      </c>
    </row>
    <row r="16" spans="1:4">
      <c r="A16" s="333">
        <v>4</v>
      </c>
      <c r="B16" s="334" t="s">
        <v>116</v>
      </c>
    </row>
    <row r="17" spans="1:2">
      <c r="A17" s="333">
        <v>5</v>
      </c>
      <c r="B17" s="334" t="s">
        <v>117</v>
      </c>
    </row>
    <row r="18" spans="1:2">
      <c r="A18" s="333">
        <v>6</v>
      </c>
      <c r="B18" s="334" t="s">
        <v>118</v>
      </c>
    </row>
    <row r="19" spans="1:2">
      <c r="A19" s="333">
        <v>7</v>
      </c>
      <c r="B19" s="334" t="s">
        <v>119</v>
      </c>
    </row>
    <row r="20" spans="1:2">
      <c r="A20" s="333">
        <v>8</v>
      </c>
      <c r="B20" s="334" t="s">
        <v>120</v>
      </c>
    </row>
    <row r="21" spans="1:2">
      <c r="A21" s="333">
        <v>9</v>
      </c>
      <c r="B21" s="334" t="s">
        <v>121</v>
      </c>
    </row>
    <row r="22" spans="1:2">
      <c r="A22" s="333">
        <v>10</v>
      </c>
      <c r="B22" s="334" t="s">
        <v>122</v>
      </c>
    </row>
    <row r="23" spans="1:2">
      <c r="A23" s="333">
        <v>11</v>
      </c>
      <c r="B23" s="334" t="s">
        <v>123</v>
      </c>
    </row>
    <row r="24" spans="1:2">
      <c r="A24" s="333">
        <v>12</v>
      </c>
      <c r="B24" s="334" t="s">
        <v>124</v>
      </c>
    </row>
    <row r="25" spans="1:2">
      <c r="A25" s="333">
        <v>13</v>
      </c>
      <c r="B25" s="334" t="s">
        <v>125</v>
      </c>
    </row>
    <row r="26" spans="1:2">
      <c r="A26" s="333">
        <v>14</v>
      </c>
      <c r="B26" s="334" t="s">
        <v>126</v>
      </c>
    </row>
    <row r="27" spans="1:2">
      <c r="A27" s="333">
        <v>15</v>
      </c>
      <c r="B27" s="334" t="s">
        <v>127</v>
      </c>
    </row>
    <row r="28" spans="1:2">
      <c r="A28" s="333">
        <v>16</v>
      </c>
      <c r="B28" s="334" t="s">
        <v>128</v>
      </c>
    </row>
    <row r="29" spans="1:2">
      <c r="A29" s="333">
        <v>17</v>
      </c>
      <c r="B29" s="334" t="s">
        <v>129</v>
      </c>
    </row>
    <row r="30" spans="1:2">
      <c r="A30" s="333">
        <v>18</v>
      </c>
      <c r="B30" s="334" t="s">
        <v>130</v>
      </c>
    </row>
    <row r="31" spans="1:2">
      <c r="A31" s="333">
        <v>19</v>
      </c>
      <c r="B31" s="334" t="s">
        <v>131</v>
      </c>
    </row>
    <row r="32" spans="1:2">
      <c r="A32" s="333">
        <v>20</v>
      </c>
      <c r="B32" s="334" t="s">
        <v>132</v>
      </c>
    </row>
    <row r="33" spans="1:2">
      <c r="A33" s="333">
        <v>21</v>
      </c>
      <c r="B33" s="334" t="s">
        <v>134</v>
      </c>
    </row>
    <row r="34" spans="1:2">
      <c r="A34" s="333">
        <v>22</v>
      </c>
      <c r="B34" s="334" t="s">
        <v>133</v>
      </c>
    </row>
    <row r="35" spans="1:2">
      <c r="A35" s="333">
        <v>23</v>
      </c>
      <c r="B35" s="334" t="s">
        <v>135</v>
      </c>
    </row>
    <row r="36" spans="1:2">
      <c r="A36" s="333">
        <v>24</v>
      </c>
      <c r="B36" s="334" t="s">
        <v>141</v>
      </c>
    </row>
    <row r="37" spans="1:2">
      <c r="A37" s="333">
        <v>25</v>
      </c>
      <c r="B37" s="334" t="s">
        <v>143</v>
      </c>
    </row>
    <row r="38" spans="1:2">
      <c r="A38" s="333">
        <v>26</v>
      </c>
      <c r="B38" s="334" t="s">
        <v>142</v>
      </c>
    </row>
    <row r="39" spans="1:2">
      <c r="A39" s="333">
        <v>27</v>
      </c>
      <c r="B39" s="334" t="s">
        <v>144</v>
      </c>
    </row>
    <row r="40" spans="1:2">
      <c r="A40" s="333">
        <v>28</v>
      </c>
      <c r="B40" s="334" t="s">
        <v>145</v>
      </c>
    </row>
    <row r="41" spans="1:2">
      <c r="A41" s="333">
        <v>29</v>
      </c>
      <c r="B41" s="334" t="s">
        <v>146</v>
      </c>
    </row>
    <row r="42" spans="1:2">
      <c r="A42" s="333">
        <v>30</v>
      </c>
      <c r="B42" s="334" t="s">
        <v>147</v>
      </c>
    </row>
    <row r="43" spans="1:2">
      <c r="A43" s="333">
        <v>31</v>
      </c>
      <c r="B43" s="334" t="s">
        <v>148</v>
      </c>
    </row>
    <row r="44" spans="1:2">
      <c r="A44" s="333">
        <v>32</v>
      </c>
      <c r="B44" s="334" t="s">
        <v>149</v>
      </c>
    </row>
    <row r="45" spans="1:2">
      <c r="A45" s="333">
        <v>33</v>
      </c>
      <c r="B45" s="334" t="s">
        <v>150</v>
      </c>
    </row>
    <row r="46" spans="1:2">
      <c r="A46" s="333">
        <v>34</v>
      </c>
      <c r="B46" s="334" t="s">
        <v>151</v>
      </c>
    </row>
    <row r="47" spans="1:2">
      <c r="A47" s="333">
        <v>35</v>
      </c>
      <c r="B47" s="334" t="s">
        <v>432</v>
      </c>
    </row>
    <row r="48" spans="1:2">
      <c r="A48" s="333">
        <v>36</v>
      </c>
      <c r="B48" s="334" t="s">
        <v>152</v>
      </c>
    </row>
    <row r="49" spans="1:2">
      <c r="A49" s="333">
        <v>37</v>
      </c>
      <c r="B49" s="334" t="s">
        <v>153</v>
      </c>
    </row>
    <row r="50" spans="1:2">
      <c r="A50" s="333">
        <v>38</v>
      </c>
      <c r="B50" s="334" t="s">
        <v>154</v>
      </c>
    </row>
    <row r="51" spans="1:2">
      <c r="A51" s="333">
        <v>39</v>
      </c>
      <c r="B51" s="334" t="s">
        <v>155</v>
      </c>
    </row>
    <row r="52" spans="1:2">
      <c r="A52" s="333">
        <v>40</v>
      </c>
      <c r="B52" s="334" t="s">
        <v>156</v>
      </c>
    </row>
    <row r="53" spans="1:2">
      <c r="A53" s="333">
        <v>41</v>
      </c>
      <c r="B53" s="334" t="s">
        <v>157</v>
      </c>
    </row>
    <row r="54" spans="1:2">
      <c r="A54" s="333">
        <v>42</v>
      </c>
      <c r="B54" s="334" t="s">
        <v>158</v>
      </c>
    </row>
    <row r="55" spans="1:2">
      <c r="A55" s="333">
        <v>43</v>
      </c>
      <c r="B55" s="334" t="s">
        <v>159</v>
      </c>
    </row>
    <row r="56" spans="1:2">
      <c r="A56" s="333">
        <v>44</v>
      </c>
      <c r="B56" s="334" t="s">
        <v>160</v>
      </c>
    </row>
    <row r="57" spans="1:2">
      <c r="A57" s="333">
        <v>45</v>
      </c>
      <c r="B57" s="334" t="s">
        <v>161</v>
      </c>
    </row>
    <row r="58" spans="1:2">
      <c r="A58" s="333">
        <v>46</v>
      </c>
      <c r="B58" s="334" t="s">
        <v>162</v>
      </c>
    </row>
    <row r="59" spans="1:2">
      <c r="A59" s="333">
        <v>47</v>
      </c>
      <c r="B59" s="334" t="s">
        <v>163</v>
      </c>
    </row>
    <row r="60" spans="1:2">
      <c r="A60" s="333">
        <v>48</v>
      </c>
      <c r="B60" s="334" t="s">
        <v>164</v>
      </c>
    </row>
    <row r="61" spans="1:2">
      <c r="A61" s="333">
        <v>49</v>
      </c>
      <c r="B61" s="334" t="s">
        <v>165</v>
      </c>
    </row>
    <row r="62" spans="1:2">
      <c r="A62" s="333">
        <v>50</v>
      </c>
      <c r="B62" s="334" t="s">
        <v>166</v>
      </c>
    </row>
    <row r="63" spans="1:2">
      <c r="A63" s="333">
        <v>51</v>
      </c>
      <c r="B63" s="334" t="s">
        <v>167</v>
      </c>
    </row>
    <row r="64" spans="1:2">
      <c r="A64" s="333">
        <v>52</v>
      </c>
      <c r="B64" s="334" t="s">
        <v>168</v>
      </c>
    </row>
    <row r="65" spans="1:2">
      <c r="A65" s="333">
        <v>53</v>
      </c>
      <c r="B65" s="334" t="s">
        <v>169</v>
      </c>
    </row>
    <row r="66" spans="1:2">
      <c r="A66" s="333">
        <v>54</v>
      </c>
      <c r="B66" s="334" t="s">
        <v>170</v>
      </c>
    </row>
    <row r="67" spans="1:2">
      <c r="A67" s="333">
        <v>55</v>
      </c>
      <c r="B67" s="334" t="s">
        <v>171</v>
      </c>
    </row>
    <row r="68" spans="1:2">
      <c r="A68" s="333">
        <v>56</v>
      </c>
      <c r="B68" s="334" t="s">
        <v>172</v>
      </c>
    </row>
    <row r="69" spans="1:2">
      <c r="A69" s="333">
        <v>57</v>
      </c>
      <c r="B69" s="334" t="s">
        <v>173</v>
      </c>
    </row>
    <row r="70" spans="1:2">
      <c r="A70" s="333">
        <v>58</v>
      </c>
      <c r="B70" s="334" t="s">
        <v>174</v>
      </c>
    </row>
    <row r="71" spans="1:2">
      <c r="A71" s="333">
        <v>59</v>
      </c>
      <c r="B71" s="334" t="s">
        <v>175</v>
      </c>
    </row>
    <row r="72" spans="1:2">
      <c r="A72" s="333">
        <v>60</v>
      </c>
      <c r="B72" s="334" t="s">
        <v>176</v>
      </c>
    </row>
    <row r="73" spans="1:2">
      <c r="A73" s="333">
        <v>61</v>
      </c>
      <c r="B73" s="334" t="s">
        <v>177</v>
      </c>
    </row>
    <row r="74" spans="1:2">
      <c r="A74" s="333">
        <v>62</v>
      </c>
      <c r="B74" s="334" t="s">
        <v>178</v>
      </c>
    </row>
    <row r="75" spans="1:2">
      <c r="A75" s="333">
        <v>63</v>
      </c>
      <c r="B75" s="334" t="s">
        <v>179</v>
      </c>
    </row>
    <row r="76" spans="1:2">
      <c r="A76" s="333">
        <v>64</v>
      </c>
      <c r="B76" s="334" t="s">
        <v>180</v>
      </c>
    </row>
    <row r="77" spans="1:2">
      <c r="A77" s="333">
        <v>65</v>
      </c>
      <c r="B77" s="334" t="s">
        <v>181</v>
      </c>
    </row>
    <row r="78" spans="1:2">
      <c r="A78" s="333">
        <v>66</v>
      </c>
      <c r="B78" s="334" t="s">
        <v>182</v>
      </c>
    </row>
    <row r="79" spans="1:2">
      <c r="A79" s="333">
        <v>67</v>
      </c>
      <c r="B79" s="334" t="s">
        <v>183</v>
      </c>
    </row>
    <row r="80" spans="1:2">
      <c r="A80" s="333">
        <v>68</v>
      </c>
      <c r="B80" s="334" t="s">
        <v>184</v>
      </c>
    </row>
    <row r="81" spans="1:2">
      <c r="A81" s="333">
        <v>69</v>
      </c>
      <c r="B81" s="334" t="s">
        <v>185</v>
      </c>
    </row>
    <row r="82" spans="1:2">
      <c r="A82" s="333">
        <v>70</v>
      </c>
      <c r="B82" s="334" t="s">
        <v>186</v>
      </c>
    </row>
    <row r="83" spans="1:2">
      <c r="A83" s="333">
        <v>71</v>
      </c>
      <c r="B83" s="334" t="s">
        <v>187</v>
      </c>
    </row>
    <row r="84" spans="1:2">
      <c r="A84" s="333">
        <v>72</v>
      </c>
      <c r="B84" s="334" t="s">
        <v>188</v>
      </c>
    </row>
    <row r="85" spans="1:2">
      <c r="A85" s="333">
        <v>73</v>
      </c>
      <c r="B85" s="334" t="s">
        <v>189</v>
      </c>
    </row>
    <row r="86" spans="1:2">
      <c r="A86" s="333">
        <v>74</v>
      </c>
      <c r="B86" s="334" t="s">
        <v>190</v>
      </c>
    </row>
    <row r="87" spans="1:2">
      <c r="A87" s="333">
        <v>75</v>
      </c>
      <c r="B87" s="334" t="s">
        <v>191</v>
      </c>
    </row>
    <row r="88" spans="1:2">
      <c r="A88" s="333">
        <v>76</v>
      </c>
      <c r="B88" s="334" t="s">
        <v>192</v>
      </c>
    </row>
    <row r="89" spans="1:2">
      <c r="A89" s="333">
        <v>77</v>
      </c>
      <c r="B89" s="334" t="s">
        <v>193</v>
      </c>
    </row>
    <row r="90" spans="1:2">
      <c r="A90" s="333">
        <v>78</v>
      </c>
      <c r="B90" s="334" t="s">
        <v>194</v>
      </c>
    </row>
    <row r="91" spans="1:2">
      <c r="A91" s="333">
        <v>79</v>
      </c>
      <c r="B91" s="334" t="s">
        <v>195</v>
      </c>
    </row>
    <row r="92" spans="1:2">
      <c r="A92" s="333">
        <v>80</v>
      </c>
      <c r="B92" s="334" t="s">
        <v>196</v>
      </c>
    </row>
    <row r="93" spans="1:2">
      <c r="A93" s="333">
        <v>81</v>
      </c>
      <c r="B93" s="334" t="s">
        <v>197</v>
      </c>
    </row>
    <row r="94" spans="1:2">
      <c r="A94" s="333">
        <v>82</v>
      </c>
      <c r="B94" s="334" t="s">
        <v>198</v>
      </c>
    </row>
    <row r="95" spans="1:2">
      <c r="A95" s="333">
        <v>83</v>
      </c>
      <c r="B95" s="334" t="s">
        <v>199</v>
      </c>
    </row>
    <row r="96" spans="1:2">
      <c r="A96" s="333">
        <v>84</v>
      </c>
      <c r="B96" s="334" t="s">
        <v>200</v>
      </c>
    </row>
    <row r="97" spans="1:2">
      <c r="A97" s="333">
        <v>85</v>
      </c>
      <c r="B97" s="334" t="s">
        <v>201</v>
      </c>
    </row>
    <row r="98" spans="1:2">
      <c r="A98" s="333">
        <v>86</v>
      </c>
      <c r="B98" s="334" t="s">
        <v>202</v>
      </c>
    </row>
    <row r="99" spans="1:2">
      <c r="A99" s="333">
        <v>87</v>
      </c>
      <c r="B99" s="334" t="s">
        <v>203</v>
      </c>
    </row>
    <row r="100" spans="1:2">
      <c r="A100" s="333">
        <v>88</v>
      </c>
      <c r="B100" s="334" t="s">
        <v>204</v>
      </c>
    </row>
    <row r="101" spans="1:2">
      <c r="A101" s="333">
        <v>89</v>
      </c>
      <c r="B101" s="334" t="s">
        <v>205</v>
      </c>
    </row>
    <row r="102" spans="1:2">
      <c r="A102" s="333">
        <v>90</v>
      </c>
      <c r="B102" s="334" t="s">
        <v>206</v>
      </c>
    </row>
    <row r="103" spans="1:2">
      <c r="A103" s="333">
        <v>91</v>
      </c>
      <c r="B103" s="334" t="s">
        <v>207</v>
      </c>
    </row>
    <row r="104" spans="1:2">
      <c r="A104" s="333">
        <v>92</v>
      </c>
      <c r="B104" s="334" t="s">
        <v>208</v>
      </c>
    </row>
    <row r="105" spans="1:2">
      <c r="A105" s="333">
        <v>93</v>
      </c>
      <c r="B105" s="334" t="s">
        <v>209</v>
      </c>
    </row>
    <row r="106" spans="1:2">
      <c r="A106" s="333">
        <v>94</v>
      </c>
      <c r="B106" s="334" t="s">
        <v>210</v>
      </c>
    </row>
    <row r="107" spans="1:2">
      <c r="A107" s="333">
        <v>95</v>
      </c>
      <c r="B107" s="334" t="s">
        <v>211</v>
      </c>
    </row>
    <row r="108" spans="1:2">
      <c r="A108" s="333">
        <v>96</v>
      </c>
      <c r="B108" s="334" t="s">
        <v>212</v>
      </c>
    </row>
    <row r="109" spans="1:2">
      <c r="A109" s="333">
        <v>97</v>
      </c>
      <c r="B109" s="334" t="s">
        <v>213</v>
      </c>
    </row>
    <row r="110" spans="1:2">
      <c r="A110" s="333">
        <v>98</v>
      </c>
      <c r="B110" s="334" t="s">
        <v>214</v>
      </c>
    </row>
    <row r="111" spans="1:2">
      <c r="A111" s="333">
        <v>99</v>
      </c>
      <c r="B111" s="334" t="s">
        <v>215</v>
      </c>
    </row>
    <row r="112" spans="1:2">
      <c r="A112" s="333">
        <v>100</v>
      </c>
      <c r="B112" s="334" t="s">
        <v>216</v>
      </c>
    </row>
  </sheetData>
  <sheetProtection selectLockedCells="1" selectUnlockedCells="1"/>
  <customSheetViews>
    <customSheetView guid="{A41EE4DE-0D82-4A56-8210-F78316511D11}" state="hidden">
      <selection sqref="A1:F1"/>
      <pageMargins left="0.75" right="0.75" top="1" bottom="1" header="0.5" footer="0.5"/>
      <pageSetup orientation="portrait" r:id="rId1"/>
      <headerFooter alignWithMargins="0"/>
    </customSheetView>
    <customSheetView guid="{A34CC49F-E309-4C23-B4F6-1E3B307C10D1}" state="hidden">
      <selection sqref="A1:F1"/>
      <pageMargins left="0.75" right="0.75" top="1" bottom="1" header="0.5" footer="0.5"/>
      <pageSetup orientation="portrait" r:id="rId2"/>
      <headerFooter alignWithMargins="0"/>
    </customSheetView>
    <customSheetView guid="{B835C05C-B615-4DCB-982D-4519616B3CD8}" state="hidden">
      <selection sqref="A1:F1"/>
      <pageMargins left="0.75" right="0.75" top="1" bottom="1" header="0.5" footer="0.5"/>
      <pageSetup orientation="portrait" r:id="rId3"/>
      <headerFooter alignWithMargins="0"/>
    </customSheetView>
    <customSheetView guid="{223BC0FC-814D-40F0-9795-CE82A16FF3A5}" state="hidden">
      <selection sqref="A1:F1"/>
      <pageMargins left="0.75" right="0.75" top="1" bottom="1" header="0.5" footer="0.5"/>
      <pageSetup orientation="portrait" r:id="rId4"/>
      <headerFooter alignWithMargins="0"/>
    </customSheetView>
    <customSheetView guid="{D53177B2-31EC-4222-B97A-A37DCFD9E45B}" state="hidden">
      <selection sqref="A1:F1"/>
      <pageMargins left="0.75" right="0.75" top="1" bottom="1" header="0.5" footer="0.5"/>
      <pageSetup orientation="portrait" r:id="rId5"/>
      <headerFooter alignWithMargins="0"/>
    </customSheetView>
    <customSheetView guid="{B3CE7B10-A914-4559-A6DA-AED8C22AFD6D}" state="hidden">
      <selection sqref="A1:F1"/>
      <pageMargins left="0.75" right="0.75" top="1" bottom="1" header="0.5" footer="0.5"/>
      <pageSetup orientation="portrait" r:id="rId6"/>
      <headerFooter alignWithMargins="0"/>
    </customSheetView>
    <customSheetView guid="{7487ED9F-BBED-4B2A-9631-22F1A430946B}" state="hidden">
      <selection sqref="A1:F1"/>
      <pageMargins left="0.75" right="0.75" top="1" bottom="1" header="0.5" footer="0.5"/>
      <pageSetup orientation="portrait" r:id="rId7"/>
      <headerFooter alignWithMargins="0"/>
    </customSheetView>
    <customSheetView guid="{A7DBDDEF-9245-44C6-9EBF-032DB6E1C0A2}" state="hidden">
      <selection sqref="A1:F1"/>
      <pageMargins left="0.75" right="0.75" top="1" bottom="1" header="0.5" footer="0.5"/>
      <pageSetup orientation="portrait" r:id="rId8"/>
      <headerFooter alignWithMargins="0"/>
    </customSheetView>
    <customSheetView guid="{E9F4E142-7D26-464D-BECA-4F3806DB1FE1}" state="hidden">
      <selection sqref="A1:F1"/>
      <pageMargins left="0.75" right="0.75" top="1" bottom="1" header="0.5" footer="0.5"/>
      <pageSetup orientation="portrait" r:id="rId9"/>
      <headerFooter alignWithMargins="0"/>
    </customSheetView>
    <customSheetView guid="{27A45B7A-04F2-4516-B80B-5ED0825D4ED3}" state="hidden" topLeftCell="A2">
      <selection activeCell="C2" sqref="C2"/>
      <pageMargins left="0.75" right="0.75" top="1" bottom="1" header="0.5" footer="0.5"/>
      <pageSetup orientation="portrait" r:id="rId10"/>
      <headerFooter alignWithMargins="0"/>
    </customSheetView>
    <customSheetView guid="{14D7F02E-BCCA-4517-ABC7-537FF4AEB67A}" state="hidden" topLeftCell="A2">
      <selection activeCell="C2" sqref="C2"/>
      <pageMargins left="0.75" right="0.75" top="1" bottom="1" header="0.5" footer="0.5"/>
      <pageSetup orientation="portrait" r:id="rId11"/>
      <headerFooter alignWithMargins="0"/>
    </customSheetView>
    <customSheetView guid="{01ACF2E1-8E61-4459-ABC1-B6C183DEED61}" state="hidden" showRuler="0">
      <selection sqref="A1:B1"/>
      <pageMargins left="0.75" right="0.75" top="1" bottom="1" header="0.5" footer="0.5"/>
      <pageSetup orientation="portrait" r:id="rId12"/>
      <headerFooter alignWithMargins="0"/>
    </customSheetView>
    <customSheetView guid="{4F65FF32-EC61-4022-A399-2986D7B6B8B3}" state="hidden" showRuler="0">
      <selection sqref="A1:B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B23AD343-29DA-4CE0-BD10-47BF44F3782F}" state="hidden">
      <selection sqref="A1:F1"/>
      <pageMargins left="0.75" right="0.75" top="1" bottom="1" header="0.5" footer="0.5"/>
      <pageSetup orientation="portrait" r:id="rId15"/>
      <headerFooter alignWithMargins="0"/>
    </customSheetView>
    <customSheetView guid="{4AA1107B-A795-4744-B566-827168772C7A}" state="hidden">
      <selection sqref="A1:F1"/>
      <pageMargins left="0.75" right="0.75" top="1" bottom="1" header="0.5" footer="0.5"/>
      <pageSetup orientation="portrait" r:id="rId16"/>
      <headerFooter alignWithMargins="0"/>
    </customSheetView>
    <customSheetView guid="{EE46BCD1-F715-4FA9-A5FC-1B125AD601E0}" state="hidden">
      <selection sqref="A1:F1"/>
      <pageMargins left="0.75" right="0.75" top="1" bottom="1" header="0.5" footer="0.5"/>
      <pageSetup orientation="portrait" r:id="rId17"/>
      <headerFooter alignWithMargins="0"/>
    </customSheetView>
    <customSheetView guid="{D0757F9E-DF41-4B40-A5E5-F4F8FDD8D61D}" state="hidden">
      <selection sqref="A1:F1"/>
      <pageMargins left="0.75" right="0.75" top="1" bottom="1" header="0.5" footer="0.5"/>
      <pageSetup orientation="portrait" r:id="rId18"/>
      <headerFooter alignWithMargins="0"/>
    </customSheetView>
    <customSheetView guid="{E97134B6-5E8D-4951-8DA0-73D065532361}" state="hidden">
      <selection sqref="A1:F1"/>
      <pageMargins left="0.75" right="0.75" top="1" bottom="1" header="0.5" footer="0.5"/>
      <pageSetup orientation="portrait" r:id="rId19"/>
      <headerFooter alignWithMargins="0"/>
    </customSheetView>
    <customSheetView guid="{C431BC99-7569-44AB-83F6-AB73BDED3783}" state="hidden">
      <selection sqref="A1:F1"/>
      <pageMargins left="0.75" right="0.75" top="1" bottom="1" header="0.5" footer="0.5"/>
      <pageSetup orientation="portrait" r:id="rId20"/>
      <headerFooter alignWithMargins="0"/>
    </customSheetView>
    <customSheetView guid="{498493C3-769C-4143-9114-C68CD1D40B11}" state="hidden">
      <selection sqref="A1:F1"/>
      <pageMargins left="0.75" right="0.75" top="1" bottom="1" header="0.5" footer="0.5"/>
      <pageSetup orientation="portrait" r:id="rId21"/>
      <headerFooter alignWithMargins="0"/>
    </customSheetView>
    <customSheetView guid="{1E0C44A1-9358-4FBD-8C2C-4DB661DA1476}" state="hidden">
      <selection sqref="A1:F1"/>
      <pageMargins left="0.75" right="0.75" top="1" bottom="1" header="0.5" footer="0.5"/>
      <pageSetup orientation="portrait" r:id="rId22"/>
      <headerFooter alignWithMargins="0"/>
    </customSheetView>
    <customSheetView guid="{563446CD-EB1B-4F94-95CE-012C7C73EC8C}" state="hidden">
      <selection sqref="A1:F1"/>
      <pageMargins left="0.75" right="0.75" top="1" bottom="1" header="0.5" footer="0.5"/>
      <pageSetup orientation="portrait" r:id="rId23"/>
      <headerFooter alignWithMargins="0"/>
    </customSheetView>
    <customSheetView guid="{D917BAD1-3F5E-4203-970E-74D838DD272E}" state="hidden">
      <selection sqref="A1:F1"/>
      <pageMargins left="0.75" right="0.75" top="1" bottom="1" header="0.5" footer="0.5"/>
      <pageSetup orientation="portrait" r:id="rId24"/>
      <headerFooter alignWithMargins="0"/>
    </customSheetView>
  </customSheetViews>
  <mergeCells count="1">
    <mergeCell ref="A1:B1"/>
  </mergeCells>
  <phoneticPr fontId="2" type="noConversion"/>
  <pageMargins left="0.75" right="0.75" top="1" bottom="1" header="0.5" footer="0.5"/>
  <pageSetup orientation="portrait" r:id="rId2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A41EE4DE-0D82-4A56-8210-F78316511D11}"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563446CD-EB1B-4F94-95CE-012C7C73EC8C}" state="hidden">
      <pageMargins left="0.7" right="0.7" top="0.75" bottom="0.75" header="0.3" footer="0.3"/>
    </customSheetView>
    <customSheetView guid="{D917BAD1-3F5E-4203-970E-74D838DD272E}" state="hidden">
      <pageMargins left="0.7" right="0.7" top="0.75" bottom="0.75" header="0.3" footer="0.3"/>
    </customSheetView>
  </customSheetViews>
  <phoneticPr fontId="2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A41EE4DE-0D82-4A56-8210-F78316511D11}"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563446CD-EB1B-4F94-95CE-012C7C73EC8C}" state="hidden">
      <pageMargins left="0.7" right="0.7" top="0.75" bottom="0.75" header="0.3" footer="0.3"/>
    </customSheetView>
    <customSheetView guid="{D917BAD1-3F5E-4203-970E-74D838DD272E}" state="hidden">
      <pageMargins left="0.7" right="0.7" top="0.75" bottom="0.75" header="0.3" footer="0.3"/>
    </customSheetView>
  </customSheetViews>
  <phoneticPr fontId="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9"/>
  <sheetViews>
    <sheetView showGridLines="0" view="pageBreakPreview" zoomScaleNormal="100" zoomScaleSheetLayoutView="100" workbookViewId="0">
      <selection activeCell="F16" sqref="F16"/>
    </sheetView>
  </sheetViews>
  <sheetFormatPr defaultRowHeight="16.5"/>
  <cols>
    <col min="1" max="1" width="9" style="287"/>
    <col min="2" max="2" width="9" style="288"/>
    <col min="3" max="3" width="72.625" style="288" customWidth="1"/>
    <col min="4" max="4" width="66.125" style="300" customWidth="1"/>
    <col min="5" max="16384" width="9" style="286"/>
  </cols>
  <sheetData>
    <row r="1" spans="1:11" ht="45" customHeight="1">
      <c r="A1" s="1152" t="s">
        <v>562</v>
      </c>
      <c r="B1" s="1152"/>
      <c r="C1" s="1152"/>
      <c r="D1" s="284"/>
      <c r="E1" s="285"/>
      <c r="F1" s="285"/>
      <c r="G1" s="285"/>
      <c r="H1" s="285"/>
      <c r="I1" s="285"/>
      <c r="J1" s="285"/>
      <c r="K1" s="285"/>
    </row>
    <row r="2" spans="1:11" ht="18" customHeight="1">
      <c r="D2" s="289"/>
      <c r="E2" s="290"/>
      <c r="F2" s="290"/>
      <c r="G2" s="290"/>
      <c r="H2" s="290"/>
      <c r="I2" s="290"/>
      <c r="J2" s="290"/>
      <c r="K2" s="290"/>
    </row>
    <row r="3" spans="1:11" ht="18" customHeight="1">
      <c r="A3" s="291" t="s">
        <v>340</v>
      </c>
      <c r="B3" s="288" t="s">
        <v>312</v>
      </c>
      <c r="D3" s="292"/>
      <c r="E3" s="293"/>
      <c r="F3" s="293"/>
      <c r="G3" s="293"/>
      <c r="H3" s="293"/>
      <c r="I3" s="293"/>
      <c r="J3" s="293"/>
      <c r="K3" s="293"/>
    </row>
    <row r="4" spans="1:11" ht="18" customHeight="1">
      <c r="B4" s="294" t="s">
        <v>371</v>
      </c>
      <c r="C4" s="295" t="s">
        <v>328</v>
      </c>
      <c r="D4" s="292"/>
      <c r="E4" s="293"/>
      <c r="F4" s="293"/>
      <c r="G4" s="293"/>
      <c r="H4" s="293"/>
      <c r="I4" s="293"/>
      <c r="J4" s="293"/>
      <c r="K4" s="293"/>
    </row>
    <row r="5" spans="1:11" ht="38.1" customHeight="1">
      <c r="B5" s="294" t="s">
        <v>374</v>
      </c>
      <c r="C5" s="295" t="s">
        <v>442</v>
      </c>
      <c r="D5" s="292"/>
      <c r="E5" s="293"/>
      <c r="F5" s="293"/>
      <c r="G5" s="293"/>
      <c r="H5" s="293"/>
      <c r="I5" s="293"/>
      <c r="J5" s="293"/>
      <c r="K5" s="293"/>
    </row>
    <row r="6" spans="1:11" ht="18" customHeight="1">
      <c r="B6" s="294" t="s">
        <v>426</v>
      </c>
      <c r="C6" s="295" t="s">
        <v>136</v>
      </c>
      <c r="D6" s="292"/>
      <c r="E6" s="293"/>
      <c r="F6" s="293"/>
      <c r="G6" s="293"/>
      <c r="H6" s="293"/>
      <c r="I6" s="293"/>
      <c r="J6" s="293"/>
      <c r="K6" s="293"/>
    </row>
    <row r="7" spans="1:11" ht="18" customHeight="1">
      <c r="B7" s="294" t="s">
        <v>427</v>
      </c>
      <c r="C7" s="295" t="s">
        <v>443</v>
      </c>
      <c r="D7" s="292"/>
      <c r="E7" s="293"/>
      <c r="F7" s="293"/>
      <c r="G7" s="293"/>
      <c r="H7" s="293"/>
      <c r="I7" s="293"/>
      <c r="J7" s="293"/>
      <c r="K7" s="293"/>
    </row>
    <row r="8" spans="1:11" ht="18" customHeight="1">
      <c r="B8" s="294" t="s">
        <v>444</v>
      </c>
      <c r="C8" s="295" t="s">
        <v>445</v>
      </c>
      <c r="D8" s="292"/>
      <c r="E8" s="293"/>
      <c r="F8" s="293"/>
      <c r="G8" s="293"/>
      <c r="H8" s="293"/>
      <c r="I8" s="293"/>
      <c r="J8" s="293"/>
      <c r="K8" s="293"/>
    </row>
    <row r="9" spans="1:11" ht="18" customHeight="1">
      <c r="B9" s="294" t="s">
        <v>446</v>
      </c>
      <c r="C9" s="295" t="s">
        <v>447</v>
      </c>
      <c r="D9" s="292"/>
      <c r="E9" s="293"/>
      <c r="F9" s="293"/>
      <c r="G9" s="293"/>
      <c r="H9" s="293"/>
      <c r="I9" s="293"/>
      <c r="J9" s="293"/>
      <c r="K9" s="293"/>
    </row>
    <row r="10" spans="1:11" ht="18" customHeight="1">
      <c r="B10" s="294"/>
      <c r="C10" s="295"/>
      <c r="D10" s="292"/>
      <c r="E10" s="293"/>
      <c r="F10" s="293"/>
      <c r="G10" s="293"/>
      <c r="H10" s="293"/>
      <c r="I10" s="293"/>
      <c r="J10" s="293"/>
      <c r="K10" s="293"/>
    </row>
    <row r="11" spans="1:11" ht="18" customHeight="1">
      <c r="A11" s="291" t="s">
        <v>341</v>
      </c>
      <c r="B11" s="288" t="s">
        <v>313</v>
      </c>
      <c r="D11" s="292"/>
      <c r="E11" s="293"/>
      <c r="F11" s="293"/>
      <c r="G11" s="293"/>
      <c r="H11" s="293"/>
      <c r="I11" s="293"/>
      <c r="J11" s="293"/>
      <c r="K11" s="293"/>
    </row>
    <row r="12" spans="1:11" ht="18" customHeight="1">
      <c r="B12" s="1153" t="s">
        <v>314</v>
      </c>
      <c r="C12" s="1153"/>
      <c r="D12" s="297"/>
      <c r="E12" s="293"/>
      <c r="F12" s="293"/>
      <c r="G12" s="293"/>
      <c r="H12" s="293"/>
      <c r="I12" s="293"/>
      <c r="J12" s="293"/>
      <c r="K12" s="293"/>
    </row>
    <row r="13" spans="1:11" ht="18" customHeight="1">
      <c r="B13" s="298"/>
      <c r="C13" s="295" t="s">
        <v>315</v>
      </c>
      <c r="D13" s="292"/>
      <c r="E13" s="293"/>
      <c r="F13" s="293"/>
      <c r="G13" s="293"/>
      <c r="H13" s="293"/>
      <c r="I13" s="293"/>
      <c r="J13" s="293"/>
      <c r="K13" s="293"/>
    </row>
    <row r="14" spans="1:11" ht="18" customHeight="1">
      <c r="B14" s="1153" t="s">
        <v>316</v>
      </c>
      <c r="C14" s="1153"/>
      <c r="D14" s="297"/>
      <c r="E14" s="293"/>
      <c r="F14" s="293"/>
      <c r="G14" s="293"/>
      <c r="H14" s="293"/>
      <c r="I14" s="293"/>
      <c r="J14" s="293"/>
      <c r="K14" s="293"/>
    </row>
    <row r="15" spans="1:11" ht="38.1" customHeight="1">
      <c r="B15" s="299" t="s">
        <v>329</v>
      </c>
      <c r="C15" s="295" t="s">
        <v>137</v>
      </c>
      <c r="D15" s="292"/>
      <c r="E15" s="293"/>
      <c r="F15" s="293"/>
      <c r="G15" s="293"/>
      <c r="H15" s="293"/>
      <c r="I15" s="293"/>
      <c r="J15" s="293"/>
      <c r="K15" s="293"/>
    </row>
    <row r="16" spans="1:11" ht="24.75" customHeight="1">
      <c r="B16" s="299" t="s">
        <v>329</v>
      </c>
      <c r="C16" s="295" t="s">
        <v>451</v>
      </c>
      <c r="D16" s="292"/>
      <c r="E16" s="293"/>
      <c r="F16" s="293"/>
      <c r="G16" s="293"/>
      <c r="H16" s="293"/>
      <c r="I16" s="293"/>
      <c r="J16" s="293"/>
      <c r="K16" s="293"/>
    </row>
    <row r="17" spans="2:11" ht="42" customHeight="1">
      <c r="B17" s="299" t="s">
        <v>329</v>
      </c>
      <c r="C17" s="295" t="s">
        <v>452</v>
      </c>
      <c r="D17" s="292"/>
      <c r="E17" s="293"/>
      <c r="F17" s="293"/>
      <c r="G17" s="293"/>
      <c r="H17" s="293"/>
      <c r="I17" s="293"/>
      <c r="J17" s="293"/>
      <c r="K17" s="293"/>
    </row>
    <row r="18" spans="2:11" ht="18" customHeight="1">
      <c r="B18" s="299" t="s">
        <v>329</v>
      </c>
      <c r="C18" s="295" t="s">
        <v>317</v>
      </c>
      <c r="D18" s="292"/>
      <c r="E18" s="293"/>
      <c r="F18" s="293"/>
      <c r="G18" s="293"/>
      <c r="H18" s="293"/>
      <c r="I18" s="293"/>
      <c r="J18" s="293"/>
      <c r="K18" s="293"/>
    </row>
    <row r="19" spans="2:11" ht="18" customHeight="1">
      <c r="B19" s="299" t="s">
        <v>329</v>
      </c>
      <c r="C19" s="295" t="s">
        <v>441</v>
      </c>
      <c r="D19" s="292"/>
      <c r="E19" s="293"/>
      <c r="F19" s="293"/>
      <c r="G19" s="293"/>
      <c r="H19" s="293"/>
      <c r="I19" s="293"/>
      <c r="J19" s="293"/>
      <c r="K19" s="293"/>
    </row>
    <row r="20" spans="2:11" ht="18" customHeight="1">
      <c r="B20" s="299" t="s">
        <v>329</v>
      </c>
      <c r="C20" s="295" t="s">
        <v>318</v>
      </c>
      <c r="D20" s="292"/>
      <c r="E20" s="293"/>
      <c r="F20" s="293"/>
      <c r="G20" s="293"/>
      <c r="H20" s="293"/>
      <c r="I20" s="293"/>
      <c r="J20" s="293"/>
      <c r="K20" s="293"/>
    </row>
    <row r="21" spans="2:11" ht="18" customHeight="1">
      <c r="B21" s="1153" t="s">
        <v>319</v>
      </c>
      <c r="C21" s="1153"/>
      <c r="D21" s="297"/>
      <c r="E21" s="293"/>
      <c r="F21" s="293"/>
      <c r="G21" s="293"/>
      <c r="H21" s="293"/>
      <c r="I21" s="293"/>
      <c r="J21" s="293"/>
      <c r="K21" s="293"/>
    </row>
    <row r="22" spans="2:11" ht="54" customHeight="1">
      <c r="B22" s="299" t="s">
        <v>329</v>
      </c>
      <c r="C22" s="295" t="s">
        <v>320</v>
      </c>
      <c r="D22" s="292"/>
      <c r="E22" s="293"/>
      <c r="F22" s="293"/>
      <c r="G22" s="293"/>
      <c r="H22" s="293"/>
      <c r="I22" s="293"/>
      <c r="J22" s="293"/>
      <c r="K22" s="293"/>
    </row>
    <row r="23" spans="2:11" ht="54" customHeight="1">
      <c r="B23" s="299" t="s">
        <v>329</v>
      </c>
      <c r="C23" s="295" t="s">
        <v>321</v>
      </c>
      <c r="D23" s="292"/>
      <c r="E23" s="293"/>
      <c r="F23" s="293"/>
      <c r="G23" s="293"/>
      <c r="H23" s="293"/>
      <c r="I23" s="293"/>
      <c r="J23" s="293"/>
      <c r="K23" s="293"/>
    </row>
    <row r="24" spans="2:11" ht="38.1" customHeight="1">
      <c r="B24" s="299" t="s">
        <v>329</v>
      </c>
      <c r="C24" s="295" t="s">
        <v>322</v>
      </c>
      <c r="D24" s="292"/>
      <c r="E24" s="293"/>
      <c r="F24" s="293"/>
      <c r="G24" s="293"/>
      <c r="H24" s="293"/>
      <c r="I24" s="293"/>
      <c r="J24" s="293"/>
      <c r="K24" s="293"/>
    </row>
    <row r="25" spans="2:11" ht="18" customHeight="1">
      <c r="B25" s="299" t="s">
        <v>329</v>
      </c>
      <c r="C25" s="295" t="s">
        <v>323</v>
      </c>
      <c r="D25" s="292"/>
      <c r="E25" s="293"/>
      <c r="F25" s="293"/>
      <c r="G25" s="293"/>
      <c r="H25" s="293"/>
      <c r="I25" s="293"/>
      <c r="J25" s="293"/>
      <c r="K25" s="293"/>
    </row>
    <row r="26" spans="2:11" ht="38.1" customHeight="1">
      <c r="B26" s="299" t="s">
        <v>329</v>
      </c>
      <c r="C26" s="295" t="s">
        <v>324</v>
      </c>
      <c r="D26" s="292"/>
      <c r="E26" s="293"/>
      <c r="F26" s="293"/>
      <c r="G26" s="293"/>
      <c r="H26" s="293"/>
      <c r="I26" s="293"/>
      <c r="J26" s="293"/>
      <c r="K26" s="293"/>
    </row>
    <row r="27" spans="2:11" ht="18" customHeight="1">
      <c r="B27" s="1153" t="s">
        <v>325</v>
      </c>
      <c r="C27" s="1153"/>
      <c r="D27" s="297"/>
      <c r="E27" s="293"/>
      <c r="F27" s="293"/>
      <c r="G27" s="293"/>
      <c r="H27" s="293"/>
      <c r="I27" s="293"/>
      <c r="J27" s="293"/>
      <c r="K27" s="293"/>
    </row>
    <row r="28" spans="2:11" ht="54" customHeight="1">
      <c r="B28" s="299" t="s">
        <v>329</v>
      </c>
      <c r="C28" s="295" t="s">
        <v>320</v>
      </c>
      <c r="D28" s="292"/>
      <c r="E28" s="293"/>
      <c r="F28" s="293"/>
      <c r="G28" s="293"/>
      <c r="H28" s="293"/>
      <c r="I28" s="293"/>
      <c r="J28" s="293"/>
      <c r="K28" s="293"/>
    </row>
    <row r="29" spans="2:11" ht="18" customHeight="1">
      <c r="B29" s="299" t="s">
        <v>329</v>
      </c>
      <c r="C29" s="295" t="s">
        <v>323</v>
      </c>
      <c r="D29" s="292"/>
      <c r="E29" s="293"/>
      <c r="F29" s="293"/>
      <c r="G29" s="293"/>
      <c r="H29" s="293"/>
      <c r="I29" s="293"/>
      <c r="J29" s="293"/>
      <c r="K29" s="293"/>
    </row>
    <row r="30" spans="2:11" ht="18" customHeight="1">
      <c r="B30" s="1153" t="s">
        <v>584</v>
      </c>
      <c r="C30" s="1153"/>
      <c r="D30" s="297"/>
    </row>
    <row r="31" spans="2:11" ht="54" customHeight="1">
      <c r="B31" s="299" t="s">
        <v>329</v>
      </c>
      <c r="C31" s="295" t="s">
        <v>320</v>
      </c>
      <c r="D31" s="292"/>
      <c r="E31" s="293"/>
      <c r="F31" s="293"/>
      <c r="G31" s="293"/>
      <c r="H31" s="293"/>
      <c r="I31" s="293"/>
      <c r="J31" s="293"/>
      <c r="K31" s="293"/>
    </row>
    <row r="32" spans="2:11" ht="18" customHeight="1">
      <c r="B32" s="299" t="s">
        <v>329</v>
      </c>
      <c r="C32" s="295" t="s">
        <v>323</v>
      </c>
      <c r="D32" s="292"/>
    </row>
    <row r="33" spans="2:11" ht="18" customHeight="1">
      <c r="B33" s="1153" t="s">
        <v>570</v>
      </c>
      <c r="C33" s="1153"/>
      <c r="D33" s="297"/>
    </row>
    <row r="34" spans="2:11" ht="54" customHeight="1">
      <c r="B34" s="299" t="s">
        <v>329</v>
      </c>
      <c r="C34" s="295" t="s">
        <v>320</v>
      </c>
      <c r="D34" s="292"/>
      <c r="E34" s="293"/>
      <c r="F34" s="293"/>
      <c r="G34" s="293"/>
      <c r="H34" s="293"/>
      <c r="I34" s="293"/>
      <c r="J34" s="293"/>
      <c r="K34" s="293"/>
    </row>
    <row r="35" spans="2:11" ht="18" customHeight="1">
      <c r="B35" s="299" t="s">
        <v>329</v>
      </c>
      <c r="C35" s="295" t="s">
        <v>323</v>
      </c>
      <c r="D35" s="292"/>
    </row>
    <row r="36" spans="2:11" ht="18" hidden="1" customHeight="1">
      <c r="B36" s="1153" t="s">
        <v>524</v>
      </c>
      <c r="C36" s="1153"/>
      <c r="D36" s="297"/>
    </row>
    <row r="37" spans="2:11" ht="18" hidden="1" customHeight="1">
      <c r="B37" s="299" t="s">
        <v>329</v>
      </c>
      <c r="C37" s="295" t="s">
        <v>326</v>
      </c>
      <c r="D37" s="292"/>
    </row>
    <row r="38" spans="2:11" ht="18" customHeight="1">
      <c r="B38" s="1153" t="s">
        <v>327</v>
      </c>
      <c r="C38" s="1153"/>
      <c r="D38" s="297"/>
    </row>
    <row r="39" spans="2:11" ht="32.25" customHeight="1">
      <c r="B39" s="299" t="s">
        <v>329</v>
      </c>
      <c r="C39" s="295" t="s">
        <v>333</v>
      </c>
      <c r="D39" s="292"/>
      <c r="E39" s="293"/>
      <c r="F39" s="293"/>
      <c r="G39" s="293"/>
      <c r="H39" s="293"/>
      <c r="I39" s="293"/>
      <c r="J39" s="293"/>
      <c r="K39" s="293"/>
    </row>
    <row r="40" spans="2:11" ht="18" customHeight="1">
      <c r="B40" s="1153" t="s">
        <v>334</v>
      </c>
      <c r="C40" s="1153"/>
    </row>
    <row r="41" spans="2:11" ht="38.1" customHeight="1">
      <c r="B41" s="299" t="s">
        <v>329</v>
      </c>
      <c r="C41" s="295" t="s">
        <v>332</v>
      </c>
    </row>
    <row r="42" spans="2:11" ht="38.1" customHeight="1">
      <c r="B42" s="299" t="s">
        <v>329</v>
      </c>
      <c r="C42" s="295" t="s">
        <v>333</v>
      </c>
    </row>
    <row r="43" spans="2:11" ht="18" customHeight="1">
      <c r="B43" s="1153" t="s">
        <v>335</v>
      </c>
      <c r="C43" s="1153"/>
    </row>
    <row r="44" spans="2:11" ht="18" customHeight="1">
      <c r="B44" s="299" t="s">
        <v>329</v>
      </c>
      <c r="C44" s="301" t="s">
        <v>330</v>
      </c>
    </row>
    <row r="45" spans="2:11" ht="18" customHeight="1">
      <c r="B45" s="299" t="s">
        <v>329</v>
      </c>
      <c r="C45" s="301" t="s">
        <v>336</v>
      </c>
    </row>
    <row r="46" spans="2:11" ht="18" customHeight="1">
      <c r="B46" s="1153" t="s">
        <v>331</v>
      </c>
      <c r="C46" s="1153"/>
    </row>
    <row r="47" spans="2:11" ht="18" customHeight="1">
      <c r="B47" s="299" t="s">
        <v>329</v>
      </c>
      <c r="C47" s="295" t="s">
        <v>138</v>
      </c>
      <c r="D47" s="292"/>
      <c r="E47" s="293"/>
      <c r="F47" s="293"/>
      <c r="G47" s="293"/>
      <c r="H47" s="293"/>
      <c r="I47" s="293"/>
      <c r="J47" s="293"/>
      <c r="K47" s="293"/>
    </row>
    <row r="48" spans="2:11" ht="18" customHeight="1">
      <c r="B48" s="299" t="s">
        <v>329</v>
      </c>
      <c r="C48" s="295" t="s">
        <v>337</v>
      </c>
      <c r="D48" s="292"/>
      <c r="E48" s="293"/>
      <c r="F48" s="293"/>
      <c r="G48" s="293"/>
      <c r="H48" s="293"/>
      <c r="I48" s="293"/>
      <c r="J48" s="293"/>
      <c r="K48" s="293"/>
    </row>
    <row r="49" spans="1:11" ht="36" customHeight="1">
      <c r="B49" s="299" t="s">
        <v>329</v>
      </c>
      <c r="C49" s="295" t="s">
        <v>139</v>
      </c>
      <c r="D49" s="292"/>
      <c r="E49" s="293"/>
      <c r="F49" s="293"/>
      <c r="G49" s="293"/>
      <c r="H49" s="293"/>
      <c r="I49" s="293"/>
      <c r="J49" s="293"/>
      <c r="K49" s="293"/>
    </row>
    <row r="50" spans="1:11" ht="18" customHeight="1">
      <c r="B50" s="299" t="s">
        <v>329</v>
      </c>
      <c r="C50" s="295" t="s">
        <v>338</v>
      </c>
      <c r="D50" s="292"/>
      <c r="E50" s="293"/>
      <c r="F50" s="293"/>
      <c r="G50" s="293"/>
      <c r="H50" s="293"/>
      <c r="I50" s="293"/>
      <c r="J50" s="293"/>
      <c r="K50" s="293"/>
    </row>
    <row r="51" spans="1:11" ht="18" customHeight="1">
      <c r="A51" s="288"/>
      <c r="C51" s="302"/>
    </row>
    <row r="52" spans="1:11" ht="18" customHeight="1">
      <c r="A52" s="1156"/>
      <c r="B52" s="1156"/>
      <c r="C52" s="1156"/>
      <c r="D52" s="296"/>
    </row>
    <row r="53" spans="1:11" ht="18" customHeight="1">
      <c r="A53" s="1155" t="s">
        <v>140</v>
      </c>
      <c r="B53" s="1155"/>
      <c r="C53" s="1155"/>
      <c r="D53" s="296"/>
    </row>
    <row r="54" spans="1:11" ht="36" customHeight="1">
      <c r="A54" s="1154" t="s">
        <v>339</v>
      </c>
      <c r="B54" s="1154"/>
      <c r="C54" s="1154"/>
    </row>
    <row r="55" spans="1:11" ht="18" customHeight="1">
      <c r="B55" s="303"/>
      <c r="C55" s="303"/>
    </row>
    <row r="56" spans="1:11" ht="18" customHeight="1">
      <c r="C56" s="301"/>
    </row>
    <row r="57" spans="1:11" ht="18" customHeight="1">
      <c r="C57" s="302"/>
    </row>
    <row r="58" spans="1:11" ht="18" customHeight="1">
      <c r="C58" s="301"/>
    </row>
    <row r="59" spans="1:11" ht="18" customHeight="1">
      <c r="B59" s="302"/>
      <c r="C59" s="302"/>
    </row>
    <row r="60" spans="1:11" ht="18" customHeight="1">
      <c r="B60" s="302"/>
      <c r="C60" s="302"/>
    </row>
    <row r="61" spans="1:11" ht="18" customHeight="1">
      <c r="B61" s="302"/>
      <c r="C61" s="302"/>
    </row>
    <row r="62" spans="1:11" ht="18" customHeight="1">
      <c r="B62" s="302"/>
      <c r="C62" s="302"/>
    </row>
    <row r="63" spans="1:11" ht="18" customHeight="1">
      <c r="B63" s="302"/>
      <c r="C63" s="302"/>
    </row>
    <row r="64" spans="1:11" ht="18" customHeight="1">
      <c r="B64" s="302"/>
      <c r="C64" s="302"/>
    </row>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sheetData>
  <sheetProtection algorithmName="SHA-512" hashValue="pAJCrj2qGu92n1Wg1q9ncfDR+wqF8r/wjc7P4JqLwCHdwixfZ2LNgNdppuWj4kwMph35vwPIuwaGYOHiyQnjEA==" saltValue="uVhfnI8AXMFTRkbI6+Itig==" spinCount="100000" sheet="1" formatColumns="0" formatRows="0" selectLockedCells="1" selectUnlockedCells="1"/>
  <customSheetViews>
    <customSheetView guid="{A41EE4DE-0D82-4A56-8210-F78316511D11}" showGridLines="0" printArea="1" hiddenRows="1" view="pageBreakPreview">
      <selection activeCell="F16" sqref="F16"/>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0"/>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1"/>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2"/>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563446CD-EB1B-4F94-95CE-012C7C73EC8C}" showGridLines="0" printArea="1" hiddenRows="1" view="pageBreakPreview" topLeftCell="A13">
      <selection activeCell="A23" sqref="A23"/>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D917BAD1-3F5E-4203-970E-74D838DD272E}" showGridLines="0" printArea="1" hiddenRows="1" view="pageBreakPreview">
      <selection activeCell="F16" sqref="F16"/>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s>
  <mergeCells count="15">
    <mergeCell ref="A1:C1"/>
    <mergeCell ref="B12:C12"/>
    <mergeCell ref="B14:C14"/>
    <mergeCell ref="B21:C21"/>
    <mergeCell ref="A54:C54"/>
    <mergeCell ref="A53:C53"/>
    <mergeCell ref="A52:C52"/>
    <mergeCell ref="B27:C27"/>
    <mergeCell ref="B30:C30"/>
    <mergeCell ref="B33:C33"/>
    <mergeCell ref="B38:C38"/>
    <mergeCell ref="B46:C46"/>
    <mergeCell ref="B40:C40"/>
    <mergeCell ref="B43:C43"/>
    <mergeCell ref="B36:C36"/>
  </mergeCells>
  <phoneticPr fontId="29" type="noConversion"/>
  <pageMargins left="0.75" right="0.75" top="0.55000000000000004" bottom="0.47" header="0.32" footer="0.25"/>
  <pageSetup orientation="portrait" r:id="rId24"/>
  <headerFooter alignWithMargins="0">
    <oddFooter>&amp;RPage &amp;P of &amp;N</oddFooter>
  </headerFooter>
  <rowBreaks count="1" manualBreakCount="1">
    <brk id="29" max="2" man="1"/>
  </rowBreaks>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F31" sqref="F31"/>
    </sheetView>
  </sheetViews>
  <sheetFormatPr defaultColWidth="8" defaultRowHeight="16.5"/>
  <cols>
    <col min="1" max="1" width="8" style="157" customWidth="1"/>
    <col min="2" max="2" width="28.875" style="159" customWidth="1"/>
    <col min="3" max="3" width="10.25" style="159" customWidth="1"/>
    <col min="4" max="5" width="5.625" style="159" customWidth="1"/>
    <col min="6" max="6" width="5.625" style="164" customWidth="1"/>
    <col min="7" max="7" width="34.125" style="164" customWidth="1"/>
    <col min="8" max="10" width="10.375" style="164" hidden="1" customWidth="1"/>
    <col min="11" max="11" width="8" style="157" hidden="1" customWidth="1"/>
    <col min="12" max="12" width="21.5" style="157" hidden="1" customWidth="1"/>
    <col min="13" max="18" width="8" style="157" hidden="1" customWidth="1"/>
    <col min="19" max="19" width="8" style="157" customWidth="1"/>
    <col min="20" max="25" width="8" style="157"/>
    <col min="26" max="26" width="0" style="157" hidden="1" customWidth="1"/>
    <col min="27" max="27" width="16.75" style="157" hidden="1" customWidth="1"/>
    <col min="28" max="28" width="25.625" style="157" hidden="1" customWidth="1"/>
    <col min="29" max="29" width="0" style="157" hidden="1" customWidth="1"/>
    <col min="30" max="16384" width="8" style="157"/>
  </cols>
  <sheetData>
    <row r="1" spans="2:28" s="162" customFormat="1" ht="81" customHeight="1">
      <c r="B1" s="1163" t="str">
        <f>Cover!$B$2</f>
        <v xml:space="preserve">Transmission Line package TW01 for Diversion/modification of 400kV D/C Kota/RAPPD – Jaipur South Transmission Line due to upcoming Isarda Dam Project under Consultancy services </v>
      </c>
      <c r="C1" s="1163"/>
      <c r="D1" s="1163"/>
      <c r="E1" s="1163"/>
      <c r="F1" s="1163"/>
      <c r="G1" s="1163"/>
      <c r="H1" s="158"/>
      <c r="I1" s="158"/>
      <c r="J1" s="158"/>
      <c r="L1" s="179"/>
      <c r="M1" s="179"/>
      <c r="N1" s="179"/>
    </row>
    <row r="2" spans="2:28" ht="20.100000000000001" customHeight="1">
      <c r="B2" s="1164" t="str">
        <f>Cover!B3</f>
        <v>Specification No.: CC/NT/W-TW/DOM/A06/23/04720</v>
      </c>
      <c r="C2" s="1164"/>
      <c r="D2" s="1164"/>
      <c r="E2" s="1164"/>
      <c r="F2" s="1164"/>
      <c r="G2" s="1164"/>
      <c r="H2" s="159"/>
      <c r="I2" s="159"/>
      <c r="J2" s="159"/>
      <c r="L2" s="826" t="s">
        <v>556</v>
      </c>
      <c r="M2" s="344">
        <v>1</v>
      </c>
      <c r="N2" s="180"/>
      <c r="AA2" s="826" t="s">
        <v>559</v>
      </c>
      <c r="AB2" s="1084">
        <v>1</v>
      </c>
    </row>
    <row r="3" spans="2:28" ht="12" customHeight="1">
      <c r="B3" s="160"/>
      <c r="C3" s="160"/>
      <c r="D3" s="160"/>
      <c r="E3" s="160"/>
      <c r="F3" s="159"/>
      <c r="G3" s="159"/>
      <c r="H3" s="159"/>
      <c r="I3" s="159"/>
      <c r="J3" s="159"/>
      <c r="L3" s="826" t="s">
        <v>557</v>
      </c>
      <c r="M3" s="344" t="s">
        <v>448</v>
      </c>
      <c r="N3" s="180"/>
      <c r="AA3" s="826" t="s">
        <v>560</v>
      </c>
      <c r="AB3" s="1084" t="s">
        <v>448</v>
      </c>
    </row>
    <row r="4" spans="2:28" ht="20.100000000000001" customHeight="1">
      <c r="B4" s="1165" t="s">
        <v>262</v>
      </c>
      <c r="C4" s="1165"/>
      <c r="D4" s="1165"/>
      <c r="E4" s="1165"/>
      <c r="F4" s="1165"/>
      <c r="G4" s="1165"/>
      <c r="H4" s="159"/>
      <c r="I4" s="159"/>
      <c r="J4" s="159"/>
      <c r="M4" s="344"/>
      <c r="N4" s="180"/>
    </row>
    <row r="5" spans="2:28" ht="12" customHeight="1">
      <c r="B5" s="161"/>
      <c r="C5" s="161"/>
      <c r="F5" s="159"/>
      <c r="G5" s="159"/>
      <c r="H5" s="159"/>
      <c r="I5" s="159"/>
      <c r="J5" s="159"/>
      <c r="L5" s="180"/>
      <c r="M5" s="180"/>
      <c r="N5" s="180"/>
    </row>
    <row r="6" spans="2:28" s="162" customFormat="1" ht="43.5" customHeight="1" thickBot="1">
      <c r="B6" s="670" t="s">
        <v>263</v>
      </c>
      <c r="C6" s="672"/>
      <c r="D6" s="1166" t="s">
        <v>559</v>
      </c>
      <c r="E6" s="1166"/>
      <c r="F6" s="1166"/>
      <c r="G6" s="1166"/>
      <c r="H6" s="163"/>
      <c r="I6" s="163" t="str">
        <f>D6</f>
        <v>Sole Bidder</v>
      </c>
      <c r="J6" s="163"/>
      <c r="K6" s="162">
        <f>IF(I6="Sole Bidder",1,2)</f>
        <v>1</v>
      </c>
      <c r="L6" s="564">
        <f>IF(D6= "Sole Bidder", 0, D7)</f>
        <v>0</v>
      </c>
      <c r="M6" s="179" t="str">
        <f>D6</f>
        <v>Sole Bidder</v>
      </c>
      <c r="N6" s="179">
        <f>IF(M6="Sole Bidder",1,2)</f>
        <v>1</v>
      </c>
      <c r="AA6" s="1085">
        <f>IF(D6= "Sole Bidder", 0, D7)</f>
        <v>0</v>
      </c>
    </row>
    <row r="7" spans="2:28" ht="50.1" customHeight="1">
      <c r="B7" s="669" t="str">
        <f>IF(D6= "JV (Joint Venture)", "Total Nos. of  Partners in the JV [excluding the Lead Partner]", "")</f>
        <v/>
      </c>
      <c r="C7" s="671"/>
      <c r="D7" s="1167" t="s">
        <v>448</v>
      </c>
      <c r="E7" s="1168"/>
      <c r="F7" s="1168"/>
      <c r="G7" s="1169"/>
      <c r="L7" s="180"/>
      <c r="M7" s="180"/>
      <c r="N7" s="180"/>
    </row>
    <row r="8" spans="2:28" ht="19.5" customHeight="1">
      <c r="B8" s="165"/>
      <c r="C8" s="165"/>
      <c r="D8" s="163"/>
      <c r="L8" s="157">
        <f>IF(AND(D6="JV (Joint Venture)",D7=1),1,0)</f>
        <v>0</v>
      </c>
    </row>
    <row r="9" spans="2:28" ht="20.100000000000001" customHeight="1">
      <c r="B9" s="166" t="str">
        <f>IF(D6= "Sole Bidder", "Name of Sole Bidder", "Name of Lead Partner")</f>
        <v>Name of Sole Bidder</v>
      </c>
      <c r="C9" s="167"/>
      <c r="D9" s="1170" t="s">
        <v>460</v>
      </c>
      <c r="E9" s="1171"/>
      <c r="F9" s="1171"/>
      <c r="G9" s="1172"/>
    </row>
    <row r="10" spans="2:28" ht="20.100000000000001" customHeight="1">
      <c r="B10" s="168" t="str">
        <f>IF(D6= "Sole Bidder", "Address of Sole Bidder", "Address of Sole Bidder")</f>
        <v>Address of Sole Bidder</v>
      </c>
      <c r="C10" s="169"/>
      <c r="D10" s="1170" t="s">
        <v>460</v>
      </c>
      <c r="E10" s="1171"/>
      <c r="F10" s="1171"/>
      <c r="G10" s="1172"/>
    </row>
    <row r="11" spans="2:28" ht="20.100000000000001" customHeight="1">
      <c r="B11" s="170"/>
      <c r="C11" s="171"/>
      <c r="D11" s="1170" t="s">
        <v>460</v>
      </c>
      <c r="E11" s="1171"/>
      <c r="F11" s="1171"/>
      <c r="G11" s="1172"/>
    </row>
    <row r="12" spans="2:28" ht="20.100000000000001" customHeight="1">
      <c r="B12" s="172"/>
      <c r="C12" s="173"/>
      <c r="D12" s="1170" t="s">
        <v>460</v>
      </c>
      <c r="E12" s="1171"/>
      <c r="F12" s="1171"/>
      <c r="G12" s="1172"/>
    </row>
    <row r="13" spans="2:28" ht="20.100000000000001" customHeight="1"/>
    <row r="14" spans="2:28" ht="20.100000000000001" customHeight="1">
      <c r="B14" s="166" t="str">
        <f>IF(D7=1, "Name of other Partner","Name of other Partner - 1")</f>
        <v>Name of other Partner - 1</v>
      </c>
      <c r="C14" s="167"/>
      <c r="D14" s="1170"/>
      <c r="E14" s="1171"/>
      <c r="F14" s="1171"/>
      <c r="G14" s="1172"/>
    </row>
    <row r="15" spans="2:28" ht="20.100000000000001" customHeight="1">
      <c r="B15" s="168" t="str">
        <f>IF(D7=1, "Address of other Partner","Address of other Partner - 1")</f>
        <v>Address of other Partner - 1</v>
      </c>
      <c r="C15" s="169"/>
      <c r="D15" s="1157"/>
      <c r="E15" s="1158"/>
      <c r="F15" s="1158"/>
      <c r="G15" s="1159"/>
    </row>
    <row r="16" spans="2:28" ht="20.100000000000001" customHeight="1">
      <c r="B16" s="170"/>
      <c r="C16" s="171"/>
      <c r="D16" s="1157" t="s">
        <v>460</v>
      </c>
      <c r="E16" s="1158"/>
      <c r="F16" s="1158"/>
      <c r="G16" s="1159"/>
    </row>
    <row r="17" spans="2:10" ht="20.100000000000001" customHeight="1">
      <c r="B17" s="172"/>
      <c r="C17" s="173"/>
      <c r="D17" s="1157" t="s">
        <v>460</v>
      </c>
      <c r="E17" s="1158"/>
      <c r="F17" s="1158"/>
      <c r="G17" s="1159"/>
    </row>
    <row r="18" spans="2:10" ht="20.100000000000001" customHeight="1"/>
    <row r="19" spans="2:10" ht="20.100000000000001" customHeight="1">
      <c r="B19" s="166" t="s">
        <v>449</v>
      </c>
      <c r="C19" s="167"/>
      <c r="D19" s="1160" t="s">
        <v>460</v>
      </c>
      <c r="E19" s="1161"/>
      <c r="F19" s="1161"/>
      <c r="G19" s="1162"/>
    </row>
    <row r="20" spans="2:10" ht="20.100000000000001" customHeight="1">
      <c r="B20" s="168" t="s">
        <v>450</v>
      </c>
      <c r="C20" s="169"/>
      <c r="D20" s="1160" t="s">
        <v>460</v>
      </c>
      <c r="E20" s="1161"/>
      <c r="F20" s="1161"/>
      <c r="G20" s="1162"/>
    </row>
    <row r="21" spans="2:10" ht="20.100000000000001" customHeight="1">
      <c r="B21" s="170"/>
      <c r="C21" s="171"/>
      <c r="D21" s="1160" t="s">
        <v>460</v>
      </c>
      <c r="E21" s="1161"/>
      <c r="F21" s="1161"/>
      <c r="G21" s="1162"/>
    </row>
    <row r="22" spans="2:10" ht="20.100000000000001" customHeight="1">
      <c r="B22" s="172"/>
      <c r="C22" s="173"/>
      <c r="D22" s="1170" t="s">
        <v>460</v>
      </c>
      <c r="E22" s="1173"/>
      <c r="F22" s="1173"/>
      <c r="G22" s="1174"/>
    </row>
    <row r="23" spans="2:10" ht="20.100000000000001" customHeight="1"/>
    <row r="24" spans="2:10" ht="21" customHeight="1">
      <c r="B24" s="174" t="s">
        <v>264</v>
      </c>
      <c r="C24" s="175"/>
      <c r="D24" s="1170"/>
      <c r="E24" s="1171"/>
      <c r="F24" s="1171"/>
      <c r="G24" s="1172"/>
    </row>
    <row r="25" spans="2:10" ht="21" customHeight="1">
      <c r="B25" s="174" t="s">
        <v>265</v>
      </c>
      <c r="C25" s="175"/>
      <c r="D25" s="1170"/>
      <c r="E25" s="1171"/>
      <c r="F25" s="1171"/>
      <c r="G25" s="1172"/>
    </row>
    <row r="26" spans="2:10" ht="21" customHeight="1">
      <c r="B26" s="174" t="s">
        <v>473</v>
      </c>
      <c r="C26" s="175"/>
      <c r="D26" s="1175"/>
      <c r="E26" s="1176"/>
      <c r="F26" s="1176"/>
      <c r="G26" s="1177"/>
    </row>
    <row r="27" spans="2:10" ht="21" customHeight="1">
      <c r="B27" s="174" t="s">
        <v>474</v>
      </c>
      <c r="C27" s="175"/>
      <c r="D27" s="1160"/>
      <c r="E27" s="1161"/>
      <c r="F27" s="1161"/>
      <c r="G27" s="1162"/>
    </row>
    <row r="28" spans="2:10" ht="21" customHeight="1">
      <c r="B28" s="174" t="s">
        <v>475</v>
      </c>
      <c r="C28" s="175"/>
      <c r="D28" s="1160"/>
      <c r="E28" s="1161"/>
      <c r="F28" s="1161"/>
      <c r="G28" s="1162"/>
    </row>
    <row r="29" spans="2:10" ht="21" customHeight="1">
      <c r="B29" s="174" t="s">
        <v>476</v>
      </c>
      <c r="C29" s="175"/>
      <c r="D29" s="1160"/>
      <c r="E29" s="1161"/>
      <c r="F29" s="1161"/>
      <c r="G29" s="1162"/>
    </row>
    <row r="30" spans="2:10" ht="21" customHeight="1">
      <c r="B30" s="176"/>
      <c r="C30" s="176"/>
      <c r="D30" s="176"/>
    </row>
    <row r="31" spans="2:10" s="162" customFormat="1" ht="21" customHeight="1">
      <c r="B31" s="174" t="s">
        <v>266</v>
      </c>
      <c r="C31" s="175"/>
      <c r="D31" s="341"/>
      <c r="E31" s="565"/>
      <c r="F31" s="341"/>
      <c r="G31" s="342" t="str">
        <f>IF(D31&gt;H31, "Invalid Date !", "")</f>
        <v/>
      </c>
      <c r="H31" s="343">
        <f>IF(E31="Feb",28,IF(OR(E31="Apr", E31="Jun", E31="Sep", E31="Nov"),30,31))</f>
        <v>31</v>
      </c>
      <c r="I31" s="159"/>
      <c r="J31" s="159"/>
    </row>
    <row r="32" spans="2:10" ht="21" customHeight="1">
      <c r="B32" s="174" t="s">
        <v>267</v>
      </c>
      <c r="C32" s="175"/>
      <c r="D32" s="1170"/>
      <c r="E32" s="1171"/>
      <c r="F32" s="1171"/>
      <c r="G32" s="1172"/>
    </row>
    <row r="33" spans="5:5">
      <c r="E33" s="164"/>
    </row>
  </sheetData>
  <sheetProtection algorithmName="SHA-512" hashValue="Ft5oGUa9g/61KMJBBlg1pLYGFJbNXjBdKiV+uuqcF3ocgLVMtFMbof2Fgl6YuMmTHZAz4XzInmwE/YwxRN0AZg==" saltValue="2wemRJOb4uXJfCunRJRXQA==" spinCount="100000" sheet="1" formatColumns="0" formatRows="0" selectLockedCells="1"/>
  <customSheetViews>
    <customSheetView guid="{A41EE4DE-0D82-4A56-8210-F78316511D11}" showGridLines="0" printArea="1" hiddenColumns="1" view="pageBreakPreview">
      <selection activeCell="D6" sqref="D6:G6"/>
      <pageMargins left="0.75" right="0.75" top="0.69" bottom="0.7" header="0.4" footer="0.37"/>
      <pageSetup orientation="portrait" r:id="rId1"/>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4"/>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5"/>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6"/>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7"/>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8"/>
      <headerFooter alignWithMargins="0"/>
    </customSheetView>
    <customSheetView guid="{E9F4E142-7D26-464D-BECA-4F3806DB1FE1}" showGridLines="0">
      <selection activeCell="G8" sqref="G8"/>
      <pageMargins left="0.75" right="0.75" top="0.69" bottom="0.7" header="0.4" footer="0.37"/>
      <pageSetup orientation="portrait" r:id="rId9"/>
      <headerFooter alignWithMargins="0"/>
    </customSheetView>
    <customSheetView guid="{27A45B7A-04F2-4516-B80B-5ED0825D4ED3}" showGridLines="0">
      <selection activeCell="D6" sqref="D6:G6"/>
      <pageMargins left="0.75" right="0.75" top="0.69" bottom="0.7" header="0.4" footer="0.37"/>
      <pageSetup orientation="portrait" r:id="rId10"/>
      <headerFooter alignWithMargins="0"/>
    </customSheetView>
    <customSheetView guid="{14D7F02E-BCCA-4517-ABC7-537FF4AEB67A}" showGridLines="0">
      <selection activeCell="D10" sqref="D10:G10"/>
      <pageMargins left="0.75" right="0.75" top="0.69" bottom="0.7" header="0.4" footer="0.37"/>
      <pageSetup orientation="portrait" r:id="rId11"/>
      <headerFooter alignWithMargins="0"/>
    </customSheetView>
    <customSheetView guid="{01ACF2E1-8E61-4459-ABC1-B6C183DEED61}" showGridLines="0" showRuler="0">
      <selection activeCell="D28" sqref="D28"/>
      <pageMargins left="0.75" right="0.75" top="0.69" bottom="0.7" header="0.4" footer="0.37"/>
      <pageSetup orientation="portrait" r:id="rId12"/>
      <headerFooter alignWithMargins="0"/>
    </customSheetView>
    <customSheetView guid="{4F65FF32-EC61-4022-A399-2986D7B6B8B3}" showGridLines="0" showRuler="0">
      <selection activeCell="D6" sqref="D6"/>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B23AD343-29DA-4CE0-BD10-47BF44F3782F}" showGridLines="0">
      <selection activeCell="G8" sqref="G8"/>
      <pageMargins left="0.75" right="0.75" top="0.69" bottom="0.7" header="0.4" footer="0.37"/>
      <pageSetup orientation="portrait" r:id="rId15"/>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6"/>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7"/>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19"/>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20"/>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21"/>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22"/>
      <headerFooter alignWithMargins="0"/>
    </customSheetView>
    <customSheetView guid="{563446CD-EB1B-4F94-95CE-012C7C73EC8C}" showGridLines="0" printArea="1" hiddenColumns="1" view="pageBreakPreview">
      <selection activeCell="D6" sqref="D6:G6"/>
      <pageMargins left="0.75" right="0.75" top="0.69" bottom="0.7" header="0.4" footer="0.37"/>
      <pageSetup orientation="portrait" r:id="rId23"/>
      <headerFooter alignWithMargins="0"/>
    </customSheetView>
    <customSheetView guid="{D917BAD1-3F5E-4203-970E-74D838DD272E}" showGridLines="0" printArea="1" hiddenColumns="1" view="pageBreakPreview">
      <selection activeCell="D6" sqref="D6:G6"/>
      <pageMargins left="0.75" right="0.75" top="0.69" bottom="0.7" header="0.4" footer="0.37"/>
      <pageSetup orientation="portrait" r:id="rId24"/>
      <headerFooter alignWithMargins="0"/>
    </customSheetView>
  </customSheetViews>
  <mergeCells count="24">
    <mergeCell ref="D27:G27"/>
    <mergeCell ref="D28:G28"/>
    <mergeCell ref="D29:G29"/>
    <mergeCell ref="D32:G32"/>
    <mergeCell ref="D9:G9"/>
    <mergeCell ref="D10:G10"/>
    <mergeCell ref="D11:G11"/>
    <mergeCell ref="D12:G12"/>
    <mergeCell ref="D17:G17"/>
    <mergeCell ref="D24:G24"/>
    <mergeCell ref="D25:G25"/>
    <mergeCell ref="D22:G22"/>
    <mergeCell ref="D21:G21"/>
    <mergeCell ref="D26:G26"/>
    <mergeCell ref="D16:G16"/>
    <mergeCell ref="D14:G14"/>
    <mergeCell ref="D15:G15"/>
    <mergeCell ref="D20:G20"/>
    <mergeCell ref="D19:G19"/>
    <mergeCell ref="B1:G1"/>
    <mergeCell ref="B2:G2"/>
    <mergeCell ref="B4:G4"/>
    <mergeCell ref="D6:G6"/>
    <mergeCell ref="D7:G7"/>
  </mergeCells>
  <phoneticPr fontId="34" type="noConversion"/>
  <conditionalFormatting sqref="B14:C17">
    <cfRule type="expression" dxfId="94" priority="9" stopIfTrue="1">
      <formula>$L$6&lt;1</formula>
    </cfRule>
  </conditionalFormatting>
  <conditionalFormatting sqref="B19:C22">
    <cfRule type="expression" dxfId="93" priority="8" stopIfTrue="1">
      <formula>$L$6&lt;2</formula>
    </cfRule>
  </conditionalFormatting>
  <conditionalFormatting sqref="B7:G7">
    <cfRule type="expression" dxfId="92" priority="1" stopIfTrue="1">
      <formula>$D$6="Sole Bidder"</formula>
    </cfRule>
  </conditionalFormatting>
  <conditionalFormatting sqref="D14:G17">
    <cfRule type="expression" dxfId="91" priority="3" stopIfTrue="1">
      <formula>$L$6&lt;1</formula>
    </cfRule>
  </conditionalFormatting>
  <conditionalFormatting sqref="D19:G22">
    <cfRule type="expression" dxfId="90" priority="2" stopIfTrue="1">
      <formula>$L$6&lt;2</formula>
    </cfRule>
  </conditionalFormatting>
  <dataValidations count="4">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D6:G6" xr:uid="{00000000-0002-0000-0300-000002000000}">
      <formula1>$AA$2:$AA$3</formula1>
    </dataValidation>
    <dataValidation type="list" allowBlank="1" showInputMessage="1" showErrorMessage="1" sqref="D7:G7" xr:uid="{00000000-0002-0000-0300-000003000000}">
      <formula1>$AB$2:$AB$3</formula1>
    </dataValidation>
  </dataValidations>
  <pageMargins left="0.75" right="0.75" top="0.69" bottom="0.7" header="0.4" footer="0.37"/>
  <pageSetup orientation="portrait" r:id="rId25"/>
  <headerFooter alignWithMargins="0"/>
  <drawing r:id="rId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176"/>
  <sheetViews>
    <sheetView view="pageBreakPreview" zoomScaleNormal="100" zoomScaleSheetLayoutView="100" workbookViewId="0">
      <selection activeCell="G21" sqref="G21"/>
    </sheetView>
  </sheetViews>
  <sheetFormatPr defaultRowHeight="15"/>
  <cols>
    <col min="1" max="1" width="6.125" style="885" customWidth="1"/>
    <col min="2" max="2" width="13.625" style="885" customWidth="1"/>
    <col min="3" max="3" width="9.625" style="885" customWidth="1"/>
    <col min="4" max="4" width="23.875" style="885" customWidth="1"/>
    <col min="5" max="5" width="15.375" style="885" customWidth="1"/>
    <col min="6" max="6" width="13.5" style="885" customWidth="1"/>
    <col min="7" max="8" width="11.375" style="885" customWidth="1"/>
    <col min="9" max="9" width="11.375" style="893" customWidth="1"/>
    <col min="10" max="10" width="75" style="884" customWidth="1"/>
    <col min="11" max="11" width="7.875" style="885" customWidth="1"/>
    <col min="12" max="12" width="8.25" style="885" customWidth="1"/>
    <col min="13" max="13" width="10.625" style="884" customWidth="1"/>
    <col min="14" max="14" width="14.875" style="884" customWidth="1"/>
    <col min="15" max="15" width="15.125" style="884" customWidth="1"/>
    <col min="16" max="16" width="16.875" style="881" customWidth="1"/>
    <col min="17" max="17" width="16.5" style="881" hidden="1" customWidth="1"/>
    <col min="18" max="18" width="16.875" style="881" hidden="1" customWidth="1"/>
    <col min="19" max="19" width="11.875" style="882" customWidth="1"/>
    <col min="20" max="20" width="13.875" style="883" customWidth="1"/>
    <col min="21" max="23" width="9" style="883" customWidth="1"/>
    <col min="24" max="24" width="14.25" style="883" customWidth="1"/>
    <col min="25" max="25" width="24.125" style="883" customWidth="1"/>
    <col min="26" max="26" width="11.125" style="884" customWidth="1"/>
    <col min="27" max="27" width="12.75" style="884" customWidth="1"/>
    <col min="28" max="28" width="11.375" style="885" customWidth="1"/>
    <col min="29" max="29" width="10.375" style="884" customWidth="1"/>
    <col min="30" max="30" width="17.75" style="884" hidden="1" customWidth="1"/>
    <col min="31" max="31" width="10.5" style="884" hidden="1" customWidth="1"/>
    <col min="32" max="32" width="12.375" style="884" hidden="1" customWidth="1"/>
    <col min="33" max="34" width="9" style="884" hidden="1" customWidth="1"/>
    <col min="35" max="35" width="10.875" style="884" hidden="1" customWidth="1"/>
    <col min="36" max="36" width="18.75" style="884" hidden="1" customWidth="1"/>
    <col min="37" max="37" width="9" style="884" hidden="1" customWidth="1"/>
    <col min="38" max="39" width="9" style="883" hidden="1" customWidth="1"/>
    <col min="40" max="51" width="9" style="883" customWidth="1"/>
    <col min="52" max="52" width="9" style="884" customWidth="1"/>
    <col min="53" max="16384" width="9" style="884"/>
  </cols>
  <sheetData>
    <row r="1" spans="1:37">
      <c r="A1" s="876" t="str">
        <f>Cover!B3</f>
        <v>Specification No.: CC/NT/W-TW/DOM/A06/23/04720</v>
      </c>
      <c r="B1" s="876"/>
      <c r="C1" s="876"/>
      <c r="D1" s="876"/>
      <c r="E1" s="876"/>
      <c r="F1" s="876"/>
      <c r="G1" s="876"/>
      <c r="H1" s="876"/>
      <c r="I1" s="877"/>
      <c r="J1" s="878"/>
      <c r="K1" s="879"/>
      <c r="L1" s="876"/>
      <c r="M1" s="880"/>
      <c r="N1" s="880"/>
      <c r="O1" s="1121" t="s">
        <v>414</v>
      </c>
      <c r="AD1" s="886" t="s">
        <v>255</v>
      </c>
      <c r="AE1" s="887">
        <f>SUMIF(O18:O63, "Direct",N18:N63)</f>
        <v>0</v>
      </c>
      <c r="AJ1" s="887" t="str">
        <f>'Names of Bidder'!D6</f>
        <v>Sole Bidder</v>
      </c>
      <c r="AK1" s="884" t="s">
        <v>256</v>
      </c>
    </row>
    <row r="2" spans="1:37">
      <c r="A2" s="888"/>
      <c r="B2" s="888"/>
      <c r="C2" s="888"/>
      <c r="D2" s="888"/>
      <c r="E2" s="888"/>
      <c r="F2" s="888"/>
      <c r="G2" s="888"/>
      <c r="H2" s="888"/>
      <c r="I2" s="889"/>
      <c r="L2" s="888"/>
      <c r="AA2" s="885"/>
      <c r="AD2" s="886" t="s">
        <v>257</v>
      </c>
      <c r="AE2" s="890" t="e">
        <f>#REF!-AE1</f>
        <v>#REF!</v>
      </c>
      <c r="AF2" s="891"/>
      <c r="AJ2" s="887">
        <f>'Names of Bidder'!L6</f>
        <v>0</v>
      </c>
    </row>
    <row r="3" spans="1:37" ht="62.25" customHeight="1">
      <c r="A3" s="1182" t="str">
        <f>Cover!B2</f>
        <v xml:space="preserve">Transmission Line package TW01 for Diversion/modification of 400kV D/C Kota/RAPPD – Jaipur South Transmission Line due to upcoming Isarda Dam Project under Consultancy services </v>
      </c>
      <c r="B3" s="1182"/>
      <c r="C3" s="1182"/>
      <c r="D3" s="1182"/>
      <c r="E3" s="1182"/>
      <c r="F3" s="1182"/>
      <c r="G3" s="1182"/>
      <c r="H3" s="1182"/>
      <c r="I3" s="1182"/>
      <c r="J3" s="1182"/>
      <c r="K3" s="1182"/>
      <c r="L3" s="1182"/>
      <c r="M3" s="1182"/>
      <c r="N3" s="1182"/>
      <c r="O3" s="1182"/>
      <c r="Y3" s="892"/>
      <c r="Z3" s="893"/>
      <c r="AA3" s="893"/>
      <c r="AB3" s="893"/>
      <c r="AD3" s="888"/>
      <c r="AG3" s="1178"/>
      <c r="AH3" s="1178"/>
    </row>
    <row r="4" spans="1:37">
      <c r="A4" s="1183" t="s">
        <v>23</v>
      </c>
      <c r="B4" s="1183"/>
      <c r="C4" s="1183"/>
      <c r="D4" s="1183"/>
      <c r="E4" s="1183"/>
      <c r="F4" s="1183"/>
      <c r="G4" s="1183"/>
      <c r="H4" s="1183"/>
      <c r="I4" s="1183"/>
      <c r="J4" s="1183"/>
      <c r="K4" s="1183"/>
      <c r="L4" s="1183"/>
      <c r="M4" s="1183"/>
      <c r="N4" s="1183"/>
      <c r="O4" s="1183"/>
      <c r="Y4" s="892"/>
      <c r="Z4" s="893"/>
      <c r="AA4" s="893"/>
      <c r="AB4" s="893"/>
      <c r="AD4" s="888"/>
      <c r="AE4" s="894"/>
      <c r="AF4" s="891"/>
    </row>
    <row r="5" spans="1:37">
      <c r="Y5" s="892"/>
      <c r="Z5" s="893"/>
      <c r="AA5" s="893"/>
      <c r="AB5" s="893"/>
      <c r="AD5" s="888"/>
    </row>
    <row r="6" spans="1:37">
      <c r="A6" s="895" t="str">
        <f>"Bidder’s Name and Address (" &amp; MID('Names of Bidder'!B9,9, 20) &amp; ") :"</f>
        <v>Bidder’s Name and Address (Sole Bidder) :</v>
      </c>
      <c r="B6" s="895"/>
      <c r="C6" s="895"/>
      <c r="D6" s="895"/>
      <c r="E6" s="895"/>
      <c r="F6" s="895"/>
      <c r="G6" s="895"/>
      <c r="H6" s="895"/>
      <c r="I6" s="896"/>
      <c r="J6" s="897"/>
      <c r="K6" s="898"/>
      <c r="L6" s="895"/>
      <c r="M6" s="899" t="s">
        <v>392</v>
      </c>
      <c r="O6" s="897"/>
      <c r="Y6" s="892"/>
      <c r="Z6" s="893"/>
      <c r="AA6" s="893"/>
      <c r="AB6" s="893"/>
      <c r="AD6" s="888"/>
      <c r="AE6" s="894"/>
    </row>
    <row r="7" spans="1:37">
      <c r="A7" s="1184" t="str">
        <f>IF('Names of Bidder'!D9="", "", IF('Names of Bidder'!D6= "JV (Joint Venture)", "JV of " &amp; AJ8, ""))</f>
        <v/>
      </c>
      <c r="B7" s="1184"/>
      <c r="C7" s="1184"/>
      <c r="D7" s="1184"/>
      <c r="E7" s="1184"/>
      <c r="F7" s="1184"/>
      <c r="G7" s="1184"/>
      <c r="H7" s="1184"/>
      <c r="I7" s="1184"/>
      <c r="J7" s="1184"/>
      <c r="K7" s="1184"/>
      <c r="L7" s="1184"/>
      <c r="M7" s="900" t="s">
        <v>477</v>
      </c>
      <c r="O7" s="897"/>
      <c r="Y7" s="881"/>
      <c r="Z7" s="901"/>
      <c r="AA7" s="901"/>
      <c r="AB7" s="901"/>
      <c r="AG7" s="1178"/>
      <c r="AH7" s="1178"/>
    </row>
    <row r="8" spans="1:37">
      <c r="A8" s="895" t="s">
        <v>393</v>
      </c>
      <c r="B8" s="895"/>
      <c r="C8" s="900" t="str">
        <f>IF('Names of Bidder'!D9=0, "", 'Names of Bidder'!D9)</f>
        <v xml:space="preserve">…….. …….. …….. …….. …….. …….. </v>
      </c>
      <c r="D8" s="900"/>
      <c r="E8" s="900"/>
      <c r="F8" s="895"/>
      <c r="G8" s="895"/>
      <c r="H8" s="895"/>
      <c r="I8" s="896"/>
      <c r="M8" s="900" t="s">
        <v>396</v>
      </c>
      <c r="O8" s="897"/>
      <c r="Y8" s="892"/>
      <c r="Z8" s="902"/>
      <c r="AA8" s="902"/>
      <c r="AB8" s="902"/>
      <c r="AJ8" s="887" t="str">
        <f>IF('Names of Bidder'!D7=1,'Names of Bidder'!D9&amp;" &amp; "&amp;'Names of Bidder'!D14,IF('Names of Bidder'!D7="2 or More",'Names of Bidder'!D9&amp;" , "&amp;'Names of Bidder'!D14&amp;" &amp; "&amp;'Names of Bidder'!D19,""))</f>
        <v xml:space="preserve">…….. …….. …….. …….. …….. ……..  ,  &amp; …….. …….. …….. …….. …….. …….. </v>
      </c>
    </row>
    <row r="9" spans="1:37">
      <c r="A9" s="895" t="s">
        <v>395</v>
      </c>
      <c r="B9" s="895"/>
      <c r="C9" s="900" t="str">
        <f>IF('Names of Bidder'!D10=0, "", 'Names of Bidder'!D10)</f>
        <v xml:space="preserve">…….. …….. …….. …….. …….. …….. </v>
      </c>
      <c r="D9" s="900"/>
      <c r="E9" s="900"/>
      <c r="F9" s="895"/>
      <c r="G9" s="895"/>
      <c r="H9" s="895"/>
      <c r="I9" s="896"/>
      <c r="M9" s="900" t="s">
        <v>397</v>
      </c>
      <c r="O9" s="897"/>
      <c r="Y9" s="892"/>
      <c r="Z9" s="902"/>
      <c r="AA9" s="902"/>
      <c r="AB9" s="902"/>
    </row>
    <row r="10" spans="1:37">
      <c r="A10" s="897"/>
      <c r="B10" s="897"/>
      <c r="C10" s="900" t="str">
        <f>IF('Names of Bidder'!D11=0, "", 'Names of Bidder'!D11)</f>
        <v xml:space="preserve">…….. …….. …….. …….. …….. …….. </v>
      </c>
      <c r="D10" s="900"/>
      <c r="E10" s="900"/>
      <c r="F10" s="897"/>
      <c r="G10" s="897"/>
      <c r="H10" s="897"/>
      <c r="I10" s="903"/>
      <c r="M10" s="900" t="s">
        <v>281</v>
      </c>
      <c r="O10" s="897"/>
      <c r="Y10" s="881"/>
      <c r="Z10" s="904"/>
      <c r="AA10" s="893"/>
      <c r="AB10" s="905"/>
    </row>
    <row r="11" spans="1:37">
      <c r="A11" s="897"/>
      <c r="B11" s="897"/>
      <c r="C11" s="1185" t="str">
        <f>IF('Names of Bidder'!D12=0, "", 'Names of Bidder'!D12)</f>
        <v xml:space="preserve">…….. …….. …….. …….. …….. …….. </v>
      </c>
      <c r="D11" s="1185"/>
      <c r="E11" s="1185"/>
      <c r="F11" s="897"/>
      <c r="G11" s="897"/>
      <c r="H11" s="897"/>
      <c r="I11" s="903"/>
      <c r="M11" s="900" t="s">
        <v>398</v>
      </c>
      <c r="O11" s="897"/>
      <c r="AG11" s="1178"/>
      <c r="AH11" s="1178"/>
    </row>
    <row r="12" spans="1:37">
      <c r="A12" s="897"/>
      <c r="B12" s="897"/>
      <c r="F12" s="897"/>
      <c r="G12" s="897"/>
      <c r="H12" s="897"/>
      <c r="I12" s="903"/>
      <c r="J12" s="897"/>
      <c r="K12" s="906"/>
      <c r="L12" s="897"/>
      <c r="M12" s="895"/>
      <c r="N12" s="907"/>
      <c r="O12" s="907"/>
      <c r="AI12" s="908"/>
    </row>
    <row r="13" spans="1:37" ht="23.25" customHeight="1">
      <c r="A13" s="1180" t="s">
        <v>563</v>
      </c>
      <c r="B13" s="1180"/>
      <c r="C13" s="1180"/>
      <c r="D13" s="1180"/>
      <c r="E13" s="1180"/>
      <c r="F13" s="1180"/>
      <c r="G13" s="1180"/>
      <c r="H13" s="1180"/>
      <c r="I13" s="1180"/>
      <c r="J13" s="1180"/>
      <c r="K13" s="1180"/>
      <c r="L13" s="1180"/>
      <c r="M13" s="1180"/>
      <c r="N13" s="1180"/>
      <c r="O13" s="1180"/>
      <c r="P13" s="909"/>
      <c r="Q13" s="909"/>
      <c r="R13" s="909"/>
      <c r="S13" s="910"/>
      <c r="T13" s="911"/>
      <c r="U13" s="911"/>
      <c r="V13" s="911"/>
      <c r="W13" s="911"/>
      <c r="AA13" s="885"/>
      <c r="AE13" s="884" t="s">
        <v>420</v>
      </c>
      <c r="AI13" s="908"/>
    </row>
    <row r="14" spans="1:37">
      <c r="A14" s="912"/>
      <c r="B14" s="912"/>
      <c r="C14" s="912"/>
      <c r="D14" s="912"/>
      <c r="E14" s="912"/>
      <c r="F14" s="912"/>
      <c r="G14" s="912"/>
      <c r="H14" s="912"/>
      <c r="I14" s="913"/>
      <c r="J14" s="912"/>
      <c r="K14" s="912"/>
      <c r="L14" s="912"/>
      <c r="M14" s="912"/>
      <c r="N14" s="912"/>
      <c r="O14" s="912"/>
      <c r="P14" s="909"/>
      <c r="Q14" s="909"/>
      <c r="R14" s="909"/>
      <c r="S14" s="910"/>
      <c r="T14" s="911"/>
      <c r="U14" s="911"/>
      <c r="V14" s="911"/>
      <c r="W14" s="911"/>
      <c r="AA14" s="885"/>
      <c r="AI14" s="908"/>
    </row>
    <row r="15" spans="1:37">
      <c r="M15" s="914"/>
      <c r="N15" s="914"/>
      <c r="O15" s="943" t="s">
        <v>274</v>
      </c>
      <c r="Z15" s="1179"/>
      <c r="AA15" s="1179"/>
      <c r="AC15" s="1181"/>
      <c r="AD15" s="1181"/>
      <c r="AE15" s="884" t="s">
        <v>71</v>
      </c>
      <c r="AG15" s="1178"/>
      <c r="AH15" s="1178"/>
    </row>
    <row r="16" spans="1:37" ht="104.25" customHeight="1">
      <c r="A16" s="1062" t="s">
        <v>361</v>
      </c>
      <c r="B16" s="1062" t="s">
        <v>510</v>
      </c>
      <c r="C16" s="1062" t="s">
        <v>511</v>
      </c>
      <c r="D16" s="1062" t="s">
        <v>512</v>
      </c>
      <c r="E16" s="1062" t="s">
        <v>513</v>
      </c>
      <c r="F16" s="1062" t="s">
        <v>481</v>
      </c>
      <c r="G16" s="1062" t="s">
        <v>529</v>
      </c>
      <c r="H16" s="1062" t="s">
        <v>482</v>
      </c>
      <c r="I16" s="1063" t="s">
        <v>579</v>
      </c>
      <c r="J16" s="1064" t="s">
        <v>391</v>
      </c>
      <c r="K16" s="1065" t="s">
        <v>353</v>
      </c>
      <c r="L16" s="1065" t="s">
        <v>362</v>
      </c>
      <c r="M16" s="1062" t="s">
        <v>503</v>
      </c>
      <c r="N16" s="1062" t="s">
        <v>504</v>
      </c>
      <c r="O16" s="1062" t="s">
        <v>505</v>
      </c>
      <c r="Z16" s="916"/>
      <c r="AA16" s="916"/>
      <c r="AC16" s="916"/>
      <c r="AD16" s="916"/>
    </row>
    <row r="17" spans="1:30">
      <c r="A17" s="1066">
        <v>1</v>
      </c>
      <c r="B17" s="1067">
        <v>2</v>
      </c>
      <c r="C17" s="1067">
        <v>3</v>
      </c>
      <c r="D17" s="1067">
        <v>4</v>
      </c>
      <c r="E17" s="1067">
        <v>5</v>
      </c>
      <c r="F17" s="1067">
        <v>6</v>
      </c>
      <c r="G17" s="1067">
        <v>7</v>
      </c>
      <c r="H17" s="1067">
        <v>8</v>
      </c>
      <c r="I17" s="1067">
        <v>9</v>
      </c>
      <c r="J17" s="1065">
        <v>10</v>
      </c>
      <c r="K17" s="1065">
        <v>11</v>
      </c>
      <c r="L17" s="1065">
        <v>12</v>
      </c>
      <c r="M17" s="1065">
        <v>13</v>
      </c>
      <c r="N17" s="1065" t="s">
        <v>514</v>
      </c>
      <c r="O17" s="1068">
        <v>15</v>
      </c>
      <c r="Z17" s="917"/>
      <c r="AA17" s="917"/>
      <c r="AC17" s="917"/>
      <c r="AD17" s="917"/>
    </row>
    <row r="18" spans="1:30" s="884" customFormat="1" hidden="1">
      <c r="A18" s="1086"/>
      <c r="B18" s="1086"/>
      <c r="C18" s="1086"/>
      <c r="D18" s="1086"/>
      <c r="E18" s="1086"/>
      <c r="F18" s="1086"/>
      <c r="G18" s="1086"/>
      <c r="H18" s="1086"/>
      <c r="I18" s="1087"/>
      <c r="J18" s="1086"/>
      <c r="K18" s="1086"/>
      <c r="L18" s="1086"/>
      <c r="M18" s="1088"/>
      <c r="N18" s="1088"/>
      <c r="O18" s="1089"/>
      <c r="P18" s="883"/>
      <c r="Q18" s="883"/>
      <c r="R18" s="883"/>
      <c r="S18" s="883"/>
      <c r="T18" s="918"/>
      <c r="U18" s="883"/>
      <c r="V18" s="919"/>
      <c r="W18" s="883"/>
      <c r="X18" s="883"/>
      <c r="Y18" s="883"/>
    </row>
    <row r="19" spans="1:30" s="884" customFormat="1" hidden="1">
      <c r="A19" s="1086"/>
      <c r="B19" s="1086"/>
      <c r="C19" s="1086"/>
      <c r="D19" s="1086"/>
      <c r="E19" s="1086"/>
      <c r="F19" s="1086"/>
      <c r="G19" s="1086"/>
      <c r="H19" s="1086"/>
      <c r="I19" s="1087"/>
      <c r="J19" s="1090"/>
      <c r="K19" s="1086"/>
      <c r="L19" s="1086"/>
      <c r="M19" s="1088"/>
      <c r="N19" s="1088"/>
      <c r="O19" s="1089"/>
      <c r="P19" s="883"/>
      <c r="Q19" s="883"/>
      <c r="R19" s="883"/>
      <c r="S19" s="883"/>
      <c r="T19" s="918"/>
      <c r="U19" s="883"/>
      <c r="V19" s="919"/>
      <c r="W19" s="883"/>
      <c r="X19" s="883"/>
      <c r="Y19" s="883"/>
    </row>
    <row r="20" spans="1:30" s="688" customFormat="1" ht="24.75" customHeight="1">
      <c r="A20" s="1112" t="s">
        <v>340</v>
      </c>
      <c r="B20" s="1113" t="s">
        <v>586</v>
      </c>
      <c r="C20" s="1114"/>
      <c r="D20" s="1114"/>
      <c r="E20" s="1114"/>
      <c r="F20" s="1107"/>
      <c r="G20" s="1107"/>
      <c r="H20" s="1107"/>
      <c r="I20" s="1107"/>
      <c r="J20" s="1108"/>
      <c r="K20" s="1104"/>
      <c r="L20" s="1104"/>
      <c r="M20" s="1104"/>
      <c r="N20" s="1104"/>
      <c r="O20" s="1105"/>
      <c r="P20" s="687"/>
      <c r="Q20" s="792" t="s">
        <v>489</v>
      </c>
      <c r="R20" s="792" t="s">
        <v>490</v>
      </c>
      <c r="S20" s="687"/>
      <c r="T20" s="1106"/>
      <c r="U20" s="687"/>
      <c r="V20" s="696"/>
      <c r="W20" s="687"/>
      <c r="X20" s="687"/>
      <c r="Y20" s="687"/>
    </row>
    <row r="21" spans="1:30" s="884" customFormat="1" ht="49.5">
      <c r="A21" s="922">
        <v>1</v>
      </c>
      <c r="B21" s="922">
        <v>7000023583</v>
      </c>
      <c r="C21" s="922">
        <v>10</v>
      </c>
      <c r="D21" s="922" t="s">
        <v>589</v>
      </c>
      <c r="E21" s="922">
        <v>1000013391</v>
      </c>
      <c r="F21" s="922">
        <v>73082011</v>
      </c>
      <c r="G21" s="1091"/>
      <c r="H21" s="1100">
        <v>0.18</v>
      </c>
      <c r="I21" s="1092"/>
      <c r="J21" s="922" t="s">
        <v>598</v>
      </c>
      <c r="K21" s="922" t="s">
        <v>574</v>
      </c>
      <c r="L21" s="922">
        <v>655.33000000000004</v>
      </c>
      <c r="M21" s="1093"/>
      <c r="N21" s="1094" t="str">
        <f t="shared" ref="N21:N34" si="0">IF(M21=0, "Included",IF(ISERROR(L21*M21), M21, L21*M21))</f>
        <v>Included</v>
      </c>
      <c r="O21" s="1095">
        <f t="shared" ref="O21:O34" si="1">R21</f>
        <v>0</v>
      </c>
      <c r="P21" s="883"/>
      <c r="Q21" s="282">
        <f t="shared" ref="Q21:Q34" si="2">IF(N21="Included",0,N21)</f>
        <v>0</v>
      </c>
      <c r="R21" s="921">
        <f t="shared" ref="R21:R34" si="3">IF(I21="", H21*Q21,I21*Q21)</f>
        <v>0</v>
      </c>
      <c r="S21" s="883"/>
      <c r="T21" s="918"/>
      <c r="U21" s="883"/>
      <c r="V21" s="919"/>
      <c r="W21" s="883"/>
      <c r="X21" s="883"/>
      <c r="Y21" s="883"/>
    </row>
    <row r="22" spans="1:30" s="884" customFormat="1" ht="49.5">
      <c r="A22" s="922">
        <v>2</v>
      </c>
      <c r="B22" s="922">
        <v>7000023583</v>
      </c>
      <c r="C22" s="922">
        <v>20</v>
      </c>
      <c r="D22" s="922" t="s">
        <v>589</v>
      </c>
      <c r="E22" s="922">
        <v>1000015274</v>
      </c>
      <c r="F22" s="922">
        <v>73082011</v>
      </c>
      <c r="G22" s="1091"/>
      <c r="H22" s="1100">
        <v>0.18</v>
      </c>
      <c r="I22" s="1092"/>
      <c r="J22" s="922" t="s">
        <v>599</v>
      </c>
      <c r="K22" s="922" t="s">
        <v>574</v>
      </c>
      <c r="L22" s="922">
        <v>724.39</v>
      </c>
      <c r="M22" s="1093"/>
      <c r="N22" s="1094" t="str">
        <f t="shared" si="0"/>
        <v>Included</v>
      </c>
      <c r="O22" s="1095">
        <f t="shared" si="1"/>
        <v>0</v>
      </c>
      <c r="P22" s="883"/>
      <c r="Q22" s="282">
        <f t="shared" si="2"/>
        <v>0</v>
      </c>
      <c r="R22" s="921">
        <f t="shared" si="3"/>
        <v>0</v>
      </c>
      <c r="S22" s="883"/>
      <c r="T22" s="918"/>
      <c r="U22" s="883"/>
      <c r="V22" s="919"/>
      <c r="W22" s="883"/>
      <c r="X22" s="883"/>
      <c r="Y22" s="883"/>
    </row>
    <row r="23" spans="1:30" s="884" customFormat="1" ht="49.5">
      <c r="A23" s="922">
        <v>3</v>
      </c>
      <c r="B23" s="922">
        <v>7000023583</v>
      </c>
      <c r="C23" s="922">
        <v>30</v>
      </c>
      <c r="D23" s="922" t="s">
        <v>589</v>
      </c>
      <c r="E23" s="922">
        <v>1000013393</v>
      </c>
      <c r="F23" s="922">
        <v>73082011</v>
      </c>
      <c r="G23" s="1091"/>
      <c r="H23" s="1100">
        <v>0.18</v>
      </c>
      <c r="I23" s="1092"/>
      <c r="J23" s="922" t="s">
        <v>600</v>
      </c>
      <c r="K23" s="922" t="s">
        <v>574</v>
      </c>
      <c r="L23" s="922">
        <v>43.26</v>
      </c>
      <c r="M23" s="1093"/>
      <c r="N23" s="1094" t="str">
        <f t="shared" si="0"/>
        <v>Included</v>
      </c>
      <c r="O23" s="1095">
        <f t="shared" si="1"/>
        <v>0</v>
      </c>
      <c r="P23" s="883"/>
      <c r="Q23" s="282">
        <f t="shared" si="2"/>
        <v>0</v>
      </c>
      <c r="R23" s="921">
        <f t="shared" si="3"/>
        <v>0</v>
      </c>
      <c r="S23" s="883"/>
      <c r="T23" s="918"/>
      <c r="U23" s="883"/>
      <c r="V23" s="919"/>
      <c r="W23" s="883"/>
      <c r="X23" s="883"/>
      <c r="Y23" s="883"/>
    </row>
    <row r="24" spans="1:30" s="884" customFormat="1" ht="49.5">
      <c r="A24" s="922">
        <v>4</v>
      </c>
      <c r="B24" s="922">
        <v>7000023583</v>
      </c>
      <c r="C24" s="922">
        <v>40</v>
      </c>
      <c r="D24" s="922" t="s">
        <v>589</v>
      </c>
      <c r="E24" s="922">
        <v>1000015276</v>
      </c>
      <c r="F24" s="922">
        <v>73082011</v>
      </c>
      <c r="G24" s="1091"/>
      <c r="H24" s="1100">
        <v>0.18</v>
      </c>
      <c r="I24" s="1092"/>
      <c r="J24" s="922" t="s">
        <v>601</v>
      </c>
      <c r="K24" s="922" t="s">
        <v>574</v>
      </c>
      <c r="L24" s="922">
        <v>5.49</v>
      </c>
      <c r="M24" s="1093"/>
      <c r="N24" s="1094" t="str">
        <f t="shared" si="0"/>
        <v>Included</v>
      </c>
      <c r="O24" s="1095">
        <f t="shared" si="1"/>
        <v>0</v>
      </c>
      <c r="P24" s="883"/>
      <c r="Q24" s="282">
        <f t="shared" si="2"/>
        <v>0</v>
      </c>
      <c r="R24" s="921">
        <f t="shared" si="3"/>
        <v>0</v>
      </c>
      <c r="S24" s="883"/>
      <c r="T24" s="918"/>
      <c r="U24" s="883"/>
      <c r="V24" s="919"/>
      <c r="W24" s="883"/>
      <c r="X24" s="883"/>
      <c r="Y24" s="883"/>
    </row>
    <row r="25" spans="1:30" s="884" customFormat="1" ht="33">
      <c r="A25" s="922">
        <v>5</v>
      </c>
      <c r="B25" s="922">
        <v>7000023583</v>
      </c>
      <c r="C25" s="922">
        <v>50</v>
      </c>
      <c r="D25" s="922" t="s">
        <v>589</v>
      </c>
      <c r="E25" s="922">
        <v>1000013472</v>
      </c>
      <c r="F25" s="922">
        <v>73181500</v>
      </c>
      <c r="G25" s="1091"/>
      <c r="H25" s="1100">
        <v>0.18</v>
      </c>
      <c r="I25" s="1092"/>
      <c r="J25" s="922" t="s">
        <v>602</v>
      </c>
      <c r="K25" s="922" t="s">
        <v>574</v>
      </c>
      <c r="L25" s="922">
        <v>61.24</v>
      </c>
      <c r="M25" s="1093"/>
      <c r="N25" s="1094" t="str">
        <f t="shared" si="0"/>
        <v>Included</v>
      </c>
      <c r="O25" s="1095">
        <f t="shared" si="1"/>
        <v>0</v>
      </c>
      <c r="P25" s="883"/>
      <c r="Q25" s="282">
        <f t="shared" si="2"/>
        <v>0</v>
      </c>
      <c r="R25" s="921">
        <f t="shared" si="3"/>
        <v>0</v>
      </c>
      <c r="S25" s="883"/>
      <c r="T25" s="918"/>
      <c r="U25" s="883"/>
      <c r="V25" s="919"/>
      <c r="W25" s="883"/>
      <c r="X25" s="883"/>
      <c r="Y25" s="883"/>
    </row>
    <row r="26" spans="1:30" s="884" customFormat="1" ht="33">
      <c r="A26" s="922">
        <v>6</v>
      </c>
      <c r="B26" s="922">
        <v>7000023583</v>
      </c>
      <c r="C26" s="922">
        <v>60</v>
      </c>
      <c r="D26" s="922" t="s">
        <v>589</v>
      </c>
      <c r="E26" s="922">
        <v>1000007847</v>
      </c>
      <c r="F26" s="922">
        <v>73181500</v>
      </c>
      <c r="G26" s="1091"/>
      <c r="H26" s="1100">
        <v>0.18</v>
      </c>
      <c r="I26" s="1092"/>
      <c r="J26" s="922" t="s">
        <v>603</v>
      </c>
      <c r="K26" s="922" t="s">
        <v>574</v>
      </c>
      <c r="L26" s="922">
        <v>0.94</v>
      </c>
      <c r="M26" s="1093"/>
      <c r="N26" s="1094" t="str">
        <f t="shared" si="0"/>
        <v>Included</v>
      </c>
      <c r="O26" s="1095">
        <f t="shared" si="1"/>
        <v>0</v>
      </c>
      <c r="P26" s="883"/>
      <c r="Q26" s="282">
        <f t="shared" si="2"/>
        <v>0</v>
      </c>
      <c r="R26" s="921">
        <f t="shared" si="3"/>
        <v>0</v>
      </c>
      <c r="S26" s="883"/>
      <c r="T26" s="918"/>
      <c r="U26" s="883"/>
      <c r="V26" s="919"/>
      <c r="W26" s="883"/>
      <c r="X26" s="883"/>
      <c r="Y26" s="883"/>
    </row>
    <row r="27" spans="1:30" s="884" customFormat="1" ht="33">
      <c r="A27" s="922">
        <v>7</v>
      </c>
      <c r="B27" s="922">
        <v>7000023583</v>
      </c>
      <c r="C27" s="922">
        <v>70</v>
      </c>
      <c r="D27" s="922" t="s">
        <v>590</v>
      </c>
      <c r="E27" s="922">
        <v>1000017587</v>
      </c>
      <c r="F27" s="922">
        <v>73082011</v>
      </c>
      <c r="G27" s="1091"/>
      <c r="H27" s="1100">
        <v>0.18</v>
      </c>
      <c r="I27" s="1092"/>
      <c r="J27" s="922" t="s">
        <v>604</v>
      </c>
      <c r="K27" s="922" t="s">
        <v>571</v>
      </c>
      <c r="L27" s="922">
        <v>64</v>
      </c>
      <c r="M27" s="1093"/>
      <c r="N27" s="1094" t="str">
        <f t="shared" si="0"/>
        <v>Included</v>
      </c>
      <c r="O27" s="1095">
        <f t="shared" si="1"/>
        <v>0</v>
      </c>
      <c r="P27" s="883"/>
      <c r="Q27" s="282">
        <f t="shared" si="2"/>
        <v>0</v>
      </c>
      <c r="R27" s="921">
        <f t="shared" si="3"/>
        <v>0</v>
      </c>
      <c r="S27" s="883"/>
      <c r="T27" s="918"/>
      <c r="U27" s="883"/>
      <c r="V27" s="919"/>
      <c r="W27" s="883"/>
      <c r="X27" s="883"/>
      <c r="Y27" s="883"/>
    </row>
    <row r="28" spans="1:30" s="884" customFormat="1" ht="33">
      <c r="A28" s="922">
        <v>8</v>
      </c>
      <c r="B28" s="922">
        <v>7000023583</v>
      </c>
      <c r="C28" s="922">
        <v>80</v>
      </c>
      <c r="D28" s="922" t="s">
        <v>590</v>
      </c>
      <c r="E28" s="922">
        <v>1000038340</v>
      </c>
      <c r="F28" s="922">
        <v>73082011</v>
      </c>
      <c r="G28" s="1091"/>
      <c r="H28" s="1100">
        <v>0.18</v>
      </c>
      <c r="I28" s="1092"/>
      <c r="J28" s="922" t="s">
        <v>605</v>
      </c>
      <c r="K28" s="922" t="s">
        <v>571</v>
      </c>
      <c r="L28" s="922">
        <v>64</v>
      </c>
      <c r="M28" s="1093"/>
      <c r="N28" s="1094" t="str">
        <f t="shared" si="0"/>
        <v>Included</v>
      </c>
      <c r="O28" s="1095">
        <f t="shared" si="1"/>
        <v>0</v>
      </c>
      <c r="P28" s="883"/>
      <c r="Q28" s="282">
        <f t="shared" si="2"/>
        <v>0</v>
      </c>
      <c r="R28" s="921">
        <f t="shared" si="3"/>
        <v>0</v>
      </c>
      <c r="S28" s="883"/>
      <c r="T28" s="918"/>
      <c r="U28" s="883"/>
      <c r="V28" s="919"/>
      <c r="W28" s="883"/>
      <c r="X28" s="883"/>
      <c r="Y28" s="883"/>
    </row>
    <row r="29" spans="1:30" s="884" customFormat="1" ht="33">
      <c r="A29" s="922">
        <v>9</v>
      </c>
      <c r="B29" s="922">
        <v>7000023583</v>
      </c>
      <c r="C29" s="922">
        <v>90</v>
      </c>
      <c r="D29" s="922" t="s">
        <v>590</v>
      </c>
      <c r="E29" s="922">
        <v>1000010003</v>
      </c>
      <c r="F29" s="922">
        <v>73082011</v>
      </c>
      <c r="G29" s="1091"/>
      <c r="H29" s="1100">
        <v>0.18</v>
      </c>
      <c r="I29" s="1092"/>
      <c r="J29" s="922" t="s">
        <v>606</v>
      </c>
      <c r="K29" s="922" t="s">
        <v>571</v>
      </c>
      <c r="L29" s="922">
        <v>28</v>
      </c>
      <c r="M29" s="1093"/>
      <c r="N29" s="1094" t="str">
        <f t="shared" si="0"/>
        <v>Included</v>
      </c>
      <c r="O29" s="1095">
        <f t="shared" si="1"/>
        <v>0</v>
      </c>
      <c r="P29" s="883"/>
      <c r="Q29" s="282">
        <f t="shared" si="2"/>
        <v>0</v>
      </c>
      <c r="R29" s="921">
        <f t="shared" si="3"/>
        <v>0</v>
      </c>
      <c r="S29" s="883"/>
      <c r="T29" s="918"/>
      <c r="U29" s="883"/>
      <c r="V29" s="919"/>
      <c r="W29" s="883"/>
      <c r="X29" s="883"/>
      <c r="Y29" s="883"/>
    </row>
    <row r="30" spans="1:30" s="884" customFormat="1" ht="33">
      <c r="A30" s="922">
        <v>10</v>
      </c>
      <c r="B30" s="922">
        <v>7000023583</v>
      </c>
      <c r="C30" s="922">
        <v>100</v>
      </c>
      <c r="D30" s="922" t="s">
        <v>590</v>
      </c>
      <c r="E30" s="922">
        <v>1000019718</v>
      </c>
      <c r="F30" s="922">
        <v>73082011</v>
      </c>
      <c r="G30" s="1091"/>
      <c r="H30" s="1100">
        <v>0.18</v>
      </c>
      <c r="I30" s="1092"/>
      <c r="J30" s="922" t="s">
        <v>607</v>
      </c>
      <c r="K30" s="922" t="s">
        <v>571</v>
      </c>
      <c r="L30" s="922">
        <v>4</v>
      </c>
      <c r="M30" s="1093"/>
      <c r="N30" s="1094" t="str">
        <f t="shared" si="0"/>
        <v>Included</v>
      </c>
      <c r="O30" s="1095">
        <f t="shared" si="1"/>
        <v>0</v>
      </c>
      <c r="P30" s="883"/>
      <c r="Q30" s="282">
        <f t="shared" si="2"/>
        <v>0</v>
      </c>
      <c r="R30" s="921">
        <f t="shared" si="3"/>
        <v>0</v>
      </c>
      <c r="S30" s="883"/>
      <c r="T30" s="918"/>
      <c r="U30" s="883"/>
      <c r="V30" s="919"/>
      <c r="W30" s="883"/>
      <c r="X30" s="883"/>
      <c r="Y30" s="883"/>
    </row>
    <row r="31" spans="1:30" s="884" customFormat="1" ht="33">
      <c r="A31" s="922">
        <v>11</v>
      </c>
      <c r="B31" s="922">
        <v>7000023583</v>
      </c>
      <c r="C31" s="922">
        <v>110</v>
      </c>
      <c r="D31" s="922" t="s">
        <v>590</v>
      </c>
      <c r="E31" s="922">
        <v>1000057380</v>
      </c>
      <c r="F31" s="922">
        <v>73082011</v>
      </c>
      <c r="G31" s="1091"/>
      <c r="H31" s="1100">
        <v>0.18</v>
      </c>
      <c r="I31" s="1092"/>
      <c r="J31" s="922" t="s">
        <v>608</v>
      </c>
      <c r="K31" s="922" t="s">
        <v>571</v>
      </c>
      <c r="L31" s="922">
        <v>2</v>
      </c>
      <c r="M31" s="1093"/>
      <c r="N31" s="1094" t="str">
        <f t="shared" si="0"/>
        <v>Included</v>
      </c>
      <c r="O31" s="1095">
        <f t="shared" si="1"/>
        <v>0</v>
      </c>
      <c r="P31" s="883"/>
      <c r="Q31" s="282">
        <f t="shared" si="2"/>
        <v>0</v>
      </c>
      <c r="R31" s="921">
        <f t="shared" si="3"/>
        <v>0</v>
      </c>
      <c r="S31" s="883"/>
      <c r="T31" s="918"/>
      <c r="U31" s="883"/>
      <c r="V31" s="919"/>
      <c r="W31" s="883"/>
      <c r="X31" s="883"/>
      <c r="Y31" s="883"/>
    </row>
    <row r="32" spans="1:30" s="884" customFormat="1" ht="33">
      <c r="A32" s="922">
        <v>12</v>
      </c>
      <c r="B32" s="922">
        <v>7000023583</v>
      </c>
      <c r="C32" s="922">
        <v>120</v>
      </c>
      <c r="D32" s="922" t="s">
        <v>591</v>
      </c>
      <c r="E32" s="922">
        <v>1000010539</v>
      </c>
      <c r="F32" s="922">
        <v>73082011</v>
      </c>
      <c r="G32" s="1091"/>
      <c r="H32" s="1100">
        <v>0.18</v>
      </c>
      <c r="I32" s="1092"/>
      <c r="J32" s="922" t="s">
        <v>609</v>
      </c>
      <c r="K32" s="922" t="s">
        <v>571</v>
      </c>
      <c r="L32" s="922">
        <v>92</v>
      </c>
      <c r="M32" s="1093"/>
      <c r="N32" s="1094" t="str">
        <f t="shared" si="0"/>
        <v>Included</v>
      </c>
      <c r="O32" s="1095">
        <f t="shared" si="1"/>
        <v>0</v>
      </c>
      <c r="P32" s="883"/>
      <c r="Q32" s="282">
        <f t="shared" si="2"/>
        <v>0</v>
      </c>
      <c r="R32" s="921">
        <f t="shared" si="3"/>
        <v>0</v>
      </c>
      <c r="S32" s="883"/>
      <c r="T32" s="918"/>
      <c r="U32" s="883"/>
      <c r="V32" s="919"/>
      <c r="W32" s="883"/>
      <c r="X32" s="883"/>
      <c r="Y32" s="883"/>
    </row>
    <row r="33" spans="1:25" s="884" customFormat="1" ht="33">
      <c r="A33" s="922">
        <v>13</v>
      </c>
      <c r="B33" s="922">
        <v>7000023583</v>
      </c>
      <c r="C33" s="922">
        <v>130</v>
      </c>
      <c r="D33" s="922" t="s">
        <v>591</v>
      </c>
      <c r="E33" s="922">
        <v>1000015971</v>
      </c>
      <c r="F33" s="922">
        <v>73082011</v>
      </c>
      <c r="G33" s="1091"/>
      <c r="H33" s="1100">
        <v>0.18</v>
      </c>
      <c r="I33" s="1092"/>
      <c r="J33" s="922" t="s">
        <v>610</v>
      </c>
      <c r="K33" s="922" t="s">
        <v>571</v>
      </c>
      <c r="L33" s="922">
        <v>92</v>
      </c>
      <c r="M33" s="1093"/>
      <c r="N33" s="1094" t="str">
        <f t="shared" si="0"/>
        <v>Included</v>
      </c>
      <c r="O33" s="1095">
        <f t="shared" si="1"/>
        <v>0</v>
      </c>
      <c r="P33" s="883"/>
      <c r="Q33" s="282">
        <f t="shared" si="2"/>
        <v>0</v>
      </c>
      <c r="R33" s="921">
        <f t="shared" si="3"/>
        <v>0</v>
      </c>
      <c r="S33" s="883"/>
      <c r="T33" s="918"/>
      <c r="U33" s="883"/>
      <c r="V33" s="919"/>
      <c r="W33" s="883"/>
      <c r="X33" s="883"/>
      <c r="Y33" s="883"/>
    </row>
    <row r="34" spans="1:25" s="884" customFormat="1" ht="33">
      <c r="A34" s="922">
        <v>14</v>
      </c>
      <c r="B34" s="922">
        <v>7000023583</v>
      </c>
      <c r="C34" s="922">
        <v>140</v>
      </c>
      <c r="D34" s="922" t="s">
        <v>591</v>
      </c>
      <c r="E34" s="922">
        <v>1000017508</v>
      </c>
      <c r="F34" s="922">
        <v>73082011</v>
      </c>
      <c r="G34" s="1091"/>
      <c r="H34" s="1100">
        <v>0.18</v>
      </c>
      <c r="I34" s="1092"/>
      <c r="J34" s="922" t="s">
        <v>611</v>
      </c>
      <c r="K34" s="922" t="s">
        <v>572</v>
      </c>
      <c r="L34" s="922">
        <v>184</v>
      </c>
      <c r="M34" s="1093"/>
      <c r="N34" s="1094" t="str">
        <f t="shared" si="0"/>
        <v>Included</v>
      </c>
      <c r="O34" s="1095">
        <f t="shared" si="1"/>
        <v>0</v>
      </c>
      <c r="P34" s="883"/>
      <c r="Q34" s="282">
        <f t="shared" si="2"/>
        <v>0</v>
      </c>
      <c r="R34" s="921">
        <f t="shared" si="3"/>
        <v>0</v>
      </c>
      <c r="S34" s="883"/>
      <c r="T34" s="918"/>
      <c r="U34" s="883"/>
      <c r="V34" s="919"/>
      <c r="W34" s="883"/>
      <c r="X34" s="883"/>
      <c r="Y34" s="883"/>
    </row>
    <row r="35" spans="1:25" s="884" customFormat="1" ht="33">
      <c r="A35" s="922">
        <v>15</v>
      </c>
      <c r="B35" s="922">
        <v>7000023583</v>
      </c>
      <c r="C35" s="922">
        <v>150</v>
      </c>
      <c r="D35" s="922" t="s">
        <v>591</v>
      </c>
      <c r="E35" s="922">
        <v>1000009119</v>
      </c>
      <c r="F35" s="922">
        <v>73082011</v>
      </c>
      <c r="G35" s="1091"/>
      <c r="H35" s="1100">
        <v>0.18</v>
      </c>
      <c r="I35" s="1092"/>
      <c r="J35" s="922" t="s">
        <v>612</v>
      </c>
      <c r="K35" s="922" t="s">
        <v>572</v>
      </c>
      <c r="L35" s="922">
        <v>92</v>
      </c>
      <c r="M35" s="1093"/>
      <c r="N35" s="1094" t="str">
        <f t="shared" ref="N35:N62" si="4">IF(M35=0, "Included",IF(ISERROR(L35*M35), M35, L35*M35))</f>
        <v>Included</v>
      </c>
      <c r="O35" s="1095">
        <f t="shared" ref="O35:O62" si="5">R35</f>
        <v>0</v>
      </c>
      <c r="P35" s="883"/>
      <c r="Q35" s="282">
        <f t="shared" ref="Q35:Q62" si="6">IF(N35="Included",0,N35)</f>
        <v>0</v>
      </c>
      <c r="R35" s="921">
        <f t="shared" ref="R35:R62" si="7">IF(I35="", H35*Q35,I35*Q35)</f>
        <v>0</v>
      </c>
      <c r="S35" s="883"/>
      <c r="T35" s="918"/>
      <c r="U35" s="883"/>
      <c r="V35" s="919"/>
      <c r="W35" s="883"/>
      <c r="X35" s="883"/>
      <c r="Y35" s="883"/>
    </row>
    <row r="36" spans="1:25" s="884" customFormat="1" ht="33">
      <c r="A36" s="922">
        <v>16</v>
      </c>
      <c r="B36" s="922">
        <v>7000023583</v>
      </c>
      <c r="C36" s="922">
        <v>160</v>
      </c>
      <c r="D36" s="922" t="s">
        <v>591</v>
      </c>
      <c r="E36" s="922">
        <v>1000006779</v>
      </c>
      <c r="F36" s="922">
        <v>73082011</v>
      </c>
      <c r="G36" s="1091"/>
      <c r="H36" s="1100">
        <v>0.18</v>
      </c>
      <c r="I36" s="1092"/>
      <c r="J36" s="922" t="s">
        <v>613</v>
      </c>
      <c r="K36" s="922" t="s">
        <v>572</v>
      </c>
      <c r="L36" s="922">
        <v>92</v>
      </c>
      <c r="M36" s="1093"/>
      <c r="N36" s="1094" t="str">
        <f t="shared" si="4"/>
        <v>Included</v>
      </c>
      <c r="O36" s="1095">
        <f t="shared" si="5"/>
        <v>0</v>
      </c>
      <c r="P36" s="883"/>
      <c r="Q36" s="282">
        <f t="shared" si="6"/>
        <v>0</v>
      </c>
      <c r="R36" s="921">
        <f t="shared" si="7"/>
        <v>0</v>
      </c>
      <c r="S36" s="883"/>
      <c r="T36" s="918"/>
      <c r="U36" s="883"/>
      <c r="V36" s="919"/>
      <c r="W36" s="883"/>
      <c r="X36" s="883"/>
      <c r="Y36" s="883"/>
    </row>
    <row r="37" spans="1:25" s="884" customFormat="1" ht="33">
      <c r="A37" s="922">
        <v>17</v>
      </c>
      <c r="B37" s="922">
        <v>7000023583</v>
      </c>
      <c r="C37" s="922">
        <v>170</v>
      </c>
      <c r="D37" s="922" t="s">
        <v>591</v>
      </c>
      <c r="E37" s="922">
        <v>1000007735</v>
      </c>
      <c r="F37" s="922">
        <v>73082011</v>
      </c>
      <c r="G37" s="1091"/>
      <c r="H37" s="1100">
        <v>0.18</v>
      </c>
      <c r="I37" s="1092"/>
      <c r="J37" s="922" t="s">
        <v>614</v>
      </c>
      <c r="K37" s="922" t="s">
        <v>572</v>
      </c>
      <c r="L37" s="922">
        <v>148</v>
      </c>
      <c r="M37" s="1093"/>
      <c r="N37" s="1094" t="str">
        <f t="shared" si="4"/>
        <v>Included</v>
      </c>
      <c r="O37" s="1095">
        <f t="shared" si="5"/>
        <v>0</v>
      </c>
      <c r="P37" s="883"/>
      <c r="Q37" s="282">
        <f t="shared" si="6"/>
        <v>0</v>
      </c>
      <c r="R37" s="921">
        <f t="shared" si="7"/>
        <v>0</v>
      </c>
      <c r="S37" s="883"/>
      <c r="T37" s="918"/>
      <c r="U37" s="883"/>
      <c r="V37" s="919"/>
      <c r="W37" s="883"/>
      <c r="X37" s="883"/>
      <c r="Y37" s="883"/>
    </row>
    <row r="38" spans="1:25" s="884" customFormat="1" ht="33">
      <c r="A38" s="922">
        <v>18</v>
      </c>
      <c r="B38" s="922">
        <v>7000023583</v>
      </c>
      <c r="C38" s="922">
        <v>180</v>
      </c>
      <c r="D38" s="922" t="s">
        <v>592</v>
      </c>
      <c r="E38" s="922">
        <v>1000030860</v>
      </c>
      <c r="F38" s="922">
        <v>76141000</v>
      </c>
      <c r="G38" s="1091"/>
      <c r="H38" s="1100">
        <v>0.18</v>
      </c>
      <c r="I38" s="1092"/>
      <c r="J38" s="922" t="s">
        <v>615</v>
      </c>
      <c r="K38" s="922" t="s">
        <v>581</v>
      </c>
      <c r="L38" s="922">
        <v>437.75</v>
      </c>
      <c r="M38" s="1093"/>
      <c r="N38" s="1094" t="str">
        <f t="shared" si="4"/>
        <v>Included</v>
      </c>
      <c r="O38" s="1095">
        <f t="shared" si="5"/>
        <v>0</v>
      </c>
      <c r="P38" s="883"/>
      <c r="Q38" s="282">
        <f t="shared" si="6"/>
        <v>0</v>
      </c>
      <c r="R38" s="921">
        <f t="shared" si="7"/>
        <v>0</v>
      </c>
      <c r="S38" s="883"/>
      <c r="T38" s="918"/>
      <c r="U38" s="883"/>
      <c r="V38" s="919"/>
      <c r="W38" s="883"/>
      <c r="X38" s="883"/>
      <c r="Y38" s="883"/>
    </row>
    <row r="39" spans="1:25" s="884" customFormat="1" ht="16.5">
      <c r="A39" s="922">
        <v>19</v>
      </c>
      <c r="B39" s="922">
        <v>7000023583</v>
      </c>
      <c r="C39" s="922">
        <v>190</v>
      </c>
      <c r="D39" s="922" t="s">
        <v>593</v>
      </c>
      <c r="E39" s="922">
        <v>1000030841</v>
      </c>
      <c r="F39" s="922">
        <v>73121020</v>
      </c>
      <c r="G39" s="1091"/>
      <c r="H39" s="1100">
        <v>0.18</v>
      </c>
      <c r="I39" s="1092"/>
      <c r="J39" s="922" t="s">
        <v>616</v>
      </c>
      <c r="K39" s="922" t="s">
        <v>581</v>
      </c>
      <c r="L39" s="922">
        <v>36.479999999999997</v>
      </c>
      <c r="M39" s="1093"/>
      <c r="N39" s="1094" t="str">
        <f t="shared" si="4"/>
        <v>Included</v>
      </c>
      <c r="O39" s="1095">
        <f t="shared" si="5"/>
        <v>0</v>
      </c>
      <c r="P39" s="883"/>
      <c r="Q39" s="282">
        <f t="shared" si="6"/>
        <v>0</v>
      </c>
      <c r="R39" s="921">
        <f t="shared" si="7"/>
        <v>0</v>
      </c>
      <c r="S39" s="883"/>
      <c r="T39" s="918"/>
      <c r="U39" s="883"/>
      <c r="V39" s="919"/>
      <c r="W39" s="883"/>
      <c r="X39" s="883"/>
      <c r="Y39" s="883"/>
    </row>
    <row r="40" spans="1:25" s="884" customFormat="1" ht="33">
      <c r="A40" s="922">
        <v>20</v>
      </c>
      <c r="B40" s="922">
        <v>7000023583</v>
      </c>
      <c r="C40" s="922">
        <v>200</v>
      </c>
      <c r="D40" s="922" t="s">
        <v>594</v>
      </c>
      <c r="E40" s="922">
        <v>1000009325</v>
      </c>
      <c r="F40" s="922">
        <v>85469090</v>
      </c>
      <c r="G40" s="1091"/>
      <c r="H40" s="1100">
        <v>0.18</v>
      </c>
      <c r="I40" s="1092"/>
      <c r="J40" s="922" t="s">
        <v>617</v>
      </c>
      <c r="K40" s="922" t="s">
        <v>571</v>
      </c>
      <c r="L40" s="922">
        <v>474</v>
      </c>
      <c r="M40" s="1093"/>
      <c r="N40" s="1094" t="str">
        <f t="shared" si="4"/>
        <v>Included</v>
      </c>
      <c r="O40" s="1095">
        <f t="shared" si="5"/>
        <v>0</v>
      </c>
      <c r="P40" s="883"/>
      <c r="Q40" s="282">
        <f t="shared" si="6"/>
        <v>0</v>
      </c>
      <c r="R40" s="921">
        <f t="shared" si="7"/>
        <v>0</v>
      </c>
      <c r="S40" s="883"/>
      <c r="T40" s="918"/>
      <c r="U40" s="883"/>
      <c r="V40" s="919"/>
      <c r="W40" s="883"/>
      <c r="X40" s="883"/>
      <c r="Y40" s="883"/>
    </row>
    <row r="41" spans="1:25" s="884" customFormat="1" ht="33">
      <c r="A41" s="922">
        <v>21</v>
      </c>
      <c r="B41" s="922">
        <v>7000023583</v>
      </c>
      <c r="C41" s="922">
        <v>210</v>
      </c>
      <c r="D41" s="922" t="s">
        <v>594</v>
      </c>
      <c r="E41" s="922">
        <v>1000009328</v>
      </c>
      <c r="F41" s="922">
        <v>85469090</v>
      </c>
      <c r="G41" s="1091"/>
      <c r="H41" s="1100">
        <v>0.18</v>
      </c>
      <c r="I41" s="1092"/>
      <c r="J41" s="922" t="s">
        <v>618</v>
      </c>
      <c r="K41" s="922" t="s">
        <v>571</v>
      </c>
      <c r="L41" s="922">
        <v>432</v>
      </c>
      <c r="M41" s="1093"/>
      <c r="N41" s="1094" t="str">
        <f t="shared" si="4"/>
        <v>Included</v>
      </c>
      <c r="O41" s="1095">
        <f t="shared" si="5"/>
        <v>0</v>
      </c>
      <c r="P41" s="883"/>
      <c r="Q41" s="282">
        <f t="shared" si="6"/>
        <v>0</v>
      </c>
      <c r="R41" s="921">
        <f t="shared" si="7"/>
        <v>0</v>
      </c>
      <c r="S41" s="883"/>
      <c r="T41" s="918"/>
      <c r="U41" s="883"/>
      <c r="V41" s="919"/>
      <c r="W41" s="883"/>
      <c r="X41" s="883"/>
      <c r="Y41" s="883"/>
    </row>
    <row r="42" spans="1:25" s="884" customFormat="1" ht="33">
      <c r="A42" s="922">
        <v>22</v>
      </c>
      <c r="B42" s="922">
        <v>7000023583</v>
      </c>
      <c r="C42" s="922">
        <v>220</v>
      </c>
      <c r="D42" s="922" t="s">
        <v>595</v>
      </c>
      <c r="E42" s="922">
        <v>1000019809</v>
      </c>
      <c r="F42" s="922">
        <v>73082011</v>
      </c>
      <c r="G42" s="1091"/>
      <c r="H42" s="1100">
        <v>0.18</v>
      </c>
      <c r="I42" s="1092"/>
      <c r="J42" s="922" t="s">
        <v>619</v>
      </c>
      <c r="K42" s="922" t="s">
        <v>572</v>
      </c>
      <c r="L42" s="922">
        <v>444</v>
      </c>
      <c r="M42" s="1093"/>
      <c r="N42" s="1094" t="str">
        <f t="shared" si="4"/>
        <v>Included</v>
      </c>
      <c r="O42" s="1095">
        <f t="shared" si="5"/>
        <v>0</v>
      </c>
      <c r="P42" s="883"/>
      <c r="Q42" s="282">
        <f t="shared" si="6"/>
        <v>0</v>
      </c>
      <c r="R42" s="921">
        <f t="shared" si="7"/>
        <v>0</v>
      </c>
      <c r="S42" s="883"/>
      <c r="T42" s="918"/>
      <c r="U42" s="883"/>
      <c r="V42" s="919"/>
      <c r="W42" s="883"/>
      <c r="X42" s="883"/>
      <c r="Y42" s="883"/>
    </row>
    <row r="43" spans="1:25" s="884" customFormat="1" ht="33">
      <c r="A43" s="922">
        <v>23</v>
      </c>
      <c r="B43" s="922">
        <v>7000023583</v>
      </c>
      <c r="C43" s="922">
        <v>230</v>
      </c>
      <c r="D43" s="922" t="s">
        <v>595</v>
      </c>
      <c r="E43" s="922">
        <v>1000019788</v>
      </c>
      <c r="F43" s="922">
        <v>73082011</v>
      </c>
      <c r="G43" s="1091"/>
      <c r="H43" s="1100">
        <v>0.18</v>
      </c>
      <c r="I43" s="1092"/>
      <c r="J43" s="922" t="s">
        <v>620</v>
      </c>
      <c r="K43" s="922" t="s">
        <v>572</v>
      </c>
      <c r="L43" s="922">
        <v>30</v>
      </c>
      <c r="M43" s="1093"/>
      <c r="N43" s="1094" t="str">
        <f t="shared" si="4"/>
        <v>Included</v>
      </c>
      <c r="O43" s="1095">
        <f t="shared" si="5"/>
        <v>0</v>
      </c>
      <c r="P43" s="883"/>
      <c r="Q43" s="282">
        <f t="shared" si="6"/>
        <v>0</v>
      </c>
      <c r="R43" s="921">
        <f t="shared" si="7"/>
        <v>0</v>
      </c>
      <c r="S43" s="883"/>
      <c r="T43" s="918"/>
      <c r="U43" s="883"/>
      <c r="V43" s="919"/>
      <c r="W43" s="883"/>
      <c r="X43" s="883"/>
      <c r="Y43" s="883"/>
    </row>
    <row r="44" spans="1:25" s="884" customFormat="1" ht="33">
      <c r="A44" s="922">
        <v>24</v>
      </c>
      <c r="B44" s="922">
        <v>7000023583</v>
      </c>
      <c r="C44" s="922">
        <v>240</v>
      </c>
      <c r="D44" s="922" t="s">
        <v>595</v>
      </c>
      <c r="E44" s="922">
        <v>1000010800</v>
      </c>
      <c r="F44" s="922">
        <v>73082011</v>
      </c>
      <c r="G44" s="1091"/>
      <c r="H44" s="1100">
        <v>0.18</v>
      </c>
      <c r="I44" s="1092"/>
      <c r="J44" s="922" t="s">
        <v>621</v>
      </c>
      <c r="K44" s="922" t="s">
        <v>572</v>
      </c>
      <c r="L44" s="922">
        <v>216</v>
      </c>
      <c r="M44" s="1093"/>
      <c r="N44" s="1094" t="str">
        <f t="shared" si="4"/>
        <v>Included</v>
      </c>
      <c r="O44" s="1095">
        <f t="shared" si="5"/>
        <v>0</v>
      </c>
      <c r="P44" s="883"/>
      <c r="Q44" s="282">
        <f t="shared" si="6"/>
        <v>0</v>
      </c>
      <c r="R44" s="921">
        <f t="shared" si="7"/>
        <v>0</v>
      </c>
      <c r="S44" s="883"/>
      <c r="T44" s="918"/>
      <c r="U44" s="883"/>
      <c r="V44" s="919"/>
      <c r="W44" s="883"/>
      <c r="X44" s="883"/>
      <c r="Y44" s="883"/>
    </row>
    <row r="45" spans="1:25" s="884" customFormat="1" ht="33">
      <c r="A45" s="922">
        <v>25</v>
      </c>
      <c r="B45" s="922">
        <v>7000023583</v>
      </c>
      <c r="C45" s="922">
        <v>250</v>
      </c>
      <c r="D45" s="922" t="s">
        <v>596</v>
      </c>
      <c r="E45" s="922">
        <v>1000015503</v>
      </c>
      <c r="F45" s="922">
        <v>76169990</v>
      </c>
      <c r="G45" s="1091"/>
      <c r="H45" s="1100">
        <v>0.18</v>
      </c>
      <c r="I45" s="1092"/>
      <c r="J45" s="922" t="s">
        <v>622</v>
      </c>
      <c r="K45" s="922" t="s">
        <v>571</v>
      </c>
      <c r="L45" s="922">
        <v>230</v>
      </c>
      <c r="M45" s="1093"/>
      <c r="N45" s="1094" t="str">
        <f t="shared" si="4"/>
        <v>Included</v>
      </c>
      <c r="O45" s="1095">
        <f t="shared" si="5"/>
        <v>0</v>
      </c>
      <c r="P45" s="883"/>
      <c r="Q45" s="282">
        <f t="shared" si="6"/>
        <v>0</v>
      </c>
      <c r="R45" s="921">
        <f t="shared" si="7"/>
        <v>0</v>
      </c>
      <c r="S45" s="883"/>
      <c r="T45" s="918"/>
      <c r="U45" s="883"/>
      <c r="V45" s="919"/>
      <c r="W45" s="883"/>
      <c r="X45" s="883"/>
      <c r="Y45" s="883"/>
    </row>
    <row r="46" spans="1:25" s="884" customFormat="1" ht="33">
      <c r="A46" s="922">
        <v>26</v>
      </c>
      <c r="B46" s="922">
        <v>7000023583</v>
      </c>
      <c r="C46" s="922">
        <v>260</v>
      </c>
      <c r="D46" s="922" t="s">
        <v>596</v>
      </c>
      <c r="E46" s="922">
        <v>1000018443</v>
      </c>
      <c r="F46" s="922">
        <v>76169990</v>
      </c>
      <c r="G46" s="1091"/>
      <c r="H46" s="1100">
        <v>0.18</v>
      </c>
      <c r="I46" s="1092"/>
      <c r="J46" s="922" t="s">
        <v>623</v>
      </c>
      <c r="K46" s="922" t="s">
        <v>571</v>
      </c>
      <c r="L46" s="922">
        <v>77</v>
      </c>
      <c r="M46" s="1093"/>
      <c r="N46" s="1094" t="str">
        <f t="shared" si="4"/>
        <v>Included</v>
      </c>
      <c r="O46" s="1095">
        <f t="shared" si="5"/>
        <v>0</v>
      </c>
      <c r="P46" s="883"/>
      <c r="Q46" s="282">
        <f t="shared" si="6"/>
        <v>0</v>
      </c>
      <c r="R46" s="921">
        <f t="shared" si="7"/>
        <v>0</v>
      </c>
      <c r="S46" s="883"/>
      <c r="T46" s="918"/>
      <c r="U46" s="883"/>
      <c r="V46" s="919"/>
      <c r="W46" s="883"/>
      <c r="X46" s="883"/>
      <c r="Y46" s="883"/>
    </row>
    <row r="47" spans="1:25" s="884" customFormat="1" ht="33">
      <c r="A47" s="922">
        <v>27</v>
      </c>
      <c r="B47" s="922">
        <v>7000023583</v>
      </c>
      <c r="C47" s="922">
        <v>270</v>
      </c>
      <c r="D47" s="922" t="s">
        <v>596</v>
      </c>
      <c r="E47" s="922">
        <v>1000022431</v>
      </c>
      <c r="F47" s="922">
        <v>73082011</v>
      </c>
      <c r="G47" s="1091"/>
      <c r="H47" s="1100">
        <v>0.18</v>
      </c>
      <c r="I47" s="1092"/>
      <c r="J47" s="922" t="s">
        <v>624</v>
      </c>
      <c r="K47" s="922" t="s">
        <v>571</v>
      </c>
      <c r="L47" s="922">
        <v>2640</v>
      </c>
      <c r="M47" s="1093"/>
      <c r="N47" s="1094" t="str">
        <f t="shared" si="4"/>
        <v>Included</v>
      </c>
      <c r="O47" s="1095">
        <f t="shared" si="5"/>
        <v>0</v>
      </c>
      <c r="P47" s="883"/>
      <c r="Q47" s="282">
        <f t="shared" si="6"/>
        <v>0</v>
      </c>
      <c r="R47" s="921">
        <f t="shared" si="7"/>
        <v>0</v>
      </c>
      <c r="S47" s="883"/>
      <c r="T47" s="918"/>
      <c r="U47" s="883"/>
      <c r="V47" s="919"/>
      <c r="W47" s="883"/>
      <c r="X47" s="883"/>
      <c r="Y47" s="883"/>
    </row>
    <row r="48" spans="1:25" s="884" customFormat="1" ht="33">
      <c r="A48" s="922">
        <v>28</v>
      </c>
      <c r="B48" s="922">
        <v>7000023583</v>
      </c>
      <c r="C48" s="922">
        <v>280</v>
      </c>
      <c r="D48" s="922" t="s">
        <v>596</v>
      </c>
      <c r="E48" s="922">
        <v>1000007935</v>
      </c>
      <c r="F48" s="922">
        <v>76169990</v>
      </c>
      <c r="G48" s="1091"/>
      <c r="H48" s="1100">
        <v>0.18</v>
      </c>
      <c r="I48" s="1092"/>
      <c r="J48" s="922" t="s">
        <v>625</v>
      </c>
      <c r="K48" s="922" t="s">
        <v>571</v>
      </c>
      <c r="L48" s="922">
        <v>3792</v>
      </c>
      <c r="M48" s="1093"/>
      <c r="N48" s="1094" t="str">
        <f t="shared" si="4"/>
        <v>Included</v>
      </c>
      <c r="O48" s="1095">
        <f t="shared" si="5"/>
        <v>0</v>
      </c>
      <c r="P48" s="883"/>
      <c r="Q48" s="282">
        <f t="shared" si="6"/>
        <v>0</v>
      </c>
      <c r="R48" s="921">
        <f t="shared" si="7"/>
        <v>0</v>
      </c>
      <c r="S48" s="883"/>
      <c r="T48" s="918"/>
      <c r="U48" s="883"/>
      <c r="V48" s="919"/>
      <c r="W48" s="883"/>
      <c r="X48" s="883"/>
      <c r="Y48" s="883"/>
    </row>
    <row r="49" spans="1:51" ht="33">
      <c r="A49" s="922">
        <v>29</v>
      </c>
      <c r="B49" s="922">
        <v>7000023583</v>
      </c>
      <c r="C49" s="922">
        <v>290</v>
      </c>
      <c r="D49" s="922" t="s">
        <v>596</v>
      </c>
      <c r="E49" s="922">
        <v>1000018559</v>
      </c>
      <c r="F49" s="922">
        <v>76169990</v>
      </c>
      <c r="G49" s="1091"/>
      <c r="H49" s="1100">
        <v>0.18</v>
      </c>
      <c r="I49" s="1092"/>
      <c r="J49" s="922" t="s">
        <v>626</v>
      </c>
      <c r="K49" s="922" t="s">
        <v>571</v>
      </c>
      <c r="L49" s="922">
        <v>432</v>
      </c>
      <c r="M49" s="1093"/>
      <c r="N49" s="1094" t="str">
        <f t="shared" si="4"/>
        <v>Included</v>
      </c>
      <c r="O49" s="1095">
        <f t="shared" si="5"/>
        <v>0</v>
      </c>
      <c r="P49" s="883"/>
      <c r="Q49" s="282">
        <f t="shared" si="6"/>
        <v>0</v>
      </c>
      <c r="R49" s="921">
        <f t="shared" si="7"/>
        <v>0</v>
      </c>
      <c r="S49" s="883"/>
      <c r="T49" s="918"/>
      <c r="V49" s="919"/>
      <c r="AB49" s="884"/>
      <c r="AL49" s="884"/>
      <c r="AM49" s="884"/>
      <c r="AN49" s="884"/>
      <c r="AO49" s="884"/>
      <c r="AP49" s="884"/>
      <c r="AQ49" s="884"/>
      <c r="AR49" s="884"/>
      <c r="AS49" s="884"/>
      <c r="AT49" s="884"/>
      <c r="AU49" s="884"/>
      <c r="AV49" s="884"/>
      <c r="AW49" s="884"/>
      <c r="AX49" s="884"/>
      <c r="AY49" s="884"/>
    </row>
    <row r="50" spans="1:51" ht="33">
      <c r="A50" s="922">
        <v>30</v>
      </c>
      <c r="B50" s="922">
        <v>7000023583</v>
      </c>
      <c r="C50" s="922">
        <v>300</v>
      </c>
      <c r="D50" s="922" t="s">
        <v>596</v>
      </c>
      <c r="E50" s="922">
        <v>1000015505</v>
      </c>
      <c r="F50" s="922">
        <v>73082011</v>
      </c>
      <c r="G50" s="1091"/>
      <c r="H50" s="1100">
        <v>0.18</v>
      </c>
      <c r="I50" s="1092"/>
      <c r="J50" s="922" t="s">
        <v>627</v>
      </c>
      <c r="K50" s="922" t="s">
        <v>571</v>
      </c>
      <c r="L50" s="922">
        <v>21</v>
      </c>
      <c r="M50" s="1093"/>
      <c r="N50" s="1094" t="str">
        <f t="shared" si="4"/>
        <v>Included</v>
      </c>
      <c r="O50" s="1095">
        <f t="shared" si="5"/>
        <v>0</v>
      </c>
      <c r="P50" s="883"/>
      <c r="Q50" s="282">
        <f t="shared" si="6"/>
        <v>0</v>
      </c>
      <c r="R50" s="921">
        <f t="shared" si="7"/>
        <v>0</v>
      </c>
      <c r="S50" s="883"/>
      <c r="T50" s="918"/>
      <c r="V50" s="919"/>
      <c r="AB50" s="884"/>
      <c r="AL50" s="884"/>
      <c r="AM50" s="884"/>
      <c r="AN50" s="884"/>
      <c r="AO50" s="884"/>
      <c r="AP50" s="884"/>
      <c r="AQ50" s="884"/>
      <c r="AR50" s="884"/>
      <c r="AS50" s="884"/>
      <c r="AT50" s="884"/>
      <c r="AU50" s="884"/>
      <c r="AV50" s="884"/>
      <c r="AW50" s="884"/>
      <c r="AX50" s="884"/>
      <c r="AY50" s="884"/>
    </row>
    <row r="51" spans="1:51" ht="33">
      <c r="A51" s="922">
        <v>31</v>
      </c>
      <c r="B51" s="922">
        <v>7000023583</v>
      </c>
      <c r="C51" s="922">
        <v>310</v>
      </c>
      <c r="D51" s="922" t="s">
        <v>596</v>
      </c>
      <c r="E51" s="922">
        <v>1000034136</v>
      </c>
      <c r="F51" s="922">
        <v>76169990</v>
      </c>
      <c r="G51" s="1091"/>
      <c r="H51" s="1100">
        <v>0.18</v>
      </c>
      <c r="I51" s="1092"/>
      <c r="J51" s="922" t="s">
        <v>628</v>
      </c>
      <c r="K51" s="922" t="s">
        <v>571</v>
      </c>
      <c r="L51" s="922">
        <v>110</v>
      </c>
      <c r="M51" s="1093"/>
      <c r="N51" s="1094" t="str">
        <f t="shared" si="4"/>
        <v>Included</v>
      </c>
      <c r="O51" s="1095">
        <f t="shared" si="5"/>
        <v>0</v>
      </c>
      <c r="P51" s="883"/>
      <c r="Q51" s="282">
        <f t="shared" si="6"/>
        <v>0</v>
      </c>
      <c r="R51" s="921">
        <f t="shared" si="7"/>
        <v>0</v>
      </c>
      <c r="S51" s="883"/>
      <c r="T51" s="918"/>
      <c r="V51" s="919"/>
      <c r="AB51" s="884"/>
      <c r="AL51" s="884"/>
      <c r="AM51" s="884"/>
      <c r="AN51" s="884"/>
      <c r="AO51" s="884"/>
      <c r="AP51" s="884"/>
      <c r="AQ51" s="884"/>
      <c r="AR51" s="884"/>
      <c r="AS51" s="884"/>
      <c r="AT51" s="884"/>
      <c r="AU51" s="884"/>
      <c r="AV51" s="884"/>
      <c r="AW51" s="884"/>
      <c r="AX51" s="884"/>
      <c r="AY51" s="884"/>
    </row>
    <row r="52" spans="1:51" ht="33">
      <c r="A52" s="922">
        <v>32</v>
      </c>
      <c r="B52" s="922">
        <v>7000023583</v>
      </c>
      <c r="C52" s="922">
        <v>320</v>
      </c>
      <c r="D52" s="922" t="s">
        <v>596</v>
      </c>
      <c r="E52" s="922">
        <v>1000022420</v>
      </c>
      <c r="F52" s="922">
        <v>73082011</v>
      </c>
      <c r="G52" s="1091"/>
      <c r="H52" s="1100">
        <v>0.18</v>
      </c>
      <c r="I52" s="1092"/>
      <c r="J52" s="922" t="s">
        <v>629</v>
      </c>
      <c r="K52" s="922" t="s">
        <v>571</v>
      </c>
      <c r="L52" s="922">
        <v>220</v>
      </c>
      <c r="M52" s="1093"/>
      <c r="N52" s="1094" t="str">
        <f t="shared" si="4"/>
        <v>Included</v>
      </c>
      <c r="O52" s="1095">
        <f t="shared" si="5"/>
        <v>0</v>
      </c>
      <c r="P52" s="883"/>
      <c r="Q52" s="282">
        <f t="shared" si="6"/>
        <v>0</v>
      </c>
      <c r="R52" s="921">
        <f t="shared" si="7"/>
        <v>0</v>
      </c>
      <c r="S52" s="883"/>
      <c r="T52" s="918"/>
      <c r="V52" s="919"/>
      <c r="AB52" s="884"/>
      <c r="AL52" s="884"/>
      <c r="AM52" s="884"/>
      <c r="AN52" s="884"/>
      <c r="AO52" s="884"/>
      <c r="AP52" s="884"/>
      <c r="AQ52" s="884"/>
      <c r="AR52" s="884"/>
      <c r="AS52" s="884"/>
      <c r="AT52" s="884"/>
      <c r="AU52" s="884"/>
      <c r="AV52" s="884"/>
      <c r="AW52" s="884"/>
      <c r="AX52" s="884"/>
      <c r="AY52" s="884"/>
    </row>
    <row r="53" spans="1:51" ht="33">
      <c r="A53" s="922">
        <v>33</v>
      </c>
      <c r="B53" s="922">
        <v>7000023583</v>
      </c>
      <c r="C53" s="922">
        <v>330</v>
      </c>
      <c r="D53" s="922" t="s">
        <v>596</v>
      </c>
      <c r="E53" s="922">
        <v>1000020991</v>
      </c>
      <c r="F53" s="922">
        <v>73082011</v>
      </c>
      <c r="G53" s="1091"/>
      <c r="H53" s="1100">
        <v>0.18</v>
      </c>
      <c r="I53" s="1092"/>
      <c r="J53" s="922" t="s">
        <v>630</v>
      </c>
      <c r="K53" s="922" t="s">
        <v>571</v>
      </c>
      <c r="L53" s="922">
        <v>36</v>
      </c>
      <c r="M53" s="1093"/>
      <c r="N53" s="1094" t="str">
        <f t="shared" si="4"/>
        <v>Included</v>
      </c>
      <c r="O53" s="1095">
        <f t="shared" si="5"/>
        <v>0</v>
      </c>
      <c r="P53" s="883"/>
      <c r="Q53" s="282">
        <f t="shared" si="6"/>
        <v>0</v>
      </c>
      <c r="R53" s="921">
        <f t="shared" si="7"/>
        <v>0</v>
      </c>
      <c r="S53" s="883"/>
      <c r="T53" s="918"/>
      <c r="V53" s="919"/>
      <c r="AB53" s="884"/>
      <c r="AL53" s="884"/>
      <c r="AM53" s="884"/>
      <c r="AN53" s="884"/>
      <c r="AO53" s="884"/>
      <c r="AP53" s="884"/>
      <c r="AQ53" s="884"/>
      <c r="AR53" s="884"/>
      <c r="AS53" s="884"/>
      <c r="AT53" s="884"/>
      <c r="AU53" s="884"/>
      <c r="AV53" s="884"/>
      <c r="AW53" s="884"/>
      <c r="AX53" s="884"/>
      <c r="AY53" s="884"/>
    </row>
    <row r="54" spans="1:51" ht="33">
      <c r="A54" s="922">
        <v>34</v>
      </c>
      <c r="B54" s="922">
        <v>7000023583</v>
      </c>
      <c r="C54" s="922">
        <v>340</v>
      </c>
      <c r="D54" s="922" t="s">
        <v>596</v>
      </c>
      <c r="E54" s="922">
        <v>1000020447</v>
      </c>
      <c r="F54" s="922">
        <v>73082011</v>
      </c>
      <c r="G54" s="1091"/>
      <c r="H54" s="1100">
        <v>0.18</v>
      </c>
      <c r="I54" s="1092"/>
      <c r="J54" s="922" t="s">
        <v>631</v>
      </c>
      <c r="K54" s="922" t="s">
        <v>571</v>
      </c>
      <c r="L54" s="922">
        <v>74</v>
      </c>
      <c r="M54" s="1093"/>
      <c r="N54" s="1094" t="str">
        <f t="shared" si="4"/>
        <v>Included</v>
      </c>
      <c r="O54" s="1095">
        <f t="shared" si="5"/>
        <v>0</v>
      </c>
      <c r="P54" s="883"/>
      <c r="Q54" s="282">
        <f t="shared" si="6"/>
        <v>0</v>
      </c>
      <c r="R54" s="921">
        <f t="shared" si="7"/>
        <v>0</v>
      </c>
      <c r="S54" s="883"/>
      <c r="T54" s="918"/>
      <c r="V54" s="919"/>
      <c r="AB54" s="884"/>
      <c r="AL54" s="884"/>
      <c r="AM54" s="884"/>
      <c r="AN54" s="884"/>
      <c r="AO54" s="884"/>
      <c r="AP54" s="884"/>
      <c r="AQ54" s="884"/>
      <c r="AR54" s="884"/>
      <c r="AS54" s="884"/>
      <c r="AT54" s="884"/>
      <c r="AU54" s="884"/>
      <c r="AV54" s="884"/>
      <c r="AW54" s="884"/>
      <c r="AX54" s="884"/>
      <c r="AY54" s="884"/>
    </row>
    <row r="55" spans="1:51" ht="33">
      <c r="A55" s="922">
        <v>35</v>
      </c>
      <c r="B55" s="922">
        <v>7000023583</v>
      </c>
      <c r="C55" s="922">
        <v>410</v>
      </c>
      <c r="D55" s="922" t="s">
        <v>597</v>
      </c>
      <c r="E55" s="922">
        <v>1000031039</v>
      </c>
      <c r="F55" s="922">
        <v>82057000</v>
      </c>
      <c r="G55" s="1091"/>
      <c r="H55" s="1100">
        <v>0.18</v>
      </c>
      <c r="I55" s="1092"/>
      <c r="J55" s="922" t="s">
        <v>632</v>
      </c>
      <c r="K55" s="922" t="s">
        <v>572</v>
      </c>
      <c r="L55" s="922">
        <v>7</v>
      </c>
      <c r="M55" s="1093"/>
      <c r="N55" s="1094" t="str">
        <f t="shared" si="4"/>
        <v>Included</v>
      </c>
      <c r="O55" s="1095">
        <f t="shared" si="5"/>
        <v>0</v>
      </c>
      <c r="P55" s="883"/>
      <c r="Q55" s="282">
        <f t="shared" si="6"/>
        <v>0</v>
      </c>
      <c r="R55" s="921">
        <f t="shared" si="7"/>
        <v>0</v>
      </c>
      <c r="S55" s="883"/>
      <c r="T55" s="918"/>
      <c r="V55" s="919"/>
      <c r="AB55" s="884"/>
      <c r="AL55" s="884"/>
      <c r="AM55" s="884"/>
      <c r="AN55" s="884"/>
      <c r="AO55" s="884"/>
      <c r="AP55" s="884"/>
      <c r="AQ55" s="884"/>
      <c r="AR55" s="884"/>
      <c r="AS55" s="884"/>
      <c r="AT55" s="884"/>
      <c r="AU55" s="884"/>
      <c r="AV55" s="884"/>
      <c r="AW55" s="884"/>
      <c r="AX55" s="884"/>
      <c r="AY55" s="884"/>
    </row>
    <row r="56" spans="1:51" ht="33">
      <c r="A56" s="922">
        <v>36</v>
      </c>
      <c r="B56" s="922">
        <v>7000023583</v>
      </c>
      <c r="C56" s="922">
        <v>420</v>
      </c>
      <c r="D56" s="922" t="s">
        <v>597</v>
      </c>
      <c r="E56" s="922">
        <v>1000033146</v>
      </c>
      <c r="F56" s="922">
        <v>82057000</v>
      </c>
      <c r="G56" s="1091"/>
      <c r="H56" s="1100">
        <v>0.18</v>
      </c>
      <c r="I56" s="1092"/>
      <c r="J56" s="922" t="s">
        <v>633</v>
      </c>
      <c r="K56" s="922" t="s">
        <v>572</v>
      </c>
      <c r="L56" s="922">
        <v>11</v>
      </c>
      <c r="M56" s="1093"/>
      <c r="N56" s="1094" t="str">
        <f t="shared" si="4"/>
        <v>Included</v>
      </c>
      <c r="O56" s="1095">
        <f t="shared" si="5"/>
        <v>0</v>
      </c>
      <c r="P56" s="883"/>
      <c r="Q56" s="282">
        <f t="shared" si="6"/>
        <v>0</v>
      </c>
      <c r="R56" s="921">
        <f t="shared" si="7"/>
        <v>0</v>
      </c>
      <c r="S56" s="883"/>
      <c r="T56" s="918"/>
      <c r="V56" s="919"/>
      <c r="AB56" s="884"/>
      <c r="AL56" s="884"/>
      <c r="AM56" s="884"/>
      <c r="AN56" s="884"/>
      <c r="AO56" s="884"/>
      <c r="AP56" s="884"/>
      <c r="AQ56" s="884"/>
      <c r="AR56" s="884"/>
      <c r="AS56" s="884"/>
      <c r="AT56" s="884"/>
      <c r="AU56" s="884"/>
      <c r="AV56" s="884"/>
      <c r="AW56" s="884"/>
      <c r="AX56" s="884"/>
      <c r="AY56" s="884"/>
    </row>
    <row r="57" spans="1:51" ht="16.5">
      <c r="A57" s="922">
        <v>37</v>
      </c>
      <c r="B57" s="922">
        <v>7000023583</v>
      </c>
      <c r="C57" s="922">
        <v>430</v>
      </c>
      <c r="D57" s="922" t="s">
        <v>597</v>
      </c>
      <c r="E57" s="922">
        <v>1000022417</v>
      </c>
      <c r="F57" s="922">
        <v>82057000</v>
      </c>
      <c r="G57" s="1091"/>
      <c r="H57" s="1100">
        <v>0.18</v>
      </c>
      <c r="I57" s="1092"/>
      <c r="J57" s="922" t="s">
        <v>634</v>
      </c>
      <c r="K57" s="922" t="s">
        <v>571</v>
      </c>
      <c r="L57" s="922">
        <v>408</v>
      </c>
      <c r="M57" s="1093"/>
      <c r="N57" s="1094" t="str">
        <f t="shared" si="4"/>
        <v>Included</v>
      </c>
      <c r="O57" s="1095">
        <f t="shared" si="5"/>
        <v>0</v>
      </c>
      <c r="P57" s="883"/>
      <c r="Q57" s="282">
        <f t="shared" si="6"/>
        <v>0</v>
      </c>
      <c r="R57" s="921">
        <f t="shared" si="7"/>
        <v>0</v>
      </c>
      <c r="S57" s="883"/>
      <c r="T57" s="918"/>
      <c r="V57" s="919"/>
      <c r="AB57" s="884"/>
      <c r="AL57" s="884"/>
      <c r="AM57" s="884"/>
      <c r="AN57" s="884"/>
      <c r="AO57" s="884"/>
      <c r="AP57" s="884"/>
      <c r="AQ57" s="884"/>
      <c r="AR57" s="884"/>
      <c r="AS57" s="884"/>
      <c r="AT57" s="884"/>
      <c r="AU57" s="884"/>
      <c r="AV57" s="884"/>
      <c r="AW57" s="884"/>
      <c r="AX57" s="884"/>
      <c r="AY57" s="884"/>
    </row>
    <row r="58" spans="1:51" ht="16.5">
      <c r="A58" s="922">
        <v>38</v>
      </c>
      <c r="B58" s="922">
        <v>7000023583</v>
      </c>
      <c r="C58" s="922">
        <v>440</v>
      </c>
      <c r="D58" s="922" t="s">
        <v>597</v>
      </c>
      <c r="E58" s="922">
        <v>1000010817</v>
      </c>
      <c r="F58" s="922">
        <v>82057000</v>
      </c>
      <c r="G58" s="1091"/>
      <c r="H58" s="1100">
        <v>0.18</v>
      </c>
      <c r="I58" s="1092"/>
      <c r="J58" s="922" t="s">
        <v>635</v>
      </c>
      <c r="K58" s="922" t="s">
        <v>571</v>
      </c>
      <c r="L58" s="922">
        <v>330</v>
      </c>
      <c r="M58" s="1093"/>
      <c r="N58" s="1094" t="str">
        <f t="shared" si="4"/>
        <v>Included</v>
      </c>
      <c r="O58" s="1095">
        <f t="shared" si="5"/>
        <v>0</v>
      </c>
      <c r="P58" s="883"/>
      <c r="Q58" s="282">
        <f t="shared" si="6"/>
        <v>0</v>
      </c>
      <c r="R58" s="921">
        <f t="shared" si="7"/>
        <v>0</v>
      </c>
      <c r="S58" s="883"/>
      <c r="T58" s="918"/>
      <c r="V58" s="919"/>
      <c r="AB58" s="884"/>
      <c r="AL58" s="884"/>
      <c r="AM58" s="884"/>
      <c r="AN58" s="884"/>
      <c r="AO58" s="884"/>
      <c r="AP58" s="884"/>
      <c r="AQ58" s="884"/>
      <c r="AR58" s="884"/>
      <c r="AS58" s="884"/>
      <c r="AT58" s="884"/>
      <c r="AU58" s="884"/>
      <c r="AV58" s="884"/>
      <c r="AW58" s="884"/>
      <c r="AX58" s="884"/>
      <c r="AY58" s="884"/>
    </row>
    <row r="59" spans="1:51" ht="16.5">
      <c r="A59" s="922">
        <v>39</v>
      </c>
      <c r="B59" s="922">
        <v>7000023583</v>
      </c>
      <c r="C59" s="922">
        <v>450</v>
      </c>
      <c r="D59" s="922" t="s">
        <v>597</v>
      </c>
      <c r="E59" s="922">
        <v>1000014198</v>
      </c>
      <c r="F59" s="922">
        <v>85353090</v>
      </c>
      <c r="G59" s="1091"/>
      <c r="H59" s="1100">
        <v>0.18</v>
      </c>
      <c r="I59" s="1092"/>
      <c r="J59" s="922" t="s">
        <v>636</v>
      </c>
      <c r="K59" s="922" t="s">
        <v>571</v>
      </c>
      <c r="L59" s="922">
        <v>9</v>
      </c>
      <c r="M59" s="1093"/>
      <c r="N59" s="1094" t="str">
        <f t="shared" si="4"/>
        <v>Included</v>
      </c>
      <c r="O59" s="1095">
        <f t="shared" si="5"/>
        <v>0</v>
      </c>
      <c r="P59" s="883"/>
      <c r="Q59" s="282">
        <f t="shared" si="6"/>
        <v>0</v>
      </c>
      <c r="R59" s="921">
        <f t="shared" si="7"/>
        <v>0</v>
      </c>
      <c r="S59" s="883"/>
      <c r="T59" s="918"/>
      <c r="V59" s="919"/>
      <c r="AB59" s="884"/>
      <c r="AL59" s="884"/>
      <c r="AM59" s="884"/>
      <c r="AN59" s="884"/>
      <c r="AO59" s="884"/>
      <c r="AP59" s="884"/>
      <c r="AQ59" s="884"/>
      <c r="AR59" s="884"/>
      <c r="AS59" s="884"/>
      <c r="AT59" s="884"/>
      <c r="AU59" s="884"/>
      <c r="AV59" s="884"/>
      <c r="AW59" s="884"/>
      <c r="AX59" s="884"/>
      <c r="AY59" s="884"/>
    </row>
    <row r="60" spans="1:51" ht="16.5">
      <c r="A60" s="922">
        <v>40</v>
      </c>
      <c r="B60" s="922">
        <v>7000023583</v>
      </c>
      <c r="C60" s="922">
        <v>460</v>
      </c>
      <c r="D60" s="922" t="s">
        <v>597</v>
      </c>
      <c r="E60" s="922">
        <v>1000030940</v>
      </c>
      <c r="F60" s="922">
        <v>85447090</v>
      </c>
      <c r="G60" s="1091"/>
      <c r="H60" s="1100">
        <v>0.18</v>
      </c>
      <c r="I60" s="1092"/>
      <c r="J60" s="922" t="s">
        <v>637</v>
      </c>
      <c r="K60" s="922" t="s">
        <v>581</v>
      </c>
      <c r="L60" s="922">
        <v>37.92</v>
      </c>
      <c r="M60" s="1093"/>
      <c r="N60" s="1094" t="str">
        <f t="shared" si="4"/>
        <v>Included</v>
      </c>
      <c r="O60" s="1095">
        <f t="shared" si="5"/>
        <v>0</v>
      </c>
      <c r="P60" s="883"/>
      <c r="Q60" s="282">
        <f t="shared" si="6"/>
        <v>0</v>
      </c>
      <c r="R60" s="921">
        <f t="shared" si="7"/>
        <v>0</v>
      </c>
      <c r="S60" s="883"/>
      <c r="T60" s="918"/>
      <c r="V60" s="919"/>
      <c r="AB60" s="884"/>
      <c r="AL60" s="884"/>
      <c r="AM60" s="884"/>
      <c r="AN60" s="884"/>
      <c r="AO60" s="884"/>
      <c r="AP60" s="884"/>
      <c r="AQ60" s="884"/>
      <c r="AR60" s="884"/>
      <c r="AS60" s="884"/>
      <c r="AT60" s="884"/>
      <c r="AU60" s="884"/>
      <c r="AV60" s="884"/>
      <c r="AW60" s="884"/>
      <c r="AX60" s="884"/>
      <c r="AY60" s="884"/>
    </row>
    <row r="61" spans="1:51" ht="16.5">
      <c r="A61" s="922">
        <v>41</v>
      </c>
      <c r="B61" s="922">
        <v>7000023583</v>
      </c>
      <c r="C61" s="922">
        <v>470</v>
      </c>
      <c r="D61" s="922" t="s">
        <v>597</v>
      </c>
      <c r="E61" s="922">
        <v>1000020444</v>
      </c>
      <c r="F61" s="922">
        <v>82057000</v>
      </c>
      <c r="G61" s="1091"/>
      <c r="H61" s="1100">
        <v>0.18</v>
      </c>
      <c r="I61" s="1092"/>
      <c r="J61" s="922" t="s">
        <v>638</v>
      </c>
      <c r="K61" s="922" t="s">
        <v>571</v>
      </c>
      <c r="L61" s="922">
        <v>72</v>
      </c>
      <c r="M61" s="1093"/>
      <c r="N61" s="1094" t="str">
        <f t="shared" si="4"/>
        <v>Included</v>
      </c>
      <c r="O61" s="1095">
        <f t="shared" si="5"/>
        <v>0</v>
      </c>
      <c r="P61" s="883"/>
      <c r="Q61" s="282">
        <f t="shared" si="6"/>
        <v>0</v>
      </c>
      <c r="R61" s="921">
        <f t="shared" si="7"/>
        <v>0</v>
      </c>
      <c r="S61" s="883"/>
      <c r="T61" s="918"/>
      <c r="V61" s="919"/>
      <c r="AB61" s="884"/>
      <c r="AL61" s="884"/>
      <c r="AM61" s="884"/>
      <c r="AN61" s="884"/>
      <c r="AO61" s="884"/>
      <c r="AP61" s="884"/>
      <c r="AQ61" s="884"/>
      <c r="AR61" s="884"/>
      <c r="AS61" s="884"/>
      <c r="AT61" s="884"/>
      <c r="AU61" s="884"/>
      <c r="AV61" s="884"/>
      <c r="AW61" s="884"/>
      <c r="AX61" s="884"/>
      <c r="AY61" s="884"/>
    </row>
    <row r="62" spans="1:51" ht="33">
      <c r="A62" s="922">
        <v>42</v>
      </c>
      <c r="B62" s="922">
        <v>7000023583</v>
      </c>
      <c r="C62" s="922">
        <v>480</v>
      </c>
      <c r="D62" s="922" t="s">
        <v>597</v>
      </c>
      <c r="E62" s="922">
        <v>1000031041</v>
      </c>
      <c r="F62" s="922">
        <v>82057000</v>
      </c>
      <c r="G62" s="1091"/>
      <c r="H62" s="1100">
        <v>0.18</v>
      </c>
      <c r="I62" s="1092"/>
      <c r="J62" s="922" t="s">
        <v>639</v>
      </c>
      <c r="K62" s="922" t="s">
        <v>572</v>
      </c>
      <c r="L62" s="922">
        <v>2</v>
      </c>
      <c r="M62" s="1093"/>
      <c r="N62" s="1094" t="str">
        <f t="shared" si="4"/>
        <v>Included</v>
      </c>
      <c r="O62" s="1095">
        <f t="shared" si="5"/>
        <v>0</v>
      </c>
      <c r="P62" s="883"/>
      <c r="Q62" s="282">
        <f t="shared" si="6"/>
        <v>0</v>
      </c>
      <c r="R62" s="921">
        <f t="shared" si="7"/>
        <v>0</v>
      </c>
      <c r="S62" s="883"/>
      <c r="T62" s="918"/>
      <c r="V62" s="919"/>
      <c r="AB62" s="884"/>
      <c r="AL62" s="884"/>
      <c r="AM62" s="884"/>
      <c r="AN62" s="884"/>
      <c r="AO62" s="884"/>
      <c r="AP62" s="884"/>
      <c r="AQ62" s="884"/>
      <c r="AR62" s="884"/>
      <c r="AS62" s="884"/>
      <c r="AT62" s="884"/>
      <c r="AU62" s="884"/>
      <c r="AV62" s="884"/>
      <c r="AW62" s="884"/>
      <c r="AX62" s="884"/>
      <c r="AY62" s="884"/>
    </row>
    <row r="63" spans="1:51" ht="15" customHeight="1">
      <c r="A63" s="1192"/>
      <c r="B63" s="1192"/>
      <c r="C63" s="1192"/>
      <c r="D63" s="1192"/>
      <c r="E63" s="1192"/>
      <c r="F63" s="1192"/>
      <c r="G63" s="1192"/>
      <c r="H63" s="1192"/>
      <c r="I63" s="1192"/>
      <c r="J63" s="1192"/>
      <c r="K63" s="1192"/>
      <c r="L63" s="1192"/>
      <c r="M63" s="1192"/>
      <c r="N63" s="1192"/>
      <c r="O63" s="1192"/>
      <c r="P63" s="883"/>
      <c r="Q63" s="883"/>
      <c r="R63" s="883"/>
      <c r="S63" s="883"/>
      <c r="T63" s="918"/>
      <c r="V63" s="919"/>
      <c r="AB63" s="884"/>
      <c r="AL63" s="884"/>
      <c r="AM63" s="884"/>
      <c r="AN63" s="884"/>
      <c r="AO63" s="884"/>
      <c r="AP63" s="884"/>
      <c r="AQ63" s="884"/>
      <c r="AR63" s="884"/>
      <c r="AS63" s="884"/>
      <c r="AT63" s="884"/>
      <c r="AU63" s="884"/>
      <c r="AV63" s="884"/>
      <c r="AW63" s="884"/>
      <c r="AX63" s="884"/>
      <c r="AY63" s="884"/>
    </row>
    <row r="64" spans="1:51" ht="15" customHeight="1">
      <c r="A64" s="1193"/>
      <c r="B64" s="1193"/>
      <c r="C64" s="1193"/>
      <c r="D64" s="1193"/>
      <c r="E64" s="1193"/>
      <c r="F64" s="1193"/>
      <c r="G64" s="1193"/>
      <c r="H64" s="1193"/>
      <c r="I64" s="1193"/>
      <c r="J64" s="1193"/>
      <c r="K64" s="1193"/>
      <c r="L64" s="1193"/>
      <c r="M64" s="1193"/>
      <c r="N64" s="1193"/>
      <c r="O64" s="1193"/>
      <c r="P64" s="883"/>
      <c r="Q64" s="884"/>
      <c r="R64" s="923">
        <f>SUM(R21:R63)</f>
        <v>0</v>
      </c>
      <c r="S64" s="883"/>
      <c r="AB64" s="884"/>
      <c r="AL64" s="884"/>
      <c r="AM64" s="884"/>
      <c r="AN64" s="884"/>
      <c r="AO64" s="884"/>
      <c r="AP64" s="884"/>
      <c r="AQ64" s="884"/>
      <c r="AR64" s="884"/>
      <c r="AS64" s="884"/>
      <c r="AT64" s="884"/>
      <c r="AU64" s="884"/>
      <c r="AV64" s="884"/>
      <c r="AW64" s="884"/>
      <c r="AX64" s="884"/>
      <c r="AY64" s="884"/>
    </row>
    <row r="65" spans="1:51" ht="15" customHeight="1">
      <c r="A65" s="1193"/>
      <c r="B65" s="1193"/>
      <c r="C65" s="1193"/>
      <c r="D65" s="1193"/>
      <c r="E65" s="1193"/>
      <c r="F65" s="1193"/>
      <c r="G65" s="1193"/>
      <c r="H65" s="1193"/>
      <c r="I65" s="1193"/>
      <c r="J65" s="1193"/>
      <c r="K65" s="1193"/>
      <c r="L65" s="1193"/>
      <c r="M65" s="1193"/>
      <c r="N65" s="1193"/>
      <c r="O65" s="1193"/>
      <c r="P65" s="883"/>
      <c r="Q65" s="883"/>
      <c r="R65" s="883"/>
      <c r="S65" s="883"/>
      <c r="AB65" s="884"/>
      <c r="AL65" s="884"/>
      <c r="AM65" s="884"/>
      <c r="AN65" s="884"/>
      <c r="AO65" s="884"/>
      <c r="AP65" s="884"/>
      <c r="AQ65" s="884"/>
      <c r="AR65" s="884"/>
      <c r="AS65" s="884"/>
      <c r="AT65" s="884"/>
      <c r="AU65" s="884"/>
      <c r="AV65" s="884"/>
      <c r="AW65" s="884"/>
      <c r="AX65" s="884"/>
      <c r="AY65" s="884"/>
    </row>
    <row r="66" spans="1:51" ht="15" customHeight="1">
      <c r="A66" s="924"/>
      <c r="B66" s="925"/>
      <c r="C66" s="925"/>
      <c r="D66" s="925"/>
      <c r="E66" s="925"/>
      <c r="F66" s="925"/>
      <c r="G66" s="925"/>
      <c r="H66" s="1200" t="s">
        <v>577</v>
      </c>
      <c r="I66" s="1200"/>
      <c r="J66" s="1200"/>
      <c r="K66" s="1200"/>
      <c r="L66" s="1200"/>
      <c r="M66" s="1201"/>
      <c r="N66" s="926">
        <f>SUM(N21:N63)</f>
        <v>0</v>
      </c>
      <c r="O66" s="927"/>
      <c r="S66" s="881"/>
      <c r="Z66" s="891"/>
      <c r="AA66" s="891"/>
      <c r="AC66" s="891"/>
      <c r="AD66" s="891"/>
      <c r="AF66" s="885"/>
      <c r="AL66" s="884"/>
      <c r="AM66" s="884"/>
      <c r="AN66" s="884"/>
      <c r="AO66" s="884"/>
      <c r="AP66" s="884"/>
      <c r="AQ66" s="884"/>
      <c r="AR66" s="884"/>
      <c r="AS66" s="884"/>
      <c r="AT66" s="884"/>
      <c r="AU66" s="884"/>
      <c r="AV66" s="884"/>
      <c r="AW66" s="884"/>
      <c r="AX66" s="884"/>
      <c r="AY66" s="884"/>
    </row>
    <row r="67" spans="1:51">
      <c r="A67" s="928"/>
      <c r="B67" s="929"/>
      <c r="C67" s="929"/>
      <c r="D67" s="929"/>
      <c r="E67" s="929"/>
      <c r="F67" s="929"/>
      <c r="G67" s="929"/>
      <c r="H67" s="1197" t="s">
        <v>502</v>
      </c>
      <c r="I67" s="1197"/>
      <c r="J67" s="1197"/>
      <c r="K67" s="1197"/>
      <c r="L67" s="1197"/>
      <c r="M67" s="1198"/>
      <c r="N67" s="930">
        <f>'Sch-7'!M20</f>
        <v>0</v>
      </c>
      <c r="O67" s="931"/>
      <c r="Z67" s="885"/>
      <c r="AA67" s="891"/>
      <c r="AC67" s="885"/>
      <c r="AD67" s="891"/>
      <c r="AL67" s="884"/>
      <c r="AM67" s="884"/>
      <c r="AN67" s="884"/>
      <c r="AO67" s="884"/>
      <c r="AP67" s="884"/>
      <c r="AQ67" s="884"/>
      <c r="AR67" s="884"/>
      <c r="AS67" s="884"/>
      <c r="AT67" s="884"/>
      <c r="AU67" s="884"/>
      <c r="AV67" s="884"/>
      <c r="AW67" s="884"/>
      <c r="AX67" s="884"/>
      <c r="AY67" s="884"/>
    </row>
    <row r="68" spans="1:51" ht="15.75" thickBot="1">
      <c r="A68" s="932"/>
      <c r="B68" s="933"/>
      <c r="C68" s="933"/>
      <c r="D68" s="933"/>
      <c r="E68" s="933"/>
      <c r="F68" s="933"/>
      <c r="G68" s="933"/>
      <c r="H68" s="1199" t="s">
        <v>419</v>
      </c>
      <c r="I68" s="1199"/>
      <c r="J68" s="1199"/>
      <c r="K68" s="1199"/>
      <c r="L68" s="1199"/>
      <c r="M68" s="1199"/>
      <c r="N68" s="934">
        <f>N67+N66</f>
        <v>0</v>
      </c>
      <c r="O68" s="935"/>
      <c r="Z68" s="885"/>
      <c r="AA68" s="923"/>
      <c r="AB68" s="915"/>
      <c r="AC68" s="915"/>
      <c r="AD68" s="923"/>
      <c r="AF68" s="936"/>
      <c r="AL68" s="884"/>
      <c r="AM68" s="884"/>
      <c r="AN68" s="884"/>
      <c r="AO68" s="884"/>
      <c r="AP68" s="884"/>
      <c r="AQ68" s="884"/>
      <c r="AR68" s="884"/>
      <c r="AS68" s="884"/>
      <c r="AT68" s="884"/>
      <c r="AU68" s="884"/>
      <c r="AV68" s="884"/>
      <c r="AW68" s="884"/>
      <c r="AX68" s="884"/>
      <c r="AY68" s="884"/>
    </row>
    <row r="69" spans="1:51" ht="15.75" thickBot="1">
      <c r="A69" s="937"/>
      <c r="B69" s="937"/>
      <c r="C69" s="937"/>
      <c r="D69" s="937"/>
      <c r="E69" s="937"/>
      <c r="F69" s="937"/>
      <c r="G69" s="937"/>
      <c r="H69" s="1204" t="s">
        <v>507</v>
      </c>
      <c r="I69" s="1205"/>
      <c r="J69" s="1205"/>
      <c r="K69" s="1205"/>
      <c r="L69" s="1205"/>
      <c r="M69" s="1206"/>
      <c r="N69" s="934">
        <f>R64</f>
        <v>0</v>
      </c>
      <c r="O69" s="935"/>
      <c r="Z69" s="885"/>
      <c r="AA69" s="923"/>
      <c r="AB69" s="915"/>
      <c r="AC69" s="915"/>
      <c r="AD69" s="923"/>
      <c r="AF69" s="936"/>
      <c r="AL69" s="884"/>
      <c r="AM69" s="884"/>
      <c r="AN69" s="884"/>
      <c r="AO69" s="884"/>
      <c r="AP69" s="884"/>
      <c r="AQ69" s="884"/>
      <c r="AR69" s="884"/>
      <c r="AS69" s="884"/>
      <c r="AT69" s="884"/>
      <c r="AU69" s="884"/>
      <c r="AV69" s="884"/>
      <c r="AW69" s="884"/>
      <c r="AX69" s="884"/>
      <c r="AY69" s="884"/>
    </row>
    <row r="70" spans="1:51">
      <c r="A70" s="1202"/>
      <c r="B70" s="1202"/>
      <c r="C70" s="1202"/>
      <c r="D70" s="1202"/>
      <c r="E70" s="1202"/>
      <c r="F70" s="1202"/>
      <c r="G70" s="1202"/>
      <c r="H70" s="1203"/>
      <c r="I70" s="1203"/>
      <c r="J70" s="1203"/>
      <c r="K70" s="1203"/>
      <c r="L70" s="1203"/>
      <c r="M70" s="1203"/>
      <c r="N70" s="1203"/>
      <c r="O70" s="1203"/>
      <c r="Z70" s="936"/>
      <c r="AA70" s="891"/>
      <c r="AC70" s="936"/>
      <c r="AD70" s="891"/>
      <c r="AL70" s="884"/>
      <c r="AM70" s="884"/>
      <c r="AN70" s="884"/>
      <c r="AO70" s="884"/>
      <c r="AP70" s="884"/>
      <c r="AQ70" s="884"/>
      <c r="AR70" s="884"/>
      <c r="AS70" s="884"/>
      <c r="AT70" s="884"/>
      <c r="AU70" s="884"/>
      <c r="AV70" s="884"/>
      <c r="AW70" s="884"/>
      <c r="AX70" s="884"/>
      <c r="AY70" s="884"/>
    </row>
    <row r="71" spans="1:51">
      <c r="A71" s="938" t="s">
        <v>406</v>
      </c>
      <c r="B71" s="1191" t="s">
        <v>483</v>
      </c>
      <c r="C71" s="1191"/>
      <c r="D71" s="1191"/>
      <c r="E71" s="1191"/>
      <c r="F71" s="1191"/>
      <c r="G71" s="1191"/>
      <c r="H71" s="1191"/>
      <c r="I71" s="1191"/>
      <c r="J71" s="1191"/>
      <c r="K71" s="1191"/>
      <c r="L71" s="1191"/>
      <c r="M71" s="1191"/>
      <c r="N71" s="1191"/>
      <c r="O71" s="1191"/>
      <c r="AL71" s="884"/>
      <c r="AM71" s="884"/>
      <c r="AN71" s="884"/>
      <c r="AO71" s="884"/>
      <c r="AP71" s="884"/>
      <c r="AQ71" s="884"/>
      <c r="AR71" s="884"/>
      <c r="AS71" s="884"/>
      <c r="AT71" s="884"/>
      <c r="AU71" s="884"/>
      <c r="AV71" s="884"/>
      <c r="AW71" s="884"/>
      <c r="AX71" s="884"/>
      <c r="AY71" s="884"/>
    </row>
    <row r="72" spans="1:51">
      <c r="A72" s="936" t="s">
        <v>485</v>
      </c>
      <c r="B72" s="1191" t="s">
        <v>484</v>
      </c>
      <c r="C72" s="1191"/>
      <c r="D72" s="1191"/>
      <c r="E72" s="1191"/>
      <c r="F72" s="1191"/>
      <c r="G72" s="1191"/>
      <c r="H72" s="1191"/>
      <c r="I72" s="1191"/>
      <c r="J72" s="1191"/>
      <c r="K72" s="1191"/>
      <c r="L72" s="1191"/>
      <c r="M72" s="1191"/>
      <c r="N72" s="1191"/>
      <c r="O72" s="1191"/>
      <c r="AL72" s="884"/>
      <c r="AM72" s="884"/>
      <c r="AN72" s="884"/>
      <c r="AO72" s="884"/>
      <c r="AP72" s="884"/>
      <c r="AQ72" s="884"/>
      <c r="AR72" s="884"/>
      <c r="AS72" s="884"/>
      <c r="AT72" s="884"/>
      <c r="AU72" s="884"/>
      <c r="AV72" s="884"/>
      <c r="AW72" s="884"/>
      <c r="AX72" s="884"/>
      <c r="AY72" s="884"/>
    </row>
    <row r="73" spans="1:51">
      <c r="A73" s="936"/>
      <c r="B73" s="936"/>
      <c r="C73" s="936"/>
      <c r="D73" s="936"/>
      <c r="E73" s="936"/>
      <c r="F73" s="1191"/>
      <c r="G73" s="1191"/>
      <c r="H73" s="1191"/>
      <c r="I73" s="1191"/>
      <c r="J73" s="1191"/>
      <c r="K73" s="1191"/>
      <c r="L73" s="1191"/>
      <c r="M73" s="1191"/>
      <c r="N73" s="1191"/>
      <c r="O73" s="1191"/>
      <c r="AL73" s="884"/>
      <c r="AM73" s="884"/>
      <c r="AN73" s="884"/>
      <c r="AO73" s="884"/>
      <c r="AP73" s="884"/>
      <c r="AQ73" s="884"/>
      <c r="AR73" s="884"/>
      <c r="AS73" s="884"/>
      <c r="AT73" s="884"/>
      <c r="AU73" s="884"/>
      <c r="AV73" s="884"/>
      <c r="AW73" s="884"/>
      <c r="AX73" s="884"/>
      <c r="AY73" s="884"/>
    </row>
    <row r="74" spans="1:51" ht="28.5">
      <c r="A74" s="939" t="s">
        <v>402</v>
      </c>
      <c r="B74" s="940" t="str">
        <f>'Names of Bidder'!D31&amp;"-"&amp; 'Names of Bidder'!E31&amp;"-" &amp;'Names of Bidder'!F31</f>
        <v>--</v>
      </c>
      <c r="C74" s="939"/>
      <c r="D74" s="939"/>
      <c r="E74" s="939"/>
      <c r="F74" s="884"/>
      <c r="G74" s="939"/>
      <c r="H74" s="939"/>
      <c r="I74" s="941"/>
      <c r="K74" s="942"/>
      <c r="L74" s="943"/>
      <c r="AL74" s="884"/>
      <c r="AM74" s="884"/>
      <c r="AN74" s="884"/>
      <c r="AO74" s="884"/>
      <c r="AP74" s="884"/>
      <c r="AQ74" s="884"/>
      <c r="AR74" s="884"/>
      <c r="AS74" s="884"/>
      <c r="AT74" s="884"/>
      <c r="AU74" s="884"/>
      <c r="AV74" s="884"/>
      <c r="AW74" s="884"/>
      <c r="AX74" s="884"/>
      <c r="AY74" s="884"/>
    </row>
    <row r="75" spans="1:51" ht="28.5">
      <c r="A75" s="939" t="s">
        <v>403</v>
      </c>
      <c r="B75" s="940" t="str">
        <f>IF('Names of Bidder'!D32=0, "", 'Names of Bidder'!D32)</f>
        <v/>
      </c>
      <c r="C75" s="939"/>
      <c r="D75" s="939"/>
      <c r="E75" s="939"/>
      <c r="F75" s="884"/>
      <c r="G75" s="939"/>
      <c r="H75" s="939"/>
      <c r="I75" s="941"/>
      <c r="L75" s="943" t="s">
        <v>404</v>
      </c>
      <c r="M75" s="914" t="str">
        <f>IF('Names of Bidder'!D24=0, "", 'Names of Bidder'!D24)</f>
        <v/>
      </c>
      <c r="AL75" s="884"/>
      <c r="AM75" s="884"/>
      <c r="AN75" s="884"/>
      <c r="AO75" s="884"/>
      <c r="AP75" s="884"/>
      <c r="AQ75" s="884"/>
      <c r="AR75" s="884"/>
      <c r="AS75" s="884"/>
      <c r="AT75" s="884"/>
      <c r="AU75" s="884"/>
      <c r="AV75" s="884"/>
      <c r="AW75" s="884"/>
      <c r="AX75" s="884"/>
      <c r="AY75" s="884"/>
    </row>
    <row r="76" spans="1:51">
      <c r="A76" s="882"/>
      <c r="B76" s="882"/>
      <c r="C76" s="882"/>
      <c r="D76" s="882"/>
      <c r="E76" s="882"/>
      <c r="F76" s="882"/>
      <c r="G76" s="882"/>
      <c r="H76" s="882"/>
      <c r="I76" s="944"/>
      <c r="J76" s="883"/>
      <c r="K76" s="882"/>
      <c r="L76" s="943" t="s">
        <v>405</v>
      </c>
      <c r="M76" s="914" t="str">
        <f>IF('Names of Bidder'!D25=0, "", 'Names of Bidder'!D25)</f>
        <v/>
      </c>
      <c r="N76" s="883"/>
      <c r="AL76" s="884"/>
      <c r="AM76" s="884"/>
      <c r="AN76" s="884"/>
      <c r="AO76" s="884"/>
      <c r="AP76" s="884"/>
      <c r="AQ76" s="884"/>
      <c r="AR76" s="884"/>
      <c r="AS76" s="884"/>
      <c r="AT76" s="884"/>
      <c r="AU76" s="884"/>
      <c r="AV76" s="884"/>
      <c r="AW76" s="884"/>
      <c r="AX76" s="884"/>
      <c r="AY76" s="884"/>
    </row>
    <row r="77" spans="1:51">
      <c r="A77" s="945"/>
      <c r="B77" s="945"/>
      <c r="C77" s="945"/>
      <c r="D77" s="945"/>
      <c r="E77" s="945"/>
      <c r="F77" s="945"/>
      <c r="G77" s="945"/>
      <c r="H77" s="945"/>
      <c r="I77" s="946"/>
      <c r="J77" s="919"/>
      <c r="K77" s="945"/>
      <c r="L77" s="943"/>
      <c r="M77" s="947"/>
      <c r="N77" s="919"/>
      <c r="O77" s="907"/>
      <c r="AL77" s="884"/>
      <c r="AM77" s="884"/>
      <c r="AN77" s="884"/>
      <c r="AO77" s="884"/>
      <c r="AP77" s="884"/>
      <c r="AQ77" s="884"/>
      <c r="AR77" s="884"/>
      <c r="AS77" s="884"/>
      <c r="AT77" s="884"/>
      <c r="AU77" s="884"/>
      <c r="AV77" s="884"/>
      <c r="AW77" s="884"/>
      <c r="AX77" s="884"/>
      <c r="AY77" s="884"/>
    </row>
    <row r="78" spans="1:51">
      <c r="A78" s="945"/>
      <c r="B78" s="945"/>
      <c r="C78" s="945"/>
      <c r="D78" s="945"/>
      <c r="E78" s="945"/>
      <c r="F78" s="945"/>
      <c r="G78" s="945"/>
      <c r="H78" s="945"/>
      <c r="I78" s="946"/>
      <c r="J78" s="919"/>
      <c r="K78" s="945"/>
      <c r="L78" s="945"/>
      <c r="M78" s="919"/>
      <c r="N78" s="919"/>
      <c r="O78" s="907"/>
      <c r="AL78" s="884"/>
      <c r="AM78" s="884"/>
      <c r="AN78" s="884"/>
      <c r="AO78" s="884"/>
      <c r="AP78" s="884"/>
      <c r="AQ78" s="884"/>
      <c r="AR78" s="884"/>
      <c r="AS78" s="884"/>
      <c r="AT78" s="884"/>
      <c r="AU78" s="884"/>
      <c r="AV78" s="884"/>
      <c r="AW78" s="884"/>
      <c r="AX78" s="884"/>
      <c r="AY78" s="884"/>
    </row>
    <row r="79" spans="1:51">
      <c r="A79" s="945"/>
      <c r="B79" s="945"/>
      <c r="C79" s="945"/>
      <c r="D79" s="945"/>
      <c r="E79" s="945"/>
      <c r="F79" s="945"/>
      <c r="G79" s="945"/>
      <c r="H79" s="945"/>
      <c r="I79" s="946"/>
      <c r="J79" s="919"/>
      <c r="K79" s="945"/>
      <c r="L79" s="945"/>
      <c r="M79" s="919"/>
      <c r="N79" s="919"/>
      <c r="O79" s="907"/>
      <c r="AL79" s="884"/>
      <c r="AM79" s="884"/>
      <c r="AN79" s="884"/>
      <c r="AO79" s="884"/>
      <c r="AP79" s="884"/>
      <c r="AQ79" s="884"/>
      <c r="AR79" s="884"/>
      <c r="AS79" s="884"/>
      <c r="AT79" s="884"/>
      <c r="AU79" s="884"/>
      <c r="AV79" s="884"/>
      <c r="AW79" s="884"/>
      <c r="AX79" s="884"/>
      <c r="AY79" s="884"/>
    </row>
    <row r="80" spans="1:51">
      <c r="A80" s="945"/>
      <c r="B80" s="945"/>
      <c r="C80" s="945"/>
      <c r="D80" s="945"/>
      <c r="E80" s="945"/>
      <c r="F80" s="945"/>
      <c r="G80" s="945"/>
      <c r="H80" s="945"/>
      <c r="I80" s="946"/>
      <c r="J80" s="919"/>
      <c r="K80" s="945"/>
      <c r="L80" s="945"/>
      <c r="M80" s="919"/>
      <c r="N80" s="919"/>
      <c r="O80" s="907"/>
      <c r="AL80" s="884"/>
      <c r="AM80" s="884"/>
      <c r="AN80" s="884"/>
      <c r="AO80" s="884"/>
      <c r="AP80" s="884"/>
      <c r="AQ80" s="884"/>
      <c r="AR80" s="884"/>
      <c r="AS80" s="884"/>
      <c r="AT80" s="884"/>
      <c r="AU80" s="884"/>
      <c r="AV80" s="884"/>
      <c r="AW80" s="884"/>
      <c r="AX80" s="884"/>
      <c r="AY80" s="884"/>
    </row>
    <row r="81" spans="1:51">
      <c r="A81" s="945"/>
      <c r="B81" s="945"/>
      <c r="C81" s="945"/>
      <c r="D81" s="945"/>
      <c r="E81" s="945"/>
      <c r="F81" s="945"/>
      <c r="G81" s="945"/>
      <c r="H81" s="945"/>
      <c r="I81" s="946"/>
      <c r="J81" s="919"/>
      <c r="K81" s="945"/>
      <c r="L81" s="945"/>
      <c r="M81" s="919"/>
      <c r="N81" s="919"/>
      <c r="O81" s="907"/>
      <c r="AL81" s="884"/>
      <c r="AM81" s="884"/>
      <c r="AN81" s="884"/>
      <c r="AO81" s="884"/>
      <c r="AP81" s="884"/>
      <c r="AQ81" s="884"/>
      <c r="AR81" s="884"/>
      <c r="AS81" s="884"/>
      <c r="AT81" s="884"/>
      <c r="AU81" s="884"/>
      <c r="AV81" s="884"/>
      <c r="AW81" s="884"/>
      <c r="AX81" s="884"/>
      <c r="AY81" s="884"/>
    </row>
    <row r="82" spans="1:51">
      <c r="A82" s="945"/>
      <c r="B82" s="945"/>
      <c r="C82" s="945"/>
      <c r="D82" s="945"/>
      <c r="E82" s="945"/>
      <c r="F82" s="945"/>
      <c r="G82" s="945"/>
      <c r="H82" s="945"/>
      <c r="I82" s="946"/>
      <c r="J82" s="919"/>
      <c r="K82" s="945"/>
      <c r="L82" s="945"/>
      <c r="M82" s="919"/>
      <c r="N82" s="919"/>
      <c r="O82" s="907"/>
      <c r="AL82" s="884"/>
      <c r="AM82" s="884"/>
      <c r="AN82" s="884"/>
      <c r="AO82" s="884"/>
      <c r="AP82" s="884"/>
      <c r="AQ82" s="884"/>
      <c r="AR82" s="884"/>
      <c r="AS82" s="884"/>
      <c r="AT82" s="884"/>
      <c r="AU82" s="884"/>
      <c r="AV82" s="884"/>
      <c r="AW82" s="884"/>
      <c r="AX82" s="884"/>
      <c r="AY82" s="884"/>
    </row>
    <row r="83" spans="1:51">
      <c r="A83" s="945"/>
      <c r="B83" s="945"/>
      <c r="C83" s="945"/>
      <c r="D83" s="945"/>
      <c r="E83" s="945"/>
      <c r="F83" s="945"/>
      <c r="G83" s="945"/>
      <c r="H83" s="945"/>
      <c r="I83" s="946"/>
      <c r="J83" s="919"/>
      <c r="K83" s="945"/>
      <c r="L83" s="945"/>
      <c r="M83" s="919"/>
      <c r="N83" s="919"/>
      <c r="O83" s="907"/>
      <c r="AL83" s="884"/>
      <c r="AM83" s="884"/>
      <c r="AN83" s="884"/>
      <c r="AO83" s="884"/>
      <c r="AP83" s="884"/>
      <c r="AQ83" s="884"/>
      <c r="AR83" s="884"/>
      <c r="AS83" s="884"/>
      <c r="AT83" s="884"/>
      <c r="AU83" s="884"/>
      <c r="AV83" s="884"/>
      <c r="AW83" s="884"/>
      <c r="AX83" s="884"/>
      <c r="AY83" s="884"/>
    </row>
    <row r="84" spans="1:51">
      <c r="A84" s="945"/>
      <c r="B84" s="945"/>
      <c r="C84" s="945"/>
      <c r="D84" s="945"/>
      <c r="E84" s="945"/>
      <c r="F84" s="945"/>
      <c r="G84" s="945"/>
      <c r="H84" s="945"/>
      <c r="I84" s="946"/>
      <c r="J84" s="919"/>
      <c r="K84" s="945"/>
      <c r="L84" s="945"/>
      <c r="M84" s="919"/>
      <c r="N84" s="919"/>
      <c r="O84" s="907"/>
      <c r="P84" s="884"/>
      <c r="Q84" s="884"/>
      <c r="R84" s="884"/>
      <c r="S84" s="884"/>
      <c r="T84" s="884"/>
      <c r="U84" s="884"/>
      <c r="V84" s="884"/>
      <c r="W84" s="884"/>
      <c r="X84" s="884"/>
      <c r="Y84" s="884"/>
      <c r="AB84" s="884"/>
      <c r="AL84" s="884"/>
      <c r="AM84" s="884"/>
      <c r="AN84" s="884"/>
      <c r="AO84" s="884"/>
      <c r="AP84" s="884"/>
      <c r="AQ84" s="884"/>
      <c r="AR84" s="884"/>
      <c r="AS84" s="884"/>
      <c r="AT84" s="884"/>
      <c r="AU84" s="884"/>
      <c r="AV84" s="884"/>
      <c r="AW84" s="884"/>
      <c r="AX84" s="884"/>
      <c r="AY84" s="884"/>
    </row>
    <row r="85" spans="1:51">
      <c r="A85" s="945"/>
      <c r="B85" s="945"/>
      <c r="C85" s="945"/>
      <c r="D85" s="945"/>
      <c r="E85" s="945"/>
      <c r="F85" s="945"/>
      <c r="G85" s="945"/>
      <c r="H85" s="945"/>
      <c r="I85" s="946"/>
      <c r="J85" s="919"/>
      <c r="K85" s="945"/>
      <c r="L85" s="945"/>
      <c r="M85" s="919"/>
      <c r="N85" s="919"/>
      <c r="O85" s="907"/>
      <c r="P85" s="884"/>
      <c r="Q85" s="884"/>
      <c r="R85" s="884"/>
      <c r="S85" s="884"/>
      <c r="T85" s="884"/>
      <c r="U85" s="884"/>
      <c r="V85" s="884"/>
      <c r="W85" s="884"/>
      <c r="X85" s="884"/>
      <c r="Y85" s="884"/>
      <c r="AB85" s="884"/>
      <c r="AL85" s="884"/>
      <c r="AM85" s="884"/>
      <c r="AN85" s="884"/>
      <c r="AO85" s="884"/>
      <c r="AP85" s="884"/>
      <c r="AQ85" s="884"/>
      <c r="AR85" s="884"/>
      <c r="AS85" s="884"/>
      <c r="AT85" s="884"/>
      <c r="AU85" s="884"/>
      <c r="AV85" s="884"/>
      <c r="AW85" s="884"/>
      <c r="AX85" s="884"/>
      <c r="AY85" s="884"/>
    </row>
    <row r="86" spans="1:51">
      <c r="A86" s="945"/>
      <c r="B86" s="945"/>
      <c r="C86" s="945"/>
      <c r="D86" s="945"/>
      <c r="E86" s="945"/>
      <c r="F86" s="945"/>
      <c r="G86" s="945"/>
      <c r="H86" s="945"/>
      <c r="I86" s="946"/>
      <c r="J86" s="919"/>
      <c r="K86" s="945"/>
      <c r="L86" s="945"/>
      <c r="M86" s="919"/>
      <c r="N86" s="919"/>
      <c r="O86" s="907"/>
      <c r="P86" s="884"/>
      <c r="Q86" s="884"/>
      <c r="R86" s="884"/>
      <c r="S86" s="884"/>
      <c r="T86" s="884"/>
      <c r="U86" s="884"/>
      <c r="V86" s="884"/>
      <c r="W86" s="884"/>
      <c r="X86" s="884"/>
      <c r="Y86" s="884"/>
      <c r="AB86" s="884"/>
      <c r="AL86" s="884"/>
      <c r="AM86" s="884"/>
      <c r="AN86" s="884"/>
      <c r="AO86" s="884"/>
      <c r="AP86" s="884"/>
      <c r="AQ86" s="884"/>
      <c r="AR86" s="884"/>
      <c r="AS86" s="884"/>
      <c r="AT86" s="884"/>
      <c r="AU86" s="884"/>
      <c r="AV86" s="884"/>
      <c r="AW86" s="884"/>
      <c r="AX86" s="884"/>
      <c r="AY86" s="884"/>
    </row>
    <row r="87" spans="1:51">
      <c r="A87" s="945"/>
      <c r="B87" s="945"/>
      <c r="C87" s="945"/>
      <c r="D87" s="945"/>
      <c r="E87" s="945"/>
      <c r="F87" s="945"/>
      <c r="G87" s="945"/>
      <c r="H87" s="945"/>
      <c r="I87" s="946"/>
      <c r="J87" s="919"/>
      <c r="K87" s="945"/>
      <c r="L87" s="945"/>
      <c r="M87" s="919"/>
      <c r="N87" s="919"/>
      <c r="O87" s="907"/>
      <c r="P87" s="884"/>
      <c r="Q87" s="884"/>
      <c r="R87" s="884"/>
      <c r="S87" s="884"/>
      <c r="T87" s="884"/>
      <c r="U87" s="884"/>
      <c r="V87" s="884"/>
      <c r="W87" s="884"/>
      <c r="X87" s="884"/>
      <c r="Y87" s="884"/>
      <c r="AB87" s="884"/>
      <c r="AL87" s="884"/>
      <c r="AM87" s="884"/>
      <c r="AN87" s="884"/>
      <c r="AO87" s="884"/>
      <c r="AP87" s="884"/>
      <c r="AQ87" s="884"/>
      <c r="AR87" s="884"/>
      <c r="AS87" s="884"/>
      <c r="AT87" s="884"/>
      <c r="AU87" s="884"/>
      <c r="AV87" s="884"/>
      <c r="AW87" s="884"/>
      <c r="AX87" s="884"/>
      <c r="AY87" s="884"/>
    </row>
    <row r="88" spans="1:51">
      <c r="A88" s="945"/>
      <c r="B88" s="945"/>
      <c r="C88" s="945"/>
      <c r="D88" s="945"/>
      <c r="E88" s="945"/>
      <c r="F88" s="945"/>
      <c r="G88" s="945"/>
      <c r="H88" s="945"/>
      <c r="I88" s="946"/>
      <c r="J88" s="919"/>
      <c r="K88" s="945"/>
      <c r="L88" s="945"/>
      <c r="M88" s="919"/>
      <c r="N88" s="919"/>
      <c r="O88" s="907"/>
      <c r="P88" s="884"/>
      <c r="Q88" s="884"/>
      <c r="R88" s="884"/>
      <c r="S88" s="884"/>
      <c r="T88" s="884"/>
      <c r="U88" s="884"/>
      <c r="V88" s="884"/>
      <c r="W88" s="884"/>
      <c r="X88" s="884"/>
      <c r="Y88" s="884"/>
      <c r="AB88" s="884"/>
      <c r="AL88" s="884"/>
      <c r="AM88" s="884"/>
      <c r="AN88" s="884"/>
      <c r="AO88" s="884"/>
      <c r="AP88" s="884"/>
      <c r="AQ88" s="884"/>
      <c r="AR88" s="884"/>
      <c r="AS88" s="884"/>
      <c r="AT88" s="884"/>
      <c r="AU88" s="884"/>
      <c r="AV88" s="884"/>
      <c r="AW88" s="884"/>
      <c r="AX88" s="884"/>
      <c r="AY88" s="884"/>
    </row>
    <row r="89" spans="1:51">
      <c r="A89" s="945"/>
      <c r="B89" s="945"/>
      <c r="C89" s="945"/>
      <c r="D89" s="945"/>
      <c r="E89" s="945"/>
      <c r="F89" s="945"/>
      <c r="G89" s="945"/>
      <c r="H89" s="945"/>
      <c r="I89" s="946"/>
      <c r="J89" s="919"/>
      <c r="K89" s="945"/>
      <c r="L89" s="945"/>
      <c r="M89" s="919"/>
      <c r="N89" s="919"/>
      <c r="O89" s="907"/>
      <c r="P89" s="884"/>
      <c r="Q89" s="884"/>
      <c r="R89" s="884"/>
      <c r="S89" s="884"/>
      <c r="T89" s="884"/>
      <c r="U89" s="884"/>
      <c r="V89" s="884"/>
      <c r="W89" s="884"/>
      <c r="X89" s="884"/>
      <c r="Y89" s="884"/>
      <c r="AB89" s="884"/>
      <c r="AL89" s="884"/>
      <c r="AM89" s="884"/>
      <c r="AN89" s="884"/>
      <c r="AO89" s="884"/>
      <c r="AP89" s="884"/>
      <c r="AQ89" s="884"/>
      <c r="AR89" s="884"/>
      <c r="AS89" s="884"/>
      <c r="AT89" s="884"/>
      <c r="AU89" s="884"/>
      <c r="AV89" s="884"/>
      <c r="AW89" s="884"/>
      <c r="AX89" s="884"/>
      <c r="AY89" s="884"/>
    </row>
    <row r="90" spans="1:51">
      <c r="A90" s="945"/>
      <c r="B90" s="945"/>
      <c r="C90" s="945"/>
      <c r="D90" s="945"/>
      <c r="E90" s="945"/>
      <c r="F90" s="945"/>
      <c r="G90" s="945"/>
      <c r="H90" s="945"/>
      <c r="I90" s="946"/>
      <c r="J90" s="919"/>
      <c r="K90" s="945"/>
      <c r="L90" s="945"/>
      <c r="M90" s="919"/>
      <c r="N90" s="919"/>
      <c r="O90" s="907"/>
      <c r="P90" s="884"/>
      <c r="Q90" s="884"/>
      <c r="R90" s="884"/>
      <c r="S90" s="884"/>
      <c r="T90" s="884"/>
      <c r="U90" s="884"/>
      <c r="V90" s="884"/>
      <c r="W90" s="884"/>
      <c r="X90" s="884"/>
      <c r="Y90" s="884"/>
      <c r="AB90" s="884"/>
      <c r="AL90" s="884"/>
      <c r="AM90" s="884"/>
      <c r="AN90" s="884"/>
      <c r="AO90" s="884"/>
      <c r="AP90" s="884"/>
      <c r="AQ90" s="884"/>
      <c r="AR90" s="884"/>
      <c r="AS90" s="884"/>
      <c r="AT90" s="884"/>
      <c r="AU90" s="884"/>
      <c r="AV90" s="884"/>
      <c r="AW90" s="884"/>
      <c r="AX90" s="884"/>
      <c r="AY90" s="884"/>
    </row>
    <row r="91" spans="1:51">
      <c r="A91" s="945"/>
      <c r="B91" s="945"/>
      <c r="C91" s="945"/>
      <c r="D91" s="945"/>
      <c r="E91" s="945"/>
      <c r="F91" s="945"/>
      <c r="G91" s="945"/>
      <c r="H91" s="945"/>
      <c r="I91" s="946"/>
      <c r="J91" s="919"/>
      <c r="K91" s="945"/>
      <c r="L91" s="945"/>
      <c r="M91" s="919"/>
      <c r="N91" s="919"/>
      <c r="O91" s="907"/>
      <c r="P91" s="884"/>
      <c r="Q91" s="884"/>
      <c r="R91" s="884"/>
      <c r="S91" s="884"/>
      <c r="T91" s="884"/>
      <c r="U91" s="884"/>
      <c r="V91" s="884"/>
      <c r="W91" s="884"/>
      <c r="X91" s="884"/>
      <c r="Y91" s="884"/>
      <c r="AB91" s="884"/>
      <c r="AL91" s="884"/>
      <c r="AM91" s="884"/>
      <c r="AN91" s="884"/>
      <c r="AO91" s="884"/>
      <c r="AP91" s="884"/>
      <c r="AQ91" s="884"/>
      <c r="AR91" s="884"/>
      <c r="AS91" s="884"/>
      <c r="AT91" s="884"/>
      <c r="AU91" s="884"/>
      <c r="AV91" s="884"/>
      <c r="AW91" s="884"/>
      <c r="AX91" s="884"/>
      <c r="AY91" s="884"/>
    </row>
    <row r="92" spans="1:51">
      <c r="A92" s="945"/>
      <c r="B92" s="945"/>
      <c r="C92" s="945"/>
      <c r="D92" s="945"/>
      <c r="E92" s="945"/>
      <c r="F92" s="945"/>
      <c r="G92" s="945"/>
      <c r="H92" s="945"/>
      <c r="I92" s="946"/>
      <c r="J92" s="919"/>
      <c r="K92" s="945"/>
      <c r="L92" s="945"/>
      <c r="M92" s="919"/>
      <c r="N92" s="919"/>
      <c r="O92" s="907"/>
      <c r="P92" s="884"/>
      <c r="Q92" s="884"/>
      <c r="R92" s="884"/>
      <c r="S92" s="884"/>
      <c r="T92" s="884"/>
      <c r="U92" s="884"/>
      <c r="V92" s="884"/>
      <c r="W92" s="884"/>
      <c r="X92" s="884"/>
      <c r="Y92" s="884"/>
      <c r="AB92" s="884"/>
      <c r="AL92" s="884"/>
      <c r="AM92" s="884"/>
      <c r="AN92" s="884"/>
      <c r="AO92" s="884"/>
      <c r="AP92" s="884"/>
      <c r="AQ92" s="884"/>
      <c r="AR92" s="884"/>
      <c r="AS92" s="884"/>
      <c r="AT92" s="884"/>
      <c r="AU92" s="884"/>
      <c r="AV92" s="884"/>
      <c r="AW92" s="884"/>
      <c r="AX92" s="884"/>
      <c r="AY92" s="884"/>
    </row>
    <row r="93" spans="1:51">
      <c r="A93" s="945"/>
      <c r="B93" s="945"/>
      <c r="C93" s="945"/>
      <c r="D93" s="945"/>
      <c r="E93" s="945"/>
      <c r="F93" s="945"/>
      <c r="G93" s="945"/>
      <c r="H93" s="945"/>
      <c r="I93" s="946"/>
      <c r="J93" s="919"/>
      <c r="K93" s="945"/>
      <c r="L93" s="945"/>
      <c r="M93" s="919"/>
      <c r="N93" s="919"/>
      <c r="O93" s="907"/>
      <c r="P93" s="884"/>
      <c r="Q93" s="884"/>
      <c r="R93" s="884"/>
      <c r="S93" s="884"/>
      <c r="T93" s="884"/>
      <c r="U93" s="884"/>
      <c r="V93" s="884"/>
      <c r="W93" s="884"/>
      <c r="X93" s="884"/>
      <c r="Y93" s="884"/>
      <c r="AB93" s="884"/>
      <c r="AL93" s="884"/>
      <c r="AM93" s="884"/>
      <c r="AN93" s="884"/>
      <c r="AO93" s="884"/>
      <c r="AP93" s="884"/>
      <c r="AQ93" s="884"/>
      <c r="AR93" s="884"/>
      <c r="AS93" s="884"/>
      <c r="AT93" s="884"/>
      <c r="AU93" s="884"/>
      <c r="AV93" s="884"/>
      <c r="AW93" s="884"/>
      <c r="AX93" s="884"/>
      <c r="AY93" s="884"/>
    </row>
    <row r="94" spans="1:51">
      <c r="A94" s="945"/>
      <c r="B94" s="945"/>
      <c r="C94" s="945"/>
      <c r="D94" s="945"/>
      <c r="E94" s="945"/>
      <c r="F94" s="945"/>
      <c r="G94" s="945"/>
      <c r="H94" s="945"/>
      <c r="I94" s="946"/>
      <c r="J94" s="919"/>
      <c r="K94" s="945"/>
      <c r="L94" s="945"/>
      <c r="M94" s="919"/>
      <c r="N94" s="919"/>
      <c r="O94" s="907"/>
      <c r="P94" s="884"/>
      <c r="Q94" s="884"/>
      <c r="R94" s="884"/>
      <c r="S94" s="884"/>
      <c r="T94" s="884"/>
      <c r="U94" s="884"/>
      <c r="V94" s="884"/>
      <c r="W94" s="884"/>
      <c r="X94" s="884"/>
      <c r="Y94" s="884"/>
      <c r="AB94" s="884"/>
      <c r="AL94" s="884"/>
      <c r="AM94" s="884"/>
      <c r="AN94" s="884"/>
      <c r="AO94" s="884"/>
      <c r="AP94" s="884"/>
      <c r="AQ94" s="884"/>
      <c r="AR94" s="884"/>
      <c r="AS94" s="884"/>
      <c r="AT94" s="884"/>
      <c r="AU94" s="884"/>
      <c r="AV94" s="884"/>
      <c r="AW94" s="884"/>
      <c r="AX94" s="884"/>
      <c r="AY94" s="884"/>
    </row>
    <row r="95" spans="1:51">
      <c r="A95" s="945"/>
      <c r="B95" s="945"/>
      <c r="C95" s="945"/>
      <c r="D95" s="945"/>
      <c r="E95" s="945"/>
      <c r="F95" s="945"/>
      <c r="G95" s="945"/>
      <c r="H95" s="945"/>
      <c r="I95" s="946"/>
      <c r="J95" s="919"/>
      <c r="K95" s="945"/>
      <c r="L95" s="945"/>
      <c r="M95" s="919"/>
      <c r="N95" s="919"/>
      <c r="O95" s="907"/>
      <c r="P95" s="884"/>
      <c r="Q95" s="884"/>
      <c r="R95" s="884"/>
      <c r="S95" s="884"/>
      <c r="T95" s="884"/>
      <c r="U95" s="884"/>
      <c r="V95" s="884"/>
      <c r="W95" s="884"/>
      <c r="X95" s="884"/>
      <c r="Y95" s="884"/>
      <c r="AB95" s="884"/>
      <c r="AL95" s="884"/>
      <c r="AM95" s="884"/>
      <c r="AN95" s="884"/>
      <c r="AO95" s="884"/>
      <c r="AP95" s="884"/>
      <c r="AQ95" s="884"/>
      <c r="AR95" s="884"/>
      <c r="AS95" s="884"/>
      <c r="AT95" s="884"/>
      <c r="AU95" s="884"/>
      <c r="AV95" s="884"/>
      <c r="AW95" s="884"/>
      <c r="AX95" s="884"/>
      <c r="AY95" s="884"/>
    </row>
    <row r="96" spans="1:51">
      <c r="A96" s="945"/>
      <c r="B96" s="945"/>
      <c r="C96" s="945"/>
      <c r="D96" s="945"/>
      <c r="E96" s="945"/>
      <c r="F96" s="945"/>
      <c r="G96" s="945"/>
      <c r="H96" s="945"/>
      <c r="I96" s="946"/>
      <c r="J96" s="919"/>
      <c r="K96" s="945"/>
      <c r="L96" s="945"/>
      <c r="M96" s="919"/>
      <c r="N96" s="919"/>
      <c r="O96" s="907"/>
      <c r="P96" s="884"/>
      <c r="Q96" s="884"/>
      <c r="R96" s="884"/>
      <c r="S96" s="884"/>
      <c r="T96" s="884"/>
      <c r="U96" s="884"/>
      <c r="V96" s="884"/>
      <c r="W96" s="884"/>
      <c r="X96" s="884"/>
      <c r="Y96" s="884"/>
      <c r="AB96" s="884"/>
      <c r="AL96" s="884"/>
      <c r="AM96" s="884"/>
      <c r="AN96" s="884"/>
      <c r="AO96" s="884"/>
      <c r="AP96" s="884"/>
      <c r="AQ96" s="884"/>
      <c r="AR96" s="884"/>
      <c r="AS96" s="884"/>
      <c r="AT96" s="884"/>
      <c r="AU96" s="884"/>
      <c r="AV96" s="884"/>
      <c r="AW96" s="884"/>
      <c r="AX96" s="884"/>
      <c r="AY96" s="884"/>
    </row>
    <row r="97" spans="1:51">
      <c r="A97" s="945"/>
      <c r="B97" s="945"/>
      <c r="C97" s="945"/>
      <c r="D97" s="945"/>
      <c r="E97" s="945"/>
      <c r="F97" s="945"/>
      <c r="G97" s="945"/>
      <c r="H97" s="945"/>
      <c r="I97" s="946"/>
      <c r="J97" s="919"/>
      <c r="K97" s="945"/>
      <c r="L97" s="945"/>
      <c r="M97" s="919"/>
      <c r="N97" s="919"/>
      <c r="O97" s="907"/>
      <c r="P97" s="884"/>
      <c r="Q97" s="884"/>
      <c r="R97" s="884"/>
      <c r="S97" s="884"/>
      <c r="T97" s="884"/>
      <c r="U97" s="884"/>
      <c r="V97" s="884"/>
      <c r="W97" s="884"/>
      <c r="X97" s="884"/>
      <c r="Y97" s="884"/>
      <c r="AB97" s="884"/>
      <c r="AL97" s="884"/>
      <c r="AM97" s="884"/>
      <c r="AN97" s="884"/>
      <c r="AO97" s="884"/>
      <c r="AP97" s="884"/>
      <c r="AQ97" s="884"/>
      <c r="AR97" s="884"/>
      <c r="AS97" s="884"/>
      <c r="AT97" s="884"/>
      <c r="AU97" s="884"/>
      <c r="AV97" s="884"/>
      <c r="AW97" s="884"/>
      <c r="AX97" s="884"/>
      <c r="AY97" s="884"/>
    </row>
    <row r="98" spans="1:51">
      <c r="A98" s="945"/>
      <c r="B98" s="945"/>
      <c r="C98" s="945"/>
      <c r="D98" s="945"/>
      <c r="E98" s="945"/>
      <c r="F98" s="945"/>
      <c r="G98" s="945"/>
      <c r="H98" s="945"/>
      <c r="I98" s="946"/>
      <c r="J98" s="919"/>
      <c r="K98" s="945"/>
      <c r="L98" s="945"/>
      <c r="M98" s="919"/>
      <c r="N98" s="919"/>
      <c r="O98" s="907"/>
      <c r="P98" s="884"/>
      <c r="Q98" s="884"/>
      <c r="R98" s="884"/>
      <c r="S98" s="884"/>
      <c r="T98" s="884"/>
      <c r="U98" s="884"/>
      <c r="V98" s="884"/>
      <c r="W98" s="884"/>
      <c r="X98" s="884"/>
      <c r="Y98" s="884"/>
      <c r="AB98" s="884"/>
      <c r="AL98" s="884"/>
      <c r="AM98" s="884"/>
      <c r="AN98" s="884"/>
      <c r="AO98" s="884"/>
      <c r="AP98" s="884"/>
      <c r="AQ98" s="884"/>
      <c r="AR98" s="884"/>
      <c r="AS98" s="884"/>
      <c r="AT98" s="884"/>
      <c r="AU98" s="884"/>
      <c r="AV98" s="884"/>
      <c r="AW98" s="884"/>
      <c r="AX98" s="884"/>
      <c r="AY98" s="884"/>
    </row>
    <row r="99" spans="1:51">
      <c r="A99" s="945"/>
      <c r="B99" s="945"/>
      <c r="C99" s="945"/>
      <c r="D99" s="945"/>
      <c r="E99" s="945"/>
      <c r="F99" s="945"/>
      <c r="G99" s="945"/>
      <c r="H99" s="945"/>
      <c r="I99" s="946"/>
      <c r="J99" s="919"/>
      <c r="K99" s="945"/>
      <c r="L99" s="945"/>
      <c r="M99" s="919"/>
      <c r="N99" s="919"/>
      <c r="O99" s="907"/>
      <c r="P99" s="884"/>
      <c r="Q99" s="884"/>
      <c r="R99" s="884"/>
      <c r="S99" s="884"/>
      <c r="T99" s="884"/>
      <c r="U99" s="884"/>
      <c r="V99" s="884"/>
      <c r="W99" s="884"/>
      <c r="X99" s="884"/>
      <c r="Y99" s="884"/>
      <c r="AB99" s="884"/>
      <c r="AL99" s="884"/>
      <c r="AM99" s="884"/>
      <c r="AN99" s="884"/>
      <c r="AO99" s="884"/>
      <c r="AP99" s="884"/>
      <c r="AQ99" s="884"/>
      <c r="AR99" s="884"/>
      <c r="AS99" s="884"/>
      <c r="AT99" s="884"/>
      <c r="AU99" s="884"/>
      <c r="AV99" s="884"/>
      <c r="AW99" s="884"/>
      <c r="AX99" s="884"/>
      <c r="AY99" s="884"/>
    </row>
    <row r="100" spans="1:51">
      <c r="A100" s="945"/>
      <c r="B100" s="945"/>
      <c r="C100" s="945"/>
      <c r="D100" s="945"/>
      <c r="E100" s="945"/>
      <c r="F100" s="945"/>
      <c r="G100" s="945"/>
      <c r="H100" s="945"/>
      <c r="I100" s="946"/>
      <c r="J100" s="919"/>
      <c r="K100" s="945"/>
      <c r="L100" s="945"/>
      <c r="M100" s="919"/>
      <c r="N100" s="919"/>
      <c r="O100" s="907"/>
      <c r="AL100" s="884"/>
      <c r="AM100" s="884"/>
      <c r="AN100" s="884"/>
      <c r="AO100" s="884"/>
      <c r="AP100" s="884"/>
      <c r="AQ100" s="884"/>
      <c r="AR100" s="884"/>
      <c r="AS100" s="884"/>
      <c r="AT100" s="884"/>
      <c r="AU100" s="884"/>
      <c r="AV100" s="884"/>
      <c r="AW100" s="884"/>
      <c r="AX100" s="884"/>
      <c r="AY100" s="884"/>
    </row>
    <row r="101" spans="1:51">
      <c r="A101" s="945"/>
      <c r="B101" s="945"/>
      <c r="C101" s="945"/>
      <c r="D101" s="945"/>
      <c r="E101" s="945"/>
      <c r="F101" s="945"/>
      <c r="G101" s="945"/>
      <c r="H101" s="945"/>
      <c r="I101" s="946"/>
      <c r="J101" s="919"/>
      <c r="K101" s="945"/>
      <c r="L101" s="945"/>
      <c r="M101" s="919"/>
      <c r="N101" s="919"/>
      <c r="O101" s="907"/>
      <c r="AL101" s="884"/>
      <c r="AM101" s="884"/>
      <c r="AN101" s="884"/>
      <c r="AO101" s="884"/>
      <c r="AP101" s="884"/>
      <c r="AQ101" s="884"/>
      <c r="AR101" s="884"/>
      <c r="AS101" s="884"/>
      <c r="AT101" s="884"/>
      <c r="AU101" s="884"/>
      <c r="AV101" s="884"/>
      <c r="AW101" s="884"/>
      <c r="AX101" s="884"/>
      <c r="AY101" s="884"/>
    </row>
    <row r="102" spans="1:51">
      <c r="A102" s="948"/>
      <c r="B102" s="948"/>
      <c r="C102" s="948"/>
      <c r="D102" s="948"/>
      <c r="E102" s="948"/>
      <c r="F102" s="948"/>
      <c r="G102" s="948"/>
      <c r="H102" s="948"/>
      <c r="I102" s="949"/>
      <c r="J102" s="919"/>
      <c r="K102" s="950"/>
      <c r="L102" s="948"/>
      <c r="M102" s="951"/>
      <c r="N102" s="951"/>
      <c r="O102" s="952"/>
      <c r="AD102" s="888"/>
      <c r="AL102" s="884"/>
      <c r="AM102" s="884"/>
      <c r="AN102" s="884"/>
      <c r="AO102" s="884"/>
      <c r="AP102" s="884"/>
      <c r="AQ102" s="884"/>
      <c r="AR102" s="884"/>
      <c r="AS102" s="884"/>
      <c r="AT102" s="884"/>
      <c r="AU102" s="884"/>
      <c r="AV102" s="884"/>
      <c r="AW102" s="884"/>
      <c r="AX102" s="884"/>
      <c r="AY102" s="884"/>
    </row>
    <row r="103" spans="1:51">
      <c r="A103" s="953"/>
      <c r="B103" s="953"/>
      <c r="C103" s="953"/>
      <c r="D103" s="953"/>
      <c r="E103" s="953"/>
      <c r="F103" s="953"/>
      <c r="G103" s="953"/>
      <c r="H103" s="953"/>
      <c r="I103" s="954"/>
      <c r="J103" s="919"/>
      <c r="K103" s="945"/>
      <c r="L103" s="953"/>
      <c r="M103" s="919"/>
      <c r="N103" s="919"/>
      <c r="O103" s="907"/>
      <c r="AA103" s="885"/>
      <c r="AD103" s="888"/>
      <c r="AL103" s="884"/>
      <c r="AM103" s="884"/>
      <c r="AN103" s="884"/>
      <c r="AO103" s="884"/>
      <c r="AP103" s="884"/>
      <c r="AQ103" s="884"/>
      <c r="AR103" s="884"/>
      <c r="AS103" s="884"/>
      <c r="AT103" s="884"/>
      <c r="AU103" s="884"/>
      <c r="AV103" s="884"/>
      <c r="AW103" s="884"/>
      <c r="AX103" s="884"/>
      <c r="AY103" s="884"/>
    </row>
    <row r="104" spans="1:51">
      <c r="A104" s="1196"/>
      <c r="B104" s="1196"/>
      <c r="C104" s="1196"/>
      <c r="D104" s="1196"/>
      <c r="E104" s="1196"/>
      <c r="F104" s="1196"/>
      <c r="G104" s="1196"/>
      <c r="H104" s="1196"/>
      <c r="I104" s="1196"/>
      <c r="J104" s="1196"/>
      <c r="K104" s="1196"/>
      <c r="L104" s="1196"/>
      <c r="M104" s="1196"/>
      <c r="N104" s="1196"/>
      <c r="O104" s="1196"/>
      <c r="Y104" s="892"/>
      <c r="Z104" s="893"/>
      <c r="AA104" s="893"/>
      <c r="AB104" s="893"/>
      <c r="AD104" s="888"/>
      <c r="AG104" s="1178"/>
      <c r="AH104" s="1178"/>
      <c r="AL104" s="884"/>
      <c r="AM104" s="884"/>
      <c r="AN104" s="884"/>
      <c r="AO104" s="884"/>
      <c r="AP104" s="884"/>
      <c r="AQ104" s="884"/>
      <c r="AR104" s="884"/>
      <c r="AS104" s="884"/>
      <c r="AT104" s="884"/>
      <c r="AU104" s="884"/>
      <c r="AV104" s="884"/>
      <c r="AW104" s="884"/>
      <c r="AX104" s="884"/>
      <c r="AY104" s="884"/>
    </row>
    <row r="105" spans="1:51">
      <c r="A105" s="1194"/>
      <c r="B105" s="1194"/>
      <c r="C105" s="1194"/>
      <c r="D105" s="1194"/>
      <c r="E105" s="1194"/>
      <c r="F105" s="1194"/>
      <c r="G105" s="1194"/>
      <c r="H105" s="1194"/>
      <c r="I105" s="1194"/>
      <c r="J105" s="1194"/>
      <c r="K105" s="1194"/>
      <c r="L105" s="1194"/>
      <c r="M105" s="1194"/>
      <c r="N105" s="1194"/>
      <c r="O105" s="1194"/>
      <c r="Y105" s="892"/>
      <c r="Z105" s="893"/>
      <c r="AA105" s="893"/>
      <c r="AB105" s="893"/>
      <c r="AD105" s="888"/>
      <c r="AL105" s="884"/>
      <c r="AM105" s="884"/>
      <c r="AN105" s="884"/>
      <c r="AO105" s="884"/>
      <c r="AP105" s="884"/>
      <c r="AQ105" s="884"/>
      <c r="AR105" s="884"/>
      <c r="AS105" s="884"/>
      <c r="AT105" s="884"/>
      <c r="AU105" s="884"/>
      <c r="AV105" s="884"/>
      <c r="AW105" s="884"/>
      <c r="AX105" s="884"/>
      <c r="AY105" s="884"/>
    </row>
    <row r="106" spans="1:51">
      <c r="A106" s="945"/>
      <c r="B106" s="945"/>
      <c r="C106" s="945"/>
      <c r="D106" s="945"/>
      <c r="E106" s="945"/>
      <c r="F106" s="945"/>
      <c r="G106" s="945"/>
      <c r="H106" s="945"/>
      <c r="I106" s="946"/>
      <c r="J106" s="919"/>
      <c r="K106" s="945"/>
      <c r="L106" s="945"/>
      <c r="M106" s="919"/>
      <c r="N106" s="919"/>
      <c r="O106" s="907"/>
      <c r="Y106" s="892"/>
      <c r="Z106" s="893"/>
      <c r="AA106" s="893"/>
      <c r="AB106" s="893"/>
      <c r="AL106" s="884"/>
      <c r="AM106" s="884"/>
      <c r="AN106" s="884"/>
      <c r="AO106" s="884"/>
      <c r="AP106" s="884"/>
      <c r="AQ106" s="884"/>
      <c r="AR106" s="884"/>
      <c r="AS106" s="884"/>
      <c r="AT106" s="884"/>
      <c r="AU106" s="884"/>
      <c r="AV106" s="884"/>
      <c r="AW106" s="884"/>
      <c r="AX106" s="884"/>
      <c r="AY106" s="884"/>
    </row>
    <row r="107" spans="1:51">
      <c r="A107" s="956"/>
      <c r="B107" s="956"/>
      <c r="C107" s="956"/>
      <c r="D107" s="956"/>
      <c r="E107" s="956"/>
      <c r="F107" s="956"/>
      <c r="G107" s="956"/>
      <c r="H107" s="956"/>
      <c r="I107" s="957"/>
      <c r="J107" s="958"/>
      <c r="K107" s="959"/>
      <c r="L107" s="956"/>
      <c r="M107" s="953"/>
      <c r="N107" s="919"/>
      <c r="O107" s="897"/>
      <c r="Y107" s="892"/>
      <c r="Z107" s="893"/>
      <c r="AA107" s="893"/>
      <c r="AB107" s="893"/>
      <c r="AL107" s="884"/>
      <c r="AM107" s="884"/>
      <c r="AN107" s="884"/>
      <c r="AO107" s="884"/>
      <c r="AP107" s="884"/>
      <c r="AQ107" s="884"/>
      <c r="AR107" s="884"/>
      <c r="AS107" s="884"/>
      <c r="AT107" s="884"/>
      <c r="AU107" s="884"/>
      <c r="AV107" s="884"/>
      <c r="AW107" s="884"/>
      <c r="AX107" s="884"/>
      <c r="AY107" s="884"/>
    </row>
    <row r="108" spans="1:51">
      <c r="A108" s="1195"/>
      <c r="B108" s="1195"/>
      <c r="C108" s="1195"/>
      <c r="D108" s="1195"/>
      <c r="E108" s="1195"/>
      <c r="F108" s="1195"/>
      <c r="G108" s="1195"/>
      <c r="H108" s="1195"/>
      <c r="I108" s="1195"/>
      <c r="J108" s="1195"/>
      <c r="K108" s="1195"/>
      <c r="L108" s="1195"/>
      <c r="M108" s="960"/>
      <c r="N108" s="919"/>
      <c r="O108" s="897"/>
      <c r="Y108" s="881"/>
      <c r="Z108" s="901"/>
      <c r="AA108" s="901"/>
      <c r="AB108" s="901"/>
      <c r="AG108" s="1178"/>
      <c r="AH108" s="1178"/>
      <c r="AL108" s="884"/>
      <c r="AM108" s="884"/>
      <c r="AN108" s="884"/>
      <c r="AO108" s="884"/>
      <c r="AP108" s="884"/>
      <c r="AQ108" s="884"/>
      <c r="AR108" s="884"/>
      <c r="AS108" s="884"/>
      <c r="AT108" s="884"/>
      <c r="AU108" s="884"/>
      <c r="AV108" s="884"/>
      <c r="AW108" s="884"/>
      <c r="AX108" s="884"/>
      <c r="AY108" s="884"/>
    </row>
    <row r="109" spans="1:51">
      <c r="A109" s="956"/>
      <c r="B109" s="956"/>
      <c r="C109" s="956"/>
      <c r="D109" s="956"/>
      <c r="E109" s="956"/>
      <c r="F109" s="956"/>
      <c r="G109" s="956"/>
      <c r="H109" s="956"/>
      <c r="I109" s="957"/>
      <c r="J109" s="1187"/>
      <c r="K109" s="1187"/>
      <c r="L109" s="1187"/>
      <c r="M109" s="960"/>
      <c r="N109" s="919"/>
      <c r="O109" s="897"/>
      <c r="Y109" s="892"/>
      <c r="Z109" s="902"/>
      <c r="AA109" s="902"/>
      <c r="AB109" s="902"/>
      <c r="AL109" s="884"/>
      <c r="AM109" s="884"/>
      <c r="AN109" s="884"/>
      <c r="AO109" s="884"/>
      <c r="AP109" s="884"/>
      <c r="AQ109" s="884"/>
      <c r="AR109" s="884"/>
      <c r="AS109" s="884"/>
      <c r="AT109" s="884"/>
      <c r="AU109" s="884"/>
      <c r="AV109" s="884"/>
      <c r="AW109" s="884"/>
      <c r="AX109" s="884"/>
      <c r="AY109" s="884"/>
    </row>
    <row r="110" spans="1:51">
      <c r="A110" s="956"/>
      <c r="B110" s="956"/>
      <c r="C110" s="956"/>
      <c r="D110" s="956"/>
      <c r="E110" s="956"/>
      <c r="F110" s="956"/>
      <c r="G110" s="956"/>
      <c r="H110" s="956"/>
      <c r="I110" s="957"/>
      <c r="J110" s="1187"/>
      <c r="K110" s="1187"/>
      <c r="L110" s="1187"/>
      <c r="M110" s="960"/>
      <c r="N110" s="919"/>
      <c r="O110" s="897"/>
      <c r="Y110" s="892"/>
      <c r="Z110" s="902"/>
      <c r="AA110" s="902"/>
      <c r="AB110" s="902"/>
      <c r="AL110" s="884"/>
      <c r="AM110" s="884"/>
      <c r="AN110" s="884"/>
      <c r="AO110" s="884"/>
      <c r="AP110" s="884"/>
      <c r="AQ110" s="884"/>
      <c r="AR110" s="884"/>
      <c r="AS110" s="884"/>
      <c r="AT110" s="884"/>
      <c r="AU110" s="884"/>
      <c r="AV110" s="884"/>
      <c r="AW110" s="884"/>
      <c r="AX110" s="884"/>
      <c r="AY110" s="884"/>
    </row>
    <row r="111" spans="1:51">
      <c r="A111" s="958"/>
      <c r="B111" s="958"/>
      <c r="C111" s="958"/>
      <c r="D111" s="958"/>
      <c r="E111" s="958"/>
      <c r="F111" s="958"/>
      <c r="G111" s="958"/>
      <c r="H111" s="958"/>
      <c r="I111" s="961"/>
      <c r="J111" s="1187"/>
      <c r="K111" s="1187"/>
      <c r="L111" s="1187"/>
      <c r="M111" s="960"/>
      <c r="N111" s="919"/>
      <c r="O111" s="897"/>
      <c r="Y111" s="881"/>
      <c r="Z111" s="923"/>
      <c r="AA111" s="962"/>
      <c r="AB111" s="905"/>
      <c r="AL111" s="884"/>
      <c r="AM111" s="884"/>
      <c r="AN111" s="884"/>
      <c r="AO111" s="884"/>
      <c r="AP111" s="884"/>
      <c r="AQ111" s="884"/>
      <c r="AR111" s="884"/>
      <c r="AS111" s="884"/>
      <c r="AT111" s="884"/>
      <c r="AU111" s="884"/>
      <c r="AV111" s="884"/>
      <c r="AW111" s="884"/>
      <c r="AX111" s="884"/>
      <c r="AY111" s="884"/>
    </row>
    <row r="112" spans="1:51">
      <c r="A112" s="958"/>
      <c r="B112" s="958"/>
      <c r="C112" s="958"/>
      <c r="D112" s="958"/>
      <c r="E112" s="958"/>
      <c r="F112" s="958"/>
      <c r="G112" s="958"/>
      <c r="H112" s="958"/>
      <c r="I112" s="961"/>
      <c r="J112" s="1187"/>
      <c r="K112" s="1187"/>
      <c r="L112" s="1187"/>
      <c r="M112" s="960"/>
      <c r="N112" s="919"/>
      <c r="O112" s="897"/>
      <c r="AG112" s="1178"/>
      <c r="AH112" s="1178"/>
      <c r="AL112" s="884"/>
      <c r="AM112" s="884"/>
      <c r="AN112" s="884"/>
      <c r="AO112" s="884"/>
      <c r="AP112" s="884"/>
      <c r="AQ112" s="884"/>
      <c r="AR112" s="884"/>
      <c r="AS112" s="884"/>
      <c r="AT112" s="884"/>
      <c r="AU112" s="884"/>
      <c r="AV112" s="884"/>
      <c r="AW112" s="884"/>
      <c r="AX112" s="884"/>
      <c r="AY112" s="884"/>
    </row>
    <row r="113" spans="1:51">
      <c r="A113" s="958"/>
      <c r="B113" s="958"/>
      <c r="C113" s="958"/>
      <c r="D113" s="958"/>
      <c r="E113" s="958"/>
      <c r="F113" s="958"/>
      <c r="G113" s="958"/>
      <c r="H113" s="958"/>
      <c r="I113" s="961"/>
      <c r="J113" s="958"/>
      <c r="K113" s="963"/>
      <c r="L113" s="958"/>
      <c r="M113" s="956"/>
      <c r="N113" s="919"/>
      <c r="O113" s="907"/>
      <c r="AI113" s="908"/>
      <c r="AL113" s="884"/>
      <c r="AM113" s="884"/>
      <c r="AN113" s="884"/>
      <c r="AO113" s="884"/>
      <c r="AP113" s="884"/>
      <c r="AQ113" s="884"/>
      <c r="AR113" s="884"/>
      <c r="AS113" s="884"/>
      <c r="AT113" s="884"/>
      <c r="AU113" s="884"/>
      <c r="AV113" s="884"/>
      <c r="AW113" s="884"/>
      <c r="AX113" s="884"/>
      <c r="AY113" s="884"/>
    </row>
    <row r="114" spans="1:51">
      <c r="A114" s="1189"/>
      <c r="B114" s="1189"/>
      <c r="C114" s="1189"/>
      <c r="D114" s="1189"/>
      <c r="E114" s="1189"/>
      <c r="F114" s="1189"/>
      <c r="G114" s="1189"/>
      <c r="H114" s="1189"/>
      <c r="I114" s="1189"/>
      <c r="J114" s="1189"/>
      <c r="K114" s="1189"/>
      <c r="L114" s="1189"/>
      <c r="M114" s="1189"/>
      <c r="N114" s="1189"/>
      <c r="O114" s="1189"/>
      <c r="P114" s="909"/>
      <c r="Q114" s="909"/>
      <c r="R114" s="909"/>
      <c r="S114" s="910"/>
      <c r="T114" s="911"/>
      <c r="U114" s="911"/>
      <c r="V114" s="911"/>
      <c r="W114" s="911"/>
      <c r="AA114" s="885"/>
      <c r="AI114" s="908"/>
      <c r="AL114" s="884"/>
      <c r="AM114" s="884"/>
      <c r="AN114" s="884"/>
      <c r="AO114" s="884"/>
      <c r="AP114" s="884"/>
      <c r="AQ114" s="884"/>
      <c r="AR114" s="884"/>
      <c r="AS114" s="884"/>
      <c r="AT114" s="884"/>
      <c r="AU114" s="884"/>
      <c r="AV114" s="884"/>
      <c r="AW114" s="884"/>
      <c r="AX114" s="884"/>
      <c r="AY114" s="884"/>
    </row>
    <row r="115" spans="1:51">
      <c r="A115" s="945"/>
      <c r="B115" s="945"/>
      <c r="C115" s="945"/>
      <c r="D115" s="945"/>
      <c r="E115" s="945"/>
      <c r="F115" s="945"/>
      <c r="G115" s="945"/>
      <c r="H115" s="945"/>
      <c r="I115" s="946"/>
      <c r="J115" s="919"/>
      <c r="K115" s="945"/>
      <c r="L115" s="945"/>
      <c r="M115" s="951"/>
      <c r="N115" s="951"/>
      <c r="O115" s="952"/>
      <c r="Z115" s="1179"/>
      <c r="AA115" s="1179"/>
      <c r="AC115" s="1181"/>
      <c r="AD115" s="1181"/>
      <c r="AG115" s="1178"/>
      <c r="AH115" s="1178"/>
      <c r="AL115" s="884"/>
      <c r="AM115" s="884"/>
      <c r="AN115" s="884"/>
      <c r="AO115" s="884"/>
      <c r="AP115" s="884"/>
      <c r="AQ115" s="884"/>
      <c r="AR115" s="884"/>
      <c r="AS115" s="884"/>
      <c r="AT115" s="884"/>
      <c r="AU115" s="884"/>
      <c r="AV115" s="884"/>
      <c r="AW115" s="884"/>
      <c r="AX115" s="884"/>
      <c r="AY115" s="884"/>
    </row>
    <row r="116" spans="1:51">
      <c r="A116" s="955"/>
      <c r="B116" s="955"/>
      <c r="C116" s="955"/>
      <c r="D116" s="955"/>
      <c r="E116" s="955"/>
      <c r="F116" s="955"/>
      <c r="G116" s="955"/>
      <c r="H116" s="955"/>
      <c r="I116" s="964"/>
      <c r="J116" s="965"/>
      <c r="K116" s="950"/>
      <c r="L116" s="950"/>
      <c r="M116" s="955"/>
      <c r="N116" s="955"/>
      <c r="O116" s="966"/>
      <c r="Z116" s="916"/>
      <c r="AA116" s="916"/>
      <c r="AC116" s="916"/>
      <c r="AD116" s="916"/>
      <c r="AL116" s="884"/>
      <c r="AM116" s="884"/>
      <c r="AN116" s="884"/>
      <c r="AO116" s="884"/>
      <c r="AP116" s="884"/>
      <c r="AQ116" s="884"/>
      <c r="AR116" s="884"/>
      <c r="AS116" s="884"/>
      <c r="AT116" s="884"/>
      <c r="AU116" s="884"/>
      <c r="AV116" s="884"/>
      <c r="AW116" s="884"/>
      <c r="AX116" s="884"/>
      <c r="AY116" s="884"/>
    </row>
    <row r="117" spans="1:51">
      <c r="A117" s="950"/>
      <c r="B117" s="950"/>
      <c r="C117" s="950"/>
      <c r="D117" s="950"/>
      <c r="E117" s="950"/>
      <c r="F117" s="950"/>
      <c r="G117" s="950"/>
      <c r="H117" s="950"/>
      <c r="I117" s="967"/>
      <c r="J117" s="951"/>
      <c r="K117" s="950"/>
      <c r="L117" s="950"/>
      <c r="M117" s="950"/>
      <c r="N117" s="950"/>
      <c r="O117" s="968"/>
      <c r="Z117" s="917"/>
      <c r="AA117" s="917"/>
      <c r="AC117" s="917"/>
      <c r="AD117" s="917"/>
      <c r="AL117" s="884"/>
      <c r="AM117" s="884"/>
      <c r="AN117" s="884"/>
      <c r="AO117" s="884"/>
      <c r="AP117" s="884"/>
      <c r="AQ117" s="884"/>
      <c r="AR117" s="884"/>
      <c r="AS117" s="884"/>
      <c r="AT117" s="884"/>
      <c r="AU117" s="884"/>
      <c r="AV117" s="884"/>
      <c r="AW117" s="884"/>
      <c r="AX117" s="884"/>
      <c r="AY117" s="884"/>
    </row>
    <row r="118" spans="1:51">
      <c r="A118" s="969"/>
      <c r="B118" s="969"/>
      <c r="C118" s="969"/>
      <c r="D118" s="969"/>
      <c r="E118" s="969"/>
      <c r="F118" s="969"/>
      <c r="G118" s="969"/>
      <c r="H118" s="969"/>
      <c r="I118" s="970"/>
      <c r="J118" s="971"/>
      <c r="K118" s="972"/>
      <c r="L118" s="973"/>
      <c r="M118" s="974"/>
      <c r="N118" s="975"/>
      <c r="O118" s="907"/>
      <c r="Z118" s="917"/>
      <c r="AA118" s="976"/>
      <c r="AC118" s="917"/>
      <c r="AD118" s="976"/>
      <c r="AL118" s="884"/>
      <c r="AM118" s="884"/>
      <c r="AN118" s="884"/>
      <c r="AO118" s="884"/>
      <c r="AP118" s="884"/>
      <c r="AQ118" s="884"/>
      <c r="AR118" s="884"/>
      <c r="AS118" s="884"/>
      <c r="AT118" s="884"/>
      <c r="AU118" s="884"/>
      <c r="AV118" s="884"/>
      <c r="AW118" s="884"/>
      <c r="AX118" s="884"/>
      <c r="AY118" s="884"/>
    </row>
    <row r="119" spans="1:51">
      <c r="A119" s="977"/>
      <c r="B119" s="977"/>
      <c r="C119" s="977"/>
      <c r="D119" s="977"/>
      <c r="E119" s="977"/>
      <c r="F119" s="977"/>
      <c r="G119" s="977"/>
      <c r="H119" s="977"/>
      <c r="I119" s="978"/>
      <c r="J119" s="979"/>
      <c r="K119" s="972"/>
      <c r="L119" s="972"/>
      <c r="M119" s="980"/>
      <c r="N119" s="981"/>
      <c r="O119" s="982"/>
      <c r="Z119" s="983"/>
      <c r="AA119" s="984"/>
      <c r="AC119" s="983"/>
      <c r="AD119" s="984"/>
      <c r="AG119" s="1178"/>
      <c r="AH119" s="1178"/>
      <c r="AL119" s="884"/>
      <c r="AM119" s="884"/>
      <c r="AN119" s="884"/>
      <c r="AO119" s="884"/>
      <c r="AP119" s="884"/>
      <c r="AQ119" s="884"/>
      <c r="AR119" s="884"/>
      <c r="AS119" s="884"/>
      <c r="AT119" s="884"/>
      <c r="AU119" s="884"/>
      <c r="AV119" s="884"/>
      <c r="AW119" s="884"/>
      <c r="AX119" s="884"/>
      <c r="AY119" s="884"/>
    </row>
    <row r="120" spans="1:51">
      <c r="A120" s="977"/>
      <c r="B120" s="977"/>
      <c r="C120" s="977"/>
      <c r="D120" s="977"/>
      <c r="E120" s="977"/>
      <c r="F120" s="977"/>
      <c r="G120" s="977"/>
      <c r="H120" s="977"/>
      <c r="I120" s="978"/>
      <c r="J120" s="985"/>
      <c r="K120" s="972"/>
      <c r="L120" s="972"/>
      <c r="M120" s="986"/>
      <c r="N120" s="987"/>
      <c r="O120" s="907"/>
      <c r="Z120" s="891"/>
      <c r="AA120" s="988"/>
      <c r="AC120" s="891"/>
      <c r="AD120" s="988"/>
      <c r="AL120" s="884"/>
      <c r="AM120" s="884"/>
      <c r="AN120" s="884"/>
      <c r="AO120" s="884"/>
      <c r="AP120" s="884"/>
      <c r="AQ120" s="884"/>
      <c r="AR120" s="884"/>
      <c r="AS120" s="884"/>
      <c r="AT120" s="884"/>
      <c r="AU120" s="884"/>
      <c r="AV120" s="884"/>
      <c r="AW120" s="884"/>
      <c r="AX120" s="884"/>
      <c r="AY120" s="884"/>
    </row>
    <row r="121" spans="1:51">
      <c r="A121" s="989"/>
      <c r="B121" s="989"/>
      <c r="C121" s="989"/>
      <c r="D121" s="989"/>
      <c r="E121" s="989"/>
      <c r="F121" s="989"/>
      <c r="G121" s="989"/>
      <c r="H121" s="989"/>
      <c r="I121" s="978"/>
      <c r="J121" s="979"/>
      <c r="K121" s="972"/>
      <c r="L121" s="973"/>
      <c r="M121" s="974"/>
      <c r="N121" s="975"/>
      <c r="O121" s="907"/>
      <c r="Z121" s="891"/>
      <c r="AA121" s="988"/>
      <c r="AC121" s="891"/>
      <c r="AD121" s="988"/>
      <c r="AF121" s="885"/>
      <c r="AL121" s="884"/>
      <c r="AM121" s="884"/>
      <c r="AN121" s="884"/>
      <c r="AO121" s="884"/>
      <c r="AP121" s="884"/>
      <c r="AQ121" s="884"/>
      <c r="AR121" s="884"/>
      <c r="AS121" s="884"/>
      <c r="AT121" s="884"/>
      <c r="AU121" s="884"/>
      <c r="AV121" s="884"/>
      <c r="AW121" s="884"/>
      <c r="AX121" s="884"/>
      <c r="AY121" s="884"/>
    </row>
    <row r="122" spans="1:51">
      <c r="A122" s="989"/>
      <c r="B122" s="989"/>
      <c r="C122" s="989"/>
      <c r="D122" s="989"/>
      <c r="E122" s="989"/>
      <c r="F122" s="989"/>
      <c r="G122" s="989"/>
      <c r="H122" s="989"/>
      <c r="I122" s="978"/>
      <c r="J122" s="979"/>
      <c r="K122" s="972"/>
      <c r="L122" s="973"/>
      <c r="M122" s="974"/>
      <c r="N122" s="975"/>
      <c r="O122" s="907"/>
      <c r="Z122" s="891"/>
      <c r="AA122" s="988"/>
      <c r="AC122" s="891"/>
      <c r="AD122" s="988"/>
      <c r="AF122" s="885"/>
      <c r="AL122" s="884"/>
      <c r="AM122" s="884"/>
      <c r="AN122" s="884"/>
      <c r="AO122" s="884"/>
      <c r="AP122" s="884"/>
      <c r="AQ122" s="884"/>
      <c r="AR122" s="884"/>
      <c r="AS122" s="884"/>
      <c r="AT122" s="884"/>
      <c r="AU122" s="884"/>
      <c r="AV122" s="884"/>
      <c r="AW122" s="884"/>
      <c r="AX122" s="884"/>
      <c r="AY122" s="884"/>
    </row>
    <row r="123" spans="1:51">
      <c r="A123" s="977"/>
      <c r="B123" s="977"/>
      <c r="C123" s="977"/>
      <c r="D123" s="977"/>
      <c r="E123" s="977"/>
      <c r="F123" s="977"/>
      <c r="G123" s="977"/>
      <c r="H123" s="977"/>
      <c r="I123" s="978"/>
      <c r="J123" s="979"/>
      <c r="K123" s="972"/>
      <c r="L123" s="973"/>
      <c r="M123" s="974"/>
      <c r="N123" s="975"/>
      <c r="O123" s="907"/>
      <c r="Z123" s="891"/>
      <c r="AA123" s="988"/>
      <c r="AC123" s="891"/>
      <c r="AD123" s="988"/>
      <c r="AF123" s="885"/>
      <c r="AG123" s="1178"/>
      <c r="AH123" s="1178"/>
      <c r="AL123" s="884"/>
      <c r="AM123" s="884"/>
      <c r="AN123" s="884"/>
      <c r="AO123" s="884"/>
      <c r="AP123" s="884"/>
      <c r="AQ123" s="884"/>
      <c r="AR123" s="884"/>
      <c r="AS123" s="884"/>
      <c r="AT123" s="884"/>
      <c r="AU123" s="884"/>
      <c r="AV123" s="884"/>
      <c r="AW123" s="884"/>
      <c r="AX123" s="884"/>
      <c r="AY123" s="884"/>
    </row>
    <row r="124" spans="1:51">
      <c r="A124" s="977"/>
      <c r="B124" s="977"/>
      <c r="C124" s="977"/>
      <c r="D124" s="977"/>
      <c r="E124" s="977"/>
      <c r="F124" s="977"/>
      <c r="G124" s="977"/>
      <c r="H124" s="977"/>
      <c r="I124" s="978"/>
      <c r="J124" s="985"/>
      <c r="K124" s="972"/>
      <c r="L124" s="973"/>
      <c r="M124" s="974"/>
      <c r="N124" s="975"/>
      <c r="O124" s="982"/>
      <c r="Z124" s="891"/>
      <c r="AA124" s="988"/>
      <c r="AC124" s="891"/>
      <c r="AD124" s="988"/>
      <c r="AF124" s="885"/>
      <c r="AL124" s="884"/>
      <c r="AM124" s="884"/>
      <c r="AN124" s="884"/>
      <c r="AO124" s="884"/>
      <c r="AP124" s="884"/>
      <c r="AQ124" s="884"/>
      <c r="AR124" s="884"/>
      <c r="AS124" s="884"/>
      <c r="AT124" s="884"/>
      <c r="AU124" s="884"/>
      <c r="AV124" s="884"/>
      <c r="AW124" s="884"/>
      <c r="AX124" s="884"/>
      <c r="AY124" s="884"/>
    </row>
    <row r="125" spans="1:51">
      <c r="A125" s="977"/>
      <c r="B125" s="977"/>
      <c r="C125" s="977"/>
      <c r="D125" s="977"/>
      <c r="E125" s="977"/>
      <c r="F125" s="977"/>
      <c r="G125" s="977"/>
      <c r="H125" s="977"/>
      <c r="I125" s="978"/>
      <c r="J125" s="979"/>
      <c r="K125" s="972"/>
      <c r="L125" s="973"/>
      <c r="M125" s="974"/>
      <c r="N125" s="975"/>
      <c r="O125" s="907"/>
      <c r="Z125" s="891"/>
      <c r="AA125" s="988"/>
      <c r="AC125" s="891"/>
      <c r="AD125" s="988"/>
      <c r="AF125" s="885"/>
      <c r="AL125" s="884"/>
      <c r="AM125" s="884"/>
      <c r="AN125" s="884"/>
      <c r="AO125" s="884"/>
      <c r="AP125" s="884"/>
      <c r="AQ125" s="884"/>
      <c r="AR125" s="884"/>
      <c r="AS125" s="884"/>
      <c r="AT125" s="884"/>
      <c r="AU125" s="884"/>
      <c r="AV125" s="884"/>
      <c r="AW125" s="884"/>
      <c r="AX125" s="884"/>
      <c r="AY125" s="884"/>
    </row>
    <row r="126" spans="1:51">
      <c r="A126" s="977"/>
      <c r="B126" s="977"/>
      <c r="C126" s="977"/>
      <c r="D126" s="977"/>
      <c r="E126" s="977"/>
      <c r="F126" s="977"/>
      <c r="G126" s="977"/>
      <c r="H126" s="977"/>
      <c r="I126" s="978"/>
      <c r="J126" s="979"/>
      <c r="K126" s="972"/>
      <c r="L126" s="973"/>
      <c r="M126" s="974"/>
      <c r="N126" s="975"/>
      <c r="O126" s="907"/>
      <c r="Z126" s="891"/>
      <c r="AA126" s="988"/>
      <c r="AC126" s="891"/>
      <c r="AD126" s="988"/>
      <c r="AF126" s="885"/>
      <c r="AL126" s="884"/>
      <c r="AM126" s="884"/>
      <c r="AN126" s="884"/>
      <c r="AO126" s="884"/>
      <c r="AP126" s="884"/>
      <c r="AQ126" s="884"/>
      <c r="AR126" s="884"/>
      <c r="AS126" s="884"/>
      <c r="AT126" s="884"/>
      <c r="AU126" s="884"/>
      <c r="AV126" s="884"/>
      <c r="AW126" s="884"/>
      <c r="AX126" s="884"/>
      <c r="AY126" s="884"/>
    </row>
    <row r="127" spans="1:51">
      <c r="A127" s="977"/>
      <c r="B127" s="977"/>
      <c r="C127" s="977"/>
      <c r="D127" s="977"/>
      <c r="E127" s="977"/>
      <c r="F127" s="977"/>
      <c r="G127" s="977"/>
      <c r="H127" s="977"/>
      <c r="I127" s="978"/>
      <c r="J127" s="979"/>
      <c r="K127" s="972"/>
      <c r="L127" s="972"/>
      <c r="M127" s="974"/>
      <c r="N127" s="975"/>
      <c r="O127" s="982"/>
      <c r="Z127" s="891"/>
      <c r="AA127" s="988"/>
      <c r="AC127" s="891"/>
      <c r="AD127" s="988"/>
      <c r="AF127" s="885"/>
      <c r="AL127" s="884"/>
      <c r="AM127" s="884"/>
      <c r="AN127" s="884"/>
      <c r="AO127" s="884"/>
      <c r="AP127" s="884"/>
      <c r="AQ127" s="884"/>
      <c r="AR127" s="884"/>
      <c r="AS127" s="884"/>
      <c r="AT127" s="884"/>
      <c r="AU127" s="884"/>
      <c r="AV127" s="884"/>
      <c r="AW127" s="884"/>
      <c r="AX127" s="884"/>
      <c r="AY127" s="884"/>
    </row>
    <row r="128" spans="1:51">
      <c r="A128" s="977"/>
      <c r="B128" s="977"/>
      <c r="C128" s="977"/>
      <c r="D128" s="977"/>
      <c r="E128" s="977"/>
      <c r="F128" s="977"/>
      <c r="G128" s="977"/>
      <c r="H128" s="977"/>
      <c r="I128" s="978"/>
      <c r="J128" s="985"/>
      <c r="K128" s="972"/>
      <c r="L128" s="972"/>
      <c r="M128" s="990"/>
      <c r="N128" s="975"/>
      <c r="O128" s="991"/>
      <c r="Z128" s="891"/>
      <c r="AA128" s="988"/>
      <c r="AC128" s="891"/>
      <c r="AD128" s="988"/>
      <c r="AF128" s="885"/>
      <c r="AL128" s="884"/>
      <c r="AM128" s="884"/>
      <c r="AN128" s="884"/>
      <c r="AO128" s="884"/>
      <c r="AP128" s="884"/>
      <c r="AQ128" s="884"/>
      <c r="AR128" s="884"/>
      <c r="AS128" s="884"/>
      <c r="AT128" s="884"/>
      <c r="AU128" s="884"/>
      <c r="AV128" s="884"/>
      <c r="AW128" s="884"/>
      <c r="AX128" s="884"/>
      <c r="AY128" s="884"/>
    </row>
    <row r="129" spans="1:51">
      <c r="A129" s="989"/>
      <c r="B129" s="989"/>
      <c r="C129" s="989"/>
      <c r="D129" s="989"/>
      <c r="E129" s="989"/>
      <c r="F129" s="989"/>
      <c r="G129" s="989"/>
      <c r="H129" s="989"/>
      <c r="I129" s="978"/>
      <c r="J129" s="992"/>
      <c r="K129" s="972"/>
      <c r="L129" s="973"/>
      <c r="M129" s="974"/>
      <c r="N129" s="975"/>
      <c r="O129" s="907"/>
      <c r="X129" s="892"/>
      <c r="Z129" s="891"/>
      <c r="AA129" s="988"/>
      <c r="AC129" s="891"/>
      <c r="AD129" s="988"/>
      <c r="AF129" s="885"/>
      <c r="AL129" s="884"/>
      <c r="AM129" s="884"/>
      <c r="AN129" s="884"/>
      <c r="AO129" s="884"/>
      <c r="AP129" s="884"/>
      <c r="AQ129" s="884"/>
      <c r="AR129" s="884"/>
      <c r="AS129" s="884"/>
      <c r="AT129" s="884"/>
      <c r="AU129" s="884"/>
      <c r="AV129" s="884"/>
      <c r="AW129" s="884"/>
      <c r="AX129" s="884"/>
      <c r="AY129" s="884"/>
    </row>
    <row r="130" spans="1:51">
      <c r="A130" s="989"/>
      <c r="B130" s="989"/>
      <c r="C130" s="989"/>
      <c r="D130" s="989"/>
      <c r="E130" s="989"/>
      <c r="F130" s="989"/>
      <c r="G130" s="989"/>
      <c r="H130" s="989"/>
      <c r="I130" s="978"/>
      <c r="J130" s="993"/>
      <c r="K130" s="972"/>
      <c r="L130" s="973"/>
      <c r="M130" s="990"/>
      <c r="N130" s="975"/>
      <c r="O130" s="907"/>
      <c r="X130" s="892"/>
      <c r="Z130" s="891"/>
      <c r="AA130" s="988"/>
      <c r="AC130" s="891"/>
      <c r="AD130" s="988"/>
      <c r="AF130" s="885"/>
      <c r="AL130" s="884"/>
      <c r="AM130" s="884"/>
      <c r="AN130" s="884"/>
      <c r="AO130" s="884"/>
      <c r="AP130" s="884"/>
      <c r="AQ130" s="884"/>
      <c r="AR130" s="884"/>
      <c r="AS130" s="884"/>
      <c r="AT130" s="884"/>
      <c r="AU130" s="884"/>
      <c r="AV130" s="884"/>
      <c r="AW130" s="884"/>
      <c r="AX130" s="884"/>
      <c r="AY130" s="884"/>
    </row>
    <row r="131" spans="1:51">
      <c r="A131" s="989"/>
      <c r="B131" s="989"/>
      <c r="C131" s="989"/>
      <c r="D131" s="989"/>
      <c r="E131" s="989"/>
      <c r="F131" s="989"/>
      <c r="G131" s="989"/>
      <c r="H131" s="989"/>
      <c r="I131" s="978"/>
      <c r="J131" s="993"/>
      <c r="K131" s="972"/>
      <c r="L131" s="973"/>
      <c r="M131" s="990"/>
      <c r="N131" s="975"/>
      <c r="O131" s="907"/>
      <c r="X131" s="892"/>
      <c r="Z131" s="891"/>
      <c r="AA131" s="988"/>
      <c r="AC131" s="891"/>
      <c r="AD131" s="988"/>
      <c r="AF131" s="885"/>
      <c r="AL131" s="884"/>
      <c r="AM131" s="884"/>
      <c r="AN131" s="884"/>
      <c r="AO131" s="884"/>
      <c r="AP131" s="884"/>
      <c r="AQ131" s="884"/>
      <c r="AR131" s="884"/>
      <c r="AS131" s="884"/>
      <c r="AT131" s="884"/>
      <c r="AU131" s="884"/>
      <c r="AV131" s="884"/>
      <c r="AW131" s="884"/>
      <c r="AX131" s="884"/>
      <c r="AY131" s="884"/>
    </row>
    <row r="132" spans="1:51">
      <c r="A132" s="969"/>
      <c r="B132" s="969"/>
      <c r="C132" s="969"/>
      <c r="D132" s="969"/>
      <c r="E132" s="969"/>
      <c r="F132" s="969"/>
      <c r="G132" s="969"/>
      <c r="H132" s="969"/>
      <c r="I132" s="970"/>
      <c r="J132" s="994"/>
      <c r="K132" s="972"/>
      <c r="L132" s="973"/>
      <c r="M132" s="974"/>
      <c r="N132" s="975"/>
      <c r="O132" s="907"/>
      <c r="Z132" s="891"/>
      <c r="AA132" s="988"/>
      <c r="AC132" s="891"/>
      <c r="AD132" s="988"/>
      <c r="AF132" s="885"/>
      <c r="AL132" s="884"/>
      <c r="AM132" s="884"/>
      <c r="AN132" s="884"/>
      <c r="AO132" s="884"/>
      <c r="AP132" s="884"/>
      <c r="AQ132" s="884"/>
      <c r="AR132" s="884"/>
      <c r="AS132" s="884"/>
      <c r="AT132" s="884"/>
      <c r="AU132" s="884"/>
      <c r="AV132" s="884"/>
      <c r="AW132" s="884"/>
      <c r="AX132" s="884"/>
      <c r="AY132" s="884"/>
    </row>
    <row r="133" spans="1:51">
      <c r="A133" s="989"/>
      <c r="B133" s="989"/>
      <c r="C133" s="989"/>
      <c r="D133" s="989"/>
      <c r="E133" s="989"/>
      <c r="F133" s="989"/>
      <c r="G133" s="989"/>
      <c r="H133" s="989"/>
      <c r="I133" s="978"/>
      <c r="J133" s="995"/>
      <c r="K133" s="972"/>
      <c r="L133" s="973"/>
      <c r="M133" s="974"/>
      <c r="N133" s="975"/>
      <c r="O133" s="907"/>
      <c r="Z133" s="891"/>
      <c r="AA133" s="988"/>
      <c r="AC133" s="891"/>
      <c r="AD133" s="988"/>
      <c r="AF133" s="885"/>
      <c r="AL133" s="884"/>
      <c r="AM133" s="884"/>
      <c r="AN133" s="884"/>
      <c r="AO133" s="884"/>
      <c r="AP133" s="884"/>
      <c r="AQ133" s="884"/>
      <c r="AR133" s="884"/>
      <c r="AS133" s="884"/>
      <c r="AT133" s="884"/>
      <c r="AU133" s="884"/>
      <c r="AV133" s="884"/>
      <c r="AW133" s="884"/>
      <c r="AX133" s="884"/>
      <c r="AY133" s="884"/>
    </row>
    <row r="134" spans="1:51">
      <c r="A134" s="977"/>
      <c r="B134" s="977"/>
      <c r="C134" s="977"/>
      <c r="D134" s="977"/>
      <c r="E134" s="977"/>
      <c r="F134" s="977"/>
      <c r="G134" s="977"/>
      <c r="H134" s="977"/>
      <c r="I134" s="978"/>
      <c r="J134" s="979"/>
      <c r="K134" s="972"/>
      <c r="L134" s="973"/>
      <c r="M134" s="974"/>
      <c r="N134" s="975"/>
      <c r="O134" s="907"/>
      <c r="Z134" s="891"/>
      <c r="AA134" s="988"/>
      <c r="AC134" s="891"/>
      <c r="AD134" s="988"/>
      <c r="AF134" s="885"/>
      <c r="AL134" s="884"/>
      <c r="AM134" s="884"/>
      <c r="AN134" s="884"/>
      <c r="AO134" s="884"/>
      <c r="AP134" s="884"/>
      <c r="AQ134" s="884"/>
      <c r="AR134" s="884"/>
      <c r="AS134" s="884"/>
      <c r="AT134" s="884"/>
      <c r="AU134" s="884"/>
      <c r="AV134" s="884"/>
      <c r="AW134" s="884"/>
      <c r="AX134" s="884"/>
      <c r="AY134" s="884"/>
    </row>
    <row r="135" spans="1:51">
      <c r="A135" s="989"/>
      <c r="B135" s="989"/>
      <c r="C135" s="989"/>
      <c r="D135" s="989"/>
      <c r="E135" s="989"/>
      <c r="F135" s="989"/>
      <c r="G135" s="989"/>
      <c r="H135" s="989"/>
      <c r="I135" s="978"/>
      <c r="J135" s="993"/>
      <c r="K135" s="972"/>
      <c r="L135" s="973"/>
      <c r="M135" s="990"/>
      <c r="N135" s="975"/>
      <c r="O135" s="907"/>
      <c r="Z135" s="891"/>
      <c r="AA135" s="988"/>
      <c r="AC135" s="891"/>
      <c r="AD135" s="988"/>
      <c r="AF135" s="885"/>
      <c r="AL135" s="884"/>
      <c r="AM135" s="884"/>
      <c r="AN135" s="884"/>
      <c r="AO135" s="884"/>
      <c r="AP135" s="884"/>
      <c r="AQ135" s="884"/>
      <c r="AR135" s="884"/>
      <c r="AS135" s="884"/>
      <c r="AT135" s="884"/>
      <c r="AU135" s="884"/>
      <c r="AV135" s="884"/>
      <c r="AW135" s="884"/>
      <c r="AX135" s="884"/>
      <c r="AY135" s="884"/>
    </row>
    <row r="136" spans="1:51">
      <c r="A136" s="969"/>
      <c r="B136" s="969"/>
      <c r="C136" s="969"/>
      <c r="D136" s="969"/>
      <c r="E136" s="969"/>
      <c r="F136" s="969"/>
      <c r="G136" s="969"/>
      <c r="H136" s="969"/>
      <c r="I136" s="970"/>
      <c r="J136" s="971"/>
      <c r="K136" s="972"/>
      <c r="L136" s="973"/>
      <c r="M136" s="974"/>
      <c r="N136" s="975"/>
      <c r="O136" s="907"/>
      <c r="Z136" s="891"/>
      <c r="AA136" s="996"/>
      <c r="AC136" s="891"/>
      <c r="AD136" s="996"/>
      <c r="AF136" s="885"/>
      <c r="AL136" s="884"/>
      <c r="AM136" s="884"/>
      <c r="AN136" s="884"/>
      <c r="AO136" s="884"/>
      <c r="AP136" s="884"/>
      <c r="AQ136" s="884"/>
      <c r="AR136" s="884"/>
      <c r="AS136" s="884"/>
      <c r="AT136" s="884"/>
      <c r="AU136" s="884"/>
      <c r="AV136" s="884"/>
      <c r="AW136" s="884"/>
      <c r="AX136" s="884"/>
      <c r="AY136" s="884"/>
    </row>
    <row r="137" spans="1:51">
      <c r="A137" s="977"/>
      <c r="B137" s="977"/>
      <c r="C137" s="977"/>
      <c r="D137" s="977"/>
      <c r="E137" s="977"/>
      <c r="F137" s="977"/>
      <c r="G137" s="977"/>
      <c r="H137" s="977"/>
      <c r="I137" s="978"/>
      <c r="J137" s="979"/>
      <c r="K137" s="972"/>
      <c r="L137" s="972"/>
      <c r="M137" s="990"/>
      <c r="N137" s="975"/>
      <c r="O137" s="991"/>
      <c r="Z137" s="891"/>
      <c r="AA137" s="996"/>
      <c r="AC137" s="891"/>
      <c r="AD137" s="996"/>
      <c r="AF137" s="885"/>
      <c r="AL137" s="884"/>
      <c r="AM137" s="884"/>
      <c r="AN137" s="884"/>
      <c r="AO137" s="884"/>
      <c r="AP137" s="884"/>
      <c r="AQ137" s="884"/>
      <c r="AR137" s="884"/>
      <c r="AS137" s="884"/>
      <c r="AT137" s="884"/>
      <c r="AU137" s="884"/>
      <c r="AV137" s="884"/>
      <c r="AW137" s="884"/>
      <c r="AX137" s="884"/>
      <c r="AY137" s="884"/>
    </row>
    <row r="138" spans="1:51">
      <c r="A138" s="977"/>
      <c r="B138" s="977"/>
      <c r="C138" s="977"/>
      <c r="D138" s="977"/>
      <c r="E138" s="977"/>
      <c r="F138" s="977"/>
      <c r="G138" s="977"/>
      <c r="H138" s="977"/>
      <c r="I138" s="978"/>
      <c r="J138" s="979"/>
      <c r="K138" s="989"/>
      <c r="L138" s="973"/>
      <c r="M138" s="990"/>
      <c r="N138" s="975"/>
      <c r="O138" s="907"/>
      <c r="Z138" s="891"/>
      <c r="AA138" s="988"/>
      <c r="AC138" s="891"/>
      <c r="AD138" s="988"/>
      <c r="AF138" s="885"/>
      <c r="AL138" s="884"/>
      <c r="AM138" s="884"/>
      <c r="AN138" s="884"/>
      <c r="AO138" s="884"/>
      <c r="AP138" s="884"/>
      <c r="AQ138" s="884"/>
      <c r="AR138" s="884"/>
      <c r="AS138" s="884"/>
      <c r="AT138" s="884"/>
      <c r="AU138" s="884"/>
      <c r="AV138" s="884"/>
      <c r="AW138" s="884"/>
      <c r="AX138" s="884"/>
      <c r="AY138" s="884"/>
    </row>
    <row r="139" spans="1:51">
      <c r="A139" s="989"/>
      <c r="B139" s="989"/>
      <c r="C139" s="989"/>
      <c r="D139" s="989"/>
      <c r="E139" s="989"/>
      <c r="F139" s="989"/>
      <c r="G139" s="989"/>
      <c r="H139" s="989"/>
      <c r="I139" s="978"/>
      <c r="J139" s="979"/>
      <c r="K139" s="989"/>
      <c r="L139" s="973"/>
      <c r="M139" s="990"/>
      <c r="N139" s="975"/>
      <c r="O139" s="907"/>
      <c r="Z139" s="891"/>
      <c r="AA139" s="988"/>
      <c r="AC139" s="891"/>
      <c r="AD139" s="988"/>
      <c r="AF139" s="885"/>
      <c r="AL139" s="884"/>
      <c r="AM139" s="884"/>
      <c r="AN139" s="884"/>
      <c r="AO139" s="884"/>
      <c r="AP139" s="884"/>
      <c r="AQ139" s="884"/>
      <c r="AR139" s="884"/>
      <c r="AS139" s="884"/>
      <c r="AT139" s="884"/>
      <c r="AU139" s="884"/>
      <c r="AV139" s="884"/>
      <c r="AW139" s="884"/>
      <c r="AX139" s="884"/>
      <c r="AY139" s="884"/>
    </row>
    <row r="140" spans="1:51">
      <c r="A140" s="989"/>
      <c r="B140" s="989"/>
      <c r="C140" s="989"/>
      <c r="D140" s="989"/>
      <c r="E140" s="989"/>
      <c r="F140" s="989"/>
      <c r="G140" s="989"/>
      <c r="H140" s="989"/>
      <c r="I140" s="978"/>
      <c r="J140" s="979"/>
      <c r="K140" s="989"/>
      <c r="L140" s="973"/>
      <c r="M140" s="990"/>
      <c r="N140" s="975"/>
      <c r="O140" s="907"/>
      <c r="Z140" s="891"/>
      <c r="AA140" s="988"/>
      <c r="AC140" s="891"/>
      <c r="AD140" s="988"/>
      <c r="AF140" s="885"/>
      <c r="AL140" s="884"/>
      <c r="AM140" s="884"/>
      <c r="AN140" s="884"/>
      <c r="AO140" s="884"/>
      <c r="AP140" s="884"/>
      <c r="AQ140" s="884"/>
      <c r="AR140" s="884"/>
      <c r="AS140" s="884"/>
      <c r="AT140" s="884"/>
      <c r="AU140" s="884"/>
      <c r="AV140" s="884"/>
      <c r="AW140" s="884"/>
      <c r="AX140" s="884"/>
      <c r="AY140" s="884"/>
    </row>
    <row r="141" spans="1:51">
      <c r="A141" s="989"/>
      <c r="B141" s="989"/>
      <c r="C141" s="989"/>
      <c r="D141" s="989"/>
      <c r="E141" s="989"/>
      <c r="F141" s="989"/>
      <c r="G141" s="989"/>
      <c r="H141" s="989"/>
      <c r="I141" s="978"/>
      <c r="J141" s="979"/>
      <c r="K141" s="989"/>
      <c r="L141" s="973"/>
      <c r="M141" s="990"/>
      <c r="N141" s="975"/>
      <c r="O141" s="907"/>
      <c r="Z141" s="891"/>
      <c r="AA141" s="988"/>
      <c r="AC141" s="891"/>
      <c r="AD141" s="988"/>
      <c r="AF141" s="885"/>
      <c r="AL141" s="884"/>
      <c r="AM141" s="884"/>
      <c r="AN141" s="884"/>
      <c r="AO141" s="884"/>
      <c r="AP141" s="884"/>
      <c r="AQ141" s="884"/>
      <c r="AR141" s="884"/>
      <c r="AS141" s="884"/>
      <c r="AT141" s="884"/>
      <c r="AU141" s="884"/>
      <c r="AV141" s="884"/>
      <c r="AW141" s="884"/>
      <c r="AX141" s="884"/>
      <c r="AY141" s="884"/>
    </row>
    <row r="142" spans="1:51">
      <c r="A142" s="989"/>
      <c r="B142" s="989"/>
      <c r="C142" s="989"/>
      <c r="D142" s="989"/>
      <c r="E142" s="989"/>
      <c r="F142" s="989"/>
      <c r="G142" s="989"/>
      <c r="H142" s="989"/>
      <c r="I142" s="978"/>
      <c r="J142" s="979"/>
      <c r="K142" s="989"/>
      <c r="L142" s="973"/>
      <c r="M142" s="990"/>
      <c r="N142" s="975"/>
      <c r="O142" s="907"/>
      <c r="Z142" s="891"/>
      <c r="AA142" s="988"/>
      <c r="AC142" s="891"/>
      <c r="AD142" s="988"/>
      <c r="AF142" s="885"/>
      <c r="AL142" s="884"/>
      <c r="AM142" s="884"/>
      <c r="AN142" s="884"/>
      <c r="AO142" s="884"/>
      <c r="AP142" s="884"/>
      <c r="AQ142" s="884"/>
      <c r="AR142" s="884"/>
      <c r="AS142" s="884"/>
      <c r="AT142" s="884"/>
      <c r="AU142" s="884"/>
      <c r="AV142" s="884"/>
      <c r="AW142" s="884"/>
      <c r="AX142" s="884"/>
      <c r="AY142" s="884"/>
    </row>
    <row r="143" spans="1:51">
      <c r="A143" s="989"/>
      <c r="B143" s="989"/>
      <c r="C143" s="989"/>
      <c r="D143" s="989"/>
      <c r="E143" s="989"/>
      <c r="F143" s="989"/>
      <c r="G143" s="989"/>
      <c r="H143" s="989"/>
      <c r="I143" s="978"/>
      <c r="J143" s="979"/>
      <c r="K143" s="989"/>
      <c r="L143" s="973"/>
      <c r="M143" s="990"/>
      <c r="N143" s="975"/>
      <c r="O143" s="907"/>
      <c r="Z143" s="891"/>
      <c r="AA143" s="988"/>
      <c r="AC143" s="891"/>
      <c r="AD143" s="988"/>
      <c r="AF143" s="885"/>
      <c r="AL143" s="884"/>
      <c r="AM143" s="884"/>
      <c r="AN143" s="884"/>
      <c r="AO143" s="884"/>
      <c r="AP143" s="884"/>
      <c r="AQ143" s="884"/>
      <c r="AR143" s="884"/>
      <c r="AS143" s="884"/>
      <c r="AT143" s="884"/>
      <c r="AU143" s="884"/>
      <c r="AV143" s="884"/>
      <c r="AW143" s="884"/>
      <c r="AX143" s="884"/>
      <c r="AY143" s="884"/>
    </row>
    <row r="144" spans="1:51">
      <c r="A144" s="989"/>
      <c r="B144" s="989"/>
      <c r="C144" s="989"/>
      <c r="D144" s="989"/>
      <c r="E144" s="989"/>
      <c r="F144" s="989"/>
      <c r="G144" s="989"/>
      <c r="H144" s="989"/>
      <c r="I144" s="978"/>
      <c r="J144" s="979"/>
      <c r="K144" s="989"/>
      <c r="L144" s="973"/>
      <c r="M144" s="990"/>
      <c r="N144" s="975"/>
      <c r="O144" s="907"/>
      <c r="Z144" s="891"/>
      <c r="AA144" s="988"/>
      <c r="AC144" s="891"/>
      <c r="AD144" s="988"/>
      <c r="AF144" s="885"/>
      <c r="AL144" s="884"/>
      <c r="AM144" s="884"/>
      <c r="AN144" s="884"/>
      <c r="AO144" s="884"/>
      <c r="AP144" s="884"/>
      <c r="AQ144" s="884"/>
      <c r="AR144" s="884"/>
      <c r="AS144" s="884"/>
      <c r="AT144" s="884"/>
      <c r="AU144" s="884"/>
      <c r="AV144" s="884"/>
      <c r="AW144" s="884"/>
      <c r="AX144" s="884"/>
      <c r="AY144" s="884"/>
    </row>
    <row r="145" spans="1:51">
      <c r="A145" s="969"/>
      <c r="B145" s="969"/>
      <c r="C145" s="969"/>
      <c r="D145" s="969"/>
      <c r="E145" s="969"/>
      <c r="F145" s="969"/>
      <c r="G145" s="969"/>
      <c r="H145" s="969"/>
      <c r="I145" s="970"/>
      <c r="J145" s="971"/>
      <c r="K145" s="972"/>
      <c r="L145" s="973"/>
      <c r="M145" s="974"/>
      <c r="N145" s="975"/>
      <c r="O145" s="907"/>
      <c r="Z145" s="891"/>
      <c r="AA145" s="996"/>
      <c r="AC145" s="891"/>
      <c r="AD145" s="996"/>
      <c r="AF145" s="885"/>
      <c r="AL145" s="884"/>
      <c r="AM145" s="884"/>
      <c r="AN145" s="884"/>
      <c r="AO145" s="884"/>
      <c r="AP145" s="884"/>
      <c r="AQ145" s="884"/>
      <c r="AR145" s="884"/>
      <c r="AS145" s="884"/>
      <c r="AT145" s="884"/>
      <c r="AU145" s="884"/>
      <c r="AV145" s="884"/>
      <c r="AW145" s="884"/>
      <c r="AX145" s="884"/>
      <c r="AY145" s="884"/>
    </row>
    <row r="146" spans="1:51">
      <c r="A146" s="977"/>
      <c r="B146" s="977"/>
      <c r="C146" s="977"/>
      <c r="D146" s="977"/>
      <c r="E146" s="977"/>
      <c r="F146" s="977"/>
      <c r="G146" s="977"/>
      <c r="H146" s="977"/>
      <c r="I146" s="978"/>
      <c r="J146" s="997"/>
      <c r="K146" s="972"/>
      <c r="L146" s="973"/>
      <c r="M146" s="990"/>
      <c r="N146" s="975"/>
      <c r="O146" s="991"/>
      <c r="Z146" s="891"/>
      <c r="AA146" s="996"/>
      <c r="AC146" s="891"/>
      <c r="AD146" s="996"/>
      <c r="AF146" s="885"/>
      <c r="AL146" s="884"/>
      <c r="AM146" s="884"/>
      <c r="AN146" s="884"/>
      <c r="AO146" s="884"/>
      <c r="AP146" s="884"/>
      <c r="AQ146" s="884"/>
      <c r="AR146" s="884"/>
      <c r="AS146" s="884"/>
      <c r="AT146" s="884"/>
      <c r="AU146" s="884"/>
      <c r="AV146" s="884"/>
      <c r="AW146" s="884"/>
      <c r="AX146" s="884"/>
      <c r="AY146" s="884"/>
    </row>
    <row r="147" spans="1:51">
      <c r="A147" s="977"/>
      <c r="B147" s="977"/>
      <c r="C147" s="977"/>
      <c r="D147" s="977"/>
      <c r="E147" s="977"/>
      <c r="F147" s="977"/>
      <c r="G147" s="977"/>
      <c r="H147" s="977"/>
      <c r="I147" s="978"/>
      <c r="J147" s="979"/>
      <c r="K147" s="989"/>
      <c r="L147" s="997"/>
      <c r="M147" s="990"/>
      <c r="N147" s="975"/>
      <c r="O147" s="907"/>
      <c r="Z147" s="891"/>
      <c r="AA147" s="988"/>
      <c r="AC147" s="891"/>
      <c r="AD147" s="988"/>
      <c r="AF147" s="885"/>
      <c r="AL147" s="884"/>
      <c r="AM147" s="884"/>
      <c r="AN147" s="884"/>
      <c r="AO147" s="884"/>
      <c r="AP147" s="884"/>
      <c r="AQ147" s="884"/>
      <c r="AR147" s="884"/>
      <c r="AS147" s="884"/>
      <c r="AT147" s="884"/>
      <c r="AU147" s="884"/>
      <c r="AV147" s="884"/>
      <c r="AW147" s="884"/>
      <c r="AX147" s="884"/>
      <c r="AY147" s="884"/>
    </row>
    <row r="148" spans="1:51">
      <c r="A148" s="977"/>
      <c r="B148" s="977"/>
      <c r="C148" s="977"/>
      <c r="D148" s="977"/>
      <c r="E148" s="977"/>
      <c r="F148" s="977"/>
      <c r="G148" s="977"/>
      <c r="H148" s="977"/>
      <c r="I148" s="978"/>
      <c r="J148" s="971"/>
      <c r="K148" s="972"/>
      <c r="L148" s="973"/>
      <c r="M148" s="974"/>
      <c r="N148" s="975"/>
      <c r="O148" s="907"/>
      <c r="Z148" s="891"/>
      <c r="AA148" s="988"/>
      <c r="AC148" s="891"/>
      <c r="AD148" s="988"/>
      <c r="AF148" s="885"/>
      <c r="AL148" s="884"/>
      <c r="AM148" s="884"/>
      <c r="AN148" s="884"/>
      <c r="AO148" s="884"/>
      <c r="AP148" s="884"/>
      <c r="AQ148" s="884"/>
      <c r="AR148" s="884"/>
      <c r="AS148" s="884"/>
      <c r="AT148" s="884"/>
      <c r="AU148" s="884"/>
      <c r="AV148" s="884"/>
      <c r="AW148" s="884"/>
      <c r="AX148" s="884"/>
      <c r="AY148" s="884"/>
    </row>
    <row r="149" spans="1:51">
      <c r="A149" s="969"/>
      <c r="B149" s="969"/>
      <c r="C149" s="969"/>
      <c r="D149" s="969"/>
      <c r="E149" s="969"/>
      <c r="F149" s="969"/>
      <c r="G149" s="969"/>
      <c r="H149" s="969"/>
      <c r="I149" s="970"/>
      <c r="J149" s="998"/>
      <c r="K149" s="989"/>
      <c r="L149" s="973"/>
      <c r="M149" s="975"/>
      <c r="N149" s="975"/>
      <c r="O149" s="907"/>
      <c r="Z149" s="891"/>
      <c r="AA149" s="988"/>
      <c r="AC149" s="891"/>
      <c r="AD149" s="988"/>
      <c r="AF149" s="885"/>
      <c r="AL149" s="884"/>
      <c r="AM149" s="884"/>
      <c r="AN149" s="884"/>
      <c r="AO149" s="884"/>
      <c r="AP149" s="884"/>
      <c r="AQ149" s="884"/>
      <c r="AR149" s="884"/>
      <c r="AS149" s="884"/>
      <c r="AT149" s="884"/>
      <c r="AU149" s="884"/>
      <c r="AV149" s="884"/>
      <c r="AW149" s="884"/>
      <c r="AX149" s="884"/>
      <c r="AY149" s="884"/>
    </row>
    <row r="150" spans="1:51">
      <c r="A150" s="969"/>
      <c r="B150" s="969"/>
      <c r="C150" s="969"/>
      <c r="D150" s="969"/>
      <c r="E150" s="969"/>
      <c r="F150" s="969"/>
      <c r="G150" s="969"/>
      <c r="H150" s="969"/>
      <c r="I150" s="970"/>
      <c r="J150" s="998"/>
      <c r="K150" s="989"/>
      <c r="L150" s="973"/>
      <c r="M150" s="974"/>
      <c r="N150" s="975"/>
      <c r="O150" s="907"/>
      <c r="Z150" s="891"/>
      <c r="AA150" s="988"/>
      <c r="AC150" s="891"/>
      <c r="AD150" s="988"/>
      <c r="AF150" s="885"/>
      <c r="AL150" s="884"/>
      <c r="AM150" s="884"/>
      <c r="AN150" s="884"/>
      <c r="AO150" s="884"/>
      <c r="AP150" s="884"/>
      <c r="AQ150" s="884"/>
      <c r="AR150" s="884"/>
      <c r="AS150" s="884"/>
      <c r="AT150" s="884"/>
      <c r="AU150" s="884"/>
      <c r="AV150" s="884"/>
      <c r="AW150" s="884"/>
      <c r="AX150" s="884"/>
      <c r="AY150" s="884"/>
    </row>
    <row r="151" spans="1:51">
      <c r="A151" s="969"/>
      <c r="B151" s="969"/>
      <c r="C151" s="969"/>
      <c r="D151" s="969"/>
      <c r="E151" s="969"/>
      <c r="F151" s="969"/>
      <c r="G151" s="969"/>
      <c r="H151" s="969"/>
      <c r="I151" s="970"/>
      <c r="J151" s="998"/>
      <c r="K151" s="989"/>
      <c r="L151" s="973"/>
      <c r="M151" s="975"/>
      <c r="N151" s="975"/>
      <c r="O151" s="907"/>
      <c r="Z151" s="891"/>
      <c r="AA151" s="988"/>
      <c r="AC151" s="891"/>
      <c r="AD151" s="988"/>
      <c r="AF151" s="885"/>
      <c r="AL151" s="884"/>
      <c r="AM151" s="884"/>
      <c r="AN151" s="884"/>
      <c r="AO151" s="884"/>
      <c r="AP151" s="884"/>
      <c r="AQ151" s="884"/>
      <c r="AR151" s="884"/>
      <c r="AS151" s="884"/>
      <c r="AT151" s="884"/>
      <c r="AU151" s="884"/>
      <c r="AV151" s="884"/>
      <c r="AW151" s="884"/>
      <c r="AX151" s="884"/>
      <c r="AY151" s="884"/>
    </row>
    <row r="152" spans="1:51">
      <c r="A152" s="969"/>
      <c r="B152" s="969"/>
      <c r="C152" s="969"/>
      <c r="D152" s="969"/>
      <c r="E152" s="969"/>
      <c r="F152" s="969"/>
      <c r="G152" s="969"/>
      <c r="H152" s="969"/>
      <c r="I152" s="970"/>
      <c r="J152" s="998"/>
      <c r="K152" s="989"/>
      <c r="L152" s="973"/>
      <c r="M152" s="975"/>
      <c r="N152" s="975"/>
      <c r="O152" s="907"/>
      <c r="Z152" s="891"/>
      <c r="AA152" s="988"/>
      <c r="AC152" s="891"/>
      <c r="AD152" s="988"/>
      <c r="AF152" s="885"/>
      <c r="AL152" s="884"/>
      <c r="AM152" s="884"/>
      <c r="AN152" s="884"/>
      <c r="AO152" s="884"/>
      <c r="AP152" s="884"/>
      <c r="AQ152" s="884"/>
      <c r="AR152" s="884"/>
      <c r="AS152" s="884"/>
      <c r="AT152" s="884"/>
      <c r="AU152" s="884"/>
      <c r="AV152" s="884"/>
      <c r="AW152" s="884"/>
      <c r="AX152" s="884"/>
      <c r="AY152" s="884"/>
    </row>
    <row r="153" spans="1:51">
      <c r="A153" s="969"/>
      <c r="B153" s="969"/>
      <c r="C153" s="969"/>
      <c r="D153" s="969"/>
      <c r="E153" s="969"/>
      <c r="F153" s="969"/>
      <c r="G153" s="969"/>
      <c r="H153" s="969"/>
      <c r="I153" s="970"/>
      <c r="J153" s="979"/>
      <c r="K153" s="989"/>
      <c r="L153" s="973"/>
      <c r="M153" s="975"/>
      <c r="N153" s="975"/>
      <c r="O153" s="907"/>
      <c r="Z153" s="891"/>
      <c r="AA153" s="988"/>
      <c r="AC153" s="891"/>
      <c r="AD153" s="988"/>
      <c r="AF153" s="885"/>
      <c r="AL153" s="884"/>
      <c r="AM153" s="884"/>
      <c r="AN153" s="884"/>
      <c r="AO153" s="884"/>
      <c r="AP153" s="884"/>
      <c r="AQ153" s="884"/>
      <c r="AR153" s="884"/>
      <c r="AS153" s="884"/>
      <c r="AT153" s="884"/>
      <c r="AU153" s="884"/>
      <c r="AV153" s="884"/>
      <c r="AW153" s="884"/>
      <c r="AX153" s="884"/>
      <c r="AY153" s="884"/>
    </row>
    <row r="154" spans="1:51">
      <c r="A154" s="969"/>
      <c r="B154" s="969"/>
      <c r="C154" s="969"/>
      <c r="D154" s="969"/>
      <c r="E154" s="969"/>
      <c r="F154" s="969"/>
      <c r="G154" s="969"/>
      <c r="H154" s="969"/>
      <c r="I154" s="970"/>
      <c r="J154" s="979"/>
      <c r="K154" s="989"/>
      <c r="L154" s="973"/>
      <c r="M154" s="975"/>
      <c r="N154" s="975"/>
      <c r="O154" s="907"/>
      <c r="Z154" s="891"/>
      <c r="AA154" s="988"/>
      <c r="AC154" s="891"/>
      <c r="AD154" s="988"/>
      <c r="AF154" s="885"/>
      <c r="AL154" s="884"/>
      <c r="AM154" s="884"/>
      <c r="AN154" s="884"/>
      <c r="AO154" s="884"/>
      <c r="AP154" s="884"/>
      <c r="AQ154" s="884"/>
      <c r="AR154" s="884"/>
      <c r="AS154" s="884"/>
      <c r="AT154" s="884"/>
      <c r="AU154" s="884"/>
      <c r="AV154" s="884"/>
      <c r="AW154" s="884"/>
      <c r="AX154" s="884"/>
      <c r="AY154" s="884"/>
    </row>
    <row r="155" spans="1:51">
      <c r="A155" s="969"/>
      <c r="B155" s="969"/>
      <c r="C155" s="969"/>
      <c r="D155" s="969"/>
      <c r="E155" s="969"/>
      <c r="F155" s="969"/>
      <c r="G155" s="969"/>
      <c r="H155" s="969"/>
      <c r="I155" s="970"/>
      <c r="J155" s="971"/>
      <c r="K155" s="972"/>
      <c r="L155" s="973"/>
      <c r="M155" s="974"/>
      <c r="N155" s="975"/>
      <c r="O155" s="907"/>
      <c r="Z155" s="891"/>
      <c r="AA155" s="988"/>
      <c r="AC155" s="891"/>
      <c r="AD155" s="988"/>
      <c r="AF155" s="885"/>
      <c r="AL155" s="884"/>
      <c r="AM155" s="884"/>
      <c r="AN155" s="884"/>
      <c r="AO155" s="884"/>
      <c r="AP155" s="884"/>
      <c r="AQ155" s="884"/>
      <c r="AR155" s="884"/>
      <c r="AS155" s="884"/>
      <c r="AT155" s="884"/>
      <c r="AU155" s="884"/>
      <c r="AV155" s="884"/>
      <c r="AW155" s="884"/>
      <c r="AX155" s="884"/>
      <c r="AY155" s="884"/>
    </row>
    <row r="156" spans="1:51">
      <c r="A156" s="977"/>
      <c r="B156" s="977"/>
      <c r="C156" s="977"/>
      <c r="D156" s="977"/>
      <c r="E156" s="977"/>
      <c r="F156" s="977"/>
      <c r="G156" s="977"/>
      <c r="H156" s="977"/>
      <c r="I156" s="978"/>
      <c r="J156" s="998"/>
      <c r="K156" s="989"/>
      <c r="L156" s="999"/>
      <c r="M156" s="975"/>
      <c r="N156" s="975"/>
      <c r="O156" s="907"/>
      <c r="Z156" s="891"/>
      <c r="AA156" s="988"/>
      <c r="AC156" s="891"/>
      <c r="AD156" s="988"/>
      <c r="AF156" s="885"/>
      <c r="AL156" s="884"/>
      <c r="AM156" s="884"/>
      <c r="AN156" s="884"/>
      <c r="AO156" s="884"/>
      <c r="AP156" s="884"/>
      <c r="AQ156" s="884"/>
      <c r="AR156" s="884"/>
      <c r="AS156" s="884"/>
      <c r="AT156" s="884"/>
      <c r="AU156" s="884"/>
      <c r="AV156" s="884"/>
      <c r="AW156" s="884"/>
      <c r="AX156" s="884"/>
      <c r="AY156" s="884"/>
    </row>
    <row r="157" spans="1:51">
      <c r="A157" s="977"/>
      <c r="B157" s="977"/>
      <c r="C157" s="977"/>
      <c r="D157" s="977"/>
      <c r="E157" s="977"/>
      <c r="F157" s="977"/>
      <c r="G157" s="977"/>
      <c r="H157" s="977"/>
      <c r="I157" s="978"/>
      <c r="J157" s="998"/>
      <c r="K157" s="989"/>
      <c r="L157" s="999"/>
      <c r="M157" s="975"/>
      <c r="N157" s="975"/>
      <c r="O157" s="907"/>
      <c r="Z157" s="891"/>
      <c r="AA157" s="988"/>
      <c r="AC157" s="891"/>
      <c r="AD157" s="988"/>
      <c r="AF157" s="885"/>
      <c r="AL157" s="884"/>
      <c r="AM157" s="884"/>
      <c r="AN157" s="884"/>
      <c r="AO157" s="884"/>
      <c r="AP157" s="884"/>
      <c r="AQ157" s="884"/>
      <c r="AR157" s="884"/>
      <c r="AS157" s="884"/>
      <c r="AT157" s="884"/>
      <c r="AU157" s="884"/>
      <c r="AV157" s="884"/>
      <c r="AW157" s="884"/>
      <c r="AX157" s="884"/>
      <c r="AY157" s="884"/>
    </row>
    <row r="158" spans="1:51">
      <c r="A158" s="977"/>
      <c r="B158" s="977"/>
      <c r="C158" s="977"/>
      <c r="D158" s="977"/>
      <c r="E158" s="977"/>
      <c r="F158" s="977"/>
      <c r="G158" s="977"/>
      <c r="H158" s="977"/>
      <c r="I158" s="978"/>
      <c r="J158" s="998"/>
      <c r="K158" s="989"/>
      <c r="L158" s="999"/>
      <c r="M158" s="975"/>
      <c r="N158" s="975"/>
      <c r="O158" s="907"/>
      <c r="Z158" s="891"/>
      <c r="AA158" s="988"/>
      <c r="AC158" s="891"/>
      <c r="AD158" s="988"/>
      <c r="AF158" s="885"/>
      <c r="AL158" s="884"/>
      <c r="AM158" s="884"/>
      <c r="AN158" s="884"/>
      <c r="AO158" s="884"/>
      <c r="AP158" s="884"/>
      <c r="AQ158" s="884"/>
      <c r="AR158" s="884"/>
      <c r="AS158" s="884"/>
      <c r="AT158" s="884"/>
      <c r="AU158" s="884"/>
      <c r="AV158" s="884"/>
      <c r="AW158" s="884"/>
      <c r="AX158" s="884"/>
      <c r="AY158" s="884"/>
    </row>
    <row r="159" spans="1:51">
      <c r="A159" s="977"/>
      <c r="B159" s="977"/>
      <c r="C159" s="977"/>
      <c r="D159" s="977"/>
      <c r="E159" s="977"/>
      <c r="F159" s="977"/>
      <c r="G159" s="977"/>
      <c r="H159" s="977"/>
      <c r="I159" s="978"/>
      <c r="J159" s="998"/>
      <c r="K159" s="989"/>
      <c r="L159" s="999"/>
      <c r="M159" s="975"/>
      <c r="N159" s="975"/>
      <c r="O159" s="907"/>
      <c r="Z159" s="891"/>
      <c r="AA159" s="988"/>
      <c r="AC159" s="891"/>
      <c r="AD159" s="988"/>
      <c r="AF159" s="885"/>
      <c r="AL159" s="884"/>
      <c r="AM159" s="884"/>
      <c r="AN159" s="884"/>
      <c r="AO159" s="884"/>
      <c r="AP159" s="884"/>
      <c r="AQ159" s="884"/>
      <c r="AR159" s="884"/>
      <c r="AS159" s="884"/>
      <c r="AT159" s="884"/>
      <c r="AU159" s="884"/>
      <c r="AV159" s="884"/>
      <c r="AW159" s="884"/>
      <c r="AX159" s="884"/>
      <c r="AY159" s="884"/>
    </row>
    <row r="160" spans="1:51">
      <c r="A160" s="1000"/>
      <c r="B160" s="1000"/>
      <c r="C160" s="1000"/>
      <c r="D160" s="1000"/>
      <c r="E160" s="1000"/>
      <c r="F160" s="1000"/>
      <c r="G160" s="1000"/>
      <c r="H160" s="1000"/>
      <c r="I160" s="970"/>
      <c r="J160" s="971"/>
      <c r="K160" s="972"/>
      <c r="L160" s="973"/>
      <c r="M160" s="974"/>
      <c r="N160" s="975"/>
      <c r="O160" s="907"/>
      <c r="Z160" s="891"/>
      <c r="AA160" s="988"/>
      <c r="AC160" s="891"/>
      <c r="AD160" s="988"/>
      <c r="AF160" s="885"/>
      <c r="AL160" s="884"/>
      <c r="AM160" s="884"/>
      <c r="AN160" s="884"/>
      <c r="AO160" s="884"/>
      <c r="AP160" s="884"/>
      <c r="AQ160" s="884"/>
      <c r="AR160" s="884"/>
      <c r="AS160" s="884"/>
      <c r="AT160" s="884"/>
      <c r="AU160" s="884"/>
      <c r="AV160" s="884"/>
      <c r="AW160" s="884"/>
      <c r="AX160" s="884"/>
      <c r="AY160" s="884"/>
    </row>
    <row r="161" spans="1:51">
      <c r="A161" s="1001"/>
      <c r="B161" s="1001"/>
      <c r="C161" s="1001"/>
      <c r="D161" s="1001"/>
      <c r="E161" s="1001"/>
      <c r="F161" s="1001"/>
      <c r="G161" s="1001"/>
      <c r="H161" s="1001"/>
      <c r="I161" s="1002"/>
      <c r="J161" s="998"/>
      <c r="K161" s="1001"/>
      <c r="L161" s="1003"/>
      <c r="M161" s="975"/>
      <c r="N161" s="975"/>
      <c r="O161" s="907"/>
      <c r="Z161" s="891"/>
      <c r="AA161" s="988"/>
      <c r="AC161" s="891"/>
      <c r="AD161" s="988"/>
      <c r="AF161" s="885"/>
      <c r="AL161" s="884"/>
      <c r="AM161" s="884"/>
      <c r="AN161" s="884"/>
      <c r="AO161" s="884"/>
      <c r="AP161" s="884"/>
      <c r="AQ161" s="884"/>
      <c r="AR161" s="884"/>
      <c r="AS161" s="884"/>
      <c r="AT161" s="884"/>
      <c r="AU161" s="884"/>
      <c r="AV161" s="884"/>
      <c r="AW161" s="884"/>
      <c r="AX161" s="884"/>
      <c r="AY161" s="884"/>
    </row>
    <row r="162" spans="1:51">
      <c r="A162" s="1001"/>
      <c r="B162" s="1001"/>
      <c r="C162" s="1001"/>
      <c r="D162" s="1001"/>
      <c r="E162" s="1001"/>
      <c r="F162" s="1001"/>
      <c r="G162" s="1001"/>
      <c r="H162" s="1001"/>
      <c r="I162" s="1002"/>
      <c r="J162" s="998"/>
      <c r="K162" s="1001"/>
      <c r="L162" s="1003"/>
      <c r="M162" s="975"/>
      <c r="N162" s="975"/>
      <c r="O162" s="907"/>
      <c r="Z162" s="891"/>
      <c r="AA162" s="988"/>
      <c r="AC162" s="891"/>
      <c r="AD162" s="988"/>
      <c r="AF162" s="885"/>
      <c r="AL162" s="884"/>
      <c r="AM162" s="884"/>
      <c r="AN162" s="884"/>
      <c r="AO162" s="884"/>
      <c r="AP162" s="884"/>
      <c r="AQ162" s="884"/>
      <c r="AR162" s="884"/>
      <c r="AS162" s="884"/>
      <c r="AT162" s="884"/>
      <c r="AU162" s="884"/>
      <c r="AV162" s="884"/>
      <c r="AW162" s="884"/>
      <c r="AX162" s="884"/>
      <c r="AY162" s="884"/>
    </row>
    <row r="163" spans="1:51">
      <c r="A163" s="1001"/>
      <c r="B163" s="1001"/>
      <c r="C163" s="1001"/>
      <c r="D163" s="1001"/>
      <c r="E163" s="1001"/>
      <c r="F163" s="1001"/>
      <c r="G163" s="1001"/>
      <c r="H163" s="1001"/>
      <c r="I163" s="1002"/>
      <c r="J163" s="998"/>
      <c r="K163" s="1001"/>
      <c r="L163" s="1003"/>
      <c r="M163" s="975"/>
      <c r="N163" s="975"/>
      <c r="O163" s="907"/>
      <c r="Z163" s="891"/>
      <c r="AA163" s="988"/>
      <c r="AC163" s="891"/>
      <c r="AD163" s="988"/>
      <c r="AF163" s="885"/>
      <c r="AL163" s="884"/>
      <c r="AM163" s="884"/>
      <c r="AN163" s="884"/>
      <c r="AO163" s="884"/>
      <c r="AP163" s="884"/>
      <c r="AQ163" s="884"/>
      <c r="AR163" s="884"/>
      <c r="AS163" s="884"/>
      <c r="AT163" s="884"/>
      <c r="AU163" s="884"/>
      <c r="AV163" s="884"/>
      <c r="AW163" s="884"/>
      <c r="AX163" s="884"/>
      <c r="AY163" s="884"/>
    </row>
    <row r="164" spans="1:51">
      <c r="A164" s="1001"/>
      <c r="B164" s="1001"/>
      <c r="C164" s="1001"/>
      <c r="D164" s="1001"/>
      <c r="E164" s="1001"/>
      <c r="F164" s="1001"/>
      <c r="G164" s="1001"/>
      <c r="H164" s="1001"/>
      <c r="I164" s="1002"/>
      <c r="J164" s="998"/>
      <c r="K164" s="1001"/>
      <c r="L164" s="1003"/>
      <c r="M164" s="975"/>
      <c r="N164" s="975"/>
      <c r="O164" s="907"/>
      <c r="Z164" s="891"/>
      <c r="AA164" s="988"/>
      <c r="AC164" s="891"/>
      <c r="AD164" s="988"/>
      <c r="AF164" s="885"/>
      <c r="AL164" s="884"/>
      <c r="AM164" s="884"/>
      <c r="AN164" s="884"/>
      <c r="AO164" s="884"/>
      <c r="AP164" s="884"/>
      <c r="AQ164" s="884"/>
      <c r="AR164" s="884"/>
      <c r="AS164" s="884"/>
      <c r="AT164" s="884"/>
      <c r="AU164" s="884"/>
      <c r="AV164" s="884"/>
      <c r="AW164" s="884"/>
      <c r="AX164" s="884"/>
      <c r="AY164" s="884"/>
    </row>
    <row r="165" spans="1:51">
      <c r="A165" s="1001"/>
      <c r="B165" s="1001"/>
      <c r="C165" s="1001"/>
      <c r="D165" s="1001"/>
      <c r="E165" s="1001"/>
      <c r="F165" s="1001"/>
      <c r="G165" s="1001"/>
      <c r="H165" s="1001"/>
      <c r="I165" s="1002"/>
      <c r="J165" s="998"/>
      <c r="K165" s="1001"/>
      <c r="L165" s="1003"/>
      <c r="M165" s="975"/>
      <c r="N165" s="975"/>
      <c r="O165" s="907"/>
      <c r="Z165" s="891"/>
      <c r="AA165" s="988"/>
      <c r="AC165" s="891"/>
      <c r="AD165" s="988"/>
      <c r="AF165" s="885"/>
      <c r="AL165" s="884"/>
      <c r="AM165" s="884"/>
      <c r="AN165" s="884"/>
      <c r="AO165" s="884"/>
      <c r="AP165" s="884"/>
      <c r="AQ165" s="884"/>
      <c r="AR165" s="884"/>
      <c r="AS165" s="884"/>
      <c r="AT165" s="884"/>
      <c r="AU165" s="884"/>
      <c r="AV165" s="884"/>
      <c r="AW165" s="884"/>
      <c r="AX165" s="884"/>
      <c r="AY165" s="884"/>
    </row>
    <row r="166" spans="1:51">
      <c r="A166" s="989"/>
      <c r="B166" s="989"/>
      <c r="C166" s="989"/>
      <c r="D166" s="989"/>
      <c r="E166" s="989"/>
      <c r="F166" s="989"/>
      <c r="G166" s="989"/>
      <c r="H166" s="989"/>
      <c r="I166" s="978"/>
      <c r="J166" s="1188"/>
      <c r="K166" s="1188"/>
      <c r="L166" s="1188"/>
      <c r="M166" s="975"/>
      <c r="N166" s="975"/>
      <c r="O166" s="907"/>
      <c r="Z166" s="968"/>
      <c r="AA166" s="988"/>
      <c r="AC166" s="968"/>
      <c r="AD166" s="988"/>
      <c r="AF166" s="885"/>
      <c r="AL166" s="884"/>
      <c r="AM166" s="884"/>
      <c r="AN166" s="884"/>
      <c r="AO166" s="884"/>
      <c r="AP166" s="884"/>
      <c r="AQ166" s="884"/>
      <c r="AR166" s="884"/>
      <c r="AS166" s="884"/>
      <c r="AT166" s="884"/>
      <c r="AU166" s="884"/>
      <c r="AV166" s="884"/>
      <c r="AW166" s="884"/>
      <c r="AX166" s="884"/>
      <c r="AY166" s="884"/>
    </row>
    <row r="167" spans="1:51">
      <c r="A167" s="1001"/>
      <c r="B167" s="1001"/>
      <c r="C167" s="1001"/>
      <c r="D167" s="1001"/>
      <c r="E167" s="1001"/>
      <c r="F167" s="1001"/>
      <c r="G167" s="1001"/>
      <c r="H167" s="1001"/>
      <c r="I167" s="1002"/>
      <c r="J167" s="1190"/>
      <c r="K167" s="1190"/>
      <c r="L167" s="1190"/>
      <c r="M167" s="975"/>
      <c r="N167" s="975"/>
      <c r="O167" s="907"/>
      <c r="Z167" s="968"/>
      <c r="AA167" s="988"/>
      <c r="AC167" s="968"/>
      <c r="AD167" s="988"/>
      <c r="AL167" s="884"/>
      <c r="AM167" s="884"/>
      <c r="AN167" s="884"/>
      <c r="AO167" s="884"/>
      <c r="AP167" s="884"/>
      <c r="AQ167" s="884"/>
      <c r="AR167" s="884"/>
      <c r="AS167" s="884"/>
      <c r="AT167" s="884"/>
      <c r="AU167" s="884"/>
      <c r="AV167" s="884"/>
      <c r="AW167" s="884"/>
      <c r="AX167" s="884"/>
      <c r="AY167" s="884"/>
    </row>
    <row r="168" spans="1:51">
      <c r="A168" s="1001"/>
      <c r="B168" s="1001"/>
      <c r="C168" s="1001"/>
      <c r="D168" s="1001"/>
      <c r="E168" s="1001"/>
      <c r="F168" s="1001"/>
      <c r="G168" s="1001"/>
      <c r="H168" s="1001"/>
      <c r="I168" s="1002"/>
      <c r="J168" s="1186"/>
      <c r="K168" s="1186"/>
      <c r="L168" s="1186"/>
      <c r="M168" s="975"/>
      <c r="N168" s="975"/>
      <c r="O168" s="907"/>
      <c r="Z168" s="968"/>
      <c r="AA168" s="988"/>
      <c r="AC168" s="968"/>
      <c r="AD168" s="988"/>
      <c r="AF168" s="936"/>
      <c r="AL168" s="884"/>
      <c r="AM168" s="884"/>
      <c r="AN168" s="884"/>
      <c r="AO168" s="884"/>
      <c r="AP168" s="884"/>
      <c r="AQ168" s="884"/>
      <c r="AR168" s="884"/>
      <c r="AS168" s="884"/>
      <c r="AT168" s="884"/>
      <c r="AU168" s="884"/>
      <c r="AV168" s="884"/>
      <c r="AW168" s="884"/>
      <c r="AX168" s="884"/>
      <c r="AY168" s="884"/>
    </row>
    <row r="169" spans="1:51">
      <c r="A169" s="945"/>
      <c r="B169" s="945"/>
      <c r="C169" s="945"/>
      <c r="D169" s="945"/>
      <c r="E169" s="945"/>
      <c r="F169" s="945"/>
      <c r="G169" s="945"/>
      <c r="H169" s="945"/>
      <c r="I169" s="946"/>
      <c r="J169" s="919"/>
      <c r="K169" s="945"/>
      <c r="L169" s="945"/>
      <c r="M169" s="919"/>
      <c r="N169" s="919"/>
      <c r="O169" s="907"/>
      <c r="AL169" s="884"/>
      <c r="AM169" s="884"/>
      <c r="AN169" s="884"/>
      <c r="AO169" s="884"/>
      <c r="AP169" s="884"/>
      <c r="AQ169" s="884"/>
      <c r="AR169" s="884"/>
      <c r="AS169" s="884"/>
      <c r="AT169" s="884"/>
      <c r="AU169" s="884"/>
      <c r="AV169" s="884"/>
      <c r="AW169" s="884"/>
      <c r="AX169" s="884"/>
      <c r="AY169" s="884"/>
    </row>
    <row r="170" spans="1:51">
      <c r="A170" s="945"/>
      <c r="B170" s="945"/>
      <c r="C170" s="945"/>
      <c r="D170" s="945"/>
      <c r="E170" s="945"/>
      <c r="F170" s="945"/>
      <c r="G170" s="945"/>
      <c r="H170" s="945"/>
      <c r="I170" s="946"/>
      <c r="J170" s="919"/>
      <c r="K170" s="945"/>
      <c r="L170" s="945"/>
      <c r="M170" s="919"/>
      <c r="N170" s="919"/>
      <c r="O170" s="907"/>
      <c r="AL170" s="884"/>
      <c r="AM170" s="884"/>
      <c r="AN170" s="884"/>
      <c r="AO170" s="884"/>
      <c r="AP170" s="884"/>
      <c r="AQ170" s="884"/>
      <c r="AR170" s="884"/>
      <c r="AS170" s="884"/>
      <c r="AT170" s="884"/>
      <c r="AU170" s="884"/>
      <c r="AV170" s="884"/>
      <c r="AW170" s="884"/>
      <c r="AX170" s="884"/>
      <c r="AY170" s="884"/>
    </row>
    <row r="171" spans="1:51">
      <c r="A171" s="945"/>
      <c r="B171" s="945"/>
      <c r="C171" s="945"/>
      <c r="D171" s="945"/>
      <c r="E171" s="945"/>
      <c r="F171" s="945"/>
      <c r="G171" s="945"/>
      <c r="H171" s="945"/>
      <c r="I171" s="946"/>
      <c r="J171" s="919"/>
      <c r="K171" s="945"/>
      <c r="L171" s="945"/>
      <c r="M171" s="919"/>
      <c r="N171" s="919"/>
      <c r="O171" s="907"/>
      <c r="AL171" s="884"/>
      <c r="AM171" s="884"/>
      <c r="AN171" s="884"/>
      <c r="AO171" s="884"/>
      <c r="AP171" s="884"/>
      <c r="AQ171" s="884"/>
      <c r="AR171" s="884"/>
      <c r="AS171" s="884"/>
      <c r="AT171" s="884"/>
      <c r="AU171" s="884"/>
      <c r="AV171" s="884"/>
      <c r="AW171" s="884"/>
      <c r="AX171" s="884"/>
      <c r="AY171" s="884"/>
    </row>
    <row r="172" spans="1:51">
      <c r="A172" s="945"/>
      <c r="B172" s="945"/>
      <c r="C172" s="945"/>
      <c r="D172" s="945"/>
      <c r="E172" s="945"/>
      <c r="F172" s="945"/>
      <c r="G172" s="945"/>
      <c r="H172" s="945"/>
      <c r="I172" s="946"/>
      <c r="J172" s="919"/>
      <c r="K172" s="945"/>
      <c r="L172" s="945"/>
      <c r="M172" s="919"/>
      <c r="N172" s="919"/>
      <c r="O172" s="907"/>
      <c r="AL172" s="884"/>
      <c r="AM172" s="884"/>
      <c r="AN172" s="884"/>
      <c r="AO172" s="884"/>
      <c r="AP172" s="884"/>
      <c r="AQ172" s="884"/>
      <c r="AR172" s="884"/>
      <c r="AS172" s="884"/>
      <c r="AT172" s="884"/>
      <c r="AU172" s="884"/>
      <c r="AV172" s="884"/>
      <c r="AW172" s="884"/>
      <c r="AX172" s="884"/>
      <c r="AY172" s="884"/>
    </row>
    <row r="173" spans="1:51">
      <c r="A173" s="945"/>
      <c r="B173" s="945"/>
      <c r="C173" s="945"/>
      <c r="D173" s="945"/>
      <c r="E173" s="945"/>
      <c r="F173" s="945"/>
      <c r="G173" s="945"/>
      <c r="H173" s="945"/>
      <c r="I173" s="946"/>
      <c r="J173" s="919"/>
      <c r="K173" s="945"/>
      <c r="L173" s="945"/>
      <c r="M173" s="919"/>
      <c r="N173" s="919"/>
      <c r="O173" s="907"/>
      <c r="AL173" s="884"/>
      <c r="AM173" s="884"/>
      <c r="AN173" s="884"/>
      <c r="AO173" s="884"/>
      <c r="AP173" s="884"/>
      <c r="AQ173" s="884"/>
      <c r="AR173" s="884"/>
      <c r="AS173" s="884"/>
      <c r="AT173" s="884"/>
      <c r="AU173" s="884"/>
      <c r="AV173" s="884"/>
      <c r="AW173" s="884"/>
      <c r="AX173" s="884"/>
      <c r="AY173" s="884"/>
    </row>
    <row r="174" spans="1:51">
      <c r="A174" s="945"/>
      <c r="B174" s="945"/>
      <c r="C174" s="945"/>
      <c r="D174" s="945"/>
      <c r="E174" s="945"/>
      <c r="F174" s="945"/>
      <c r="G174" s="945"/>
      <c r="H174" s="945"/>
      <c r="I174" s="946"/>
      <c r="J174" s="919"/>
      <c r="K174" s="945"/>
      <c r="L174" s="945"/>
      <c r="M174" s="919"/>
      <c r="N174" s="919"/>
      <c r="O174" s="907"/>
      <c r="AL174" s="884"/>
      <c r="AM174" s="884"/>
      <c r="AN174" s="884"/>
      <c r="AO174" s="884"/>
      <c r="AP174" s="884"/>
      <c r="AQ174" s="884"/>
      <c r="AR174" s="884"/>
      <c r="AS174" s="884"/>
      <c r="AT174" s="884"/>
      <c r="AU174" s="884"/>
      <c r="AV174" s="884"/>
      <c r="AW174" s="884"/>
      <c r="AX174" s="884"/>
      <c r="AY174" s="884"/>
    </row>
    <row r="175" spans="1:51">
      <c r="A175" s="945"/>
      <c r="B175" s="945"/>
      <c r="C175" s="945"/>
      <c r="D175" s="945"/>
      <c r="E175" s="945"/>
      <c r="F175" s="945"/>
      <c r="G175" s="945"/>
      <c r="H175" s="945"/>
      <c r="I175" s="946"/>
      <c r="J175" s="919"/>
      <c r="K175" s="945"/>
      <c r="L175" s="945"/>
      <c r="M175" s="919"/>
      <c r="N175" s="919"/>
      <c r="O175" s="907"/>
      <c r="AL175" s="884"/>
      <c r="AM175" s="884"/>
      <c r="AN175" s="884"/>
      <c r="AO175" s="884"/>
      <c r="AP175" s="884"/>
      <c r="AQ175" s="884"/>
      <c r="AR175" s="884"/>
      <c r="AS175" s="884"/>
      <c r="AT175" s="884"/>
      <c r="AU175" s="884"/>
      <c r="AV175" s="884"/>
      <c r="AW175" s="884"/>
      <c r="AX175" s="884"/>
      <c r="AY175" s="884"/>
    </row>
    <row r="176" spans="1:51">
      <c r="A176" s="945"/>
      <c r="B176" s="945"/>
      <c r="C176" s="945"/>
      <c r="D176" s="945"/>
      <c r="E176" s="945"/>
      <c r="F176" s="945"/>
      <c r="G176" s="945"/>
      <c r="H176" s="945"/>
      <c r="I176" s="946"/>
      <c r="J176" s="919"/>
      <c r="K176" s="945"/>
      <c r="L176" s="945"/>
      <c r="M176" s="919"/>
      <c r="N176" s="919"/>
      <c r="O176" s="907"/>
      <c r="AL176" s="884"/>
      <c r="AM176" s="884"/>
      <c r="AN176" s="884"/>
      <c r="AO176" s="884"/>
      <c r="AP176" s="884"/>
      <c r="AQ176" s="884"/>
      <c r="AR176" s="884"/>
      <c r="AS176" s="884"/>
      <c r="AT176" s="884"/>
      <c r="AU176" s="884"/>
      <c r="AV176" s="884"/>
      <c r="AW176" s="884"/>
      <c r="AX176" s="884"/>
      <c r="AY176" s="884"/>
    </row>
  </sheetData>
  <sheetProtection algorithmName="SHA-512" hashValue="vwj7Wc/TNEYvQ3lkgQKbdmalbmKYB84IN6BEg2RN2BbtWvxkuzACLPK/3BpzehFQP9z+OYxIP7rx4VbKqi1NWQ==" saltValue="0Tw25vD3ymfrslpyZaHEpg==" spinCount="100000" sheet="1" formatColumns="0" formatRows="0" selectLockedCells="1"/>
  <customSheetViews>
    <customSheetView guid="{A41EE4DE-0D82-4A56-8210-F78316511D11}" printArea="1" hiddenRows="1" hiddenColumns="1" view="pageBreakPreview">
      <selection activeCell="G21" sqref="G21"/>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4"/>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5"/>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9"/>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0"/>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5"/>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6"/>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7"/>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20"/>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21"/>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22"/>
      <headerFooter alignWithMargins="0">
        <oddFooter>&amp;R&amp;"Book Antiqua,Bold"&amp;10Schedule-1/ Page &amp;P of &amp;N</oddFooter>
      </headerFooter>
    </customSheetView>
    <customSheetView guid="{563446CD-EB1B-4F94-95CE-012C7C73EC8C}" scale="60" printArea="1" hiddenRows="1" hiddenColumns="1" view="pageBreakPreview">
      <selection activeCell="I23" sqref="I23"/>
      <pageMargins left="0.25" right="0.25" top="0.5" bottom="0.5" header="0.05" footer="0.05"/>
      <printOptions horizontalCentered="1"/>
      <pageSetup paperSize="9" scale="57" fitToHeight="0" orientation="landscape" r:id="rId23"/>
      <headerFooter alignWithMargins="0">
        <oddFooter>&amp;R&amp;"Book Antiqua,Bold"&amp;10Schedule-1/ Page &amp;P of &amp;N</oddFooter>
      </headerFooter>
    </customSheetView>
    <customSheetView guid="{D917BAD1-3F5E-4203-970E-74D838DD272E}" printArea="1" hiddenRows="1" hiddenColumns="1" view="pageBreakPreview" topLeftCell="A3">
      <selection activeCell="G21" sqref="G21"/>
      <pageMargins left="0.25" right="0.25" top="0.5" bottom="0.5" header="0.05" footer="0.05"/>
      <printOptions horizontalCentered="1"/>
      <pageSetup paperSize="9" scale="57" fitToHeight="0" orientation="landscape" r:id="rId24"/>
      <headerFooter alignWithMargins="0">
        <oddFooter>&amp;R&amp;"Book Antiqua,Bold"&amp;10Schedule-1/ Page &amp;P of &amp;N</oddFooter>
      </headerFooter>
    </customSheetView>
  </customSheetViews>
  <mergeCells count="39">
    <mergeCell ref="Z115:AA115"/>
    <mergeCell ref="AC115:AD115"/>
    <mergeCell ref="B71:O71"/>
    <mergeCell ref="B72:O72"/>
    <mergeCell ref="A63:O65"/>
    <mergeCell ref="A105:O105"/>
    <mergeCell ref="A108:L108"/>
    <mergeCell ref="A104:O104"/>
    <mergeCell ref="H67:M67"/>
    <mergeCell ref="H68:M68"/>
    <mergeCell ref="H66:M66"/>
    <mergeCell ref="A70:O70"/>
    <mergeCell ref="H69:M69"/>
    <mergeCell ref="F73:O73"/>
    <mergeCell ref="AG115:AH115"/>
    <mergeCell ref="AG119:AH119"/>
    <mergeCell ref="AG123:AH123"/>
    <mergeCell ref="AG104:AH104"/>
    <mergeCell ref="AG108:AH108"/>
    <mergeCell ref="AG112:AH112"/>
    <mergeCell ref="J168:L168"/>
    <mergeCell ref="J109:L109"/>
    <mergeCell ref="J110:L110"/>
    <mergeCell ref="J111:L111"/>
    <mergeCell ref="J112:L112"/>
    <mergeCell ref="J166:L166"/>
    <mergeCell ref="A114:O114"/>
    <mergeCell ref="J167:L167"/>
    <mergeCell ref="A13:O13"/>
    <mergeCell ref="AC15:AD15"/>
    <mergeCell ref="A3:O3"/>
    <mergeCell ref="A4:O4"/>
    <mergeCell ref="A7:L7"/>
    <mergeCell ref="C11:E11"/>
    <mergeCell ref="AG3:AH3"/>
    <mergeCell ref="AG7:AH7"/>
    <mergeCell ref="AG11:AH11"/>
    <mergeCell ref="AG15:AH15"/>
    <mergeCell ref="Z15:AA15"/>
  </mergeCells>
  <phoneticPr fontId="2" type="noConversion"/>
  <conditionalFormatting sqref="G21:G62 M56:M62">
    <cfRule type="expression" dxfId="89" priority="197" stopIfTrue="1">
      <formula>F21&gt;0</formula>
    </cfRule>
  </conditionalFormatting>
  <conditionalFormatting sqref="I21 I57:I62">
    <cfRule type="expression" dxfId="88" priority="2000" stopIfTrue="1">
      <formula>F21&gt;0</formula>
    </cfRule>
    <cfRule type="expression" dxfId="87" priority="2001" stopIfTrue="1">
      <formula>H21&gt;0</formula>
    </cfRule>
  </conditionalFormatting>
  <conditionalFormatting sqref="I21:I25">
    <cfRule type="cellIs" dxfId="86" priority="2002" stopIfTrue="1" operator="equal">
      <formula>"a"</formula>
    </cfRule>
  </conditionalFormatting>
  <conditionalFormatting sqref="I22:I36 M18:M19">
    <cfRule type="expression" dxfId="85" priority="7903" stopIfTrue="1">
      <formula>H18&gt;0</formula>
    </cfRule>
  </conditionalFormatting>
  <conditionalFormatting sqref="I37:I38">
    <cfRule type="expression" dxfId="84" priority="299" stopIfTrue="1">
      <formula>F37&gt;0</formula>
    </cfRule>
    <cfRule type="expression" dxfId="83" priority="300" stopIfTrue="1">
      <formula>H37&gt;0</formula>
    </cfRule>
  </conditionalFormatting>
  <conditionalFormatting sqref="I37:I42">
    <cfRule type="cellIs" dxfId="82" priority="301" stopIfTrue="1" operator="equal">
      <formula>"a"</formula>
    </cfRule>
  </conditionalFormatting>
  <conditionalFormatting sqref="I39:I53">
    <cfRule type="expression" dxfId="81" priority="304" stopIfTrue="1">
      <formula>F39&gt;0</formula>
    </cfRule>
    <cfRule type="expression" dxfId="80" priority="309" stopIfTrue="1">
      <formula>H39&gt;0</formula>
    </cfRule>
  </conditionalFormatting>
  <conditionalFormatting sqref="I43:I53 M52:M53">
    <cfRule type="cellIs" dxfId="79" priority="310" stopIfTrue="1" operator="equal">
      <formula>"a"</formula>
    </cfRule>
  </conditionalFormatting>
  <conditionalFormatting sqref="I54:I56">
    <cfRule type="expression" dxfId="78" priority="281" stopIfTrue="1">
      <formula>F54&gt;0</formula>
    </cfRule>
    <cfRule type="expression" dxfId="77" priority="282" stopIfTrue="1">
      <formula>H54&gt;0</formula>
    </cfRule>
  </conditionalFormatting>
  <conditionalFormatting sqref="I54:I60">
    <cfRule type="cellIs" dxfId="76" priority="283" stopIfTrue="1" operator="equal">
      <formula>"a"</formula>
    </cfRule>
  </conditionalFormatting>
  <conditionalFormatting sqref="I61:I62">
    <cfRule type="cellIs" dxfId="75" priority="292" stopIfTrue="1" operator="equal">
      <formula>"a"</formula>
    </cfRule>
  </conditionalFormatting>
  <conditionalFormatting sqref="I22:I36">
    <cfRule type="expression" dxfId="74" priority="5141" stopIfTrue="1">
      <formula>F22&gt;0</formula>
    </cfRule>
  </conditionalFormatting>
  <conditionalFormatting sqref="M18:M19 I26:I36 M35:M36">
    <cfRule type="cellIs" dxfId="73" priority="7904" stopIfTrue="1" operator="equal">
      <formula>"a"</formula>
    </cfRule>
  </conditionalFormatting>
  <conditionalFormatting sqref="M21:M26">
    <cfRule type="cellIs" dxfId="72" priority="6120" stopIfTrue="1" operator="equal">
      <formula>"a"</formula>
    </cfRule>
  </conditionalFormatting>
  <conditionalFormatting sqref="M21:M37">
    <cfRule type="expression" dxfId="71" priority="6102" stopIfTrue="1">
      <formula>L21&gt;0</formula>
    </cfRule>
  </conditionalFormatting>
  <conditionalFormatting sqref="M27:M34">
    <cfRule type="cellIs" dxfId="70" priority="4507" stopIfTrue="1" operator="equal">
      <formula>"a"</formula>
    </cfRule>
  </conditionalFormatting>
  <conditionalFormatting sqref="M37:M43">
    <cfRule type="cellIs" dxfId="69" priority="307" stopIfTrue="1" operator="equal">
      <formula>"a"</formula>
    </cfRule>
  </conditionalFormatting>
  <conditionalFormatting sqref="M38:M55">
    <cfRule type="expression" dxfId="68" priority="306" stopIfTrue="1">
      <formula>L38&gt;0</formula>
    </cfRule>
  </conditionalFormatting>
  <conditionalFormatting sqref="M44:M51">
    <cfRule type="cellIs" dxfId="67" priority="302" stopIfTrue="1" operator="equal">
      <formula>"a"</formula>
    </cfRule>
  </conditionalFormatting>
  <conditionalFormatting sqref="M54:M61">
    <cfRule type="cellIs" dxfId="66" priority="289" stopIfTrue="1" operator="equal">
      <formula>"a"</formula>
    </cfRule>
  </conditionalFormatting>
  <conditionalFormatting sqref="M62">
    <cfRule type="cellIs" dxfId="65" priority="284" stopIfTrue="1" operator="equal">
      <formula>"a"</formula>
    </cfRule>
  </conditionalFormatting>
  <conditionalFormatting sqref="M128 O128 M135 AA136:AA137 AD136:AD137 O137 M137:M144 AA145:AA146 AD145:AD146 O146 M146:M147">
    <cfRule type="cellIs" dxfId="64" priority="7906" stopIfTrue="1" operator="equal">
      <formula>"a"</formula>
    </cfRule>
  </conditionalFormatting>
  <conditionalFormatting sqref="O18:O19 O121:O122 O125:O126 O129:O131 O134:O135 O138:O144 O147 O149:O154 O156:O159 O161:O165">
    <cfRule type="expression" dxfId="63" priority="7905" stopIfTrue="1">
      <formula>M18=""</formula>
    </cfRule>
  </conditionalFormatting>
  <conditionalFormatting sqref="AA18:AA20 AD18:AD20 AA120:AA131 AD120:AD131 AA134:AA135 AD134:AD135 AA138:AA144 AD138:AD144 AA147 AD147 AA149:AA159 AD149:AD159 AA161:AA165 AD161:AD165">
    <cfRule type="cellIs" dxfId="62" priority="7907" stopIfTrue="1" operator="equal">
      <formula>#REF!</formula>
    </cfRule>
  </conditionalFormatting>
  <conditionalFormatting sqref="AA21 AD21">
    <cfRule type="cellIs" dxfId="61" priority="6300" stopIfTrue="1" operator="equal">
      <formula>#REF!</formula>
    </cfRule>
  </conditionalFormatting>
  <conditionalFormatting sqref="AA22:AA37 AD22:AD37 AA55 AD55 AA63:AA66 AD63:AD66">
    <cfRule type="cellIs" dxfId="60" priority="1225" stopIfTrue="1" operator="equal">
      <formula>#REF!</formula>
    </cfRule>
  </conditionalFormatting>
  <conditionalFormatting sqref="AA38 AD38">
    <cfRule type="cellIs" dxfId="59" priority="308" stopIfTrue="1" operator="equal">
      <formula>#REF!</formula>
    </cfRule>
  </conditionalFormatting>
  <conditionalFormatting sqref="AA39:AA53 AD39:AD53">
    <cfRule type="cellIs" dxfId="58" priority="311" stopIfTrue="1" operator="equal">
      <formula>#REF!</formula>
    </cfRule>
  </conditionalFormatting>
  <conditionalFormatting sqref="AA54 AD54">
    <cfRule type="cellIs" dxfId="57" priority="298" stopIfTrue="1" operator="equal">
      <formula>#REF!</formula>
    </cfRule>
  </conditionalFormatting>
  <conditionalFormatting sqref="AA56 AD56">
    <cfRule type="cellIs" dxfId="56" priority="290" stopIfTrue="1" operator="equal">
      <formula>#REF!</formula>
    </cfRule>
  </conditionalFormatting>
  <conditionalFormatting sqref="AA57:AA62 AD57:AD62">
    <cfRule type="cellIs" dxfId="55" priority="293" stopIfTrue="1" operator="equal">
      <formula>#REF!</formula>
    </cfRule>
  </conditionalFormatting>
  <dataValidations xWindow="884" yWindow="499" count="4">
    <dataValidation allowBlank="1" showInputMessage="1" showErrorMessage="1" error="Enter Direct or Bought-out only" sqref="O73:O65150 O66:O70 O1:O62" xr:uid="{00000000-0002-0000-0400-000000000000}"/>
    <dataValidation type="whole" operator="greaterThan" allowBlank="1" showInputMessage="1" showErrorMessage="1" sqref="G21:G62" xr:uid="{00000000-0002-0000-0400-000001000000}">
      <formula1>1</formula1>
    </dataValidation>
    <dataValidation type="list" operator="greaterThan" allowBlank="1" showInputMessage="1" showErrorMessage="1" sqref="I21:I62" xr:uid="{00000000-0002-0000-0400-000002000000}">
      <formula1>"0%,5%,12%,18%,28%"</formula1>
    </dataValidation>
    <dataValidation type="whole" operator="greaterThan" allowBlank="1" showInputMessage="1" showErrorMessage="1" sqref="M21:M62" xr:uid="{00000000-0002-0000-0400-000003000000}">
      <formula1>0</formula1>
    </dataValidation>
  </dataValidations>
  <printOptions horizontalCentered="1"/>
  <pageMargins left="0.25" right="0.25" top="0.5" bottom="0.5" header="0.05" footer="0.05"/>
  <pageSetup paperSize="9" scale="57" fitToHeight="0" orientation="landscape" r:id="rId25"/>
  <headerFooter alignWithMargins="0">
    <oddFooter>&amp;R&amp;"Book Antiqua,Bold"&amp;10Schedule-1/ Page &amp;P of &amp;N</oddFooter>
  </headerFooter>
  <drawing r:id="rId2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RowHeight="16.5"/>
  <cols>
    <col min="1" max="1" width="11.375" style="328" customWidth="1"/>
    <col min="2" max="2" width="32.75" style="328" customWidth="1"/>
    <col min="3" max="3" width="7.625" style="328" customWidth="1"/>
    <col min="4" max="4" width="9.625" style="328" customWidth="1"/>
    <col min="5" max="5" width="11.625" style="327" customWidth="1"/>
    <col min="6" max="6" width="20" style="327" customWidth="1"/>
    <col min="7" max="7" width="11.625" style="327" customWidth="1"/>
    <col min="8" max="8" width="19.75" style="362" customWidth="1"/>
    <col min="9" max="9" width="9" style="248"/>
    <col min="10" max="13" width="9" style="77"/>
    <col min="14" max="14" width="14.25" style="34" customWidth="1"/>
    <col min="15" max="15" width="24.125" style="34" customWidth="1"/>
    <col min="16" max="16" width="11.125" style="1" customWidth="1"/>
    <col min="17" max="17" width="12.75" style="1" customWidth="1"/>
    <col min="18" max="18" width="11.375" style="345" customWidth="1"/>
    <col min="19" max="19" width="10.375" style="34" customWidth="1"/>
    <col min="20" max="20" width="17.75" style="34" customWidth="1"/>
    <col min="21" max="21" width="10.5" style="34" customWidth="1"/>
    <col min="22" max="22" width="12.375" style="34" customWidth="1"/>
    <col min="23" max="24" width="9" style="1"/>
    <col min="25" max="25" width="10.875" style="34" customWidth="1"/>
    <col min="26" max="26" width="18.75" style="34" customWidth="1"/>
    <col min="27" max="27" width="9" style="34"/>
    <col min="28" max="41" width="9" style="77"/>
    <col min="42" max="16384" width="9" style="325"/>
  </cols>
  <sheetData>
    <row r="1" spans="1:27" ht="18" customHeight="1">
      <c r="A1" s="56" t="str">
        <f>Cover!B3</f>
        <v>Specification No.: CC/NT/W-TW/DOM/A06/23/04720</v>
      </c>
      <c r="B1" s="63"/>
      <c r="C1" s="56"/>
      <c r="D1" s="56"/>
      <c r="E1" s="7"/>
      <c r="F1" s="7"/>
      <c r="G1" s="8" t="s">
        <v>414</v>
      </c>
      <c r="T1" s="379" t="s">
        <v>255</v>
      </c>
      <c r="U1" s="365">
        <f>SUMIF(G17:G70, "Direct",F17:F70)</f>
        <v>0</v>
      </c>
      <c r="Z1" s="365" t="str">
        <f>'Names of Bidder'!D6</f>
        <v>Sole Bidder</v>
      </c>
      <c r="AA1" s="34" t="s">
        <v>256</v>
      </c>
    </row>
    <row r="2" spans="1:27" ht="14.1" customHeight="1">
      <c r="A2" s="326"/>
      <c r="B2" s="326"/>
      <c r="C2" s="326"/>
      <c r="D2" s="326"/>
      <c r="Q2" s="6"/>
      <c r="T2" s="379" t="s">
        <v>257</v>
      </c>
      <c r="U2" s="380" t="e">
        <f>#REF!-U1</f>
        <v>#REF!</v>
      </c>
      <c r="V2" s="347"/>
      <c r="Z2" s="365">
        <f>'Names of Bidder'!L6</f>
        <v>0</v>
      </c>
    </row>
    <row r="3" spans="1:27" ht="49.5" customHeight="1">
      <c r="A3" s="1207" t="str">
        <f>Cover!$B$2</f>
        <v xml:space="preserve">Transmission Line package TW01 for Diversion/modification of 400kV D/C Kota/RAPPD – Jaipur South Transmission Line due to upcoming Isarda Dam Project under Consultancy services </v>
      </c>
      <c r="B3" s="1207"/>
      <c r="C3" s="1207"/>
      <c r="D3" s="1207"/>
      <c r="E3" s="1207"/>
      <c r="F3" s="1207"/>
      <c r="G3" s="1207"/>
      <c r="O3" s="4"/>
      <c r="P3" s="308"/>
      <c r="Q3" s="308"/>
      <c r="R3" s="308"/>
      <c r="T3" s="4"/>
      <c r="U3" s="1"/>
      <c r="W3" s="1208"/>
      <c r="X3" s="1208"/>
    </row>
    <row r="4" spans="1:27" ht="21.95" customHeight="1">
      <c r="A4" s="1209" t="s">
        <v>416</v>
      </c>
      <c r="B4" s="1209"/>
      <c r="C4" s="1209"/>
      <c r="D4" s="1209"/>
      <c r="E4" s="1209"/>
      <c r="F4" s="1209"/>
      <c r="G4" s="1209"/>
      <c r="O4" s="4"/>
      <c r="P4" s="308"/>
      <c r="Q4" s="308"/>
      <c r="R4" s="308"/>
      <c r="T4" s="4"/>
      <c r="U4" s="348"/>
      <c r="V4" s="347"/>
    </row>
    <row r="5" spans="1:27" ht="14.1" customHeight="1">
      <c r="O5" s="4"/>
      <c r="P5" s="308"/>
      <c r="Q5" s="308"/>
      <c r="R5" s="308"/>
      <c r="T5" s="4"/>
    </row>
    <row r="6" spans="1:27" ht="18" customHeight="1">
      <c r="A6" s="28" t="str">
        <f>"Bidder’s Name and Address (" &amp; MID('Names of Bidder'!B9,9, 20) &amp; ") :"</f>
        <v>Bidder’s Name and Address (Sole Bidder) :</v>
      </c>
      <c r="B6" s="29"/>
      <c r="C6" s="28"/>
      <c r="D6" s="28"/>
      <c r="E6" s="60" t="s">
        <v>392</v>
      </c>
      <c r="F6" s="1"/>
      <c r="G6" s="29"/>
      <c r="O6" s="4"/>
      <c r="P6" s="308"/>
      <c r="Q6" s="308"/>
      <c r="R6" s="308"/>
      <c r="T6" s="4"/>
      <c r="U6" s="346"/>
    </row>
    <row r="7" spans="1:27" ht="35.25" customHeight="1">
      <c r="A7" s="1210" t="str">
        <f>IF('Names of Bidder'!D9="", "", IF('Names of Bidder'!D6= "JV (Joint Venture)", "JV of " &amp; Z8, ""))</f>
        <v/>
      </c>
      <c r="B7" s="1210"/>
      <c r="C7" s="1210"/>
      <c r="D7" s="1210"/>
      <c r="E7" s="59" t="s">
        <v>394</v>
      </c>
      <c r="F7" s="1"/>
      <c r="G7" s="29"/>
      <c r="O7" s="362"/>
      <c r="P7" s="349"/>
      <c r="Q7" s="349"/>
      <c r="R7" s="349"/>
      <c r="W7" s="1208"/>
      <c r="X7" s="1208"/>
    </row>
    <row r="8" spans="1:27" ht="18" customHeight="1">
      <c r="A8" s="28" t="s">
        <v>393</v>
      </c>
      <c r="B8" s="1211" t="str">
        <f>IF('Names of Bidder'!D9=0, "", 'Names of Bidder'!D9)</f>
        <v xml:space="preserve">…….. …….. …….. …….. …….. …….. </v>
      </c>
      <c r="C8" s="1211"/>
      <c r="D8" s="1211"/>
      <c r="E8" s="59" t="s">
        <v>396</v>
      </c>
      <c r="F8" s="1"/>
      <c r="G8" s="29"/>
      <c r="O8" s="4"/>
      <c r="P8" s="350"/>
      <c r="Q8" s="350"/>
      <c r="R8" s="350"/>
      <c r="Z8" s="365" t="str">
        <f>IF('Names of Bidder'!D7=1,'Names of Bidder'!D9&amp;" &amp; "&amp;'Names of Bidder'!D14,IF('Names of Bidder'!D7="2 or More",'Names of Bidder'!D9&amp;" , "&amp;'Names of Bidder'!D14&amp;" &amp; "&amp;'Names of Bidder'!D19,""))</f>
        <v xml:space="preserve">…….. …….. …….. …….. …….. ……..  ,  &amp; …….. …….. …….. …….. …….. …….. </v>
      </c>
    </row>
    <row r="9" spans="1:27" ht="18" customHeight="1">
      <c r="A9" s="28" t="s">
        <v>395</v>
      </c>
      <c r="B9" s="1211" t="str">
        <f>IF('Names of Bidder'!D10=0, "", 'Names of Bidder'!D10)</f>
        <v xml:space="preserve">…….. …….. …….. …….. …….. …….. </v>
      </c>
      <c r="C9" s="1211"/>
      <c r="D9" s="1211"/>
      <c r="E9" s="59" t="s">
        <v>397</v>
      </c>
      <c r="F9" s="1"/>
      <c r="G9" s="29"/>
      <c r="O9" s="4"/>
      <c r="P9" s="350"/>
      <c r="Q9" s="350"/>
      <c r="R9" s="350"/>
    </row>
    <row r="10" spans="1:27" ht="18" customHeight="1">
      <c r="A10" s="329"/>
      <c r="B10" s="1212" t="str">
        <f>IF('Names of Bidder'!D11=0, "", 'Names of Bidder'!D11)</f>
        <v xml:space="preserve">…….. …….. …….. …….. …….. …….. </v>
      </c>
      <c r="C10" s="1212"/>
      <c r="D10" s="1212"/>
      <c r="E10" s="330" t="s">
        <v>281</v>
      </c>
      <c r="G10" s="329"/>
      <c r="O10" s="362"/>
      <c r="P10" s="363"/>
      <c r="Q10" s="308"/>
      <c r="R10" s="351"/>
    </row>
    <row r="11" spans="1:27" ht="18" customHeight="1">
      <c r="A11" s="329"/>
      <c r="B11" s="1212" t="str">
        <f>IF('Names of Bidder'!D12=0, "", 'Names of Bidder'!D12)</f>
        <v xml:space="preserve">…….. …….. …….. …….. …….. …….. </v>
      </c>
      <c r="C11" s="1212"/>
      <c r="D11" s="1212"/>
      <c r="E11" s="330" t="s">
        <v>398</v>
      </c>
      <c r="G11" s="329"/>
      <c r="W11" s="1208"/>
      <c r="X11" s="1208"/>
    </row>
    <row r="12" spans="1:27" ht="14.1" customHeight="1">
      <c r="A12" s="329"/>
      <c r="B12" s="329"/>
      <c r="C12" s="329"/>
      <c r="D12" s="329"/>
      <c r="E12" s="28"/>
      <c r="F12" s="31"/>
      <c r="G12" s="31"/>
      <c r="Y12" s="352"/>
    </row>
    <row r="13" spans="1:27" ht="40.5" customHeight="1">
      <c r="A13" s="1213" t="s">
        <v>376</v>
      </c>
      <c r="B13" s="1213"/>
      <c r="C13" s="1213"/>
      <c r="D13" s="1213"/>
      <c r="E13" s="1213"/>
      <c r="F13" s="1213"/>
      <c r="G13" s="1213"/>
      <c r="H13" s="390"/>
      <c r="I13" s="250"/>
      <c r="J13" s="251"/>
      <c r="K13" s="251"/>
      <c r="L13" s="251"/>
      <c r="M13" s="251"/>
      <c r="Q13" s="6"/>
      <c r="U13" t="s">
        <v>420</v>
      </c>
      <c r="Y13" s="352"/>
    </row>
    <row r="14" spans="1:27" ht="14.1" customHeight="1">
      <c r="E14" s="7"/>
      <c r="F14" s="7"/>
      <c r="G14" s="8" t="s">
        <v>274</v>
      </c>
      <c r="P14" s="1214"/>
      <c r="Q14" s="1214"/>
      <c r="S14" s="1215"/>
      <c r="T14" s="1215"/>
      <c r="U14" t="s">
        <v>71</v>
      </c>
      <c r="W14" s="1208"/>
      <c r="X14" s="1208"/>
    </row>
    <row r="15" spans="1:27" ht="66" customHeight="1">
      <c r="A15" s="5" t="s">
        <v>361</v>
      </c>
      <c r="B15" s="5" t="s">
        <v>391</v>
      </c>
      <c r="C15" s="9" t="s">
        <v>353</v>
      </c>
      <c r="D15" s="9" t="s">
        <v>362</v>
      </c>
      <c r="E15" s="5" t="s">
        <v>363</v>
      </c>
      <c r="F15" s="5" t="s">
        <v>364</v>
      </c>
      <c r="G15" s="5" t="s">
        <v>399</v>
      </c>
      <c r="P15" s="309"/>
      <c r="Q15" s="309"/>
      <c r="S15" s="309"/>
      <c r="T15" s="309"/>
    </row>
    <row r="16" spans="1:27" ht="18" customHeight="1">
      <c r="A16" s="9">
        <v>1</v>
      </c>
      <c r="B16" s="9">
        <v>2</v>
      </c>
      <c r="C16" s="9">
        <v>3</v>
      </c>
      <c r="D16" s="9">
        <v>4</v>
      </c>
      <c r="E16" s="9">
        <v>5</v>
      </c>
      <c r="F16" s="9" t="s">
        <v>401</v>
      </c>
      <c r="G16" s="9">
        <v>7</v>
      </c>
      <c r="P16" s="186"/>
      <c r="Q16" s="186"/>
      <c r="S16" s="186"/>
      <c r="T16" s="186"/>
    </row>
    <row r="17" spans="1:10" s="468" customFormat="1" ht="66.75" customHeight="1">
      <c r="A17" s="467">
        <f>'Sch-1'!A18</f>
        <v>0</v>
      </c>
      <c r="B17" s="467">
        <f>'Sch-1'!J18</f>
        <v>0</v>
      </c>
      <c r="C17" s="467"/>
      <c r="D17" s="467"/>
      <c r="E17" s="561"/>
      <c r="F17" s="331"/>
      <c r="G17" s="562"/>
    </row>
    <row r="18" spans="1:10" s="468" customFormat="1" ht="18.75" customHeight="1">
      <c r="A18" s="467" t="e">
        <f>'Sch-1'!#REF!</f>
        <v>#REF!</v>
      </c>
      <c r="B18" s="467" t="e">
        <f>'Sch-1'!#REF!</f>
        <v>#REF!</v>
      </c>
      <c r="C18" s="467"/>
      <c r="D18" s="467"/>
      <c r="E18" s="561"/>
      <c r="F18" s="331"/>
      <c r="G18" s="562"/>
    </row>
    <row r="19" spans="1:10" s="468" customFormat="1" ht="15.75" customHeight="1">
      <c r="A19" s="467">
        <f>'Sch-1'!A18</f>
        <v>0</v>
      </c>
      <c r="B19" s="467">
        <f>'Sch-1'!J18</f>
        <v>0</v>
      </c>
      <c r="C19" s="467"/>
      <c r="D19" s="467"/>
      <c r="E19" s="561"/>
      <c r="F19" s="331"/>
      <c r="G19" s="562"/>
      <c r="J19" s="542"/>
    </row>
    <row r="20" spans="1:10" s="468" customFormat="1" ht="15.75" customHeight="1">
      <c r="A20" s="467" t="e">
        <f>'Sch-1'!#REF!</f>
        <v>#REF!</v>
      </c>
      <c r="B20" s="467" t="e">
        <f>'Sch-1'!#REF!</f>
        <v>#REF!</v>
      </c>
      <c r="C20" s="467" t="e">
        <f>'Sch-1'!#REF!</f>
        <v>#REF!</v>
      </c>
      <c r="D20" s="467" t="e">
        <f>'Sch-1'!#REF!</f>
        <v>#REF!</v>
      </c>
      <c r="E20" s="561" t="e">
        <f>'Sch-1'!#REF!</f>
        <v>#REF!</v>
      </c>
      <c r="F20" s="331" t="e">
        <f>IF(E20=0, "Included",IF(ISERROR(D20*E20), E20, D20*E20))</f>
        <v>#REF!</v>
      </c>
      <c r="G20" s="562" t="e">
        <f>'Sch-1'!#REF!</f>
        <v>#REF!</v>
      </c>
    </row>
    <row r="21" spans="1:10" s="468" customFormat="1" ht="15.75" customHeight="1">
      <c r="A21" s="467" t="e">
        <f>'Sch-1'!#REF!</f>
        <v>#REF!</v>
      </c>
      <c r="B21" s="467" t="e">
        <f>'Sch-1'!#REF!</f>
        <v>#REF!</v>
      </c>
      <c r="C21" s="467" t="e">
        <f>'Sch-1'!#REF!</f>
        <v>#REF!</v>
      </c>
      <c r="D21" s="467" t="e">
        <f>'Sch-1'!#REF!</f>
        <v>#REF!</v>
      </c>
      <c r="E21" s="561" t="e">
        <f>'Sch-1'!#REF!</f>
        <v>#REF!</v>
      </c>
      <c r="F21" s="331" t="e">
        <f>IF(E21=0, "Included",IF(ISERROR(D21*E21), E21, D21*E21))</f>
        <v>#REF!</v>
      </c>
      <c r="G21" s="562" t="e">
        <f>'Sch-1'!#REF!</f>
        <v>#REF!</v>
      </c>
    </row>
    <row r="22" spans="1:10" s="468" customFormat="1" ht="15.75" customHeight="1">
      <c r="A22" s="467"/>
      <c r="B22" s="467"/>
      <c r="C22" s="467"/>
      <c r="D22" s="467"/>
      <c r="E22" s="561"/>
      <c r="F22" s="331"/>
      <c r="G22" s="562"/>
    </row>
    <row r="23" spans="1:10" s="468" customFormat="1" ht="15.75" customHeight="1">
      <c r="A23" s="467" t="e">
        <f>'Sch-1'!#REF!</f>
        <v>#REF!</v>
      </c>
      <c r="B23" s="467" t="e">
        <f>'Sch-1'!#REF!</f>
        <v>#REF!</v>
      </c>
      <c r="C23" s="467"/>
      <c r="D23" s="467"/>
      <c r="E23" s="561"/>
      <c r="F23" s="331"/>
      <c r="G23" s="562"/>
    </row>
    <row r="24" spans="1:10" s="468" customFormat="1" ht="15.75" customHeight="1">
      <c r="A24" s="467" t="e">
        <f>'Sch-1'!#REF!</f>
        <v>#REF!</v>
      </c>
      <c r="B24" s="467" t="e">
        <f>'Sch-1'!#REF!</f>
        <v>#REF!</v>
      </c>
      <c r="C24" s="467" t="e">
        <f>'Sch-1'!#REF!</f>
        <v>#REF!</v>
      </c>
      <c r="D24" s="467" t="e">
        <f>'Sch-1'!#REF!</f>
        <v>#REF!</v>
      </c>
      <c r="E24" s="561" t="e">
        <f>'Sch-1'!#REF!</f>
        <v>#REF!</v>
      </c>
      <c r="F24" s="331" t="e">
        <f>IF(E24=0, "Included",IF(ISERROR(D24*E24), E24, D24*E24))</f>
        <v>#REF!</v>
      </c>
      <c r="G24" s="562" t="e">
        <f>'Sch-1'!#REF!</f>
        <v>#REF!</v>
      </c>
    </row>
    <row r="25" spans="1:10" s="468" customFormat="1" ht="15.75" customHeight="1">
      <c r="A25" s="467" t="e">
        <f>'Sch-1'!#REF!</f>
        <v>#REF!</v>
      </c>
      <c r="B25" s="467" t="e">
        <f>'Sch-1'!#REF!</f>
        <v>#REF!</v>
      </c>
      <c r="C25" s="467" t="e">
        <f>'Sch-1'!#REF!</f>
        <v>#REF!</v>
      </c>
      <c r="D25" s="467" t="e">
        <f>'Sch-1'!#REF!</f>
        <v>#REF!</v>
      </c>
      <c r="E25" s="561" t="e">
        <f>'Sch-1'!#REF!</f>
        <v>#REF!</v>
      </c>
      <c r="F25" s="331" t="e">
        <f>IF(E25=0, "Included",IF(ISERROR(D25*E25), E25, D25*E25))</f>
        <v>#REF!</v>
      </c>
      <c r="G25" s="562" t="e">
        <f>'Sch-1'!#REF!</f>
        <v>#REF!</v>
      </c>
    </row>
    <row r="26" spans="1:10" s="468" customFormat="1" ht="15.75" customHeight="1">
      <c r="A26" s="467"/>
      <c r="B26" s="467"/>
      <c r="C26" s="467"/>
      <c r="D26" s="467"/>
      <c r="E26" s="561"/>
      <c r="F26" s="331"/>
      <c r="G26" s="562"/>
    </row>
    <row r="27" spans="1:10" s="468" customFormat="1" ht="15.75" customHeight="1">
      <c r="A27" s="467" t="e">
        <f>'Sch-1'!#REF!</f>
        <v>#REF!</v>
      </c>
      <c r="B27" s="467" t="e">
        <f>'Sch-1'!#REF!</f>
        <v>#REF!</v>
      </c>
      <c r="C27" s="467"/>
      <c r="D27" s="467"/>
      <c r="E27" s="561"/>
      <c r="F27" s="331"/>
      <c r="G27" s="562"/>
    </row>
    <row r="28" spans="1:10" s="468" customFormat="1" ht="15.75" customHeight="1">
      <c r="A28" s="467" t="e">
        <f>'Sch-1'!#REF!</f>
        <v>#REF!</v>
      </c>
      <c r="B28" s="467" t="e">
        <f>'Sch-1'!#REF!</f>
        <v>#REF!</v>
      </c>
      <c r="C28" s="467" t="e">
        <f>'Sch-1'!#REF!</f>
        <v>#REF!</v>
      </c>
      <c r="D28" s="467" t="e">
        <f>'Sch-1'!#REF!</f>
        <v>#REF!</v>
      </c>
      <c r="E28" s="561" t="e">
        <f>'Sch-1'!#REF!</f>
        <v>#REF!</v>
      </c>
      <c r="F28" s="331" t="e">
        <f>IF(E28=0, "Included",IF(ISERROR(D28*E28), E28, D28*E28))</f>
        <v>#REF!</v>
      </c>
      <c r="G28" s="562" t="e">
        <f>'Sch-1'!#REF!</f>
        <v>#REF!</v>
      </c>
    </row>
    <row r="29" spans="1:10" s="468" customFormat="1" ht="15.75" customHeight="1">
      <c r="A29" s="467" t="e">
        <f>'Sch-1'!#REF!</f>
        <v>#REF!</v>
      </c>
      <c r="B29" s="467" t="e">
        <f>'Sch-1'!#REF!</f>
        <v>#REF!</v>
      </c>
      <c r="C29" s="467" t="e">
        <f>'Sch-1'!#REF!</f>
        <v>#REF!</v>
      </c>
      <c r="D29" s="467" t="e">
        <f>'Sch-1'!#REF!</f>
        <v>#REF!</v>
      </c>
      <c r="E29" s="561" t="e">
        <f>'Sch-1'!#REF!</f>
        <v>#REF!</v>
      </c>
      <c r="F29" s="331" t="e">
        <f>IF(E29=0, "Included",IF(ISERROR(D29*E29), E29, D29*E29))</f>
        <v>#REF!</v>
      </c>
      <c r="G29" s="562" t="e">
        <f>'Sch-1'!#REF!</f>
        <v>#REF!</v>
      </c>
    </row>
    <row r="30" spans="1:10" s="468" customFormat="1" ht="15.75" customHeight="1">
      <c r="A30" s="467"/>
      <c r="B30" s="467"/>
      <c r="C30" s="467"/>
      <c r="D30" s="467"/>
      <c r="E30" s="561"/>
      <c r="F30" s="331"/>
      <c r="G30" s="562"/>
    </row>
    <row r="31" spans="1:10" s="468" customFormat="1" ht="15.75" customHeight="1">
      <c r="A31" s="467" t="e">
        <f>'Sch-1'!#REF!</f>
        <v>#REF!</v>
      </c>
      <c r="B31" s="467" t="e">
        <f>'Sch-1'!#REF!</f>
        <v>#REF!</v>
      </c>
      <c r="C31" s="467"/>
      <c r="D31" s="467"/>
      <c r="E31" s="561"/>
      <c r="F31" s="331"/>
      <c r="G31" s="562"/>
    </row>
    <row r="32" spans="1:10" s="468" customFormat="1" ht="15.75" customHeight="1">
      <c r="A32" s="467" t="e">
        <f>'Sch-1'!#REF!</f>
        <v>#REF!</v>
      </c>
      <c r="B32" s="467" t="e">
        <f>'Sch-1'!#REF!</f>
        <v>#REF!</v>
      </c>
      <c r="C32" s="467"/>
      <c r="D32" s="467"/>
      <c r="E32" s="561"/>
      <c r="F32" s="331"/>
      <c r="G32" s="562"/>
    </row>
    <row r="33" spans="1:7" s="468" customFormat="1" ht="15.75" customHeight="1">
      <c r="A33" s="467" t="e">
        <f>'Sch-1'!#REF!</f>
        <v>#REF!</v>
      </c>
      <c r="B33" s="467" t="e">
        <f>'Sch-1'!#REF!</f>
        <v>#REF!</v>
      </c>
      <c r="C33" s="467" t="e">
        <f>'Sch-1'!#REF!</f>
        <v>#REF!</v>
      </c>
      <c r="D33" s="467" t="e">
        <f>'Sch-1'!#REF!</f>
        <v>#REF!</v>
      </c>
      <c r="E33" s="561" t="e">
        <f>'Sch-1'!#REF!</f>
        <v>#REF!</v>
      </c>
      <c r="F33" s="331" t="e">
        <f t="shared" ref="F33:F68" si="0">IF(E33=0, "Included",IF(ISERROR(D33*E33), E33, D33*E33))</f>
        <v>#REF!</v>
      </c>
      <c r="G33" s="562" t="e">
        <f>'Sch-1'!#REF!</f>
        <v>#REF!</v>
      </c>
    </row>
    <row r="34" spans="1:7" s="468" customFormat="1" ht="15.75" customHeight="1">
      <c r="A34" s="467" t="e">
        <f>'Sch-1'!#REF!</f>
        <v>#REF!</v>
      </c>
      <c r="B34" s="467" t="e">
        <f>'Sch-1'!#REF!</f>
        <v>#REF!</v>
      </c>
      <c r="C34" s="467" t="e">
        <f>'Sch-1'!#REF!</f>
        <v>#REF!</v>
      </c>
      <c r="D34" s="467" t="e">
        <f>'Sch-1'!#REF!</f>
        <v>#REF!</v>
      </c>
      <c r="E34" s="561" t="e">
        <f>'Sch-1'!#REF!</f>
        <v>#REF!</v>
      </c>
      <c r="F34" s="331" t="e">
        <f t="shared" si="0"/>
        <v>#REF!</v>
      </c>
      <c r="G34" s="562" t="e">
        <f>'Sch-1'!#REF!</f>
        <v>#REF!</v>
      </c>
    </row>
    <row r="35" spans="1:7" s="468" customFormat="1" ht="15.75" customHeight="1">
      <c r="A35" s="467"/>
      <c r="B35" s="467"/>
      <c r="C35" s="467"/>
      <c r="D35" s="467"/>
      <c r="E35" s="561"/>
      <c r="F35" s="331"/>
      <c r="G35" s="562"/>
    </row>
    <row r="36" spans="1:7" s="468" customFormat="1" ht="15.75" customHeight="1">
      <c r="A36" s="467" t="e">
        <f>'Sch-1'!#REF!</f>
        <v>#REF!</v>
      </c>
      <c r="B36" s="467" t="e">
        <f>'Sch-1'!#REF!</f>
        <v>#REF!</v>
      </c>
      <c r="C36" s="467"/>
      <c r="D36" s="467"/>
      <c r="E36" s="561"/>
      <c r="F36" s="331"/>
      <c r="G36" s="562"/>
    </row>
    <row r="37" spans="1:7" s="468" customFormat="1" ht="51" customHeight="1">
      <c r="A37" s="467" t="e">
        <f>'Sch-1'!#REF!</f>
        <v>#REF!</v>
      </c>
      <c r="B37" s="467" t="e">
        <f>'Sch-1'!#REF!</f>
        <v>#REF!</v>
      </c>
      <c r="C37" s="467" t="e">
        <f>'Sch-1'!#REF!</f>
        <v>#REF!</v>
      </c>
      <c r="D37" s="467" t="e">
        <f>'Sch-1'!#REF!</f>
        <v>#REF!</v>
      </c>
      <c r="E37" s="561" t="e">
        <f>'Sch-1'!#REF!</f>
        <v>#REF!</v>
      </c>
      <c r="F37" s="331" t="e">
        <f t="shared" si="0"/>
        <v>#REF!</v>
      </c>
      <c r="G37" s="562" t="e">
        <f>'Sch-1'!#REF!</f>
        <v>#REF!</v>
      </c>
    </row>
    <row r="38" spans="1:7" s="468" customFormat="1" ht="17.25" customHeight="1">
      <c r="A38" s="467" t="e">
        <f>'Sch-1'!#REF!</f>
        <v>#REF!</v>
      </c>
      <c r="B38" s="467" t="e">
        <f>'Sch-1'!#REF!</f>
        <v>#REF!</v>
      </c>
      <c r="C38" s="467" t="e">
        <f>'Sch-1'!#REF!</f>
        <v>#REF!</v>
      </c>
      <c r="D38" s="467" t="e">
        <f>'Sch-1'!#REF!</f>
        <v>#REF!</v>
      </c>
      <c r="E38" s="561" t="e">
        <f>'Sch-1'!#REF!</f>
        <v>#REF!</v>
      </c>
      <c r="F38" s="331" t="e">
        <f t="shared" si="0"/>
        <v>#REF!</v>
      </c>
      <c r="G38" s="562" t="e">
        <f>'Sch-1'!#REF!</f>
        <v>#REF!</v>
      </c>
    </row>
    <row r="39" spans="1:7" s="468" customFormat="1" ht="15.75" customHeight="1">
      <c r="A39" s="467" t="e">
        <f>'Sch-1'!#REF!</f>
        <v>#REF!</v>
      </c>
      <c r="B39" s="467" t="e">
        <f>'Sch-1'!#REF!</f>
        <v>#REF!</v>
      </c>
      <c r="C39" s="467" t="e">
        <f>'Sch-1'!#REF!</f>
        <v>#REF!</v>
      </c>
      <c r="D39" s="467" t="e">
        <f>'Sch-1'!#REF!</f>
        <v>#REF!</v>
      </c>
      <c r="E39" s="561" t="e">
        <f>'Sch-1'!#REF!</f>
        <v>#REF!</v>
      </c>
      <c r="F39" s="331" t="e">
        <f t="shared" si="0"/>
        <v>#REF!</v>
      </c>
      <c r="G39" s="562" t="e">
        <f>'Sch-1'!#REF!</f>
        <v>#REF!</v>
      </c>
    </row>
    <row r="40" spans="1:7" s="468" customFormat="1" ht="15.75" customHeight="1">
      <c r="A40" s="467" t="e">
        <f>'Sch-1'!#REF!</f>
        <v>#REF!</v>
      </c>
      <c r="B40" s="467" t="e">
        <f>'Sch-1'!#REF!</f>
        <v>#REF!</v>
      </c>
      <c r="C40" s="467" t="e">
        <f>'Sch-1'!#REF!</f>
        <v>#REF!</v>
      </c>
      <c r="D40" s="467" t="e">
        <f>'Sch-1'!#REF!</f>
        <v>#REF!</v>
      </c>
      <c r="E40" s="561" t="e">
        <f>'Sch-1'!#REF!</f>
        <v>#REF!</v>
      </c>
      <c r="F40" s="331" t="e">
        <f t="shared" si="0"/>
        <v>#REF!</v>
      </c>
      <c r="G40" s="562" t="e">
        <f>'Sch-1'!#REF!</f>
        <v>#REF!</v>
      </c>
    </row>
    <row r="41" spans="1:7" s="468" customFormat="1" ht="15.75" customHeight="1">
      <c r="A41" s="467" t="e">
        <f>'Sch-1'!#REF!</f>
        <v>#REF!</v>
      </c>
      <c r="B41" s="467" t="e">
        <f>'Sch-1'!#REF!</f>
        <v>#REF!</v>
      </c>
      <c r="C41" s="467" t="e">
        <f>'Sch-1'!#REF!</f>
        <v>#REF!</v>
      </c>
      <c r="D41" s="467" t="e">
        <f>'Sch-1'!#REF!</f>
        <v>#REF!</v>
      </c>
      <c r="E41" s="561" t="e">
        <f>'Sch-1'!#REF!</f>
        <v>#REF!</v>
      </c>
      <c r="F41" s="331" t="e">
        <f t="shared" si="0"/>
        <v>#REF!</v>
      </c>
      <c r="G41" s="562" t="e">
        <f>'Sch-1'!#REF!</f>
        <v>#REF!</v>
      </c>
    </row>
    <row r="42" spans="1:7" s="468" customFormat="1" ht="18.75" customHeight="1">
      <c r="A42" s="467" t="e">
        <f>'Sch-1'!#REF!</f>
        <v>#REF!</v>
      </c>
      <c r="B42" s="467" t="e">
        <f>'Sch-1'!#REF!</f>
        <v>#REF!</v>
      </c>
      <c r="C42" s="467" t="e">
        <f>'Sch-1'!#REF!</f>
        <v>#REF!</v>
      </c>
      <c r="D42" s="467" t="e">
        <f>'Sch-1'!#REF!</f>
        <v>#REF!</v>
      </c>
      <c r="E42" s="561" t="e">
        <f>'Sch-1'!#REF!</f>
        <v>#REF!</v>
      </c>
      <c r="F42" s="331" t="e">
        <f t="shared" si="0"/>
        <v>#REF!</v>
      </c>
      <c r="G42" s="562" t="e">
        <f>'Sch-1'!#REF!</f>
        <v>#REF!</v>
      </c>
    </row>
    <row r="43" spans="1:7" s="468" customFormat="1">
      <c r="A43" s="467"/>
      <c r="B43" s="467"/>
      <c r="C43" s="467"/>
      <c r="D43" s="467"/>
      <c r="E43" s="561"/>
      <c r="F43" s="331"/>
      <c r="G43" s="562"/>
    </row>
    <row r="44" spans="1:7" s="468" customFormat="1" ht="17.25" customHeight="1">
      <c r="A44" s="467" t="e">
        <f>'Sch-1'!#REF!</f>
        <v>#REF!</v>
      </c>
      <c r="B44" s="467" t="e">
        <f>'Sch-1'!#REF!</f>
        <v>#REF!</v>
      </c>
      <c r="C44" s="467"/>
      <c r="D44" s="467"/>
      <c r="E44" s="561"/>
      <c r="F44" s="331"/>
      <c r="G44" s="562"/>
    </row>
    <row r="45" spans="1:7" s="468" customFormat="1" ht="17.25" customHeight="1">
      <c r="A45" s="467" t="e">
        <f>'Sch-1'!#REF!</f>
        <v>#REF!</v>
      </c>
      <c r="B45" s="467" t="e">
        <f>'Sch-1'!#REF!</f>
        <v>#REF!</v>
      </c>
      <c r="C45" s="467" t="e">
        <f>'Sch-1'!#REF!</f>
        <v>#REF!</v>
      </c>
      <c r="D45" s="467" t="e">
        <f>'Sch-1'!#REF!</f>
        <v>#REF!</v>
      </c>
      <c r="E45" s="561" t="e">
        <f>'Sch-1'!#REF!</f>
        <v>#REF!</v>
      </c>
      <c r="F45" s="331" t="e">
        <f t="shared" si="0"/>
        <v>#REF!</v>
      </c>
      <c r="G45" s="562" t="e">
        <f>'Sch-1'!#REF!</f>
        <v>#REF!</v>
      </c>
    </row>
    <row r="46" spans="1:7" s="468" customFormat="1" ht="17.25" customHeight="1">
      <c r="A46" s="467"/>
      <c r="B46" s="467"/>
      <c r="C46" s="467"/>
      <c r="D46" s="467"/>
      <c r="E46" s="561"/>
      <c r="F46" s="331"/>
      <c r="G46" s="562"/>
    </row>
    <row r="47" spans="1:7" s="471" customFormat="1">
      <c r="A47" s="467" t="e">
        <f>'Sch-1'!#REF!</f>
        <v>#REF!</v>
      </c>
      <c r="B47" s="467" t="e">
        <f>'Sch-1'!#REF!</f>
        <v>#REF!</v>
      </c>
      <c r="C47" s="467"/>
      <c r="D47" s="467"/>
      <c r="E47" s="561"/>
      <c r="F47" s="331"/>
      <c r="G47" s="562"/>
    </row>
    <row r="48" spans="1:7" s="471" customFormat="1">
      <c r="A48" s="467" t="e">
        <f>'Sch-1'!#REF!</f>
        <v>#REF!</v>
      </c>
      <c r="B48" s="467" t="e">
        <f>'Sch-1'!#REF!</f>
        <v>#REF!</v>
      </c>
      <c r="C48" s="467" t="e">
        <f>'Sch-1'!#REF!</f>
        <v>#REF!</v>
      </c>
      <c r="D48" s="467" t="e">
        <f>'Sch-1'!#REF!</f>
        <v>#REF!</v>
      </c>
      <c r="E48" s="561" t="e">
        <f>'Sch-1'!#REF!</f>
        <v>#REF!</v>
      </c>
      <c r="F48" s="331" t="e">
        <f t="shared" si="0"/>
        <v>#REF!</v>
      </c>
      <c r="G48" s="562" t="e">
        <f>'Sch-1'!#REF!</f>
        <v>#REF!</v>
      </c>
    </row>
    <row r="49" spans="1:7" s="471" customFormat="1" ht="15" customHeight="1">
      <c r="A49" s="467" t="e">
        <f>'Sch-1'!#REF!</f>
        <v>#REF!</v>
      </c>
      <c r="B49" s="467" t="e">
        <f>'Sch-1'!#REF!</f>
        <v>#REF!</v>
      </c>
      <c r="C49" s="467" t="e">
        <f>'Sch-1'!#REF!</f>
        <v>#REF!</v>
      </c>
      <c r="D49" s="467" t="e">
        <f>'Sch-1'!#REF!</f>
        <v>#REF!</v>
      </c>
      <c r="E49" s="561" t="e">
        <f>'Sch-1'!#REF!</f>
        <v>#REF!</v>
      </c>
      <c r="F49" s="331" t="e">
        <f t="shared" si="0"/>
        <v>#REF!</v>
      </c>
      <c r="G49" s="562" t="e">
        <f>'Sch-1'!#REF!</f>
        <v>#REF!</v>
      </c>
    </row>
    <row r="50" spans="1:7" s="471" customFormat="1" ht="15" customHeight="1">
      <c r="A50" s="467" t="e">
        <f>'Sch-1'!#REF!</f>
        <v>#REF!</v>
      </c>
      <c r="B50" s="467" t="e">
        <f>'Sch-1'!#REF!</f>
        <v>#REF!</v>
      </c>
      <c r="C50" s="467" t="e">
        <f>'Sch-1'!#REF!</f>
        <v>#REF!</v>
      </c>
      <c r="D50" s="467" t="e">
        <f>'Sch-1'!#REF!</f>
        <v>#REF!</v>
      </c>
      <c r="E50" s="561" t="e">
        <f>'Sch-1'!#REF!</f>
        <v>#REF!</v>
      </c>
      <c r="F50" s="331" t="e">
        <f t="shared" si="0"/>
        <v>#REF!</v>
      </c>
      <c r="G50" s="562" t="e">
        <f>'Sch-1'!#REF!</f>
        <v>#REF!</v>
      </c>
    </row>
    <row r="51" spans="1:7" s="471" customFormat="1">
      <c r="A51" s="467" t="e">
        <f>'Sch-1'!#REF!</f>
        <v>#REF!</v>
      </c>
      <c r="B51" s="467" t="e">
        <f>'Sch-1'!#REF!</f>
        <v>#REF!</v>
      </c>
      <c r="C51" s="467" t="e">
        <f>'Sch-1'!#REF!</f>
        <v>#REF!</v>
      </c>
      <c r="D51" s="467" t="e">
        <f>'Sch-1'!#REF!</f>
        <v>#REF!</v>
      </c>
      <c r="E51" s="561" t="e">
        <f>'Sch-1'!#REF!</f>
        <v>#REF!</v>
      </c>
      <c r="F51" s="331" t="e">
        <f t="shared" si="0"/>
        <v>#REF!</v>
      </c>
      <c r="G51" s="562" t="e">
        <f>'Sch-1'!#REF!</f>
        <v>#REF!</v>
      </c>
    </row>
    <row r="52" spans="1:7" s="471" customFormat="1">
      <c r="A52" s="467"/>
      <c r="B52" s="467"/>
      <c r="C52" s="467"/>
      <c r="D52" s="467"/>
      <c r="E52" s="561"/>
      <c r="F52" s="331"/>
      <c r="G52" s="562"/>
    </row>
    <row r="53" spans="1:7" s="468" customFormat="1" ht="17.25" customHeight="1">
      <c r="A53" s="467" t="e">
        <f>'Sch-1'!#REF!</f>
        <v>#REF!</v>
      </c>
      <c r="B53" s="467" t="e">
        <f>'Sch-1'!#REF!</f>
        <v>#REF!</v>
      </c>
      <c r="C53" s="467"/>
      <c r="D53" s="467"/>
      <c r="E53" s="561"/>
      <c r="F53" s="331"/>
      <c r="G53" s="562"/>
    </row>
    <row r="54" spans="1:7" s="472" customFormat="1" ht="18">
      <c r="A54" s="467" t="e">
        <f>'Sch-1'!#REF!</f>
        <v>#REF!</v>
      </c>
      <c r="B54" s="467" t="e">
        <f>'Sch-1'!#REF!</f>
        <v>#REF!</v>
      </c>
      <c r="C54" s="467" t="e">
        <f>'Sch-1'!#REF!</f>
        <v>#REF!</v>
      </c>
      <c r="D54" s="467" t="e">
        <f>'Sch-1'!#REF!</f>
        <v>#REF!</v>
      </c>
      <c r="E54" s="561" t="e">
        <f>'Sch-1'!#REF!</f>
        <v>#REF!</v>
      </c>
      <c r="F54" s="331" t="e">
        <f t="shared" si="0"/>
        <v>#REF!</v>
      </c>
      <c r="G54" s="562" t="e">
        <f>'Sch-1'!#REF!</f>
        <v>#REF!</v>
      </c>
    </row>
    <row r="55" spans="1:7" s="468" customFormat="1">
      <c r="A55" s="467" t="e">
        <f>'Sch-1'!#REF!</f>
        <v>#REF!</v>
      </c>
      <c r="B55" s="467" t="e">
        <f>'Sch-1'!#REF!</f>
        <v>#REF!</v>
      </c>
      <c r="C55" s="467" t="e">
        <f>'Sch-1'!#REF!</f>
        <v>#REF!</v>
      </c>
      <c r="D55" s="467" t="e">
        <f>'Sch-1'!#REF!</f>
        <v>#REF!</v>
      </c>
      <c r="E55" s="561" t="e">
        <f>'Sch-1'!#REF!</f>
        <v>#REF!</v>
      </c>
      <c r="F55" s="331" t="e">
        <f t="shared" si="0"/>
        <v>#REF!</v>
      </c>
      <c r="G55" s="562" t="e">
        <f>'Sch-1'!#REF!</f>
        <v>#REF!</v>
      </c>
    </row>
    <row r="56" spans="1:7" s="468" customFormat="1" ht="18" customHeight="1">
      <c r="A56" s="467" t="e">
        <f>'Sch-1'!#REF!</f>
        <v>#REF!</v>
      </c>
      <c r="B56" s="467" t="e">
        <f>'Sch-1'!#REF!</f>
        <v>#REF!</v>
      </c>
      <c r="C56" s="467" t="e">
        <f>'Sch-1'!#REF!</f>
        <v>#REF!</v>
      </c>
      <c r="D56" s="467" t="e">
        <f>'Sch-1'!#REF!</f>
        <v>#REF!</v>
      </c>
      <c r="E56" s="561" t="e">
        <f>'Sch-1'!#REF!</f>
        <v>#REF!</v>
      </c>
      <c r="F56" s="331" t="e">
        <f t="shared" si="0"/>
        <v>#REF!</v>
      </c>
      <c r="G56" s="562" t="e">
        <f>'Sch-1'!#REF!</f>
        <v>#REF!</v>
      </c>
    </row>
    <row r="57" spans="1:7" s="468" customFormat="1" ht="18.75" customHeight="1">
      <c r="A57" s="467" t="e">
        <f>'Sch-1'!#REF!</f>
        <v>#REF!</v>
      </c>
      <c r="B57" s="467" t="e">
        <f>'Sch-1'!#REF!</f>
        <v>#REF!</v>
      </c>
      <c r="C57" s="467"/>
      <c r="D57" s="467"/>
      <c r="E57" s="561"/>
      <c r="F57" s="331"/>
      <c r="G57" s="562"/>
    </row>
    <row r="58" spans="1:7" s="468" customFormat="1" ht="18.75" customHeight="1">
      <c r="A58" s="467" t="e">
        <f>'Sch-1'!#REF!</f>
        <v>#REF!</v>
      </c>
      <c r="B58" s="467" t="e">
        <f>'Sch-1'!#REF!</f>
        <v>#REF!</v>
      </c>
      <c r="C58" s="467" t="e">
        <f>'Sch-1'!#REF!</f>
        <v>#REF!</v>
      </c>
      <c r="D58" s="467" t="e">
        <f>'Sch-1'!#REF!</f>
        <v>#REF!</v>
      </c>
      <c r="E58" s="561" t="e">
        <f>'Sch-1'!#REF!</f>
        <v>#REF!</v>
      </c>
      <c r="F58" s="331" t="e">
        <f t="shared" si="0"/>
        <v>#REF!</v>
      </c>
      <c r="G58" s="562" t="e">
        <f>'Sch-1'!#REF!</f>
        <v>#REF!</v>
      </c>
    </row>
    <row r="59" spans="1:7" s="472" customFormat="1" ht="18.75" customHeight="1">
      <c r="A59" s="467" t="e">
        <f>'Sch-1'!#REF!</f>
        <v>#REF!</v>
      </c>
      <c r="B59" s="467" t="e">
        <f>'Sch-1'!#REF!</f>
        <v>#REF!</v>
      </c>
      <c r="C59" s="467" t="e">
        <f>'Sch-1'!#REF!</f>
        <v>#REF!</v>
      </c>
      <c r="D59" s="467" t="e">
        <f>'Sch-1'!#REF!</f>
        <v>#REF!</v>
      </c>
      <c r="E59" s="561" t="e">
        <f>'Sch-1'!#REF!</f>
        <v>#REF!</v>
      </c>
      <c r="F59" s="331" t="e">
        <f t="shared" si="0"/>
        <v>#REF!</v>
      </c>
      <c r="G59" s="562" t="e">
        <f>'Sch-1'!#REF!</f>
        <v>#REF!</v>
      </c>
    </row>
    <row r="60" spans="1:7" s="468" customFormat="1" ht="18.75" customHeight="1">
      <c r="A60" s="467" t="e">
        <f>'Sch-1'!#REF!</f>
        <v>#REF!</v>
      </c>
      <c r="B60" s="467" t="e">
        <f>'Sch-1'!#REF!</f>
        <v>#REF!</v>
      </c>
      <c r="C60" s="467" t="e">
        <f>'Sch-1'!#REF!</f>
        <v>#REF!</v>
      </c>
      <c r="D60" s="467" t="e">
        <f>'Sch-1'!#REF!</f>
        <v>#REF!</v>
      </c>
      <c r="E60" s="561" t="e">
        <f>'Sch-1'!#REF!</f>
        <v>#REF!</v>
      </c>
      <c r="F60" s="331" t="e">
        <f t="shared" si="0"/>
        <v>#REF!</v>
      </c>
      <c r="G60" s="562" t="e">
        <f>'Sch-1'!#REF!</f>
        <v>#REF!</v>
      </c>
    </row>
    <row r="61" spans="1:7" s="468" customFormat="1" ht="17.25" customHeight="1">
      <c r="A61" s="467" t="e">
        <f>'Sch-1'!#REF!</f>
        <v>#REF!</v>
      </c>
      <c r="B61" s="467" t="e">
        <f>'Sch-1'!#REF!</f>
        <v>#REF!</v>
      </c>
      <c r="C61" s="467" t="e">
        <f>'Sch-1'!#REF!</f>
        <v>#REF!</v>
      </c>
      <c r="D61" s="467" t="e">
        <f>'Sch-1'!#REF!</f>
        <v>#REF!</v>
      </c>
      <c r="E61" s="561" t="e">
        <f>'Sch-1'!#REF!</f>
        <v>#REF!</v>
      </c>
      <c r="F61" s="331" t="e">
        <f t="shared" si="0"/>
        <v>#REF!</v>
      </c>
      <c r="G61" s="562" t="e">
        <f>'Sch-1'!#REF!</f>
        <v>#REF!</v>
      </c>
    </row>
    <row r="62" spans="1:7" s="468" customFormat="1" ht="17.25" customHeight="1">
      <c r="A62" s="467" t="e">
        <f>'Sch-1'!#REF!</f>
        <v>#REF!</v>
      </c>
      <c r="B62" s="467" t="e">
        <f>'Sch-1'!#REF!</f>
        <v>#REF!</v>
      </c>
      <c r="C62" s="467" t="e">
        <f>'Sch-1'!#REF!</f>
        <v>#REF!</v>
      </c>
      <c r="D62" s="467" t="e">
        <f>'Sch-1'!#REF!</f>
        <v>#REF!</v>
      </c>
      <c r="E62" s="561" t="e">
        <f>'Sch-1'!#REF!</f>
        <v>#REF!</v>
      </c>
      <c r="F62" s="331" t="e">
        <f t="shared" si="0"/>
        <v>#REF!</v>
      </c>
      <c r="G62" s="562" t="e">
        <f>'Sch-1'!#REF!</f>
        <v>#REF!</v>
      </c>
    </row>
    <row r="63" spans="1:7" s="468" customFormat="1" ht="17.25" customHeight="1">
      <c r="A63" s="467"/>
      <c r="B63" s="467"/>
      <c r="C63" s="467"/>
      <c r="D63" s="467"/>
      <c r="E63" s="561"/>
      <c r="F63" s="331"/>
      <c r="G63" s="562"/>
    </row>
    <row r="64" spans="1:7" s="468" customFormat="1" ht="17.25" customHeight="1">
      <c r="A64" s="467"/>
      <c r="B64" s="467"/>
      <c r="C64" s="467"/>
      <c r="D64" s="467"/>
      <c r="E64" s="561"/>
      <c r="F64" s="331"/>
      <c r="G64" s="562"/>
    </row>
    <row r="65" spans="1:22" s="468" customFormat="1" ht="17.25" customHeight="1">
      <c r="A65" s="467" t="e">
        <f>'Sch-1'!#REF!</f>
        <v>#REF!</v>
      </c>
      <c r="B65" s="467" t="e">
        <f>'Sch-1'!#REF!</f>
        <v>#REF!</v>
      </c>
      <c r="C65" s="467"/>
      <c r="D65" s="467"/>
      <c r="E65" s="561"/>
      <c r="F65" s="331"/>
      <c r="G65" s="562"/>
    </row>
    <row r="66" spans="1:22" s="468" customFormat="1" ht="17.25" customHeight="1">
      <c r="A66" s="467"/>
      <c r="B66" s="467" t="e">
        <f>'Sch-1'!#REF!</f>
        <v>#REF!</v>
      </c>
      <c r="C66" s="467" t="e">
        <f>'Sch-1'!#REF!</f>
        <v>#REF!</v>
      </c>
      <c r="D66" s="467" t="e">
        <f>'Sch-1'!#REF!</f>
        <v>#REF!</v>
      </c>
      <c r="E66" s="561" t="e">
        <f>'Sch-1'!#REF!</f>
        <v>#REF!</v>
      </c>
      <c r="F66" s="331" t="e">
        <f t="shared" si="0"/>
        <v>#REF!</v>
      </c>
      <c r="G66" s="562" t="e">
        <f>'Sch-1'!#REF!</f>
        <v>#REF!</v>
      </c>
    </row>
    <row r="67" spans="1:22" s="468" customFormat="1" ht="17.25" customHeight="1">
      <c r="A67" s="467"/>
      <c r="B67" s="467" t="e">
        <f>'Sch-1'!#REF!</f>
        <v>#REF!</v>
      </c>
      <c r="C67" s="467"/>
      <c r="D67" s="467"/>
      <c r="E67" s="561"/>
      <c r="F67" s="331"/>
      <c r="G67" s="562"/>
    </row>
    <row r="68" spans="1:22" s="468" customFormat="1" ht="17.25" customHeight="1">
      <c r="A68" s="467"/>
      <c r="B68" s="467" t="e">
        <f>'Sch-1'!#REF!</f>
        <v>#REF!</v>
      </c>
      <c r="C68" s="467" t="e">
        <f>'Sch-1'!#REF!</f>
        <v>#REF!</v>
      </c>
      <c r="D68" s="467" t="e">
        <f>'Sch-1'!#REF!</f>
        <v>#REF!</v>
      </c>
      <c r="E68" s="561" t="e">
        <f>'Sch-1'!#REF!</f>
        <v>#REF!</v>
      </c>
      <c r="F68" s="331" t="e">
        <f t="shared" si="0"/>
        <v>#REF!</v>
      </c>
      <c r="G68" s="562" t="e">
        <f>'Sch-1'!#REF!</f>
        <v>#REF!</v>
      </c>
    </row>
    <row r="69" spans="1:22" s="468" customFormat="1" ht="17.25" customHeight="1">
      <c r="A69" s="467"/>
      <c r="B69" s="467" t="e">
        <f>'Sch-1'!#REF!</f>
        <v>#REF!</v>
      </c>
      <c r="C69" s="467" t="e">
        <f>'Sch-1'!#REF!</f>
        <v>#REF!</v>
      </c>
      <c r="D69" s="467" t="e">
        <f>'Sch-1'!#REF!</f>
        <v>#REF!</v>
      </c>
      <c r="E69" s="561" t="e">
        <f>'Sch-1'!#REF!</f>
        <v>#REF!</v>
      </c>
      <c r="F69" s="331" t="e">
        <f>IF(E69=0, "Included",IF(ISERROR(D69*E69), E69, D69*E69))</f>
        <v>#REF!</v>
      </c>
      <c r="G69" s="562" t="e">
        <f>'Sch-1'!#REF!</f>
        <v>#REF!</v>
      </c>
    </row>
    <row r="70" spans="1:22" s="468" customFormat="1" ht="18" customHeight="1">
      <c r="A70" s="467"/>
      <c r="B70" s="467"/>
      <c r="C70" s="467"/>
      <c r="D70" s="467"/>
      <c r="E70" s="561"/>
      <c r="F70" s="331"/>
      <c r="G70" s="562"/>
    </row>
    <row r="71" spans="1:22" s="468" customFormat="1" ht="18" customHeight="1">
      <c r="A71" s="473"/>
      <c r="B71" s="404" t="s">
        <v>464</v>
      </c>
      <c r="C71" s="474"/>
      <c r="D71" s="475"/>
      <c r="E71" s="469"/>
      <c r="F71" s="331">
        <f>SUMIF(G18:G70,"Direct",F18:F70)</f>
        <v>0</v>
      </c>
      <c r="G71" s="476" t="s">
        <v>420</v>
      </c>
    </row>
    <row r="72" spans="1:22" s="468" customFormat="1" ht="18" customHeight="1">
      <c r="A72" s="473"/>
      <c r="B72" s="404" t="s">
        <v>465</v>
      </c>
      <c r="C72" s="474"/>
      <c r="D72" s="475"/>
      <c r="E72" s="469"/>
      <c r="F72" s="331">
        <f>SUMIF(G18:G70,"Bought-Out",F18:F70)</f>
        <v>0</v>
      </c>
      <c r="G72" s="476"/>
    </row>
    <row r="73" spans="1:22" ht="44.1" customHeight="1">
      <c r="A73" s="403"/>
      <c r="B73" s="404" t="s">
        <v>463</v>
      </c>
      <c r="C73" s="405"/>
      <c r="D73" s="406"/>
      <c r="E73" s="402"/>
      <c r="F73" s="402">
        <f>F71+F72</f>
        <v>0</v>
      </c>
      <c r="G73" s="407"/>
      <c r="I73" s="362"/>
      <c r="P73" s="357"/>
      <c r="Q73" s="356"/>
      <c r="S73" s="357"/>
      <c r="T73" s="356"/>
      <c r="V73" s="345"/>
    </row>
    <row r="74" spans="1:22" ht="26.1" customHeight="1">
      <c r="A74" s="332"/>
      <c r="B74" s="1216" t="s">
        <v>466</v>
      </c>
      <c r="C74" s="1216"/>
      <c r="D74" s="1216"/>
      <c r="E74" s="101"/>
      <c r="F74" s="101" t="e">
        <f>'Sch-7 Dis'!F19</f>
        <v>#REF!</v>
      </c>
      <c r="G74" s="10"/>
      <c r="I74" s="249"/>
      <c r="J74" s="182"/>
      <c r="K74" s="182"/>
      <c r="L74" s="182"/>
      <c r="M74" s="182"/>
      <c r="N74" s="1"/>
      <c r="O74" s="1"/>
      <c r="P74" s="86"/>
      <c r="Q74" s="356" t="e">
        <f>'Sch-7'!#REF!</f>
        <v>#REF!</v>
      </c>
      <c r="R74" s="6"/>
      <c r="S74" s="86"/>
      <c r="T74" s="356" t="e">
        <f>'Sch-7'!#REF!</f>
        <v>#REF!</v>
      </c>
      <c r="U74" s="1"/>
      <c r="V74" s="1"/>
    </row>
    <row r="75" spans="1:22" ht="26.1" customHeight="1">
      <c r="A75" s="408"/>
      <c r="B75" s="1218" t="s">
        <v>419</v>
      </c>
      <c r="C75" s="1218"/>
      <c r="D75" s="1218"/>
      <c r="E75" s="409"/>
      <c r="F75" s="409" t="e">
        <f>F73+F74</f>
        <v>#REF!</v>
      </c>
      <c r="G75" s="410"/>
      <c r="I75" s="249"/>
      <c r="J75" s="182"/>
      <c r="K75" s="182"/>
      <c r="L75" s="182"/>
      <c r="M75" s="182"/>
      <c r="N75" s="1"/>
      <c r="O75" s="1"/>
      <c r="P75" s="86"/>
      <c r="Q75" s="359" t="e">
        <f>SUM(#REF!,Q74)</f>
        <v>#REF!</v>
      </c>
      <c r="R75" s="11"/>
      <c r="S75" s="186"/>
      <c r="T75" s="359" t="e">
        <f>#REF!+T74</f>
        <v>#REF!</v>
      </c>
      <c r="U75" s="1"/>
      <c r="V75" s="360"/>
    </row>
    <row r="76" spans="1:22" ht="16.5" customHeight="1">
      <c r="A76" s="1219"/>
      <c r="B76" s="1219"/>
      <c r="C76" s="1219"/>
      <c r="D76" s="1219"/>
      <c r="E76" s="1219"/>
      <c r="F76" s="1219"/>
      <c r="G76" s="1219"/>
      <c r="P76" s="360" t="s">
        <v>260</v>
      </c>
      <c r="Q76" s="357" t="e">
        <f>F75-Q75</f>
        <v>#REF!</v>
      </c>
      <c r="S76" s="360" t="s">
        <v>276</v>
      </c>
      <c r="T76" s="357" t="e">
        <f>Q75-T75</f>
        <v>#REF!</v>
      </c>
    </row>
    <row r="77" spans="1:22" ht="16.5" customHeight="1">
      <c r="B77" s="1220" t="str">
        <f>IF((18-COUNTA(G17:G70))&gt;0,"Do not leave Mode of Transaction Blank for any item. "&amp;(18-COUNTA(G17:G70))&amp;" item(s) is(are) left blank, if you leave it blank, the same shall be deemed to be 'Bought-out'", " ")</f>
        <v xml:space="preserve"> </v>
      </c>
      <c r="C77" s="1220"/>
      <c r="D77" s="1220"/>
      <c r="E77" s="1220"/>
      <c r="F77" s="1220"/>
      <c r="G77" s="1220"/>
      <c r="P77" s="1" t="s">
        <v>286</v>
      </c>
      <c r="Q77" s="1" t="e">
        <f>IF(#REF!&gt;0,#REF! &amp; " item(s) in Sch-1", "")</f>
        <v>#REF!</v>
      </c>
    </row>
    <row r="78" spans="1:22" ht="24" customHeight="1">
      <c r="A78" s="71"/>
      <c r="B78" s="1220"/>
      <c r="C78" s="1220"/>
      <c r="D78" s="1220"/>
      <c r="E78" s="1220"/>
      <c r="F78" s="1220"/>
      <c r="G78" s="1220"/>
    </row>
    <row r="79" spans="1:22" ht="117.75" customHeight="1">
      <c r="A79" s="72" t="s">
        <v>406</v>
      </c>
      <c r="B79" s="1221" t="s">
        <v>69</v>
      </c>
      <c r="C79" s="1221"/>
      <c r="D79" s="1221"/>
      <c r="E79" s="1221"/>
      <c r="F79" s="1221"/>
      <c r="G79" s="1221"/>
    </row>
    <row r="80" spans="1:22" ht="33.6" customHeight="1">
      <c r="A80" s="11"/>
      <c r="B80" s="2"/>
      <c r="C80" s="2"/>
      <c r="D80" s="6"/>
      <c r="E80" s="1"/>
      <c r="F80" s="1"/>
      <c r="G80" s="1"/>
    </row>
    <row r="81" spans="1:7" ht="33.6" customHeight="1">
      <c r="A81" s="32" t="s">
        <v>402</v>
      </c>
      <c r="B81" s="110" t="str">
        <f>'Names of Bidder'!D31&amp;"-"&amp; 'Names of Bidder'!E31&amp;"-" &amp;'Names of Bidder'!F31</f>
        <v>--</v>
      </c>
      <c r="C81" s="12"/>
      <c r="D81" s="33"/>
      <c r="E81" s="1"/>
      <c r="F81" s="1"/>
      <c r="G81" s="185"/>
    </row>
    <row r="82" spans="1:7" ht="33.6" customHeight="1">
      <c r="A82" s="32" t="s">
        <v>403</v>
      </c>
      <c r="B82" s="110" t="str">
        <f>IF('Names of Bidder'!D32=0, "", 'Names of Bidder'!D32)</f>
        <v/>
      </c>
      <c r="C82" s="1"/>
      <c r="D82" s="33" t="s">
        <v>404</v>
      </c>
      <c r="E82" s="185" t="str">
        <f>IF('Names of Bidder'!D24=0, "", 'Names of Bidder'!D24)</f>
        <v/>
      </c>
      <c r="F82" s="1"/>
      <c r="G82" s="185"/>
    </row>
    <row r="83" spans="1:7" ht="33.6" customHeight="1">
      <c r="A83" s="198"/>
      <c r="B83" s="197"/>
      <c r="C83" s="191"/>
      <c r="D83" s="33" t="s">
        <v>405</v>
      </c>
      <c r="E83" s="185" t="str">
        <f>IF('Names of Bidder'!D25=0, "", 'Names of Bidder'!D25)</f>
        <v/>
      </c>
      <c r="F83" s="191"/>
      <c r="G83" s="191"/>
    </row>
    <row r="84" spans="1:7" ht="33.6" customHeight="1">
      <c r="A84" s="198"/>
      <c r="B84" s="197"/>
      <c r="C84" s="191"/>
      <c r="D84" s="33"/>
      <c r="E84" s="206"/>
      <c r="F84" s="191"/>
      <c r="G84" s="191"/>
    </row>
    <row r="85" spans="1:7">
      <c r="A85" s="198"/>
      <c r="B85" s="198"/>
      <c r="C85" s="198"/>
      <c r="D85" s="198"/>
      <c r="E85" s="191"/>
      <c r="F85" s="191"/>
      <c r="G85" s="191"/>
    </row>
    <row r="86" spans="1:7">
      <c r="A86" s="198"/>
      <c r="B86" s="198"/>
      <c r="C86" s="198"/>
      <c r="D86" s="198"/>
      <c r="E86" s="191"/>
      <c r="F86" s="191"/>
      <c r="G86" s="191"/>
    </row>
    <row r="87" spans="1:7">
      <c r="A87" s="198"/>
      <c r="B87" s="198"/>
      <c r="C87" s="198"/>
      <c r="D87" s="198"/>
      <c r="E87" s="191"/>
      <c r="F87" s="191"/>
      <c r="G87" s="191"/>
    </row>
    <row r="88" spans="1:7">
      <c r="A88" s="198"/>
      <c r="B88" s="198"/>
      <c r="C88" s="198"/>
      <c r="D88" s="198"/>
      <c r="E88" s="191"/>
      <c r="F88" s="191"/>
      <c r="G88" s="191"/>
    </row>
    <row r="89" spans="1:7">
      <c r="A89" s="198"/>
      <c r="B89" s="198"/>
      <c r="C89" s="198"/>
      <c r="D89" s="198"/>
      <c r="E89" s="191"/>
      <c r="F89" s="191"/>
      <c r="G89" s="191"/>
    </row>
    <row r="90" spans="1:7">
      <c r="A90" s="198"/>
      <c r="B90" s="198"/>
      <c r="C90" s="198"/>
      <c r="D90" s="198"/>
      <c r="E90" s="191"/>
      <c r="F90" s="191"/>
      <c r="G90" s="191"/>
    </row>
    <row r="91" spans="1:7">
      <c r="A91" s="198"/>
      <c r="B91" s="198"/>
      <c r="C91" s="198"/>
      <c r="D91" s="198"/>
      <c r="E91" s="191"/>
      <c r="F91" s="191"/>
      <c r="G91" s="191"/>
    </row>
    <row r="92" spans="1:7">
      <c r="A92" s="198"/>
      <c r="B92" s="198"/>
      <c r="C92" s="198"/>
      <c r="D92" s="198"/>
      <c r="E92" s="191"/>
      <c r="F92" s="191"/>
      <c r="G92" s="191"/>
    </row>
    <row r="93" spans="1:7">
      <c r="A93" s="198"/>
      <c r="B93" s="198"/>
      <c r="C93" s="198"/>
      <c r="D93" s="198"/>
      <c r="E93" s="191"/>
      <c r="F93" s="191"/>
      <c r="G93" s="191"/>
    </row>
    <row r="94" spans="1:7">
      <c r="A94" s="198"/>
      <c r="B94" s="198"/>
      <c r="C94" s="198"/>
      <c r="D94" s="198"/>
      <c r="E94" s="191"/>
      <c r="F94" s="191"/>
      <c r="G94" s="191"/>
    </row>
    <row r="95" spans="1:7">
      <c r="A95" s="198"/>
      <c r="B95" s="198"/>
      <c r="C95" s="198"/>
      <c r="D95" s="198"/>
      <c r="E95" s="191"/>
      <c r="F95" s="191"/>
      <c r="G95" s="191"/>
    </row>
    <row r="96" spans="1:7">
      <c r="A96" s="198"/>
      <c r="B96" s="198"/>
      <c r="C96" s="198"/>
      <c r="D96" s="198"/>
      <c r="E96" s="191"/>
      <c r="F96" s="191"/>
      <c r="G96" s="191"/>
    </row>
    <row r="97" spans="1:24">
      <c r="A97" s="198"/>
      <c r="B97" s="198"/>
      <c r="C97" s="198"/>
      <c r="D97" s="198"/>
      <c r="E97" s="191"/>
      <c r="F97" s="191"/>
      <c r="G97" s="191"/>
    </row>
    <row r="98" spans="1:24">
      <c r="A98" s="198"/>
      <c r="B98" s="198"/>
      <c r="C98" s="198"/>
      <c r="D98" s="198"/>
      <c r="E98" s="191"/>
      <c r="F98" s="191"/>
      <c r="G98" s="191"/>
    </row>
    <row r="99" spans="1:24">
      <c r="A99" s="198"/>
      <c r="B99" s="198"/>
      <c r="C99" s="198"/>
      <c r="D99" s="198"/>
      <c r="E99" s="191"/>
      <c r="F99" s="191"/>
      <c r="G99" s="191"/>
    </row>
    <row r="100" spans="1:24">
      <c r="A100" s="198"/>
      <c r="B100" s="198"/>
      <c r="C100" s="198"/>
      <c r="D100" s="198"/>
      <c r="E100" s="191"/>
      <c r="F100" s="191"/>
      <c r="G100" s="191"/>
    </row>
    <row r="101" spans="1:24">
      <c r="A101" s="198"/>
      <c r="B101" s="198"/>
      <c r="C101" s="198"/>
      <c r="D101" s="198"/>
      <c r="E101" s="191"/>
      <c r="F101" s="191"/>
      <c r="G101" s="191"/>
    </row>
    <row r="102" spans="1:24">
      <c r="A102" s="198"/>
      <c r="B102" s="198"/>
      <c r="C102" s="198"/>
      <c r="D102" s="198"/>
      <c r="E102" s="191"/>
      <c r="F102" s="191"/>
      <c r="G102" s="191"/>
    </row>
    <row r="103" spans="1:24">
      <c r="A103" s="198"/>
      <c r="B103" s="198"/>
      <c r="C103" s="198"/>
      <c r="D103" s="198"/>
      <c r="E103" s="191"/>
      <c r="F103" s="191"/>
      <c r="G103" s="191"/>
    </row>
    <row r="104" spans="1:24">
      <c r="A104" s="198"/>
      <c r="B104" s="198"/>
      <c r="C104" s="198"/>
      <c r="D104" s="198"/>
      <c r="E104" s="191"/>
      <c r="F104" s="191"/>
      <c r="G104" s="191"/>
    </row>
    <row r="105" spans="1:24">
      <c r="A105" s="198"/>
      <c r="B105" s="198"/>
      <c r="C105" s="198"/>
      <c r="D105" s="198"/>
      <c r="E105" s="191"/>
      <c r="F105" s="191"/>
      <c r="G105" s="191"/>
    </row>
    <row r="106" spans="1:24">
      <c r="A106" s="198"/>
      <c r="B106" s="198"/>
      <c r="C106" s="198"/>
      <c r="D106" s="198"/>
      <c r="E106" s="191"/>
      <c r="F106" s="191"/>
      <c r="G106" s="191"/>
    </row>
    <row r="107" spans="1:24">
      <c r="A107" s="198"/>
      <c r="B107" s="198"/>
      <c r="C107" s="198"/>
      <c r="D107" s="198"/>
      <c r="E107" s="191"/>
      <c r="F107" s="191"/>
      <c r="G107" s="191"/>
    </row>
    <row r="108" spans="1:24">
      <c r="A108" s="198"/>
      <c r="B108" s="198"/>
      <c r="C108" s="198"/>
      <c r="D108" s="198"/>
      <c r="E108" s="191"/>
      <c r="F108" s="191"/>
      <c r="G108" s="191"/>
    </row>
    <row r="109" spans="1:24" ht="18" customHeight="1">
      <c r="A109" s="204"/>
      <c r="B109" s="196"/>
      <c r="C109" s="204"/>
      <c r="D109" s="204"/>
      <c r="E109" s="205"/>
      <c r="F109" s="205"/>
      <c r="G109" s="206"/>
      <c r="T109" s="4"/>
    </row>
    <row r="110" spans="1:24" ht="18" customHeight="1">
      <c r="A110" s="196"/>
      <c r="B110" s="196"/>
      <c r="C110" s="196"/>
      <c r="D110" s="196"/>
      <c r="E110" s="191"/>
      <c r="F110" s="191"/>
      <c r="G110" s="191"/>
      <c r="Q110" s="6"/>
      <c r="T110" s="4"/>
    </row>
    <row r="111" spans="1:24" ht="39.950000000000003" customHeight="1">
      <c r="A111" s="1222"/>
      <c r="B111" s="1222"/>
      <c r="C111" s="1222"/>
      <c r="D111" s="1222"/>
      <c r="E111" s="1222"/>
      <c r="F111" s="1222"/>
      <c r="G111" s="1222"/>
      <c r="O111" s="4"/>
      <c r="P111" s="308"/>
      <c r="Q111" s="308"/>
      <c r="R111" s="308"/>
      <c r="T111" s="4"/>
      <c r="U111" s="1"/>
      <c r="W111" s="1208"/>
      <c r="X111" s="1208"/>
    </row>
    <row r="112" spans="1:24" ht="21.95" customHeight="1">
      <c r="A112" s="1223"/>
      <c r="B112" s="1223"/>
      <c r="C112" s="1223"/>
      <c r="D112" s="1223"/>
      <c r="E112" s="1223"/>
      <c r="F112" s="1223"/>
      <c r="G112" s="1223"/>
      <c r="O112" s="4"/>
      <c r="P112" s="308"/>
      <c r="Q112" s="308"/>
      <c r="R112" s="308"/>
      <c r="T112" s="4"/>
      <c r="U112" s="1"/>
    </row>
    <row r="113" spans="1:41" ht="18" customHeight="1">
      <c r="A113" s="198"/>
      <c r="B113" s="198"/>
      <c r="C113" s="198"/>
      <c r="D113" s="198"/>
      <c r="E113" s="191"/>
      <c r="F113" s="191"/>
      <c r="G113" s="191"/>
      <c r="O113" s="4"/>
      <c r="P113" s="308"/>
      <c r="Q113" s="308"/>
      <c r="R113" s="308"/>
    </row>
    <row r="114" spans="1:41" ht="18" customHeight="1">
      <c r="A114" s="203"/>
      <c r="B114" s="190"/>
      <c r="C114" s="203"/>
      <c r="D114" s="203"/>
      <c r="E114" s="200"/>
      <c r="F114" s="191"/>
      <c r="G114" s="190"/>
      <c r="O114" s="4"/>
      <c r="P114" s="308"/>
      <c r="Q114" s="308"/>
      <c r="R114" s="308"/>
    </row>
    <row r="115" spans="1:41" ht="35.25" customHeight="1">
      <c r="A115" s="1224"/>
      <c r="B115" s="1224"/>
      <c r="C115" s="1224"/>
      <c r="D115" s="1224"/>
      <c r="E115" s="201"/>
      <c r="F115" s="191"/>
      <c r="G115" s="190"/>
      <c r="O115" s="362"/>
      <c r="P115" s="349"/>
      <c r="Q115" s="349"/>
      <c r="R115" s="349"/>
      <c r="W115" s="1208"/>
      <c r="X115" s="1208"/>
    </row>
    <row r="116" spans="1:41" ht="18" customHeight="1">
      <c r="A116" s="203"/>
      <c r="B116" s="1217"/>
      <c r="C116" s="1217"/>
      <c r="D116" s="1217"/>
      <c r="E116" s="201"/>
      <c r="F116" s="191"/>
      <c r="G116" s="190"/>
      <c r="O116" s="4"/>
      <c r="P116" s="350"/>
      <c r="Q116" s="350"/>
      <c r="R116" s="350"/>
    </row>
    <row r="117" spans="1:41" ht="18" customHeight="1">
      <c r="A117" s="203"/>
      <c r="B117" s="1217"/>
      <c r="C117" s="1217"/>
      <c r="D117" s="1217"/>
      <c r="E117" s="201"/>
      <c r="F117" s="191"/>
      <c r="G117" s="190"/>
      <c r="O117" s="4"/>
      <c r="P117" s="350"/>
      <c r="Q117" s="350"/>
      <c r="R117" s="350"/>
    </row>
    <row r="118" spans="1:41" ht="18" customHeight="1">
      <c r="A118" s="190"/>
      <c r="B118" s="1217"/>
      <c r="C118" s="1217"/>
      <c r="D118" s="1217"/>
      <c r="E118" s="201"/>
      <c r="F118" s="191"/>
      <c r="G118" s="190"/>
      <c r="O118" s="362"/>
      <c r="P118" s="364"/>
      <c r="Q118" s="361"/>
      <c r="R118" s="351"/>
    </row>
    <row r="119" spans="1:41" ht="18" customHeight="1">
      <c r="A119" s="190"/>
      <c r="B119" s="1217"/>
      <c r="C119" s="1217"/>
      <c r="D119" s="1217"/>
      <c r="E119" s="201"/>
      <c r="F119" s="191"/>
      <c r="G119" s="190"/>
      <c r="W119" s="1208"/>
      <c r="X119" s="1208"/>
    </row>
    <row r="120" spans="1:41" ht="18" customHeight="1">
      <c r="A120" s="190"/>
      <c r="B120" s="190"/>
      <c r="C120" s="190"/>
      <c r="D120" s="190"/>
      <c r="E120" s="203"/>
      <c r="F120" s="191"/>
      <c r="G120" s="191"/>
      <c r="Y120" s="352"/>
    </row>
    <row r="121" spans="1:41" ht="40.5" customHeight="1">
      <c r="A121" s="1226"/>
      <c r="B121" s="1226"/>
      <c r="C121" s="1226"/>
      <c r="D121" s="1226"/>
      <c r="E121" s="1226"/>
      <c r="F121" s="1226"/>
      <c r="G121" s="1226"/>
      <c r="H121" s="390"/>
      <c r="I121" s="250"/>
      <c r="J121" s="251"/>
      <c r="K121" s="251"/>
      <c r="L121" s="251"/>
      <c r="M121" s="251"/>
      <c r="Q121" s="6"/>
      <c r="Y121" s="352"/>
    </row>
    <row r="122" spans="1:41" ht="18" customHeight="1">
      <c r="A122" s="198"/>
      <c r="B122" s="198"/>
      <c r="C122" s="198"/>
      <c r="D122" s="198"/>
      <c r="E122" s="205"/>
      <c r="F122" s="205"/>
      <c r="G122" s="206"/>
      <c r="P122" s="1214"/>
      <c r="Q122" s="1214"/>
      <c r="S122" s="1215"/>
      <c r="T122" s="1215"/>
      <c r="W122" s="1208"/>
      <c r="X122" s="1208"/>
    </row>
    <row r="123" spans="1:41" ht="66" customHeight="1">
      <c r="A123" s="220"/>
      <c r="B123" s="220"/>
      <c r="C123" s="194"/>
      <c r="D123" s="194"/>
      <c r="E123" s="220"/>
      <c r="F123" s="220"/>
      <c r="G123" s="220"/>
      <c r="P123" s="309"/>
      <c r="Q123" s="309"/>
      <c r="S123" s="309"/>
      <c r="T123" s="309"/>
    </row>
    <row r="124" spans="1:41" ht="18" customHeight="1">
      <c r="A124" s="194"/>
      <c r="B124" s="194"/>
      <c r="C124" s="194"/>
      <c r="D124" s="194"/>
      <c r="E124" s="194"/>
      <c r="F124" s="194"/>
      <c r="G124" s="194"/>
      <c r="P124" s="186"/>
      <c r="Q124" s="186"/>
      <c r="S124" s="186"/>
      <c r="T124" s="186"/>
    </row>
    <row r="125" spans="1:41" s="327" customFormat="1" ht="18" customHeight="1">
      <c r="A125" s="212"/>
      <c r="B125" s="228"/>
      <c r="C125" s="209"/>
      <c r="D125" s="229"/>
      <c r="E125" s="230"/>
      <c r="F125" s="231"/>
      <c r="G125" s="191"/>
      <c r="H125" s="362"/>
      <c r="I125" s="249"/>
      <c r="J125" s="182"/>
      <c r="K125" s="182"/>
      <c r="L125" s="182"/>
      <c r="M125" s="182"/>
      <c r="N125" s="1"/>
      <c r="O125" s="1"/>
      <c r="P125" s="186"/>
      <c r="Q125" s="353"/>
      <c r="R125" s="6"/>
      <c r="S125" s="186"/>
      <c r="T125" s="353"/>
      <c r="U125" s="1"/>
      <c r="V125" s="1"/>
      <c r="W125" s="1"/>
      <c r="X125" s="1"/>
      <c r="Y125" s="1"/>
      <c r="Z125" s="1"/>
      <c r="AA125" s="1"/>
      <c r="AB125" s="182"/>
      <c r="AC125" s="182"/>
      <c r="AD125" s="182"/>
      <c r="AE125" s="182"/>
      <c r="AF125" s="182"/>
      <c r="AG125" s="182"/>
      <c r="AH125" s="182"/>
      <c r="AI125" s="182"/>
      <c r="AJ125" s="182"/>
      <c r="AK125" s="182"/>
      <c r="AL125" s="182"/>
      <c r="AM125" s="182"/>
      <c r="AN125" s="182"/>
      <c r="AO125" s="182"/>
    </row>
    <row r="126" spans="1:41" ht="111" customHeight="1">
      <c r="A126" s="213"/>
      <c r="B126" s="232"/>
      <c r="C126" s="209"/>
      <c r="D126" s="209"/>
      <c r="E126" s="233"/>
      <c r="F126" s="234"/>
      <c r="G126" s="235"/>
      <c r="P126" s="355"/>
      <c r="Q126" s="354"/>
      <c r="S126" s="355"/>
      <c r="T126" s="354"/>
      <c r="W126" s="1208"/>
      <c r="X126" s="1208"/>
    </row>
    <row r="127" spans="1:41" ht="21.95" customHeight="1">
      <c r="A127" s="213"/>
      <c r="B127" s="236"/>
      <c r="C127" s="209"/>
      <c r="D127" s="209"/>
      <c r="E127" s="237"/>
      <c r="F127" s="238"/>
      <c r="G127" s="191"/>
      <c r="P127" s="357"/>
      <c r="Q127" s="356"/>
      <c r="S127" s="357"/>
      <c r="T127" s="356"/>
    </row>
    <row r="128" spans="1:41" ht="21.95" customHeight="1">
      <c r="A128" s="211"/>
      <c r="B128" s="215"/>
      <c r="C128" s="209"/>
      <c r="D128" s="229"/>
      <c r="E128" s="230"/>
      <c r="F128" s="231"/>
      <c r="G128" s="191"/>
      <c r="P128" s="357"/>
      <c r="Q128" s="356"/>
      <c r="S128" s="357"/>
      <c r="T128" s="356"/>
      <c r="V128" s="345"/>
    </row>
    <row r="129" spans="1:24" ht="21.95" customHeight="1">
      <c r="A129" s="211"/>
      <c r="B129" s="215"/>
      <c r="C129" s="209"/>
      <c r="D129" s="229"/>
      <c r="E129" s="230"/>
      <c r="F129" s="231"/>
      <c r="G129" s="191"/>
      <c r="P129" s="357"/>
      <c r="Q129" s="356"/>
      <c r="S129" s="357"/>
      <c r="T129" s="356"/>
      <c r="V129" s="345"/>
    </row>
    <row r="130" spans="1:24">
      <c r="A130" s="213"/>
      <c r="B130" s="232"/>
      <c r="C130" s="209"/>
      <c r="D130" s="229"/>
      <c r="E130" s="230"/>
      <c r="F130" s="231"/>
      <c r="G130" s="191"/>
      <c r="P130" s="357"/>
      <c r="Q130" s="356"/>
      <c r="S130" s="357"/>
      <c r="T130" s="356"/>
      <c r="V130" s="345"/>
      <c r="W130" s="1208"/>
      <c r="X130" s="1208"/>
    </row>
    <row r="131" spans="1:24" ht="21.95" customHeight="1">
      <c r="A131" s="213"/>
      <c r="B131" s="236"/>
      <c r="C131" s="209"/>
      <c r="D131" s="229"/>
      <c r="E131" s="230"/>
      <c r="F131" s="231"/>
      <c r="G131" s="235"/>
      <c r="P131" s="357"/>
      <c r="Q131" s="356"/>
      <c r="S131" s="357"/>
      <c r="T131" s="356"/>
      <c r="V131" s="345"/>
    </row>
    <row r="132" spans="1:24" ht="21.95" customHeight="1">
      <c r="A132" s="213"/>
      <c r="B132" s="215"/>
      <c r="C132" s="209"/>
      <c r="D132" s="229"/>
      <c r="E132" s="230"/>
      <c r="F132" s="231"/>
      <c r="G132" s="191"/>
      <c r="P132" s="357"/>
      <c r="Q132" s="356"/>
      <c r="S132" s="357"/>
      <c r="T132" s="356"/>
      <c r="V132" s="345"/>
    </row>
    <row r="133" spans="1:24" ht="21.95" customHeight="1">
      <c r="A133" s="213"/>
      <c r="B133" s="215"/>
      <c r="C133" s="209"/>
      <c r="D133" s="229"/>
      <c r="E133" s="230"/>
      <c r="F133" s="231"/>
      <c r="G133" s="191"/>
      <c r="P133" s="357"/>
      <c r="Q133" s="356"/>
      <c r="S133" s="357"/>
      <c r="T133" s="356"/>
      <c r="V133" s="345"/>
    </row>
    <row r="134" spans="1:24">
      <c r="A134" s="213"/>
      <c r="B134" s="232"/>
      <c r="C134" s="209"/>
      <c r="D134" s="209"/>
      <c r="E134" s="230"/>
      <c r="F134" s="231"/>
      <c r="G134" s="235"/>
      <c r="P134" s="357"/>
      <c r="Q134" s="356"/>
      <c r="S134" s="357"/>
      <c r="T134" s="356"/>
      <c r="V134" s="345"/>
    </row>
    <row r="135" spans="1:24" ht="21.95" customHeight="1">
      <c r="A135" s="213"/>
      <c r="B135" s="236"/>
      <c r="C135" s="209"/>
      <c r="D135" s="209"/>
      <c r="E135" s="239"/>
      <c r="F135" s="231"/>
      <c r="G135" s="240"/>
      <c r="P135" s="357"/>
      <c r="Q135" s="356"/>
      <c r="S135" s="357"/>
      <c r="T135" s="356"/>
      <c r="V135" s="345"/>
    </row>
    <row r="136" spans="1:24" ht="35.1" customHeight="1">
      <c r="A136" s="211"/>
      <c r="B136" s="241"/>
      <c r="C136" s="209"/>
      <c r="D136" s="229"/>
      <c r="E136" s="230"/>
      <c r="F136" s="231"/>
      <c r="G136" s="191"/>
      <c r="N136" s="4"/>
      <c r="P136" s="357"/>
      <c r="Q136" s="356"/>
      <c r="S136" s="357"/>
      <c r="T136" s="356"/>
      <c r="V136" s="345"/>
    </row>
    <row r="137" spans="1:24" ht="21.95" customHeight="1">
      <c r="A137" s="211"/>
      <c r="B137" s="242"/>
      <c r="C137" s="209"/>
      <c r="D137" s="229"/>
      <c r="E137" s="239"/>
      <c r="F137" s="231"/>
      <c r="G137" s="191"/>
      <c r="N137" s="4"/>
      <c r="P137" s="357"/>
      <c r="Q137" s="356"/>
      <c r="S137" s="357"/>
      <c r="T137" s="356"/>
      <c r="V137" s="345"/>
    </row>
    <row r="138" spans="1:24" ht="21.95" customHeight="1">
      <c r="A138" s="211"/>
      <c r="B138" s="242"/>
      <c r="C138" s="209"/>
      <c r="D138" s="229"/>
      <c r="E138" s="239"/>
      <c r="F138" s="231"/>
      <c r="G138" s="191"/>
      <c r="N138" s="4"/>
      <c r="P138" s="357"/>
      <c r="Q138" s="356"/>
      <c r="S138" s="357"/>
      <c r="T138" s="356"/>
      <c r="V138" s="345"/>
    </row>
    <row r="139" spans="1:24" ht="24" customHeight="1">
      <c r="A139" s="212"/>
      <c r="B139" s="216"/>
      <c r="C139" s="209"/>
      <c r="D139" s="229"/>
      <c r="E139" s="230"/>
      <c r="F139" s="231"/>
      <c r="G139" s="191"/>
      <c r="J139" s="182"/>
      <c r="K139" s="182"/>
      <c r="L139" s="182"/>
      <c r="M139" s="182"/>
      <c r="N139" s="1"/>
      <c r="O139" s="1"/>
      <c r="P139" s="357"/>
      <c r="Q139" s="356"/>
      <c r="R139" s="6"/>
      <c r="S139" s="357"/>
      <c r="T139" s="356"/>
      <c r="U139" s="1"/>
      <c r="V139" s="6"/>
    </row>
    <row r="140" spans="1:24" ht="24" customHeight="1">
      <c r="A140" s="211"/>
      <c r="B140" s="243"/>
      <c r="C140" s="209"/>
      <c r="D140" s="229"/>
      <c r="E140" s="230"/>
      <c r="F140" s="231"/>
      <c r="G140" s="191"/>
      <c r="P140" s="357"/>
      <c r="Q140" s="356"/>
      <c r="S140" s="357"/>
      <c r="T140" s="356"/>
      <c r="V140" s="345"/>
    </row>
    <row r="141" spans="1:24" ht="24" customHeight="1">
      <c r="A141" s="213"/>
      <c r="B141" s="208"/>
      <c r="C141" s="209"/>
      <c r="D141" s="229"/>
      <c r="E141" s="230"/>
      <c r="F141" s="231"/>
      <c r="G141" s="191"/>
      <c r="P141" s="357"/>
      <c r="Q141" s="356"/>
      <c r="S141" s="357"/>
      <c r="T141" s="356"/>
      <c r="V141" s="345"/>
    </row>
    <row r="142" spans="1:24" ht="24" customHeight="1">
      <c r="A142" s="211"/>
      <c r="B142" s="242"/>
      <c r="C142" s="209"/>
      <c r="D142" s="229"/>
      <c r="E142" s="239"/>
      <c r="F142" s="231"/>
      <c r="G142" s="191"/>
      <c r="P142" s="357"/>
      <c r="Q142" s="356"/>
      <c r="S142" s="357"/>
      <c r="T142" s="356"/>
      <c r="V142" s="345"/>
    </row>
    <row r="143" spans="1:24" ht="24" customHeight="1">
      <c r="A143" s="212"/>
      <c r="B143" s="228"/>
      <c r="C143" s="209"/>
      <c r="D143" s="229"/>
      <c r="E143" s="230"/>
      <c r="F143" s="231"/>
      <c r="G143" s="191"/>
      <c r="J143" s="182"/>
      <c r="K143" s="182"/>
      <c r="L143" s="182"/>
      <c r="M143" s="182"/>
      <c r="N143" s="1"/>
      <c r="O143" s="1"/>
      <c r="P143" s="357"/>
      <c r="Q143" s="358"/>
      <c r="R143" s="6"/>
      <c r="S143" s="357"/>
      <c r="T143" s="358"/>
      <c r="U143" s="1"/>
      <c r="V143" s="6"/>
    </row>
    <row r="144" spans="1:24" ht="35.1" customHeight="1">
      <c r="A144" s="213"/>
      <c r="B144" s="208"/>
      <c r="C144" s="209"/>
      <c r="D144" s="209"/>
      <c r="E144" s="239"/>
      <c r="F144" s="231"/>
      <c r="G144" s="240"/>
      <c r="P144" s="357"/>
      <c r="Q144" s="358"/>
      <c r="S144" s="357"/>
      <c r="T144" s="358"/>
      <c r="V144" s="345"/>
    </row>
    <row r="145" spans="1:22" ht="24" customHeight="1">
      <c r="A145" s="213"/>
      <c r="B145" s="208"/>
      <c r="C145" s="211"/>
      <c r="D145" s="229"/>
      <c r="E145" s="239"/>
      <c r="F145" s="231"/>
      <c r="G145" s="191"/>
      <c r="P145" s="357"/>
      <c r="Q145" s="356"/>
      <c r="S145" s="357"/>
      <c r="T145" s="356"/>
      <c r="V145" s="345"/>
    </row>
    <row r="146" spans="1:22" ht="24" customHeight="1">
      <c r="A146" s="211"/>
      <c r="B146" s="208"/>
      <c r="C146" s="211"/>
      <c r="D146" s="229"/>
      <c r="E146" s="239"/>
      <c r="F146" s="231"/>
      <c r="G146" s="191"/>
      <c r="P146" s="357"/>
      <c r="Q146" s="356"/>
      <c r="S146" s="357"/>
      <c r="T146" s="356"/>
      <c r="V146" s="345"/>
    </row>
    <row r="147" spans="1:22" ht="24" customHeight="1">
      <c r="A147" s="211"/>
      <c r="B147" s="208"/>
      <c r="C147" s="211"/>
      <c r="D147" s="229"/>
      <c r="E147" s="239"/>
      <c r="F147" s="231"/>
      <c r="G147" s="191"/>
      <c r="P147" s="357"/>
      <c r="Q147" s="356"/>
      <c r="S147" s="357"/>
      <c r="T147" s="356"/>
      <c r="V147" s="345"/>
    </row>
    <row r="148" spans="1:22" ht="24" customHeight="1">
      <c r="A148" s="211"/>
      <c r="B148" s="208"/>
      <c r="C148" s="211"/>
      <c r="D148" s="229"/>
      <c r="E148" s="239"/>
      <c r="F148" s="231"/>
      <c r="G148" s="191"/>
      <c r="P148" s="357"/>
      <c r="Q148" s="356"/>
      <c r="S148" s="357"/>
      <c r="T148" s="356"/>
      <c r="V148" s="345"/>
    </row>
    <row r="149" spans="1:22" ht="24" customHeight="1">
      <c r="A149" s="211"/>
      <c r="B149" s="208"/>
      <c r="C149" s="211"/>
      <c r="D149" s="229"/>
      <c r="E149" s="239"/>
      <c r="F149" s="231"/>
      <c r="G149" s="191"/>
      <c r="P149" s="357"/>
      <c r="Q149" s="356"/>
      <c r="S149" s="357"/>
      <c r="T149" s="356"/>
      <c r="V149" s="345"/>
    </row>
    <row r="150" spans="1:22" ht="24" customHeight="1">
      <c r="A150" s="211"/>
      <c r="B150" s="208"/>
      <c r="C150" s="211"/>
      <c r="D150" s="229"/>
      <c r="E150" s="239"/>
      <c r="F150" s="231"/>
      <c r="G150" s="191"/>
      <c r="P150" s="357"/>
      <c r="Q150" s="356"/>
      <c r="S150" s="357"/>
      <c r="T150" s="356"/>
      <c r="V150" s="345"/>
    </row>
    <row r="151" spans="1:22" ht="24" customHeight="1">
      <c r="A151" s="211"/>
      <c r="B151" s="208"/>
      <c r="C151" s="211"/>
      <c r="D151" s="229"/>
      <c r="E151" s="239"/>
      <c r="F151" s="231"/>
      <c r="G151" s="191"/>
      <c r="P151" s="357"/>
      <c r="Q151" s="356"/>
      <c r="S151" s="357"/>
      <c r="T151" s="356"/>
      <c r="V151" s="345"/>
    </row>
    <row r="152" spans="1:22" ht="35.1" customHeight="1">
      <c r="A152" s="212"/>
      <c r="B152" s="228"/>
      <c r="C152" s="209"/>
      <c r="D152" s="229"/>
      <c r="E152" s="230"/>
      <c r="F152" s="231"/>
      <c r="G152" s="191"/>
      <c r="P152" s="357"/>
      <c r="Q152" s="358"/>
      <c r="S152" s="357"/>
      <c r="T152" s="358"/>
      <c r="V152" s="345"/>
    </row>
    <row r="153" spans="1:22" ht="24" customHeight="1">
      <c r="A153" s="213"/>
      <c r="B153" s="214"/>
      <c r="C153" s="209"/>
      <c r="D153" s="229"/>
      <c r="E153" s="239"/>
      <c r="F153" s="231"/>
      <c r="G153" s="240"/>
      <c r="P153" s="357"/>
      <c r="Q153" s="358"/>
      <c r="S153" s="357"/>
      <c r="T153" s="358"/>
      <c r="V153" s="345"/>
    </row>
    <row r="154" spans="1:22" ht="24" customHeight="1">
      <c r="A154" s="213"/>
      <c r="B154" s="208"/>
      <c r="C154" s="211"/>
      <c r="D154" s="214"/>
      <c r="E154" s="239"/>
      <c r="F154" s="231"/>
      <c r="G154" s="191"/>
      <c r="P154" s="357"/>
      <c r="Q154" s="356"/>
      <c r="S154" s="357"/>
      <c r="T154" s="356"/>
      <c r="V154" s="345"/>
    </row>
    <row r="155" spans="1:22" ht="35.1" customHeight="1">
      <c r="A155" s="213"/>
      <c r="B155" s="228"/>
      <c r="C155" s="209"/>
      <c r="D155" s="229"/>
      <c r="E155" s="230"/>
      <c r="F155" s="231"/>
      <c r="G155" s="191"/>
      <c r="P155" s="357"/>
      <c r="Q155" s="356"/>
      <c r="S155" s="357"/>
      <c r="T155" s="356"/>
      <c r="V155" s="345"/>
    </row>
    <row r="156" spans="1:22" ht="24" customHeight="1">
      <c r="A156" s="212"/>
      <c r="B156" s="210"/>
      <c r="C156" s="211"/>
      <c r="D156" s="229"/>
      <c r="E156" s="231"/>
      <c r="F156" s="231"/>
      <c r="G156" s="191"/>
      <c r="P156" s="357"/>
      <c r="Q156" s="356"/>
      <c r="S156" s="357"/>
      <c r="T156" s="356"/>
      <c r="V156" s="345"/>
    </row>
    <row r="157" spans="1:22" ht="24" customHeight="1">
      <c r="A157" s="212"/>
      <c r="B157" s="210"/>
      <c r="C157" s="211"/>
      <c r="D157" s="229"/>
      <c r="E157" s="230"/>
      <c r="F157" s="231"/>
      <c r="G157" s="191"/>
      <c r="P157" s="357"/>
      <c r="Q157" s="356"/>
      <c r="S157" s="357"/>
      <c r="T157" s="356"/>
      <c r="V157" s="345"/>
    </row>
    <row r="158" spans="1:22" ht="24" customHeight="1">
      <c r="A158" s="212"/>
      <c r="B158" s="210"/>
      <c r="C158" s="211"/>
      <c r="D158" s="229"/>
      <c r="E158" s="231"/>
      <c r="F158" s="231"/>
      <c r="G158" s="191"/>
      <c r="P158" s="357"/>
      <c r="Q158" s="356"/>
      <c r="S158" s="357"/>
      <c r="T158" s="356"/>
      <c r="V158" s="345"/>
    </row>
    <row r="159" spans="1:22" ht="24" customHeight="1">
      <c r="A159" s="212"/>
      <c r="B159" s="210"/>
      <c r="C159" s="211"/>
      <c r="D159" s="229"/>
      <c r="E159" s="231"/>
      <c r="F159" s="231"/>
      <c r="G159" s="191"/>
      <c r="P159" s="357"/>
      <c r="Q159" s="356"/>
      <c r="S159" s="357"/>
      <c r="T159" s="356"/>
      <c r="V159" s="345"/>
    </row>
    <row r="160" spans="1:22" ht="35.1" customHeight="1">
      <c r="A160" s="212"/>
      <c r="B160" s="215"/>
      <c r="C160" s="211"/>
      <c r="D160" s="229"/>
      <c r="E160" s="231"/>
      <c r="F160" s="231"/>
      <c r="G160" s="191"/>
      <c r="P160" s="357"/>
      <c r="Q160" s="356"/>
      <c r="S160" s="357"/>
      <c r="T160" s="356"/>
      <c r="V160" s="345"/>
    </row>
    <row r="161" spans="1:22" ht="30" customHeight="1">
      <c r="A161" s="212"/>
      <c r="B161" s="208"/>
      <c r="C161" s="211"/>
      <c r="D161" s="229"/>
      <c r="E161" s="231"/>
      <c r="F161" s="231"/>
      <c r="G161" s="191"/>
      <c r="P161" s="357"/>
      <c r="Q161" s="356"/>
      <c r="S161" s="357"/>
      <c r="T161" s="356"/>
      <c r="V161" s="345"/>
    </row>
    <row r="162" spans="1:22" ht="26.1" customHeight="1">
      <c r="A162" s="212"/>
      <c r="B162" s="228"/>
      <c r="C162" s="209"/>
      <c r="D162" s="229"/>
      <c r="E162" s="230"/>
      <c r="F162" s="231"/>
      <c r="G162" s="191"/>
      <c r="J162" s="182"/>
      <c r="K162" s="182"/>
      <c r="L162" s="182"/>
      <c r="M162" s="182"/>
      <c r="N162" s="1"/>
      <c r="O162" s="1"/>
      <c r="P162" s="357"/>
      <c r="Q162" s="356"/>
      <c r="R162" s="6"/>
      <c r="S162" s="357"/>
      <c r="T162" s="356"/>
      <c r="U162" s="1"/>
      <c r="V162" s="6"/>
    </row>
    <row r="163" spans="1:22" ht="30" customHeight="1">
      <c r="A163" s="213"/>
      <c r="B163" s="210"/>
      <c r="C163" s="211"/>
      <c r="D163" s="244"/>
      <c r="E163" s="231"/>
      <c r="F163" s="231"/>
      <c r="G163" s="191"/>
      <c r="P163" s="357"/>
      <c r="Q163" s="356"/>
      <c r="S163" s="357"/>
      <c r="T163" s="356"/>
      <c r="V163" s="345"/>
    </row>
    <row r="164" spans="1:22" ht="30" customHeight="1">
      <c r="A164" s="213"/>
      <c r="B164" s="210"/>
      <c r="C164" s="211"/>
      <c r="D164" s="244"/>
      <c r="E164" s="231"/>
      <c r="F164" s="231"/>
      <c r="G164" s="191"/>
      <c r="P164" s="357"/>
      <c r="Q164" s="356"/>
      <c r="S164" s="357"/>
      <c r="T164" s="356"/>
      <c r="V164" s="345"/>
    </row>
    <row r="165" spans="1:22" ht="30" customHeight="1">
      <c r="A165" s="213"/>
      <c r="B165" s="210"/>
      <c r="C165" s="211"/>
      <c r="D165" s="244"/>
      <c r="E165" s="231"/>
      <c r="F165" s="231"/>
      <c r="G165" s="191"/>
      <c r="P165" s="357"/>
      <c r="Q165" s="356"/>
      <c r="S165" s="357"/>
      <c r="T165" s="356"/>
      <c r="V165" s="345"/>
    </row>
    <row r="166" spans="1:22" ht="30" customHeight="1">
      <c r="A166" s="213"/>
      <c r="B166" s="210"/>
      <c r="C166" s="211"/>
      <c r="D166" s="244"/>
      <c r="E166" s="231"/>
      <c r="F166" s="231"/>
      <c r="G166" s="191"/>
      <c r="P166" s="357"/>
      <c r="Q166" s="356"/>
      <c r="S166" s="357"/>
      <c r="T166" s="356"/>
      <c r="V166" s="345"/>
    </row>
    <row r="167" spans="1:22" ht="33" customHeight="1">
      <c r="A167" s="245"/>
      <c r="B167" s="228"/>
      <c r="C167" s="209"/>
      <c r="D167" s="229"/>
      <c r="E167" s="230"/>
      <c r="F167" s="231"/>
      <c r="G167" s="191"/>
      <c r="P167" s="357"/>
      <c r="Q167" s="356"/>
      <c r="S167" s="357"/>
      <c r="T167" s="356"/>
      <c r="V167" s="345"/>
    </row>
    <row r="168" spans="1:22" ht="24" customHeight="1">
      <c r="A168" s="246"/>
      <c r="B168" s="210"/>
      <c r="C168" s="246"/>
      <c r="D168" s="247"/>
      <c r="E168" s="231"/>
      <c r="F168" s="231"/>
      <c r="G168" s="191"/>
      <c r="P168" s="357"/>
      <c r="Q168" s="356"/>
      <c r="S168" s="357"/>
      <c r="T168" s="356"/>
      <c r="V168" s="345"/>
    </row>
    <row r="169" spans="1:22" ht="24" customHeight="1">
      <c r="A169" s="246"/>
      <c r="B169" s="210"/>
      <c r="C169" s="246"/>
      <c r="D169" s="247"/>
      <c r="E169" s="231"/>
      <c r="F169" s="231"/>
      <c r="G169" s="191"/>
      <c r="P169" s="357"/>
      <c r="Q169" s="356"/>
      <c r="S169" s="357"/>
      <c r="T169" s="356"/>
      <c r="V169" s="345"/>
    </row>
    <row r="170" spans="1:22" ht="24" customHeight="1">
      <c r="A170" s="246"/>
      <c r="B170" s="210"/>
      <c r="C170" s="246"/>
      <c r="D170" s="247"/>
      <c r="E170" s="231"/>
      <c r="F170" s="231"/>
      <c r="G170" s="191"/>
      <c r="P170" s="357"/>
      <c r="Q170" s="356"/>
      <c r="S170" s="357"/>
      <c r="T170" s="356"/>
      <c r="V170" s="345"/>
    </row>
    <row r="171" spans="1:22" ht="24" customHeight="1">
      <c r="A171" s="246"/>
      <c r="B171" s="210"/>
      <c r="C171" s="246"/>
      <c r="D171" s="247"/>
      <c r="E171" s="231"/>
      <c r="F171" s="231"/>
      <c r="G171" s="191"/>
      <c r="P171" s="357"/>
      <c r="Q171" s="356"/>
      <c r="S171" s="357"/>
      <c r="T171" s="356"/>
      <c r="V171" s="345"/>
    </row>
    <row r="172" spans="1:22" ht="24" customHeight="1">
      <c r="A172" s="246"/>
      <c r="B172" s="210"/>
      <c r="C172" s="246"/>
      <c r="D172" s="247"/>
      <c r="E172" s="231"/>
      <c r="F172" s="231"/>
      <c r="G172" s="191"/>
      <c r="P172" s="357"/>
      <c r="Q172" s="356"/>
      <c r="S172" s="357"/>
      <c r="T172" s="356"/>
      <c r="V172" s="345"/>
    </row>
    <row r="173" spans="1:22" ht="26.1" customHeight="1">
      <c r="A173" s="211"/>
      <c r="B173" s="1227"/>
      <c r="C173" s="1227"/>
      <c r="D173" s="1227"/>
      <c r="E173" s="231"/>
      <c r="F173" s="231"/>
      <c r="G173" s="191"/>
      <c r="I173" s="249"/>
      <c r="J173" s="182"/>
      <c r="K173" s="182"/>
      <c r="L173" s="182"/>
      <c r="M173" s="182"/>
      <c r="N173" s="1"/>
      <c r="O173" s="1"/>
      <c r="P173" s="86"/>
      <c r="Q173" s="356"/>
      <c r="R173" s="6"/>
      <c r="S173" s="86"/>
      <c r="T173" s="356"/>
      <c r="U173" s="1"/>
      <c r="V173" s="6"/>
    </row>
    <row r="174" spans="1:22" ht="26.1" customHeight="1">
      <c r="A174" s="246"/>
      <c r="B174" s="1228"/>
      <c r="C174" s="1228"/>
      <c r="D174" s="1228"/>
      <c r="E174" s="231"/>
      <c r="F174" s="231"/>
      <c r="G174" s="191"/>
      <c r="I174" s="249"/>
      <c r="J174" s="182"/>
      <c r="K174" s="182"/>
      <c r="L174" s="182"/>
      <c r="M174" s="182"/>
      <c r="N174" s="1"/>
      <c r="O174" s="1"/>
      <c r="P174" s="86"/>
      <c r="Q174" s="356"/>
      <c r="R174" s="6"/>
      <c r="S174" s="86"/>
      <c r="T174" s="356"/>
      <c r="U174" s="1"/>
      <c r="V174" s="1"/>
    </row>
    <row r="175" spans="1:22" ht="26.1" customHeight="1">
      <c r="A175" s="246"/>
      <c r="B175" s="1225"/>
      <c r="C175" s="1225"/>
      <c r="D175" s="1225"/>
      <c r="E175" s="231"/>
      <c r="F175" s="231"/>
      <c r="G175" s="191"/>
      <c r="I175" s="249"/>
      <c r="J175" s="182"/>
      <c r="K175" s="182"/>
      <c r="L175" s="182"/>
      <c r="M175" s="182"/>
      <c r="N175" s="1"/>
      <c r="O175" s="1"/>
      <c r="P175" s="86"/>
      <c r="Q175" s="356"/>
      <c r="R175" s="6"/>
      <c r="S175" s="86"/>
      <c r="T175" s="356"/>
      <c r="U175" s="1"/>
      <c r="V175" s="360"/>
    </row>
    <row r="176" spans="1:22">
      <c r="A176" s="198"/>
      <c r="B176" s="198"/>
      <c r="C176" s="198"/>
      <c r="D176" s="198"/>
      <c r="E176" s="191"/>
      <c r="F176" s="191"/>
      <c r="G176" s="191"/>
    </row>
    <row r="177" spans="1:7">
      <c r="A177" s="198"/>
      <c r="B177" s="198"/>
      <c r="C177" s="198"/>
      <c r="D177" s="198"/>
      <c r="E177" s="191"/>
      <c r="F177" s="191"/>
      <c r="G177" s="191"/>
    </row>
    <row r="178" spans="1:7">
      <c r="A178" s="198"/>
      <c r="B178" s="198"/>
      <c r="C178" s="198"/>
      <c r="D178" s="198"/>
      <c r="E178" s="191"/>
      <c r="F178" s="191"/>
      <c r="G178" s="191"/>
    </row>
    <row r="179" spans="1:7">
      <c r="A179" s="198"/>
      <c r="B179" s="198"/>
      <c r="C179" s="198"/>
      <c r="D179" s="198"/>
      <c r="E179" s="191"/>
      <c r="F179" s="191"/>
      <c r="G179" s="191"/>
    </row>
    <row r="180" spans="1:7">
      <c r="A180" s="198"/>
      <c r="B180" s="198"/>
      <c r="C180" s="198"/>
      <c r="D180" s="198"/>
      <c r="E180" s="191"/>
      <c r="F180" s="191"/>
      <c r="G180" s="191"/>
    </row>
    <row r="181" spans="1:7">
      <c r="A181" s="198"/>
      <c r="B181" s="198"/>
      <c r="C181" s="198"/>
      <c r="D181" s="198"/>
      <c r="E181" s="191"/>
      <c r="F181" s="191"/>
      <c r="G181" s="191"/>
    </row>
    <row r="182" spans="1:7">
      <c r="A182" s="198"/>
      <c r="B182" s="198"/>
      <c r="C182" s="198"/>
      <c r="D182" s="198"/>
      <c r="E182" s="191"/>
      <c r="F182" s="191"/>
      <c r="G182" s="191"/>
    </row>
    <row r="183" spans="1:7">
      <c r="A183" s="198"/>
      <c r="B183" s="198"/>
      <c r="C183" s="198"/>
      <c r="D183" s="198"/>
      <c r="E183" s="191"/>
      <c r="F183" s="191"/>
      <c r="G183" s="191"/>
    </row>
  </sheetData>
  <sheetProtection password="CFB5" sheet="1" objects="1" scenarios="1" formatColumns="0" formatRows="0" selectLockedCells="1"/>
  <customSheetViews>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563446CD-EB1B-4F94-95CE-012C7C73EC8C}"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D917BAD1-3F5E-4203-970E-74D838DD272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5:D75"/>
    <mergeCell ref="A76:G76"/>
    <mergeCell ref="B77:G78"/>
    <mergeCell ref="B79:G79"/>
    <mergeCell ref="A111:G111"/>
    <mergeCell ref="A13:G13"/>
    <mergeCell ref="P14:Q14"/>
    <mergeCell ref="S14:T14"/>
    <mergeCell ref="W14:X14"/>
    <mergeCell ref="B74:D74"/>
    <mergeCell ref="B8:D8"/>
    <mergeCell ref="B9:D9"/>
    <mergeCell ref="B10:D10"/>
    <mergeCell ref="B11:D11"/>
    <mergeCell ref="W11:X11"/>
    <mergeCell ref="A3:G3"/>
    <mergeCell ref="W3:X3"/>
    <mergeCell ref="A4:G4"/>
    <mergeCell ref="A7:D7"/>
    <mergeCell ref="W7:X7"/>
  </mergeCells>
  <phoneticPr fontId="29" type="noConversion"/>
  <conditionalFormatting sqref="E30:E72 G55 G59:G60">
    <cfRule type="cellIs" dxfId="54" priority="2" stopIfTrue="1" operator="equal">
      <formula>"a"</formula>
    </cfRule>
  </conditionalFormatting>
  <conditionalFormatting sqref="E30:E72">
    <cfRule type="expression" dxfId="53" priority="1" stopIfTrue="1">
      <formula>D30&gt;0</formula>
    </cfRule>
  </conditionalFormatting>
  <conditionalFormatting sqref="E135 G135 E142 Q143:Q144 T143:T144 G144 E144:E151 Q152:Q153 T152:T153 G153 E153:E154">
    <cfRule type="cellIs" dxfId="52" priority="4" stopIfTrue="1" operator="equal">
      <formula>"a"</formula>
    </cfRule>
  </conditionalFormatting>
  <conditionalFormatting sqref="G17:G72 G128:G129 G132:G133 G136:G138 G141:G142 G145:G151 G154 G156:G161 G163:G166 G168:G172">
    <cfRule type="expression" dxfId="51" priority="5" stopIfTrue="1">
      <formula>E17=""</formula>
    </cfRule>
  </conditionalFormatting>
  <conditionalFormatting sqref="Q17:Q73 T17:T73 Q127:Q138 T127:T138 Q141:Q142 T141:T142 Q145:Q151 T145:T151 Q154 T154 Q156:Q166 T156:T166 Q168:Q172 T168:T172">
    <cfRule type="cellIs" dxfId="50" priority="3" stopIfTrue="1" operator="equal">
      <formula>#REF!</formula>
    </cfRule>
  </conditionalFormatting>
  <printOptions horizontalCentered="1"/>
  <pageMargins left="0.511811023622047" right="0.26" top="0.48" bottom="0.54" header="0.25" footer="0.27"/>
  <pageSetup paperSize="9" orientation="portrait" horizontalDpi="300" verticalDpi="300" r:id="rId22"/>
  <headerFooter alignWithMargins="0">
    <oddFooter>&amp;R&amp;"Book Antiqua,Bold"&amp;10Schedule-1/ Page &amp;P of &amp;N</oddFooter>
  </headerFooter>
  <colBreaks count="1" manualBreakCount="1">
    <brk id="7" max="1048575" man="1"/>
  </colBreaks>
  <drawing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150"/>
  <sheetViews>
    <sheetView view="pageBreakPreview" zoomScaleNormal="100" zoomScaleSheetLayoutView="100" workbookViewId="0">
      <selection activeCell="I21" sqref="I21"/>
    </sheetView>
  </sheetViews>
  <sheetFormatPr defaultRowHeight="16.5"/>
  <cols>
    <col min="1" max="1" width="5.625" style="1017" customWidth="1"/>
    <col min="2" max="2" width="12.625" style="1017" customWidth="1"/>
    <col min="3" max="3" width="8.75" style="1017" customWidth="1"/>
    <col min="4" max="4" width="27.375" style="1017" customWidth="1"/>
    <col min="5" max="5" width="13.875" style="1017" customWidth="1"/>
    <col min="6" max="6" width="93" style="1018" customWidth="1"/>
    <col min="7" max="7" width="6.75" style="1017" customWidth="1"/>
    <col min="8" max="8" width="8" style="1017" customWidth="1"/>
    <col min="9" max="9" width="13.875" style="1019" customWidth="1"/>
    <col min="10" max="10" width="19.75" style="1019" customWidth="1"/>
    <col min="11" max="11" width="9" style="1009" customWidth="1"/>
    <col min="12" max="13" width="9" style="282" customWidth="1"/>
    <col min="14" max="20" width="9" style="1009" customWidth="1"/>
    <col min="21" max="32" width="9" style="1009"/>
    <col min="33" max="16384" width="9" style="282"/>
  </cols>
  <sheetData>
    <row r="1" spans="1:36" ht="18" customHeight="1">
      <c r="A1" s="1004" t="str">
        <f>Cover!B3</f>
        <v>Specification No.: CC/NT/W-TW/DOM/A06/23/04720</v>
      </c>
      <c r="B1" s="1004"/>
      <c r="C1" s="1004"/>
      <c r="D1" s="1004"/>
      <c r="E1" s="1004"/>
      <c r="F1" s="1005"/>
      <c r="G1" s="1006"/>
      <c r="H1" s="1006"/>
      <c r="I1" s="1007"/>
      <c r="J1" s="1008" t="s">
        <v>421</v>
      </c>
    </row>
    <row r="2" spans="1:36" ht="6.75" customHeight="1">
      <c r="A2" s="1010"/>
      <c r="B2" s="1010"/>
      <c r="C2" s="1010"/>
      <c r="D2" s="1010"/>
      <c r="E2" s="1010"/>
      <c r="F2" s="1011"/>
      <c r="G2" s="1010"/>
      <c r="H2" s="1010"/>
      <c r="I2" s="282"/>
      <c r="J2" s="282"/>
    </row>
    <row r="3" spans="1:36" ht="62.25" customHeight="1">
      <c r="A3" s="1182" t="str">
        <f>Cover!$B$2</f>
        <v xml:space="preserve">Transmission Line package TW01 for Diversion/modification of 400kV D/C Kota/RAPPD – Jaipur South Transmission Line due to upcoming Isarda Dam Project under Consultancy services </v>
      </c>
      <c r="B3" s="1182"/>
      <c r="C3" s="1182"/>
      <c r="D3" s="1182"/>
      <c r="E3" s="1182"/>
      <c r="F3" s="1182"/>
      <c r="G3" s="1182"/>
      <c r="H3" s="1182"/>
      <c r="I3" s="1182"/>
      <c r="J3" s="1182"/>
      <c r="K3" s="1012"/>
      <c r="L3" s="1013"/>
      <c r="M3" s="1014"/>
      <c r="O3" s="1015"/>
      <c r="R3" s="1238"/>
      <c r="S3" s="1238"/>
      <c r="AG3" s="1009"/>
      <c r="AH3" s="1009"/>
      <c r="AI3" s="1009"/>
      <c r="AJ3" s="1009"/>
    </row>
    <row r="4" spans="1:36" ht="21.95" customHeight="1">
      <c r="A4" s="1239" t="s">
        <v>23</v>
      </c>
      <c r="B4" s="1239"/>
      <c r="C4" s="1239"/>
      <c r="D4" s="1239"/>
      <c r="E4" s="1239"/>
      <c r="F4" s="1239"/>
      <c r="G4" s="1239"/>
      <c r="H4" s="1239"/>
      <c r="I4" s="1239"/>
      <c r="J4" s="1239"/>
      <c r="K4" s="1016"/>
    </row>
    <row r="5" spans="1:36" ht="15" customHeight="1">
      <c r="J5" s="282"/>
    </row>
    <row r="6" spans="1:36" ht="18" customHeight="1">
      <c r="A6" s="1236" t="str">
        <f>'Sch-1'!A6</f>
        <v>Bidder’s Name and Address (Sole Bidder) :</v>
      </c>
      <c r="B6" s="1236"/>
      <c r="C6" s="1236"/>
      <c r="D6" s="1236"/>
      <c r="E6" s="1020"/>
      <c r="F6" s="1021"/>
      <c r="G6" s="1022"/>
      <c r="H6" s="1022"/>
      <c r="I6" s="1023" t="s">
        <v>392</v>
      </c>
      <c r="J6" s="282"/>
      <c r="K6" s="1024"/>
    </row>
    <row r="7" spans="1:36">
      <c r="A7" s="1240" t="str">
        <f>'Sch-1'!A7</f>
        <v/>
      </c>
      <c r="B7" s="1240"/>
      <c r="C7" s="1240"/>
      <c r="D7" s="1240"/>
      <c r="E7" s="1240"/>
      <c r="F7" s="1240"/>
      <c r="G7" s="1240"/>
      <c r="H7" s="1240"/>
      <c r="I7" s="1025" t="str">
        <f>'Sch-1'!M7</f>
        <v>Contracts Services, 3rd Floor</v>
      </c>
      <c r="J7" s="282"/>
      <c r="K7" s="1024"/>
    </row>
    <row r="8" spans="1:36" ht="18" customHeight="1">
      <c r="A8" s="1236" t="s">
        <v>393</v>
      </c>
      <c r="B8" s="1236"/>
      <c r="C8" s="1231" t="str">
        <f>IF('Sch-1'!C8=0, "", 'Sch-1'!C8)</f>
        <v xml:space="preserve">…….. …….. …….. …….. …….. …….. </v>
      </c>
      <c r="D8" s="1231"/>
      <c r="E8" s="1231"/>
      <c r="I8" s="1025" t="str">
        <f>'Sch-1'!M8</f>
        <v>Power Grid Corporation of India Ltd.,</v>
      </c>
      <c r="J8" s="282"/>
      <c r="K8" s="1024"/>
    </row>
    <row r="9" spans="1:36" ht="18" customHeight="1">
      <c r="A9" s="1236" t="s">
        <v>395</v>
      </c>
      <c r="B9" s="1236"/>
      <c r="C9" s="1231" t="str">
        <f>IF('Sch-1'!C9=0, "", 'Sch-1'!C9)</f>
        <v xml:space="preserve">…….. …….. …….. …….. …….. …….. </v>
      </c>
      <c r="D9" s="1231"/>
      <c r="E9" s="1231"/>
      <c r="I9" s="1025" t="str">
        <f>'Sch-1'!M9</f>
        <v>"Saudamini", Plot No.-2</v>
      </c>
      <c r="J9" s="282"/>
      <c r="K9" s="1024"/>
    </row>
    <row r="10" spans="1:36" ht="18" customHeight="1">
      <c r="A10" s="1022"/>
      <c r="B10" s="1022"/>
      <c r="C10" s="1231" t="str">
        <f>IF('Sch-1'!C10=0, "", 'Sch-1'!C10)</f>
        <v xml:space="preserve">…….. …….. …….. …….. …….. …….. </v>
      </c>
      <c r="D10" s="1231"/>
      <c r="E10" s="1231"/>
      <c r="I10" s="1025" t="str">
        <f>'Sch-1'!M10</f>
        <v xml:space="preserve">Sector-29, </v>
      </c>
      <c r="J10" s="282"/>
      <c r="K10" s="1024"/>
    </row>
    <row r="11" spans="1:36" ht="18" customHeight="1">
      <c r="A11" s="1022"/>
      <c r="B11" s="1022"/>
      <c r="C11" s="1231" t="str">
        <f>IF('Sch-1'!C11=0, "", 'Sch-1'!C11)</f>
        <v xml:space="preserve">…….. …….. …….. …….. …….. …….. </v>
      </c>
      <c r="D11" s="1231"/>
      <c r="E11" s="1231"/>
      <c r="I11" s="1025" t="str">
        <f>'Sch-1'!M11</f>
        <v>Gurgaon (Haryana) - 122001</v>
      </c>
      <c r="J11" s="282"/>
      <c r="K11" s="1024"/>
    </row>
    <row r="12" spans="1:36" ht="18" customHeight="1">
      <c r="A12" s="1022"/>
      <c r="B12" s="1022"/>
      <c r="C12" s="1022"/>
      <c r="D12" s="1022"/>
      <c r="E12" s="1022"/>
      <c r="F12" s="1026"/>
      <c r="G12" s="1026"/>
      <c r="H12" s="1026"/>
      <c r="I12" s="1025"/>
      <c r="J12" s="282"/>
      <c r="K12" s="1024"/>
    </row>
    <row r="13" spans="1:36" ht="25.5" customHeight="1">
      <c r="A13" s="1237" t="s">
        <v>564</v>
      </c>
      <c r="B13" s="1237"/>
      <c r="C13" s="1237"/>
      <c r="D13" s="1237"/>
      <c r="E13" s="1237"/>
      <c r="F13" s="1237"/>
      <c r="G13" s="1237"/>
      <c r="H13" s="1237"/>
      <c r="I13" s="1237"/>
      <c r="J13" s="1237"/>
      <c r="K13" s="1024"/>
    </row>
    <row r="14" spans="1:36" ht="18" customHeight="1">
      <c r="A14" s="1025"/>
      <c r="B14" s="1025"/>
      <c r="C14" s="1025"/>
      <c r="D14" s="1025"/>
      <c r="E14" s="1025"/>
      <c r="F14" s="1025"/>
      <c r="G14" s="1025"/>
      <c r="H14" s="1025"/>
      <c r="I14" s="1025"/>
      <c r="J14" s="1025"/>
      <c r="K14" s="1024"/>
    </row>
    <row r="15" spans="1:36">
      <c r="A15" s="1022"/>
      <c r="B15" s="1022"/>
      <c r="C15" s="1022"/>
      <c r="D15" s="1022"/>
      <c r="E15" s="1022"/>
      <c r="F15" s="1027"/>
      <c r="G15" s="1020"/>
      <c r="H15" s="1020"/>
      <c r="I15" s="1232" t="s">
        <v>274</v>
      </c>
      <c r="J15" s="1232"/>
      <c r="K15" s="422"/>
    </row>
    <row r="16" spans="1:36" ht="78" customHeight="1">
      <c r="A16" s="1069" t="s">
        <v>361</v>
      </c>
      <c r="B16" s="1069" t="s">
        <v>510</v>
      </c>
      <c r="C16" s="1069" t="s">
        <v>511</v>
      </c>
      <c r="D16" s="1069" t="s">
        <v>512</v>
      </c>
      <c r="E16" s="1069" t="s">
        <v>513</v>
      </c>
      <c r="F16" s="1070" t="s">
        <v>368</v>
      </c>
      <c r="G16" s="1071" t="s">
        <v>353</v>
      </c>
      <c r="H16" s="1071" t="s">
        <v>354</v>
      </c>
      <c r="I16" s="1069" t="s">
        <v>515</v>
      </c>
      <c r="J16" s="1069" t="s">
        <v>516</v>
      </c>
    </row>
    <row r="17" spans="1:13">
      <c r="A17" s="1072">
        <v>1</v>
      </c>
      <c r="B17" s="1072">
        <v>2</v>
      </c>
      <c r="C17" s="1072">
        <v>3</v>
      </c>
      <c r="D17" s="1072">
        <v>4</v>
      </c>
      <c r="E17" s="1072">
        <v>5</v>
      </c>
      <c r="F17" s="1072">
        <v>4</v>
      </c>
      <c r="G17" s="1072">
        <v>5</v>
      </c>
      <c r="H17" s="1072">
        <v>6</v>
      </c>
      <c r="I17" s="1072">
        <v>7</v>
      </c>
      <c r="J17" s="1072" t="s">
        <v>547</v>
      </c>
      <c r="K17" s="1030"/>
    </row>
    <row r="18" spans="1:13" hidden="1">
      <c r="A18" s="1031"/>
      <c r="B18" s="1031"/>
      <c r="C18" s="1031"/>
      <c r="D18" s="1031"/>
      <c r="E18" s="1031"/>
      <c r="F18" s="1032"/>
      <c r="G18" s="1032"/>
      <c r="H18" s="1032"/>
      <c r="I18" s="1032"/>
      <c r="J18" s="1033"/>
      <c r="K18" s="1030"/>
    </row>
    <row r="19" spans="1:13" hidden="1">
      <c r="A19" s="1031"/>
      <c r="B19" s="1031"/>
      <c r="C19" s="1031"/>
      <c r="D19" s="1031"/>
      <c r="E19" s="1031"/>
      <c r="F19" s="1032"/>
      <c r="G19" s="1032"/>
      <c r="H19" s="1032"/>
      <c r="I19" s="1032"/>
      <c r="J19" s="1033"/>
      <c r="K19" s="1030"/>
    </row>
    <row r="20" spans="1:13" s="1019" customFormat="1" ht="24.75" customHeight="1">
      <c r="A20" s="1115" t="str">
        <f>'Sch-1'!A20</f>
        <v>I</v>
      </c>
      <c r="B20" s="1233" t="s">
        <v>587</v>
      </c>
      <c r="C20" s="1234"/>
      <c r="D20" s="1234"/>
      <c r="E20" s="1234"/>
      <c r="F20" s="1235"/>
      <c r="G20" s="920"/>
      <c r="H20" s="920"/>
      <c r="I20" s="920"/>
      <c r="J20" s="1034"/>
      <c r="M20" s="282"/>
    </row>
    <row r="21" spans="1:13" s="1019" customFormat="1" ht="49.5">
      <c r="A21" s="922">
        <v>1</v>
      </c>
      <c r="B21" s="922">
        <v>7000023583</v>
      </c>
      <c r="C21" s="922">
        <v>10</v>
      </c>
      <c r="D21" s="922" t="s">
        <v>589</v>
      </c>
      <c r="E21" s="922">
        <v>1000013391</v>
      </c>
      <c r="F21" s="922" t="s">
        <v>598</v>
      </c>
      <c r="G21" s="922" t="s">
        <v>574</v>
      </c>
      <c r="H21" s="922">
        <v>655.33000000000004</v>
      </c>
      <c r="I21" s="1093"/>
      <c r="J21" s="1094" t="str">
        <f>IF(I21=0, "Included",IF(ISERROR(H21*I21), I21, H21*I21))</f>
        <v>Included</v>
      </c>
      <c r="K21" s="1035"/>
      <c r="M21" s="282"/>
    </row>
    <row r="22" spans="1:13" s="1019" customFormat="1" ht="49.5">
      <c r="A22" s="922">
        <v>2</v>
      </c>
      <c r="B22" s="922">
        <v>7000023583</v>
      </c>
      <c r="C22" s="922">
        <v>20</v>
      </c>
      <c r="D22" s="922" t="s">
        <v>589</v>
      </c>
      <c r="E22" s="922">
        <v>1000015274</v>
      </c>
      <c r="F22" s="922" t="s">
        <v>599</v>
      </c>
      <c r="G22" s="922" t="s">
        <v>574</v>
      </c>
      <c r="H22" s="922">
        <v>724.39</v>
      </c>
      <c r="I22" s="1093"/>
      <c r="J22" s="1094" t="str">
        <f t="shared" ref="J22:J36" si="0">IF(I22=0, "Included",IF(ISERROR(H22*I22), I22, H22*I22))</f>
        <v>Included</v>
      </c>
      <c r="K22" s="1035"/>
      <c r="M22" s="282"/>
    </row>
    <row r="23" spans="1:13" s="1019" customFormat="1" ht="33">
      <c r="A23" s="922">
        <v>3</v>
      </c>
      <c r="B23" s="922">
        <v>7000023583</v>
      </c>
      <c r="C23" s="922">
        <v>30</v>
      </c>
      <c r="D23" s="922" t="s">
        <v>589</v>
      </c>
      <c r="E23" s="922">
        <v>1000013393</v>
      </c>
      <c r="F23" s="922" t="s">
        <v>600</v>
      </c>
      <c r="G23" s="922" t="s">
        <v>574</v>
      </c>
      <c r="H23" s="922">
        <v>43.26</v>
      </c>
      <c r="I23" s="1093"/>
      <c r="J23" s="1094" t="str">
        <f t="shared" si="0"/>
        <v>Included</v>
      </c>
      <c r="K23" s="1035"/>
      <c r="M23" s="282"/>
    </row>
    <row r="24" spans="1:13" s="1019" customFormat="1" ht="33">
      <c r="A24" s="922">
        <v>4</v>
      </c>
      <c r="B24" s="922">
        <v>7000023583</v>
      </c>
      <c r="C24" s="922">
        <v>40</v>
      </c>
      <c r="D24" s="922" t="s">
        <v>589</v>
      </c>
      <c r="E24" s="922">
        <v>1000015276</v>
      </c>
      <c r="F24" s="922" t="s">
        <v>601</v>
      </c>
      <c r="G24" s="922" t="s">
        <v>574</v>
      </c>
      <c r="H24" s="922">
        <v>5.49</v>
      </c>
      <c r="I24" s="1093"/>
      <c r="J24" s="1094" t="str">
        <f t="shared" si="0"/>
        <v>Included</v>
      </c>
      <c r="K24" s="1035"/>
      <c r="M24" s="282"/>
    </row>
    <row r="25" spans="1:13" s="1019" customFormat="1" ht="33">
      <c r="A25" s="922">
        <v>5</v>
      </c>
      <c r="B25" s="922">
        <v>7000023583</v>
      </c>
      <c r="C25" s="922">
        <v>50</v>
      </c>
      <c r="D25" s="922" t="s">
        <v>589</v>
      </c>
      <c r="E25" s="922">
        <v>1000013472</v>
      </c>
      <c r="F25" s="922" t="s">
        <v>602</v>
      </c>
      <c r="G25" s="922" t="s">
        <v>574</v>
      </c>
      <c r="H25" s="922">
        <v>61.24</v>
      </c>
      <c r="I25" s="1093"/>
      <c r="J25" s="1094" t="str">
        <f t="shared" si="0"/>
        <v>Included</v>
      </c>
      <c r="K25" s="1035"/>
      <c r="M25" s="282"/>
    </row>
    <row r="26" spans="1:13" s="1019" customFormat="1" ht="33">
      <c r="A26" s="922">
        <v>6</v>
      </c>
      <c r="B26" s="922">
        <v>7000023583</v>
      </c>
      <c r="C26" s="922">
        <v>60</v>
      </c>
      <c r="D26" s="922" t="s">
        <v>589</v>
      </c>
      <c r="E26" s="922">
        <v>1000007847</v>
      </c>
      <c r="F26" s="922" t="s">
        <v>603</v>
      </c>
      <c r="G26" s="922" t="s">
        <v>574</v>
      </c>
      <c r="H26" s="922">
        <v>0.94</v>
      </c>
      <c r="I26" s="1093"/>
      <c r="J26" s="1094" t="str">
        <f t="shared" si="0"/>
        <v>Included</v>
      </c>
      <c r="K26" s="1035"/>
      <c r="M26" s="282"/>
    </row>
    <row r="27" spans="1:13" s="1019" customFormat="1" ht="33">
      <c r="A27" s="922">
        <v>7</v>
      </c>
      <c r="B27" s="922">
        <v>7000023583</v>
      </c>
      <c r="C27" s="922">
        <v>70</v>
      </c>
      <c r="D27" s="922" t="s">
        <v>590</v>
      </c>
      <c r="E27" s="922">
        <v>1000017587</v>
      </c>
      <c r="F27" s="922" t="s">
        <v>604</v>
      </c>
      <c r="G27" s="922" t="s">
        <v>571</v>
      </c>
      <c r="H27" s="922">
        <v>64</v>
      </c>
      <c r="I27" s="1093"/>
      <c r="J27" s="1094" t="str">
        <f>IF(I27=0, "Included",IF(ISERROR(H27*I27), I27, H27*I27))</f>
        <v>Included</v>
      </c>
      <c r="K27" s="1035"/>
      <c r="M27" s="282"/>
    </row>
    <row r="28" spans="1:13" s="1019" customFormat="1" ht="33">
      <c r="A28" s="922">
        <v>8</v>
      </c>
      <c r="B28" s="922">
        <v>7000023583</v>
      </c>
      <c r="C28" s="922">
        <v>80</v>
      </c>
      <c r="D28" s="922" t="s">
        <v>590</v>
      </c>
      <c r="E28" s="922">
        <v>1000038340</v>
      </c>
      <c r="F28" s="922" t="s">
        <v>605</v>
      </c>
      <c r="G28" s="922" t="s">
        <v>571</v>
      </c>
      <c r="H28" s="922">
        <v>64</v>
      </c>
      <c r="I28" s="1093"/>
      <c r="J28" s="1094" t="str">
        <f t="shared" si="0"/>
        <v>Included</v>
      </c>
      <c r="K28" s="1035"/>
      <c r="M28" s="282"/>
    </row>
    <row r="29" spans="1:13" s="1019" customFormat="1" ht="33">
      <c r="A29" s="922">
        <v>9</v>
      </c>
      <c r="B29" s="922">
        <v>7000023583</v>
      </c>
      <c r="C29" s="922">
        <v>90</v>
      </c>
      <c r="D29" s="922" t="s">
        <v>590</v>
      </c>
      <c r="E29" s="922">
        <v>1000010003</v>
      </c>
      <c r="F29" s="922" t="s">
        <v>606</v>
      </c>
      <c r="G29" s="922" t="s">
        <v>571</v>
      </c>
      <c r="H29" s="922">
        <v>28</v>
      </c>
      <c r="I29" s="1093"/>
      <c r="J29" s="1094" t="str">
        <f t="shared" si="0"/>
        <v>Included</v>
      </c>
      <c r="K29" s="1035"/>
      <c r="M29" s="282"/>
    </row>
    <row r="30" spans="1:13" s="1019" customFormat="1" ht="33">
      <c r="A30" s="922">
        <v>10</v>
      </c>
      <c r="B30" s="922">
        <v>7000023583</v>
      </c>
      <c r="C30" s="922">
        <v>100</v>
      </c>
      <c r="D30" s="922" t="s">
        <v>590</v>
      </c>
      <c r="E30" s="922">
        <v>1000019718</v>
      </c>
      <c r="F30" s="922" t="s">
        <v>607</v>
      </c>
      <c r="G30" s="922" t="s">
        <v>571</v>
      </c>
      <c r="H30" s="922">
        <v>4</v>
      </c>
      <c r="I30" s="1093"/>
      <c r="J30" s="1094" t="str">
        <f t="shared" si="0"/>
        <v>Included</v>
      </c>
      <c r="K30" s="1035"/>
      <c r="M30" s="282"/>
    </row>
    <row r="31" spans="1:13" s="1019" customFormat="1" ht="33">
      <c r="A31" s="922">
        <v>11</v>
      </c>
      <c r="B31" s="922">
        <v>7000023583</v>
      </c>
      <c r="C31" s="922">
        <v>110</v>
      </c>
      <c r="D31" s="922" t="s">
        <v>590</v>
      </c>
      <c r="E31" s="922">
        <v>1000057380</v>
      </c>
      <c r="F31" s="922" t="s">
        <v>608</v>
      </c>
      <c r="G31" s="922" t="s">
        <v>571</v>
      </c>
      <c r="H31" s="922">
        <v>2</v>
      </c>
      <c r="I31" s="1093"/>
      <c r="J31" s="1094" t="str">
        <f t="shared" si="0"/>
        <v>Included</v>
      </c>
      <c r="K31" s="1035"/>
      <c r="M31" s="282"/>
    </row>
    <row r="32" spans="1:13" s="1019" customFormat="1" ht="33">
      <c r="A32" s="922">
        <v>12</v>
      </c>
      <c r="B32" s="922">
        <v>7000023583</v>
      </c>
      <c r="C32" s="922">
        <v>120</v>
      </c>
      <c r="D32" s="922" t="s">
        <v>591</v>
      </c>
      <c r="E32" s="922">
        <v>1000010539</v>
      </c>
      <c r="F32" s="922" t="s">
        <v>609</v>
      </c>
      <c r="G32" s="922" t="s">
        <v>571</v>
      </c>
      <c r="H32" s="922">
        <v>92</v>
      </c>
      <c r="I32" s="1093"/>
      <c r="J32" s="1094" t="str">
        <f t="shared" si="0"/>
        <v>Included</v>
      </c>
      <c r="K32" s="1035"/>
      <c r="M32" s="282"/>
    </row>
    <row r="33" spans="1:13" s="1019" customFormat="1" ht="33">
      <c r="A33" s="922">
        <v>13</v>
      </c>
      <c r="B33" s="922">
        <v>7000023583</v>
      </c>
      <c r="C33" s="922">
        <v>130</v>
      </c>
      <c r="D33" s="922" t="s">
        <v>591</v>
      </c>
      <c r="E33" s="922">
        <v>1000015971</v>
      </c>
      <c r="F33" s="922" t="s">
        <v>610</v>
      </c>
      <c r="G33" s="922" t="s">
        <v>571</v>
      </c>
      <c r="H33" s="922">
        <v>92</v>
      </c>
      <c r="I33" s="1093"/>
      <c r="J33" s="1094" t="str">
        <f t="shared" si="0"/>
        <v>Included</v>
      </c>
      <c r="K33" s="1035"/>
      <c r="M33" s="282"/>
    </row>
    <row r="34" spans="1:13" s="1019" customFormat="1" ht="33">
      <c r="A34" s="922">
        <v>14</v>
      </c>
      <c r="B34" s="922">
        <v>7000023583</v>
      </c>
      <c r="C34" s="922">
        <v>140</v>
      </c>
      <c r="D34" s="922" t="s">
        <v>591</v>
      </c>
      <c r="E34" s="922">
        <v>1000017508</v>
      </c>
      <c r="F34" s="922" t="s">
        <v>611</v>
      </c>
      <c r="G34" s="922" t="s">
        <v>572</v>
      </c>
      <c r="H34" s="922">
        <v>184</v>
      </c>
      <c r="I34" s="1093"/>
      <c r="J34" s="1094" t="str">
        <f t="shared" si="0"/>
        <v>Included</v>
      </c>
      <c r="K34" s="1035"/>
      <c r="M34" s="282"/>
    </row>
    <row r="35" spans="1:13" s="1019" customFormat="1" ht="33">
      <c r="A35" s="922">
        <v>15</v>
      </c>
      <c r="B35" s="922">
        <v>7000023583</v>
      </c>
      <c r="C35" s="922">
        <v>150</v>
      </c>
      <c r="D35" s="922" t="s">
        <v>591</v>
      </c>
      <c r="E35" s="922">
        <v>1000009119</v>
      </c>
      <c r="F35" s="922" t="s">
        <v>612</v>
      </c>
      <c r="G35" s="922" t="s">
        <v>572</v>
      </c>
      <c r="H35" s="922">
        <v>92</v>
      </c>
      <c r="I35" s="1093"/>
      <c r="J35" s="1094" t="str">
        <f t="shared" si="0"/>
        <v>Included</v>
      </c>
      <c r="K35" s="1035"/>
      <c r="M35" s="282"/>
    </row>
    <row r="36" spans="1:13" s="1019" customFormat="1" ht="33">
      <c r="A36" s="922">
        <v>16</v>
      </c>
      <c r="B36" s="922">
        <v>7000023583</v>
      </c>
      <c r="C36" s="922">
        <v>160</v>
      </c>
      <c r="D36" s="922" t="s">
        <v>591</v>
      </c>
      <c r="E36" s="922">
        <v>1000006779</v>
      </c>
      <c r="F36" s="922" t="s">
        <v>613</v>
      </c>
      <c r="G36" s="922" t="s">
        <v>572</v>
      </c>
      <c r="H36" s="922">
        <v>92</v>
      </c>
      <c r="I36" s="1093"/>
      <c r="J36" s="1094" t="str">
        <f t="shared" si="0"/>
        <v>Included</v>
      </c>
      <c r="K36" s="1035"/>
      <c r="M36" s="282"/>
    </row>
    <row r="37" spans="1:13" s="1019" customFormat="1" ht="33">
      <c r="A37" s="922">
        <v>17</v>
      </c>
      <c r="B37" s="922">
        <v>7000023583</v>
      </c>
      <c r="C37" s="922">
        <v>170</v>
      </c>
      <c r="D37" s="922" t="s">
        <v>591</v>
      </c>
      <c r="E37" s="922">
        <v>1000007735</v>
      </c>
      <c r="F37" s="922" t="s">
        <v>614</v>
      </c>
      <c r="G37" s="922" t="s">
        <v>572</v>
      </c>
      <c r="H37" s="922">
        <v>148</v>
      </c>
      <c r="I37" s="1093"/>
      <c r="J37" s="1094" t="str">
        <f t="shared" ref="J37:J56" si="1">IF(I37=0, "Included",IF(ISERROR(H37*I37), I37, H37*I37))</f>
        <v>Included</v>
      </c>
      <c r="K37" s="1035"/>
      <c r="M37" s="282"/>
    </row>
    <row r="38" spans="1:13" s="1019" customFormat="1">
      <c r="A38" s="922">
        <v>18</v>
      </c>
      <c r="B38" s="922">
        <v>7000023583</v>
      </c>
      <c r="C38" s="922">
        <v>180</v>
      </c>
      <c r="D38" s="922" t="s">
        <v>592</v>
      </c>
      <c r="E38" s="922">
        <v>1000030860</v>
      </c>
      <c r="F38" s="922" t="s">
        <v>615</v>
      </c>
      <c r="G38" s="922" t="s">
        <v>581</v>
      </c>
      <c r="H38" s="922">
        <v>437.75</v>
      </c>
      <c r="I38" s="1093"/>
      <c r="J38" s="1094" t="str">
        <f t="shared" si="1"/>
        <v>Included</v>
      </c>
      <c r="K38" s="1035"/>
      <c r="M38" s="282"/>
    </row>
    <row r="39" spans="1:13" s="1019" customFormat="1">
      <c r="A39" s="922">
        <v>19</v>
      </c>
      <c r="B39" s="922">
        <v>7000023583</v>
      </c>
      <c r="C39" s="922">
        <v>190</v>
      </c>
      <c r="D39" s="922" t="s">
        <v>593</v>
      </c>
      <c r="E39" s="922">
        <v>1000030841</v>
      </c>
      <c r="F39" s="922" t="s">
        <v>616</v>
      </c>
      <c r="G39" s="922" t="s">
        <v>581</v>
      </c>
      <c r="H39" s="922">
        <v>36.479999999999997</v>
      </c>
      <c r="I39" s="1093"/>
      <c r="J39" s="1094" t="str">
        <f t="shared" si="1"/>
        <v>Included</v>
      </c>
      <c r="K39" s="1035"/>
      <c r="M39" s="282"/>
    </row>
    <row r="40" spans="1:13" s="1019" customFormat="1" ht="33">
      <c r="A40" s="922">
        <v>20</v>
      </c>
      <c r="B40" s="922">
        <v>7000023583</v>
      </c>
      <c r="C40" s="922">
        <v>200</v>
      </c>
      <c r="D40" s="922" t="s">
        <v>594</v>
      </c>
      <c r="E40" s="922">
        <v>1000009325</v>
      </c>
      <c r="F40" s="922" t="s">
        <v>617</v>
      </c>
      <c r="G40" s="922" t="s">
        <v>571</v>
      </c>
      <c r="H40" s="922">
        <v>474</v>
      </c>
      <c r="I40" s="1093"/>
      <c r="J40" s="1094" t="str">
        <f t="shared" si="1"/>
        <v>Included</v>
      </c>
      <c r="K40" s="1035"/>
      <c r="M40" s="282"/>
    </row>
    <row r="41" spans="1:13" s="1019" customFormat="1" ht="33">
      <c r="A41" s="922">
        <v>21</v>
      </c>
      <c r="B41" s="922">
        <v>7000023583</v>
      </c>
      <c r="C41" s="922">
        <v>210</v>
      </c>
      <c r="D41" s="922" t="s">
        <v>594</v>
      </c>
      <c r="E41" s="922">
        <v>1000009328</v>
      </c>
      <c r="F41" s="922" t="s">
        <v>618</v>
      </c>
      <c r="G41" s="922" t="s">
        <v>571</v>
      </c>
      <c r="H41" s="922">
        <v>432</v>
      </c>
      <c r="I41" s="1093"/>
      <c r="J41" s="1094" t="str">
        <f t="shared" si="1"/>
        <v>Included</v>
      </c>
      <c r="K41" s="1035"/>
      <c r="M41" s="282"/>
    </row>
    <row r="42" spans="1:13" s="1019" customFormat="1" ht="33">
      <c r="A42" s="922">
        <v>22</v>
      </c>
      <c r="B42" s="922">
        <v>7000023583</v>
      </c>
      <c r="C42" s="922">
        <v>220</v>
      </c>
      <c r="D42" s="922" t="s">
        <v>595</v>
      </c>
      <c r="E42" s="922">
        <v>1000019809</v>
      </c>
      <c r="F42" s="922" t="s">
        <v>619</v>
      </c>
      <c r="G42" s="922" t="s">
        <v>572</v>
      </c>
      <c r="H42" s="922">
        <v>444</v>
      </c>
      <c r="I42" s="1093"/>
      <c r="J42" s="1094" t="str">
        <f t="shared" si="1"/>
        <v>Included</v>
      </c>
      <c r="K42" s="1035"/>
      <c r="M42" s="282"/>
    </row>
    <row r="43" spans="1:13" s="1019" customFormat="1" ht="33">
      <c r="A43" s="922">
        <v>23</v>
      </c>
      <c r="B43" s="922">
        <v>7000023583</v>
      </c>
      <c r="C43" s="922">
        <v>230</v>
      </c>
      <c r="D43" s="922" t="s">
        <v>595</v>
      </c>
      <c r="E43" s="922">
        <v>1000019788</v>
      </c>
      <c r="F43" s="922" t="s">
        <v>620</v>
      </c>
      <c r="G43" s="922" t="s">
        <v>572</v>
      </c>
      <c r="H43" s="922">
        <v>30</v>
      </c>
      <c r="I43" s="1093"/>
      <c r="J43" s="1094" t="str">
        <f t="shared" si="1"/>
        <v>Included</v>
      </c>
      <c r="K43" s="1035"/>
      <c r="M43" s="282"/>
    </row>
    <row r="44" spans="1:13" s="1019" customFormat="1" ht="33">
      <c r="A44" s="922">
        <v>24</v>
      </c>
      <c r="B44" s="922">
        <v>7000023583</v>
      </c>
      <c r="C44" s="922">
        <v>240</v>
      </c>
      <c r="D44" s="922" t="s">
        <v>595</v>
      </c>
      <c r="E44" s="922">
        <v>1000010800</v>
      </c>
      <c r="F44" s="922" t="s">
        <v>621</v>
      </c>
      <c r="G44" s="922" t="s">
        <v>572</v>
      </c>
      <c r="H44" s="922">
        <v>216</v>
      </c>
      <c r="I44" s="1093"/>
      <c r="J44" s="1094" t="str">
        <f t="shared" si="1"/>
        <v>Included</v>
      </c>
      <c r="K44" s="1035"/>
      <c r="M44" s="282"/>
    </row>
    <row r="45" spans="1:13" s="1019" customFormat="1" ht="33">
      <c r="A45" s="922">
        <v>25</v>
      </c>
      <c r="B45" s="922">
        <v>7000023583</v>
      </c>
      <c r="C45" s="922">
        <v>250</v>
      </c>
      <c r="D45" s="922" t="s">
        <v>596</v>
      </c>
      <c r="E45" s="922">
        <v>1000015503</v>
      </c>
      <c r="F45" s="922" t="s">
        <v>622</v>
      </c>
      <c r="G45" s="922" t="s">
        <v>571</v>
      </c>
      <c r="H45" s="922">
        <v>230</v>
      </c>
      <c r="I45" s="1093"/>
      <c r="J45" s="1094" t="str">
        <f t="shared" si="1"/>
        <v>Included</v>
      </c>
      <c r="K45" s="1035"/>
      <c r="M45" s="282"/>
    </row>
    <row r="46" spans="1:13" s="1019" customFormat="1" ht="33">
      <c r="A46" s="922">
        <v>26</v>
      </c>
      <c r="B46" s="922">
        <v>7000023583</v>
      </c>
      <c r="C46" s="922">
        <v>260</v>
      </c>
      <c r="D46" s="922" t="s">
        <v>596</v>
      </c>
      <c r="E46" s="922">
        <v>1000018443</v>
      </c>
      <c r="F46" s="922" t="s">
        <v>623</v>
      </c>
      <c r="G46" s="922" t="s">
        <v>571</v>
      </c>
      <c r="H46" s="922">
        <v>77</v>
      </c>
      <c r="I46" s="1093"/>
      <c r="J46" s="1094" t="str">
        <f t="shared" si="1"/>
        <v>Included</v>
      </c>
      <c r="K46" s="1035"/>
      <c r="M46" s="282"/>
    </row>
    <row r="47" spans="1:13" s="1019" customFormat="1" ht="33">
      <c r="A47" s="922">
        <v>27</v>
      </c>
      <c r="B47" s="922">
        <v>7000023583</v>
      </c>
      <c r="C47" s="922">
        <v>270</v>
      </c>
      <c r="D47" s="922" t="s">
        <v>596</v>
      </c>
      <c r="E47" s="922">
        <v>1000022431</v>
      </c>
      <c r="F47" s="922" t="s">
        <v>624</v>
      </c>
      <c r="G47" s="922" t="s">
        <v>571</v>
      </c>
      <c r="H47" s="922">
        <v>2640</v>
      </c>
      <c r="I47" s="1093"/>
      <c r="J47" s="1094" t="str">
        <f t="shared" si="1"/>
        <v>Included</v>
      </c>
      <c r="K47" s="1035"/>
      <c r="M47" s="282"/>
    </row>
    <row r="48" spans="1:13" s="1019" customFormat="1" ht="33">
      <c r="A48" s="922">
        <v>28</v>
      </c>
      <c r="B48" s="922">
        <v>7000023583</v>
      </c>
      <c r="C48" s="922">
        <v>280</v>
      </c>
      <c r="D48" s="922" t="s">
        <v>596</v>
      </c>
      <c r="E48" s="922">
        <v>1000007935</v>
      </c>
      <c r="F48" s="922" t="s">
        <v>625</v>
      </c>
      <c r="G48" s="922" t="s">
        <v>571</v>
      </c>
      <c r="H48" s="922">
        <v>3792</v>
      </c>
      <c r="I48" s="1093"/>
      <c r="J48" s="1094" t="str">
        <f t="shared" si="1"/>
        <v>Included</v>
      </c>
      <c r="K48" s="1035"/>
      <c r="M48" s="282"/>
    </row>
    <row r="49" spans="1:32" s="1019" customFormat="1" ht="33">
      <c r="A49" s="922">
        <v>29</v>
      </c>
      <c r="B49" s="922">
        <v>7000023583</v>
      </c>
      <c r="C49" s="922">
        <v>290</v>
      </c>
      <c r="D49" s="922" t="s">
        <v>596</v>
      </c>
      <c r="E49" s="922">
        <v>1000018559</v>
      </c>
      <c r="F49" s="922" t="s">
        <v>626</v>
      </c>
      <c r="G49" s="922" t="s">
        <v>571</v>
      </c>
      <c r="H49" s="922">
        <v>432</v>
      </c>
      <c r="I49" s="1093"/>
      <c r="J49" s="1094" t="str">
        <f t="shared" si="1"/>
        <v>Included</v>
      </c>
      <c r="K49" s="1035"/>
      <c r="M49" s="282"/>
    </row>
    <row r="50" spans="1:32" s="1019" customFormat="1" ht="33">
      <c r="A50" s="922">
        <v>30</v>
      </c>
      <c r="B50" s="922">
        <v>7000023583</v>
      </c>
      <c r="C50" s="922">
        <v>300</v>
      </c>
      <c r="D50" s="922" t="s">
        <v>596</v>
      </c>
      <c r="E50" s="922">
        <v>1000015505</v>
      </c>
      <c r="F50" s="922" t="s">
        <v>627</v>
      </c>
      <c r="G50" s="922" t="s">
        <v>571</v>
      </c>
      <c r="H50" s="922">
        <v>21</v>
      </c>
      <c r="I50" s="1093"/>
      <c r="J50" s="1094" t="str">
        <f t="shared" si="1"/>
        <v>Included</v>
      </c>
      <c r="K50" s="1035"/>
      <c r="M50" s="282"/>
    </row>
    <row r="51" spans="1:32" s="1019" customFormat="1" ht="33">
      <c r="A51" s="922">
        <v>31</v>
      </c>
      <c r="B51" s="922">
        <v>7000023583</v>
      </c>
      <c r="C51" s="922">
        <v>310</v>
      </c>
      <c r="D51" s="922" t="s">
        <v>596</v>
      </c>
      <c r="E51" s="922">
        <v>1000034136</v>
      </c>
      <c r="F51" s="922" t="s">
        <v>628</v>
      </c>
      <c r="G51" s="922" t="s">
        <v>571</v>
      </c>
      <c r="H51" s="922">
        <v>110</v>
      </c>
      <c r="I51" s="1093"/>
      <c r="J51" s="1094" t="str">
        <f t="shared" si="1"/>
        <v>Included</v>
      </c>
      <c r="K51" s="1035"/>
      <c r="M51" s="282"/>
    </row>
    <row r="52" spans="1:32" s="1019" customFormat="1" ht="33">
      <c r="A52" s="922">
        <v>32</v>
      </c>
      <c r="B52" s="922">
        <v>7000023583</v>
      </c>
      <c r="C52" s="922">
        <v>320</v>
      </c>
      <c r="D52" s="922" t="s">
        <v>596</v>
      </c>
      <c r="E52" s="922">
        <v>1000022420</v>
      </c>
      <c r="F52" s="922" t="s">
        <v>629</v>
      </c>
      <c r="G52" s="922" t="s">
        <v>571</v>
      </c>
      <c r="H52" s="922">
        <v>220</v>
      </c>
      <c r="I52" s="1093"/>
      <c r="J52" s="1094" t="str">
        <f t="shared" si="1"/>
        <v>Included</v>
      </c>
      <c r="K52" s="1035"/>
      <c r="M52" s="282"/>
    </row>
    <row r="53" spans="1:32" s="1019" customFormat="1" ht="33">
      <c r="A53" s="922">
        <v>33</v>
      </c>
      <c r="B53" s="922">
        <v>7000023583</v>
      </c>
      <c r="C53" s="922">
        <v>330</v>
      </c>
      <c r="D53" s="922" t="s">
        <v>596</v>
      </c>
      <c r="E53" s="922">
        <v>1000020991</v>
      </c>
      <c r="F53" s="922" t="s">
        <v>630</v>
      </c>
      <c r="G53" s="922" t="s">
        <v>571</v>
      </c>
      <c r="H53" s="922">
        <v>36</v>
      </c>
      <c r="I53" s="1093"/>
      <c r="J53" s="1094" t="str">
        <f t="shared" si="1"/>
        <v>Included</v>
      </c>
      <c r="K53" s="1035"/>
      <c r="M53" s="282"/>
    </row>
    <row r="54" spans="1:32" s="1019" customFormat="1" ht="33">
      <c r="A54" s="922">
        <v>34</v>
      </c>
      <c r="B54" s="922">
        <v>7000023583</v>
      </c>
      <c r="C54" s="922">
        <v>340</v>
      </c>
      <c r="D54" s="922" t="s">
        <v>596</v>
      </c>
      <c r="E54" s="922">
        <v>1000020447</v>
      </c>
      <c r="F54" s="922" t="s">
        <v>631</v>
      </c>
      <c r="G54" s="922" t="s">
        <v>571</v>
      </c>
      <c r="H54" s="922">
        <v>74</v>
      </c>
      <c r="I54" s="1093"/>
      <c r="J54" s="1094" t="str">
        <f t="shared" si="1"/>
        <v>Included</v>
      </c>
      <c r="K54" s="1035"/>
      <c r="M54" s="282"/>
    </row>
    <row r="55" spans="1:32" s="1019" customFormat="1" ht="33">
      <c r="A55" s="922">
        <v>35</v>
      </c>
      <c r="B55" s="922">
        <v>7000023583</v>
      </c>
      <c r="C55" s="922">
        <v>410</v>
      </c>
      <c r="D55" s="922" t="s">
        <v>597</v>
      </c>
      <c r="E55" s="922">
        <v>1000031039</v>
      </c>
      <c r="F55" s="922" t="s">
        <v>632</v>
      </c>
      <c r="G55" s="922" t="s">
        <v>572</v>
      </c>
      <c r="H55" s="922">
        <v>7</v>
      </c>
      <c r="I55" s="1093"/>
      <c r="J55" s="1094" t="str">
        <f t="shared" si="1"/>
        <v>Included</v>
      </c>
      <c r="K55" s="1035"/>
      <c r="M55" s="282"/>
    </row>
    <row r="56" spans="1:32" s="1019" customFormat="1">
      <c r="A56" s="922">
        <v>36</v>
      </c>
      <c r="B56" s="922">
        <v>7000023583</v>
      </c>
      <c r="C56" s="922">
        <v>420</v>
      </c>
      <c r="D56" s="922" t="s">
        <v>597</v>
      </c>
      <c r="E56" s="922">
        <v>1000033146</v>
      </c>
      <c r="F56" s="922" t="s">
        <v>633</v>
      </c>
      <c r="G56" s="922" t="s">
        <v>572</v>
      </c>
      <c r="H56" s="922">
        <v>11</v>
      </c>
      <c r="I56" s="1093"/>
      <c r="J56" s="1094" t="str">
        <f t="shared" si="1"/>
        <v>Included</v>
      </c>
      <c r="K56" s="1035"/>
      <c r="M56" s="282"/>
    </row>
    <row r="57" spans="1:32" s="1019" customFormat="1">
      <c r="A57" s="922">
        <v>37</v>
      </c>
      <c r="B57" s="922">
        <v>7000023583</v>
      </c>
      <c r="C57" s="922">
        <v>430</v>
      </c>
      <c r="D57" s="922" t="s">
        <v>597</v>
      </c>
      <c r="E57" s="922">
        <v>1000022417</v>
      </c>
      <c r="F57" s="922" t="s">
        <v>634</v>
      </c>
      <c r="G57" s="922" t="s">
        <v>571</v>
      </c>
      <c r="H57" s="922">
        <v>408</v>
      </c>
      <c r="I57" s="1093"/>
      <c r="J57" s="1094" t="str">
        <f t="shared" ref="J57:J62" si="2">IF(I57=0, "Included",IF(ISERROR(H57*I57), I57, H57*I57))</f>
        <v>Included</v>
      </c>
      <c r="K57" s="1035"/>
      <c r="M57" s="282"/>
    </row>
    <row r="58" spans="1:32" s="1019" customFormat="1">
      <c r="A58" s="922">
        <v>38</v>
      </c>
      <c r="B58" s="922">
        <v>7000023583</v>
      </c>
      <c r="C58" s="922">
        <v>440</v>
      </c>
      <c r="D58" s="922" t="s">
        <v>597</v>
      </c>
      <c r="E58" s="922">
        <v>1000010817</v>
      </c>
      <c r="F58" s="922" t="s">
        <v>635</v>
      </c>
      <c r="G58" s="922" t="s">
        <v>571</v>
      </c>
      <c r="H58" s="922">
        <v>330</v>
      </c>
      <c r="I58" s="1093"/>
      <c r="J58" s="1094" t="str">
        <f t="shared" si="2"/>
        <v>Included</v>
      </c>
      <c r="K58" s="1035"/>
      <c r="M58" s="282"/>
    </row>
    <row r="59" spans="1:32" s="1019" customFormat="1">
      <c r="A59" s="922">
        <v>39</v>
      </c>
      <c r="B59" s="922">
        <v>7000023583</v>
      </c>
      <c r="C59" s="922">
        <v>450</v>
      </c>
      <c r="D59" s="922" t="s">
        <v>597</v>
      </c>
      <c r="E59" s="922">
        <v>1000014198</v>
      </c>
      <c r="F59" s="922" t="s">
        <v>636</v>
      </c>
      <c r="G59" s="922" t="s">
        <v>571</v>
      </c>
      <c r="H59" s="922">
        <v>9</v>
      </c>
      <c r="I59" s="1093"/>
      <c r="J59" s="1094" t="str">
        <f t="shared" si="2"/>
        <v>Included</v>
      </c>
      <c r="K59" s="1035"/>
      <c r="M59" s="282"/>
    </row>
    <row r="60" spans="1:32" s="1019" customFormat="1">
      <c r="A60" s="922">
        <v>40</v>
      </c>
      <c r="B60" s="922">
        <v>7000023583</v>
      </c>
      <c r="C60" s="922">
        <v>460</v>
      </c>
      <c r="D60" s="922" t="s">
        <v>597</v>
      </c>
      <c r="E60" s="922">
        <v>1000030940</v>
      </c>
      <c r="F60" s="922" t="s">
        <v>637</v>
      </c>
      <c r="G60" s="922" t="s">
        <v>581</v>
      </c>
      <c r="H60" s="922">
        <v>37.92</v>
      </c>
      <c r="I60" s="1093"/>
      <c r="J60" s="1094" t="str">
        <f t="shared" si="2"/>
        <v>Included</v>
      </c>
      <c r="K60" s="1035"/>
      <c r="M60" s="282"/>
    </row>
    <row r="61" spans="1:32" s="1019" customFormat="1">
      <c r="A61" s="922">
        <v>41</v>
      </c>
      <c r="B61" s="922">
        <v>7000023583</v>
      </c>
      <c r="C61" s="922">
        <v>470</v>
      </c>
      <c r="D61" s="922" t="s">
        <v>597</v>
      </c>
      <c r="E61" s="922">
        <v>1000020444</v>
      </c>
      <c r="F61" s="922" t="s">
        <v>638</v>
      </c>
      <c r="G61" s="922" t="s">
        <v>571</v>
      </c>
      <c r="H61" s="922">
        <v>72</v>
      </c>
      <c r="I61" s="1093"/>
      <c r="J61" s="1094" t="str">
        <f t="shared" si="2"/>
        <v>Included</v>
      </c>
      <c r="K61" s="1035"/>
      <c r="M61" s="282"/>
    </row>
    <row r="62" spans="1:32" s="1019" customFormat="1" ht="33">
      <c r="A62" s="922">
        <v>42</v>
      </c>
      <c r="B62" s="922">
        <v>7000023583</v>
      </c>
      <c r="C62" s="922">
        <v>480</v>
      </c>
      <c r="D62" s="922" t="s">
        <v>597</v>
      </c>
      <c r="E62" s="922">
        <v>1000031041</v>
      </c>
      <c r="F62" s="922" t="s">
        <v>639</v>
      </c>
      <c r="G62" s="922" t="s">
        <v>572</v>
      </c>
      <c r="H62" s="922">
        <v>2</v>
      </c>
      <c r="I62" s="1093"/>
      <c r="J62" s="1094" t="str">
        <f t="shared" si="2"/>
        <v>Included</v>
      </c>
      <c r="K62" s="1035"/>
      <c r="M62" s="282"/>
    </row>
    <row r="63" spans="1:32" s="1019" customFormat="1" ht="16.5" customHeight="1">
      <c r="A63" s="1192"/>
      <c r="B63" s="1192"/>
      <c r="C63" s="1192"/>
      <c r="D63" s="1192"/>
      <c r="E63" s="1192"/>
      <c r="F63" s="1192"/>
      <c r="G63" s="1192"/>
      <c r="H63" s="1192"/>
      <c r="I63" s="1192"/>
      <c r="J63" s="1192"/>
      <c r="K63" s="1035"/>
      <c r="M63" s="282"/>
    </row>
    <row r="64" spans="1:32" ht="17.25" customHeight="1">
      <c r="A64" s="1036"/>
      <c r="B64" s="1036"/>
      <c r="C64" s="1036"/>
      <c r="D64" s="1036"/>
      <c r="E64" s="1036"/>
      <c r="F64" s="1037" t="s">
        <v>576</v>
      </c>
      <c r="G64" s="1038"/>
      <c r="H64" s="1038"/>
      <c r="I64" s="1039"/>
      <c r="J64" s="1040">
        <f>SUM(J21:J63)</f>
        <v>0</v>
      </c>
      <c r="N64" s="282"/>
      <c r="O64" s="282"/>
      <c r="P64" s="282"/>
      <c r="Q64" s="282"/>
      <c r="R64" s="282"/>
      <c r="S64" s="282"/>
      <c r="T64" s="282"/>
      <c r="U64" s="282"/>
      <c r="V64" s="282"/>
      <c r="W64" s="282"/>
      <c r="X64" s="282"/>
      <c r="Y64" s="282"/>
      <c r="Z64" s="282"/>
      <c r="AA64" s="282"/>
      <c r="AB64" s="282"/>
      <c r="AC64" s="282"/>
      <c r="AD64" s="282"/>
      <c r="AE64" s="282"/>
      <c r="AF64" s="282"/>
    </row>
    <row r="65" spans="1:32" ht="17.25" customHeight="1">
      <c r="A65" s="1041"/>
      <c r="B65" s="1041"/>
      <c r="C65" s="1041"/>
      <c r="D65" s="1041"/>
      <c r="E65" s="1041"/>
      <c r="F65" s="1042"/>
      <c r="G65" s="1043"/>
      <c r="H65" s="1043"/>
      <c r="I65" s="1044"/>
      <c r="J65" s="1045"/>
      <c r="N65" s="282"/>
      <c r="O65" s="282"/>
      <c r="P65" s="282"/>
      <c r="Q65" s="282"/>
      <c r="R65" s="282"/>
      <c r="S65" s="282"/>
      <c r="T65" s="282"/>
      <c r="U65" s="282"/>
      <c r="V65" s="282"/>
      <c r="W65" s="282"/>
      <c r="X65" s="282"/>
      <c r="Y65" s="282"/>
      <c r="Z65" s="282"/>
      <c r="AA65" s="282"/>
      <c r="AB65" s="282"/>
      <c r="AC65" s="282"/>
      <c r="AD65" s="282"/>
      <c r="AE65" s="282"/>
      <c r="AF65" s="282"/>
    </row>
    <row r="66" spans="1:32" ht="17.25" customHeight="1">
      <c r="A66" s="1041"/>
      <c r="B66" s="1041"/>
      <c r="C66" s="1041"/>
      <c r="D66" s="1041"/>
      <c r="E66" s="1041"/>
      <c r="F66" s="1042"/>
      <c r="G66" s="1043"/>
      <c r="H66" s="1043"/>
      <c r="I66" s="1044"/>
      <c r="J66" s="1045"/>
      <c r="N66" s="282"/>
      <c r="O66" s="282"/>
      <c r="P66" s="282"/>
      <c r="Q66" s="282"/>
      <c r="R66" s="282"/>
      <c r="S66" s="282"/>
      <c r="T66" s="282"/>
      <c r="U66" s="282"/>
      <c r="V66" s="282"/>
      <c r="W66" s="282"/>
      <c r="X66" s="282"/>
      <c r="Y66" s="282"/>
      <c r="Z66" s="282"/>
      <c r="AA66" s="282"/>
      <c r="AB66" s="282"/>
      <c r="AC66" s="282"/>
      <c r="AD66" s="282"/>
      <c r="AE66" s="282"/>
      <c r="AF66" s="282"/>
    </row>
    <row r="67" spans="1:32" ht="17.25" customHeight="1">
      <c r="A67" s="936" t="s">
        <v>480</v>
      </c>
      <c r="B67" s="936"/>
      <c r="C67" s="936"/>
      <c r="D67" s="936"/>
      <c r="E67" s="936"/>
      <c r="F67" s="884"/>
      <c r="G67" s="1043"/>
      <c r="H67" s="1043"/>
      <c r="I67" s="1044"/>
      <c r="J67" s="1045"/>
      <c r="N67" s="282"/>
      <c r="O67" s="282"/>
      <c r="P67" s="282"/>
      <c r="Q67" s="282"/>
      <c r="R67" s="282"/>
      <c r="S67" s="282"/>
      <c r="T67" s="282"/>
      <c r="U67" s="282"/>
      <c r="V67" s="282"/>
      <c r="W67" s="282"/>
      <c r="X67" s="282"/>
      <c r="Y67" s="282"/>
      <c r="Z67" s="282"/>
      <c r="AA67" s="282"/>
      <c r="AB67" s="282"/>
      <c r="AC67" s="282"/>
      <c r="AD67" s="282"/>
      <c r="AE67" s="282"/>
      <c r="AF67" s="282"/>
    </row>
    <row r="68" spans="1:32" ht="63.75" customHeight="1">
      <c r="A68" s="936"/>
      <c r="B68" s="1229" t="s">
        <v>488</v>
      </c>
      <c r="C68" s="1229"/>
      <c r="D68" s="1229"/>
      <c r="E68" s="1229"/>
      <c r="F68" s="1229"/>
      <c r="G68" s="1229"/>
      <c r="H68" s="1229"/>
      <c r="I68" s="1229"/>
      <c r="J68" s="1229"/>
      <c r="N68" s="282"/>
      <c r="O68" s="282"/>
      <c r="P68" s="282"/>
      <c r="Q68" s="282"/>
      <c r="R68" s="282"/>
      <c r="S68" s="282"/>
      <c r="T68" s="282"/>
      <c r="U68" s="282"/>
      <c r="V68" s="282"/>
      <c r="W68" s="282"/>
      <c r="X68" s="282"/>
      <c r="Y68" s="282"/>
      <c r="Z68" s="282"/>
      <c r="AA68" s="282"/>
      <c r="AB68" s="282"/>
      <c r="AC68" s="282"/>
      <c r="AD68" s="282"/>
      <c r="AE68" s="282"/>
      <c r="AF68" s="282"/>
    </row>
    <row r="69" spans="1:32">
      <c r="A69" s="1046" t="s">
        <v>478</v>
      </c>
      <c r="B69" s="1047" t="str">
        <f>'Sch-1'!B74</f>
        <v>--</v>
      </c>
      <c r="C69" s="1046"/>
      <c r="D69" s="1046"/>
      <c r="E69" s="1046"/>
      <c r="F69" s="282"/>
      <c r="G69" s="1048"/>
      <c r="H69" s="1046"/>
      <c r="I69" s="282"/>
      <c r="J69" s="282"/>
      <c r="N69" s="282"/>
      <c r="O69" s="282"/>
      <c r="P69" s="282"/>
      <c r="Q69" s="282"/>
      <c r="R69" s="282"/>
      <c r="S69" s="282"/>
      <c r="T69" s="282"/>
      <c r="U69" s="282"/>
      <c r="V69" s="282"/>
      <c r="W69" s="282"/>
      <c r="X69" s="282"/>
      <c r="Y69" s="282"/>
      <c r="Z69" s="282"/>
      <c r="AA69" s="282"/>
      <c r="AB69" s="282"/>
      <c r="AC69" s="282"/>
      <c r="AD69" s="282"/>
      <c r="AE69" s="282"/>
      <c r="AF69" s="282"/>
    </row>
    <row r="70" spans="1:32" ht="27.75" customHeight="1">
      <c r="A70" s="1046" t="s">
        <v>479</v>
      </c>
      <c r="B70" s="1047" t="str">
        <f>'Sch-1'!B75</f>
        <v/>
      </c>
      <c r="C70" s="1046"/>
      <c r="D70" s="1046"/>
      <c r="E70" s="1046"/>
      <c r="F70" s="282"/>
      <c r="G70" s="1010"/>
      <c r="H70" s="1230" t="s">
        <v>404</v>
      </c>
      <c r="I70" s="1230"/>
      <c r="J70" s="1049" t="str">
        <f>'Sch-1'!M75</f>
        <v/>
      </c>
      <c r="N70" s="282"/>
      <c r="O70" s="282"/>
      <c r="P70" s="282"/>
      <c r="Q70" s="282"/>
      <c r="R70" s="282"/>
      <c r="S70" s="282"/>
      <c r="T70" s="282"/>
      <c r="U70" s="282"/>
      <c r="V70" s="282"/>
      <c r="W70" s="282"/>
      <c r="X70" s="282"/>
      <c r="Y70" s="282"/>
      <c r="Z70" s="282"/>
      <c r="AA70" s="282"/>
      <c r="AB70" s="282"/>
      <c r="AC70" s="282"/>
      <c r="AD70" s="282"/>
      <c r="AE70" s="282"/>
      <c r="AF70" s="282"/>
    </row>
    <row r="71" spans="1:32" ht="14.25" customHeight="1">
      <c r="A71" s="1014"/>
      <c r="B71" s="1014"/>
      <c r="C71" s="1014"/>
      <c r="D71" s="1014"/>
      <c r="E71" s="1014"/>
      <c r="F71" s="1050"/>
      <c r="G71" s="1014"/>
      <c r="H71" s="1230" t="s">
        <v>405</v>
      </c>
      <c r="I71" s="1230"/>
      <c r="J71" s="1049" t="str">
        <f>'Sch-1'!M76</f>
        <v/>
      </c>
      <c r="N71" s="282"/>
      <c r="O71" s="282"/>
      <c r="P71" s="282"/>
      <c r="Q71" s="282"/>
      <c r="R71" s="282"/>
      <c r="S71" s="282"/>
      <c r="T71" s="282"/>
      <c r="U71" s="282"/>
      <c r="V71" s="282"/>
      <c r="W71" s="282"/>
      <c r="X71" s="282"/>
      <c r="Y71" s="282"/>
      <c r="Z71" s="282"/>
      <c r="AA71" s="282"/>
      <c r="AB71" s="282"/>
      <c r="AC71" s="282"/>
      <c r="AD71" s="282"/>
      <c r="AE71" s="282"/>
      <c r="AF71" s="282"/>
    </row>
    <row r="72" spans="1:32" ht="10.5" customHeight="1">
      <c r="A72" s="936"/>
      <c r="B72" s="936"/>
      <c r="C72" s="936"/>
      <c r="D72" s="936"/>
      <c r="E72" s="936"/>
      <c r="F72" s="912"/>
      <c r="G72" s="1048"/>
      <c r="H72" s="1046"/>
      <c r="I72" s="282"/>
      <c r="J72" s="282"/>
      <c r="N72" s="282"/>
      <c r="O72" s="282"/>
      <c r="P72" s="282"/>
      <c r="Q72" s="282"/>
      <c r="R72" s="282"/>
      <c r="S72" s="282"/>
      <c r="T72" s="282"/>
      <c r="U72" s="282"/>
      <c r="V72" s="282"/>
      <c r="W72" s="282"/>
      <c r="X72" s="282"/>
      <c r="Y72" s="282"/>
      <c r="Z72" s="282"/>
      <c r="AA72" s="282"/>
      <c r="AB72" s="282"/>
      <c r="AC72" s="282"/>
      <c r="AD72" s="282"/>
      <c r="AE72" s="282"/>
      <c r="AF72" s="282"/>
    </row>
    <row r="110" spans="1:32">
      <c r="A110" s="1051"/>
      <c r="B110" s="1051"/>
      <c r="C110" s="1051"/>
      <c r="D110" s="1051"/>
      <c r="E110" s="1051"/>
      <c r="F110" s="1052"/>
      <c r="G110" s="1051"/>
      <c r="H110" s="1051"/>
      <c r="I110" s="1051"/>
      <c r="J110" s="1051"/>
      <c r="K110" s="282"/>
      <c r="N110" s="282"/>
      <c r="O110" s="282"/>
      <c r="P110" s="282"/>
      <c r="Q110" s="282"/>
      <c r="R110" s="282"/>
      <c r="S110" s="282"/>
      <c r="T110" s="282"/>
      <c r="U110" s="282"/>
      <c r="V110" s="282"/>
      <c r="W110" s="282"/>
      <c r="X110" s="282"/>
      <c r="Y110" s="282"/>
      <c r="Z110" s="282"/>
      <c r="AA110" s="282"/>
      <c r="AB110" s="282"/>
      <c r="AC110" s="282"/>
      <c r="AD110" s="282"/>
      <c r="AE110" s="282"/>
      <c r="AF110" s="282"/>
    </row>
    <row r="111" spans="1:32">
      <c r="A111" s="1051"/>
      <c r="B111" s="1051"/>
      <c r="C111" s="1051"/>
      <c r="D111" s="1051"/>
      <c r="E111" s="1051"/>
      <c r="F111" s="1052"/>
      <c r="G111" s="1051"/>
      <c r="H111" s="1051"/>
      <c r="I111" s="1051"/>
      <c r="J111" s="1051"/>
      <c r="K111" s="282"/>
      <c r="N111" s="282"/>
      <c r="O111" s="282"/>
      <c r="P111" s="282"/>
      <c r="Q111" s="282"/>
      <c r="R111" s="282"/>
      <c r="S111" s="282"/>
      <c r="T111" s="282"/>
      <c r="U111" s="282"/>
      <c r="V111" s="282"/>
      <c r="W111" s="282"/>
      <c r="X111" s="282"/>
      <c r="Y111" s="282"/>
      <c r="Z111" s="282"/>
      <c r="AA111" s="282"/>
      <c r="AB111" s="282"/>
      <c r="AC111" s="282"/>
      <c r="AD111" s="282"/>
      <c r="AE111" s="282"/>
      <c r="AF111" s="282"/>
    </row>
    <row r="112" spans="1:32">
      <c r="A112" s="1051"/>
      <c r="B112" s="1051"/>
      <c r="C112" s="1051"/>
      <c r="D112" s="1051"/>
      <c r="E112" s="1051"/>
      <c r="F112" s="1052"/>
      <c r="G112" s="1051"/>
      <c r="H112" s="1051"/>
      <c r="I112" s="1051"/>
      <c r="J112" s="1051"/>
      <c r="K112" s="282"/>
      <c r="N112" s="282"/>
      <c r="O112" s="282"/>
      <c r="P112" s="282"/>
      <c r="Q112" s="282"/>
      <c r="R112" s="282"/>
      <c r="S112" s="282"/>
      <c r="T112" s="282"/>
      <c r="U112" s="282"/>
      <c r="V112" s="282"/>
      <c r="W112" s="282"/>
      <c r="X112" s="282"/>
      <c r="Y112" s="282"/>
      <c r="Z112" s="282"/>
      <c r="AA112" s="282"/>
      <c r="AB112" s="282"/>
      <c r="AC112" s="282"/>
      <c r="AD112" s="282"/>
      <c r="AE112" s="282"/>
      <c r="AF112" s="282"/>
    </row>
    <row r="113" spans="1:32">
      <c r="A113" s="1051"/>
      <c r="B113" s="1051"/>
      <c r="C113" s="1051"/>
      <c r="D113" s="1051"/>
      <c r="E113" s="1051"/>
      <c r="F113" s="1052"/>
      <c r="G113" s="1051"/>
      <c r="H113" s="1051"/>
      <c r="I113" s="1051"/>
      <c r="J113" s="1051"/>
      <c r="K113" s="282"/>
      <c r="N113" s="282"/>
      <c r="O113" s="282"/>
      <c r="P113" s="282"/>
      <c r="Q113" s="282"/>
      <c r="R113" s="282"/>
      <c r="S113" s="282"/>
      <c r="T113" s="282"/>
      <c r="U113" s="282"/>
      <c r="V113" s="282"/>
      <c r="W113" s="282"/>
      <c r="X113" s="282"/>
      <c r="Y113" s="282"/>
      <c r="Z113" s="282"/>
      <c r="AA113" s="282"/>
      <c r="AB113" s="282"/>
      <c r="AC113" s="282"/>
      <c r="AD113" s="282"/>
      <c r="AE113" s="282"/>
      <c r="AF113" s="282"/>
    </row>
    <row r="114" spans="1:32">
      <c r="A114" s="1051"/>
      <c r="B114" s="1051"/>
      <c r="C114" s="1051"/>
      <c r="D114" s="1051"/>
      <c r="E114" s="1051"/>
      <c r="F114" s="1052"/>
      <c r="G114" s="1051"/>
      <c r="H114" s="1051"/>
      <c r="I114" s="1051"/>
      <c r="J114" s="1051"/>
      <c r="K114" s="282"/>
      <c r="N114" s="282"/>
      <c r="O114" s="282"/>
      <c r="P114" s="282"/>
      <c r="Q114" s="282"/>
      <c r="R114" s="282"/>
      <c r="S114" s="282"/>
      <c r="T114" s="282"/>
      <c r="U114" s="282"/>
      <c r="V114" s="282"/>
      <c r="W114" s="282"/>
      <c r="X114" s="282"/>
      <c r="Y114" s="282"/>
      <c r="Z114" s="282"/>
      <c r="AA114" s="282"/>
      <c r="AB114" s="282"/>
      <c r="AC114" s="282"/>
      <c r="AD114" s="282"/>
      <c r="AE114" s="282"/>
      <c r="AF114" s="282"/>
    </row>
    <row r="115" spans="1:32">
      <c r="A115" s="1051"/>
      <c r="B115" s="1051"/>
      <c r="C115" s="1051"/>
      <c r="D115" s="1051"/>
      <c r="E115" s="1051"/>
      <c r="F115" s="1052"/>
      <c r="G115" s="1051"/>
      <c r="H115" s="1051"/>
      <c r="I115" s="1051"/>
      <c r="J115" s="1051"/>
      <c r="K115" s="282"/>
      <c r="N115" s="282"/>
      <c r="O115" s="282"/>
      <c r="P115" s="282"/>
      <c r="Q115" s="282"/>
      <c r="R115" s="282"/>
      <c r="S115" s="282"/>
      <c r="T115" s="282"/>
      <c r="U115" s="282"/>
      <c r="V115" s="282"/>
      <c r="W115" s="282"/>
      <c r="X115" s="282"/>
      <c r="Y115" s="282"/>
      <c r="Z115" s="282"/>
      <c r="AA115" s="282"/>
      <c r="AB115" s="282"/>
      <c r="AC115" s="282"/>
      <c r="AD115" s="282"/>
      <c r="AE115" s="282"/>
      <c r="AF115" s="282"/>
    </row>
    <row r="116" spans="1:32">
      <c r="A116" s="1051"/>
      <c r="B116" s="1051"/>
      <c r="C116" s="1051"/>
      <c r="D116" s="1051"/>
      <c r="E116" s="1051"/>
      <c r="F116" s="1052"/>
      <c r="G116" s="1051"/>
      <c r="H116" s="1051"/>
      <c r="I116" s="1051"/>
      <c r="J116" s="1051"/>
      <c r="K116" s="282"/>
      <c r="N116" s="282"/>
      <c r="O116" s="282"/>
      <c r="P116" s="282"/>
      <c r="Q116" s="282"/>
      <c r="R116" s="282"/>
      <c r="S116" s="282"/>
      <c r="T116" s="282"/>
      <c r="U116" s="282"/>
      <c r="V116" s="282"/>
      <c r="W116" s="282"/>
      <c r="X116" s="282"/>
      <c r="Y116" s="282"/>
      <c r="Z116" s="282"/>
      <c r="AA116" s="282"/>
      <c r="AB116" s="282"/>
      <c r="AC116" s="282"/>
      <c r="AD116" s="282"/>
      <c r="AE116" s="282"/>
      <c r="AF116" s="282"/>
    </row>
    <row r="117" spans="1:32">
      <c r="A117" s="1051"/>
      <c r="B117" s="1051"/>
      <c r="C117" s="1051"/>
      <c r="D117" s="1051"/>
      <c r="E117" s="1051"/>
      <c r="F117" s="1052"/>
      <c r="G117" s="1051"/>
      <c r="H117" s="1051"/>
      <c r="I117" s="1051"/>
      <c r="J117" s="1051"/>
      <c r="K117" s="282"/>
      <c r="N117" s="282"/>
      <c r="O117" s="282"/>
      <c r="P117" s="282"/>
      <c r="Q117" s="282"/>
      <c r="R117" s="282"/>
      <c r="S117" s="282"/>
      <c r="T117" s="282"/>
      <c r="U117" s="282"/>
      <c r="V117" s="282"/>
      <c r="W117" s="282"/>
      <c r="X117" s="282"/>
      <c r="Y117" s="282"/>
      <c r="Z117" s="282"/>
      <c r="AA117" s="282"/>
      <c r="AB117" s="282"/>
      <c r="AC117" s="282"/>
      <c r="AD117" s="282"/>
      <c r="AE117" s="282"/>
      <c r="AF117" s="282"/>
    </row>
    <row r="118" spans="1:32">
      <c r="A118" s="1051"/>
      <c r="B118" s="1051"/>
      <c r="C118" s="1051"/>
      <c r="D118" s="1051"/>
      <c r="E118" s="1051"/>
      <c r="F118" s="1052"/>
      <c r="G118" s="1051"/>
      <c r="H118" s="1051"/>
      <c r="I118" s="1051"/>
      <c r="J118" s="1051"/>
      <c r="K118" s="282"/>
      <c r="N118" s="282"/>
      <c r="O118" s="282"/>
      <c r="P118" s="282"/>
      <c r="Q118" s="282"/>
      <c r="R118" s="282"/>
      <c r="S118" s="282"/>
      <c r="T118" s="282"/>
      <c r="U118" s="282"/>
      <c r="V118" s="282"/>
      <c r="W118" s="282"/>
      <c r="X118" s="282"/>
      <c r="Y118" s="282"/>
      <c r="Z118" s="282"/>
      <c r="AA118" s="282"/>
      <c r="AB118" s="282"/>
      <c r="AC118" s="282"/>
      <c r="AD118" s="282"/>
      <c r="AE118" s="282"/>
      <c r="AF118" s="282"/>
    </row>
    <row r="119" spans="1:32">
      <c r="A119" s="1051"/>
      <c r="B119" s="1051"/>
      <c r="C119" s="1051"/>
      <c r="D119" s="1051"/>
      <c r="E119" s="1051"/>
      <c r="F119" s="1052"/>
      <c r="G119" s="1051"/>
      <c r="H119" s="1051"/>
      <c r="I119" s="1051"/>
      <c r="J119" s="1051"/>
      <c r="K119" s="282"/>
      <c r="N119" s="282"/>
      <c r="O119" s="282"/>
      <c r="P119" s="282"/>
      <c r="Q119" s="282"/>
      <c r="R119" s="282"/>
      <c r="S119" s="282"/>
      <c r="T119" s="282"/>
      <c r="U119" s="282"/>
      <c r="V119" s="282"/>
      <c r="W119" s="282"/>
      <c r="X119" s="282"/>
      <c r="Y119" s="282"/>
      <c r="Z119" s="282"/>
      <c r="AA119" s="282"/>
      <c r="AB119" s="282"/>
      <c r="AC119" s="282"/>
      <c r="AD119" s="282"/>
      <c r="AE119" s="282"/>
      <c r="AF119" s="282"/>
    </row>
    <row r="120" spans="1:32">
      <c r="A120" s="1051"/>
      <c r="B120" s="1051"/>
      <c r="C120" s="1051"/>
      <c r="D120" s="1051"/>
      <c r="E120" s="1051"/>
      <c r="F120" s="1052"/>
      <c r="G120" s="1051"/>
      <c r="H120" s="1051"/>
      <c r="I120" s="1051"/>
      <c r="J120" s="1051"/>
      <c r="K120" s="282"/>
      <c r="N120" s="282"/>
      <c r="O120" s="282"/>
      <c r="P120" s="282"/>
      <c r="Q120" s="282"/>
      <c r="R120" s="282"/>
      <c r="S120" s="282"/>
      <c r="T120" s="282"/>
      <c r="U120" s="282"/>
      <c r="V120" s="282"/>
      <c r="W120" s="282"/>
      <c r="X120" s="282"/>
      <c r="Y120" s="282"/>
      <c r="Z120" s="282"/>
      <c r="AA120" s="282"/>
      <c r="AB120" s="282"/>
      <c r="AC120" s="282"/>
      <c r="AD120" s="282"/>
      <c r="AE120" s="282"/>
      <c r="AF120" s="282"/>
    </row>
    <row r="121" spans="1:32">
      <c r="A121" s="1051"/>
      <c r="B121" s="1051"/>
      <c r="C121" s="1051"/>
      <c r="D121" s="1051"/>
      <c r="E121" s="1051"/>
      <c r="F121" s="1052"/>
      <c r="G121" s="1051"/>
      <c r="H121" s="1051"/>
      <c r="I121" s="1051"/>
      <c r="J121" s="1051"/>
      <c r="K121" s="282"/>
      <c r="N121" s="282"/>
      <c r="O121" s="282"/>
      <c r="P121" s="282"/>
      <c r="Q121" s="282"/>
      <c r="R121" s="282"/>
      <c r="S121" s="282"/>
      <c r="T121" s="282"/>
      <c r="U121" s="282"/>
      <c r="V121" s="282"/>
      <c r="W121" s="282"/>
      <c r="X121" s="282"/>
      <c r="Y121" s="282"/>
      <c r="Z121" s="282"/>
      <c r="AA121" s="282"/>
      <c r="AB121" s="282"/>
      <c r="AC121" s="282"/>
      <c r="AD121" s="282"/>
      <c r="AE121" s="282"/>
      <c r="AF121" s="282"/>
    </row>
    <row r="122" spans="1:32">
      <c r="A122" s="1051"/>
      <c r="B122" s="1051"/>
      <c r="C122" s="1051"/>
      <c r="D122" s="1051"/>
      <c r="E122" s="1051"/>
      <c r="F122" s="1052"/>
      <c r="G122" s="1051"/>
      <c r="H122" s="1051"/>
      <c r="I122" s="1051"/>
      <c r="J122" s="1051"/>
      <c r="K122" s="282"/>
      <c r="N122" s="282"/>
      <c r="O122" s="282"/>
      <c r="P122" s="282"/>
      <c r="Q122" s="282"/>
      <c r="R122" s="282"/>
      <c r="S122" s="282"/>
      <c r="T122" s="282"/>
      <c r="U122" s="282"/>
      <c r="V122" s="282"/>
      <c r="W122" s="282"/>
      <c r="X122" s="282"/>
      <c r="Y122" s="282"/>
      <c r="Z122" s="282"/>
      <c r="AA122" s="282"/>
      <c r="AB122" s="282"/>
      <c r="AC122" s="282"/>
      <c r="AD122" s="282"/>
      <c r="AE122" s="282"/>
      <c r="AF122" s="282"/>
    </row>
    <row r="123" spans="1:32">
      <c r="A123" s="1051"/>
      <c r="B123" s="1051"/>
      <c r="C123" s="1051"/>
      <c r="D123" s="1051"/>
      <c r="E123" s="1051"/>
      <c r="F123" s="1052"/>
      <c r="G123" s="1051"/>
      <c r="H123" s="1051"/>
      <c r="I123" s="1051"/>
      <c r="J123" s="1051"/>
      <c r="K123" s="282"/>
      <c r="N123" s="282"/>
      <c r="O123" s="282"/>
      <c r="P123" s="282"/>
      <c r="Q123" s="282"/>
      <c r="R123" s="282"/>
      <c r="S123" s="282"/>
      <c r="T123" s="282"/>
      <c r="U123" s="282"/>
      <c r="V123" s="282"/>
      <c r="W123" s="282"/>
      <c r="X123" s="282"/>
      <c r="Y123" s="282"/>
      <c r="Z123" s="282"/>
      <c r="AA123" s="282"/>
      <c r="AB123" s="282"/>
      <c r="AC123" s="282"/>
      <c r="AD123" s="282"/>
      <c r="AE123" s="282"/>
      <c r="AF123" s="282"/>
    </row>
    <row r="124" spans="1:32">
      <c r="A124" s="1051"/>
      <c r="B124" s="1051"/>
      <c r="C124" s="1051"/>
      <c r="D124" s="1051"/>
      <c r="E124" s="1051"/>
      <c r="F124" s="1052"/>
      <c r="G124" s="1051"/>
      <c r="H124" s="1051"/>
      <c r="I124" s="1051"/>
      <c r="J124" s="1051"/>
      <c r="K124" s="282"/>
      <c r="N124" s="282"/>
      <c r="O124" s="282"/>
      <c r="P124" s="282"/>
      <c r="Q124" s="282"/>
      <c r="R124" s="282"/>
      <c r="S124" s="282"/>
      <c r="T124" s="282"/>
      <c r="U124" s="282"/>
      <c r="V124" s="282"/>
      <c r="W124" s="282"/>
      <c r="X124" s="282"/>
      <c r="Y124" s="282"/>
      <c r="Z124" s="282"/>
      <c r="AA124" s="282"/>
      <c r="AB124" s="282"/>
      <c r="AC124" s="282"/>
      <c r="AD124" s="282"/>
      <c r="AE124" s="282"/>
      <c r="AF124" s="282"/>
    </row>
    <row r="125" spans="1:32">
      <c r="A125" s="1051"/>
      <c r="B125" s="1051"/>
      <c r="C125" s="1051"/>
      <c r="D125" s="1051"/>
      <c r="E125" s="1051"/>
      <c r="F125" s="1052"/>
      <c r="G125" s="1051"/>
      <c r="H125" s="1051"/>
      <c r="I125" s="1051"/>
      <c r="J125" s="1051"/>
      <c r="K125" s="282"/>
      <c r="N125" s="282"/>
      <c r="O125" s="282"/>
      <c r="P125" s="282"/>
      <c r="Q125" s="282"/>
      <c r="R125" s="282"/>
      <c r="S125" s="282"/>
      <c r="T125" s="282"/>
      <c r="U125" s="282"/>
      <c r="V125" s="282"/>
      <c r="W125" s="282"/>
      <c r="X125" s="282"/>
      <c r="Y125" s="282"/>
      <c r="Z125" s="282"/>
      <c r="AA125" s="282"/>
      <c r="AB125" s="282"/>
      <c r="AC125" s="282"/>
      <c r="AD125" s="282"/>
      <c r="AE125" s="282"/>
      <c r="AF125" s="282"/>
    </row>
    <row r="126" spans="1:32">
      <c r="A126" s="1051"/>
      <c r="B126" s="1051"/>
      <c r="C126" s="1051"/>
      <c r="D126" s="1051"/>
      <c r="E126" s="1051"/>
      <c r="F126" s="1052"/>
      <c r="G126" s="1051"/>
      <c r="H126" s="1051"/>
      <c r="I126" s="1051"/>
      <c r="J126" s="1051"/>
      <c r="K126" s="282"/>
      <c r="N126" s="282"/>
      <c r="O126" s="282"/>
      <c r="P126" s="282"/>
      <c r="Q126" s="282"/>
      <c r="R126" s="282"/>
      <c r="S126" s="282"/>
      <c r="T126" s="282"/>
      <c r="U126" s="282"/>
      <c r="V126" s="282"/>
      <c r="W126" s="282"/>
      <c r="X126" s="282"/>
      <c r="Y126" s="282"/>
      <c r="Z126" s="282"/>
      <c r="AA126" s="282"/>
      <c r="AB126" s="282"/>
      <c r="AC126" s="282"/>
      <c r="AD126" s="282"/>
      <c r="AE126" s="282"/>
      <c r="AF126" s="282"/>
    </row>
    <row r="127" spans="1:32">
      <c r="A127" s="1051"/>
      <c r="B127" s="1051"/>
      <c r="C127" s="1051"/>
      <c r="D127" s="1051"/>
      <c r="E127" s="1051"/>
      <c r="F127" s="1052"/>
      <c r="G127" s="1051"/>
      <c r="H127" s="1051"/>
      <c r="I127" s="1051"/>
      <c r="J127" s="1051"/>
      <c r="K127" s="282"/>
      <c r="N127" s="282"/>
      <c r="O127" s="282"/>
      <c r="P127" s="282"/>
      <c r="Q127" s="282"/>
      <c r="R127" s="282"/>
      <c r="S127" s="282"/>
      <c r="T127" s="282"/>
      <c r="U127" s="282"/>
      <c r="V127" s="282"/>
      <c r="W127" s="282"/>
      <c r="X127" s="282"/>
      <c r="Y127" s="282"/>
      <c r="Z127" s="282"/>
      <c r="AA127" s="282"/>
      <c r="AB127" s="282"/>
      <c r="AC127" s="282"/>
      <c r="AD127" s="282"/>
      <c r="AE127" s="282"/>
      <c r="AF127" s="282"/>
    </row>
    <row r="128" spans="1:32">
      <c r="A128" s="1051"/>
      <c r="B128" s="1051"/>
      <c r="C128" s="1051"/>
      <c r="D128" s="1051"/>
      <c r="E128" s="1051"/>
      <c r="F128" s="1052"/>
      <c r="G128" s="1051"/>
      <c r="H128" s="1051"/>
      <c r="I128" s="1051"/>
      <c r="J128" s="1051"/>
      <c r="K128" s="282"/>
      <c r="N128" s="282"/>
      <c r="O128" s="282"/>
      <c r="P128" s="282"/>
      <c r="Q128" s="282"/>
      <c r="R128" s="282"/>
      <c r="S128" s="282"/>
      <c r="T128" s="282"/>
      <c r="U128" s="282"/>
      <c r="V128" s="282"/>
      <c r="W128" s="282"/>
      <c r="X128" s="282"/>
      <c r="Y128" s="282"/>
      <c r="Z128" s="282"/>
      <c r="AA128" s="282"/>
      <c r="AB128" s="282"/>
      <c r="AC128" s="282"/>
      <c r="AD128" s="282"/>
      <c r="AE128" s="282"/>
      <c r="AF128" s="282"/>
    </row>
    <row r="129" spans="1:32">
      <c r="A129" s="1051"/>
      <c r="B129" s="1051"/>
      <c r="C129" s="1051"/>
      <c r="D129" s="1051"/>
      <c r="E129" s="1051"/>
      <c r="F129" s="1052"/>
      <c r="G129" s="1051"/>
      <c r="H129" s="1051"/>
      <c r="I129" s="1051"/>
      <c r="J129" s="1051"/>
      <c r="K129" s="282"/>
      <c r="N129" s="282"/>
      <c r="O129" s="282"/>
      <c r="P129" s="282"/>
      <c r="Q129" s="282"/>
      <c r="R129" s="282"/>
      <c r="S129" s="282"/>
      <c r="T129" s="282"/>
      <c r="U129" s="282"/>
      <c r="V129" s="282"/>
      <c r="W129" s="282"/>
      <c r="X129" s="282"/>
      <c r="Y129" s="282"/>
      <c r="Z129" s="282"/>
      <c r="AA129" s="282"/>
      <c r="AB129" s="282"/>
      <c r="AC129" s="282"/>
      <c r="AD129" s="282"/>
      <c r="AE129" s="282"/>
      <c r="AF129" s="282"/>
    </row>
    <row r="130" spans="1:32">
      <c r="A130" s="1051"/>
      <c r="B130" s="1051"/>
      <c r="C130" s="1051"/>
      <c r="D130" s="1051"/>
      <c r="E130" s="1051"/>
      <c r="F130" s="1052"/>
      <c r="G130" s="1051"/>
      <c r="H130" s="1051"/>
      <c r="I130" s="1051"/>
      <c r="J130" s="1051"/>
      <c r="K130" s="282"/>
      <c r="N130" s="282"/>
      <c r="O130" s="282"/>
      <c r="P130" s="282"/>
      <c r="Q130" s="282"/>
      <c r="R130" s="282"/>
      <c r="S130" s="282"/>
      <c r="T130" s="282"/>
      <c r="U130" s="282"/>
      <c r="V130" s="282"/>
      <c r="W130" s="282"/>
      <c r="X130" s="282"/>
      <c r="Y130" s="282"/>
      <c r="Z130" s="282"/>
      <c r="AA130" s="282"/>
      <c r="AB130" s="282"/>
      <c r="AC130" s="282"/>
      <c r="AD130" s="282"/>
      <c r="AE130" s="282"/>
      <c r="AF130" s="282"/>
    </row>
    <row r="131" spans="1:32">
      <c r="A131" s="1051"/>
      <c r="B131" s="1051"/>
      <c r="C131" s="1051"/>
      <c r="D131" s="1051"/>
      <c r="E131" s="1051"/>
      <c r="F131" s="1052"/>
      <c r="G131" s="1051"/>
      <c r="H131" s="1051"/>
      <c r="I131" s="1051"/>
      <c r="J131" s="1051"/>
      <c r="K131" s="282"/>
      <c r="N131" s="282"/>
      <c r="O131" s="282"/>
      <c r="P131" s="282"/>
      <c r="Q131" s="282"/>
      <c r="R131" s="282"/>
      <c r="S131" s="282"/>
      <c r="T131" s="282"/>
      <c r="U131" s="282"/>
      <c r="V131" s="282"/>
      <c r="W131" s="282"/>
      <c r="X131" s="282"/>
      <c r="Y131" s="282"/>
      <c r="Z131" s="282"/>
      <c r="AA131" s="282"/>
      <c r="AB131" s="282"/>
      <c r="AC131" s="282"/>
      <c r="AD131" s="282"/>
      <c r="AE131" s="282"/>
      <c r="AF131" s="282"/>
    </row>
    <row r="132" spans="1:32">
      <c r="A132" s="1051"/>
      <c r="B132" s="1051"/>
      <c r="C132" s="1051"/>
      <c r="D132" s="1051"/>
      <c r="E132" s="1051"/>
      <c r="F132" s="1052"/>
      <c r="G132" s="1051"/>
      <c r="H132" s="1051"/>
      <c r="I132" s="1051"/>
      <c r="J132" s="1051"/>
      <c r="K132" s="282"/>
      <c r="N132" s="282"/>
      <c r="O132" s="282"/>
      <c r="P132" s="282"/>
      <c r="Q132" s="282"/>
      <c r="R132" s="282"/>
      <c r="S132" s="282"/>
      <c r="T132" s="282"/>
      <c r="U132" s="282"/>
      <c r="V132" s="282"/>
      <c r="W132" s="282"/>
      <c r="X132" s="282"/>
      <c r="Y132" s="282"/>
      <c r="Z132" s="282"/>
      <c r="AA132" s="282"/>
      <c r="AB132" s="282"/>
      <c r="AC132" s="282"/>
      <c r="AD132" s="282"/>
      <c r="AE132" s="282"/>
      <c r="AF132" s="282"/>
    </row>
    <row r="133" spans="1:32">
      <c r="A133" s="1051"/>
      <c r="B133" s="1051"/>
      <c r="C133" s="1051"/>
      <c r="D133" s="1051"/>
      <c r="E133" s="1051"/>
      <c r="F133" s="1053"/>
      <c r="G133" s="1051"/>
      <c r="H133" s="1051"/>
      <c r="I133" s="1054"/>
      <c r="J133" s="1054"/>
      <c r="K133" s="282"/>
      <c r="N133" s="282"/>
      <c r="O133" s="282"/>
      <c r="P133" s="282"/>
      <c r="Q133" s="282"/>
      <c r="R133" s="282"/>
      <c r="S133" s="282"/>
      <c r="T133" s="282"/>
      <c r="U133" s="282"/>
      <c r="V133" s="282"/>
      <c r="W133" s="282"/>
      <c r="X133" s="282"/>
      <c r="Y133" s="282"/>
      <c r="Z133" s="282"/>
      <c r="AA133" s="282"/>
      <c r="AB133" s="282"/>
      <c r="AC133" s="282"/>
      <c r="AD133" s="282"/>
      <c r="AE133" s="282"/>
      <c r="AF133" s="282"/>
    </row>
    <row r="134" spans="1:32">
      <c r="A134" s="1051"/>
      <c r="B134" s="1051"/>
      <c r="C134" s="1051"/>
      <c r="D134" s="1051"/>
      <c r="E134" s="1051"/>
      <c r="F134" s="1053"/>
      <c r="G134" s="1051"/>
      <c r="H134" s="1051"/>
      <c r="I134" s="1054"/>
      <c r="J134" s="1054"/>
      <c r="K134" s="282"/>
      <c r="N134" s="282"/>
      <c r="O134" s="282"/>
      <c r="P134" s="282"/>
      <c r="Q134" s="282"/>
      <c r="R134" s="282"/>
      <c r="S134" s="282"/>
      <c r="T134" s="282"/>
      <c r="U134" s="282"/>
      <c r="V134" s="282"/>
      <c r="W134" s="282"/>
      <c r="X134" s="282"/>
      <c r="Y134" s="282"/>
      <c r="Z134" s="282"/>
      <c r="AA134" s="282"/>
      <c r="AB134" s="282"/>
      <c r="AC134" s="282"/>
      <c r="AD134" s="282"/>
      <c r="AE134" s="282"/>
      <c r="AF134" s="282"/>
    </row>
    <row r="135" spans="1:32">
      <c r="A135" s="1051"/>
      <c r="B135" s="1051"/>
      <c r="C135" s="1051"/>
      <c r="D135" s="1051"/>
      <c r="E135" s="1051"/>
      <c r="F135" s="1053"/>
      <c r="G135" s="1051"/>
      <c r="H135" s="1051"/>
      <c r="I135" s="1054"/>
      <c r="J135" s="1054"/>
      <c r="K135" s="282"/>
      <c r="N135" s="282"/>
      <c r="O135" s="282"/>
      <c r="P135" s="282"/>
      <c r="Q135" s="282"/>
      <c r="R135" s="282"/>
      <c r="S135" s="282"/>
      <c r="T135" s="282"/>
      <c r="U135" s="282"/>
      <c r="V135" s="282"/>
      <c r="W135" s="282"/>
      <c r="X135" s="282"/>
      <c r="Y135" s="282"/>
      <c r="Z135" s="282"/>
      <c r="AA135" s="282"/>
      <c r="AB135" s="282"/>
      <c r="AC135" s="282"/>
      <c r="AD135" s="282"/>
      <c r="AE135" s="282"/>
      <c r="AF135" s="282"/>
    </row>
    <row r="136" spans="1:32">
      <c r="A136" s="1051"/>
      <c r="B136" s="1051"/>
      <c r="C136" s="1051"/>
      <c r="D136" s="1051"/>
      <c r="E136" s="1051"/>
      <c r="F136" s="1053"/>
      <c r="G136" s="1051"/>
      <c r="H136" s="1051"/>
      <c r="I136" s="1054"/>
      <c r="J136" s="1054"/>
      <c r="K136" s="282"/>
      <c r="N136" s="282"/>
      <c r="O136" s="282"/>
      <c r="P136" s="282"/>
      <c r="Q136" s="282"/>
      <c r="R136" s="282"/>
      <c r="S136" s="282"/>
      <c r="T136" s="282"/>
      <c r="U136" s="282"/>
      <c r="V136" s="282"/>
      <c r="W136" s="282"/>
      <c r="X136" s="282"/>
      <c r="Y136" s="282"/>
      <c r="Z136" s="282"/>
      <c r="AA136" s="282"/>
      <c r="AB136" s="282"/>
      <c r="AC136" s="282"/>
      <c r="AD136" s="282"/>
      <c r="AE136" s="282"/>
      <c r="AF136" s="282"/>
    </row>
    <row r="137" spans="1:32">
      <c r="A137" s="1051"/>
      <c r="B137" s="1051"/>
      <c r="C137" s="1051"/>
      <c r="D137" s="1051"/>
      <c r="E137" s="1051"/>
      <c r="F137" s="1053"/>
      <c r="G137" s="1051"/>
      <c r="H137" s="1051"/>
      <c r="I137" s="1054"/>
      <c r="J137" s="1054"/>
      <c r="K137" s="282"/>
      <c r="N137" s="282"/>
      <c r="O137" s="282"/>
      <c r="P137" s="282"/>
      <c r="Q137" s="282"/>
      <c r="R137" s="282"/>
      <c r="S137" s="282"/>
      <c r="T137" s="282"/>
      <c r="U137" s="282"/>
      <c r="V137" s="282"/>
      <c r="W137" s="282"/>
      <c r="X137" s="282"/>
      <c r="Y137" s="282"/>
      <c r="Z137" s="282"/>
      <c r="AA137" s="282"/>
      <c r="AB137" s="282"/>
      <c r="AC137" s="282"/>
      <c r="AD137" s="282"/>
      <c r="AE137" s="282"/>
      <c r="AF137" s="282"/>
    </row>
    <row r="138" spans="1:32">
      <c r="A138" s="1051"/>
      <c r="B138" s="1051"/>
      <c r="C138" s="1051"/>
      <c r="D138" s="1051"/>
      <c r="E138" s="1051"/>
      <c r="F138" s="1053"/>
      <c r="G138" s="1051"/>
      <c r="H138" s="1051"/>
      <c r="I138" s="1054"/>
      <c r="J138" s="1054"/>
      <c r="K138" s="282"/>
      <c r="N138" s="282"/>
      <c r="O138" s="282"/>
      <c r="P138" s="282"/>
      <c r="Q138" s="282"/>
      <c r="R138" s="282"/>
      <c r="S138" s="282"/>
      <c r="T138" s="282"/>
      <c r="U138" s="282"/>
      <c r="V138" s="282"/>
      <c r="W138" s="282"/>
      <c r="X138" s="282"/>
      <c r="Y138" s="282"/>
      <c r="Z138" s="282"/>
      <c r="AA138" s="282"/>
      <c r="AB138" s="282"/>
      <c r="AC138" s="282"/>
      <c r="AD138" s="282"/>
      <c r="AE138" s="282"/>
      <c r="AF138" s="282"/>
    </row>
    <row r="139" spans="1:32">
      <c r="A139" s="1051"/>
      <c r="B139" s="1051"/>
      <c r="C139" s="1051"/>
      <c r="D139" s="1051"/>
      <c r="E139" s="1051"/>
      <c r="F139" s="1053"/>
      <c r="G139" s="1051"/>
      <c r="H139" s="1051"/>
      <c r="I139" s="1054"/>
      <c r="J139" s="1054"/>
      <c r="K139" s="282"/>
      <c r="N139" s="282"/>
      <c r="O139" s="282"/>
      <c r="P139" s="282"/>
      <c r="Q139" s="282"/>
      <c r="R139" s="282"/>
      <c r="S139" s="282"/>
      <c r="T139" s="282"/>
      <c r="U139" s="282"/>
      <c r="V139" s="282"/>
      <c r="W139" s="282"/>
      <c r="X139" s="282"/>
      <c r="Y139" s="282"/>
      <c r="Z139" s="282"/>
      <c r="AA139" s="282"/>
      <c r="AB139" s="282"/>
      <c r="AC139" s="282"/>
      <c r="AD139" s="282"/>
      <c r="AE139" s="282"/>
      <c r="AF139" s="282"/>
    </row>
    <row r="140" spans="1:32">
      <c r="A140" s="1051"/>
      <c r="B140" s="1051"/>
      <c r="C140" s="1051"/>
      <c r="D140" s="1051"/>
      <c r="E140" s="1051"/>
      <c r="F140" s="1053"/>
      <c r="G140" s="1051"/>
      <c r="H140" s="1051"/>
      <c r="I140" s="1054"/>
      <c r="J140" s="1054"/>
      <c r="K140" s="282"/>
      <c r="N140" s="282"/>
      <c r="O140" s="282"/>
      <c r="P140" s="282"/>
      <c r="Q140" s="282"/>
      <c r="R140" s="282"/>
      <c r="S140" s="282"/>
      <c r="T140" s="282"/>
      <c r="U140" s="282"/>
      <c r="V140" s="282"/>
      <c r="W140" s="282"/>
      <c r="X140" s="282"/>
      <c r="Y140" s="282"/>
      <c r="Z140" s="282"/>
      <c r="AA140" s="282"/>
      <c r="AB140" s="282"/>
      <c r="AC140" s="282"/>
      <c r="AD140" s="282"/>
      <c r="AE140" s="282"/>
      <c r="AF140" s="282"/>
    </row>
    <row r="141" spans="1:32">
      <c r="A141" s="1051"/>
      <c r="B141" s="1051"/>
      <c r="C141" s="1051"/>
      <c r="D141" s="1051"/>
      <c r="E141" s="1051"/>
      <c r="F141" s="1053"/>
      <c r="G141" s="1051"/>
      <c r="H141" s="1051"/>
      <c r="I141" s="1054"/>
      <c r="J141" s="1054"/>
      <c r="K141" s="282"/>
      <c r="N141" s="282"/>
      <c r="O141" s="282"/>
      <c r="P141" s="282"/>
      <c r="Q141" s="282"/>
      <c r="R141" s="282"/>
      <c r="S141" s="282"/>
      <c r="T141" s="282"/>
      <c r="U141" s="282"/>
      <c r="V141" s="282"/>
      <c r="W141" s="282"/>
      <c r="X141" s="282"/>
      <c r="Y141" s="282"/>
      <c r="Z141" s="282"/>
      <c r="AA141" s="282"/>
      <c r="AB141" s="282"/>
      <c r="AC141" s="282"/>
      <c r="AD141" s="282"/>
      <c r="AE141" s="282"/>
      <c r="AF141" s="282"/>
    </row>
    <row r="142" spans="1:32">
      <c r="A142" s="1051"/>
      <c r="B142" s="1051"/>
      <c r="C142" s="1051"/>
      <c r="D142" s="1051"/>
      <c r="E142" s="1051"/>
      <c r="F142" s="1053"/>
      <c r="G142" s="1051"/>
      <c r="H142" s="1051"/>
      <c r="I142" s="1054"/>
      <c r="J142" s="1054"/>
      <c r="K142" s="282"/>
      <c r="N142" s="282"/>
      <c r="O142" s="282"/>
      <c r="P142" s="282"/>
      <c r="Q142" s="282"/>
      <c r="R142" s="282"/>
      <c r="S142" s="282"/>
      <c r="T142" s="282"/>
      <c r="U142" s="282"/>
      <c r="V142" s="282"/>
      <c r="W142" s="282"/>
      <c r="X142" s="282"/>
      <c r="Y142" s="282"/>
      <c r="Z142" s="282"/>
      <c r="AA142" s="282"/>
      <c r="AB142" s="282"/>
      <c r="AC142" s="282"/>
      <c r="AD142" s="282"/>
      <c r="AE142" s="282"/>
      <c r="AF142" s="282"/>
    </row>
    <row r="143" spans="1:32">
      <c r="A143" s="1051"/>
      <c r="B143" s="1051"/>
      <c r="C143" s="1051"/>
      <c r="D143" s="1051"/>
      <c r="E143" s="1051"/>
      <c r="F143" s="1053"/>
      <c r="G143" s="1051"/>
      <c r="H143" s="1051"/>
      <c r="I143" s="1054"/>
      <c r="J143" s="1054"/>
      <c r="K143" s="282"/>
      <c r="N143" s="282"/>
      <c r="O143" s="282"/>
      <c r="P143" s="282"/>
      <c r="Q143" s="282"/>
      <c r="R143" s="282"/>
      <c r="S143" s="282"/>
      <c r="T143" s="282"/>
      <c r="U143" s="282"/>
      <c r="V143" s="282"/>
      <c r="W143" s="282"/>
      <c r="X143" s="282"/>
      <c r="Y143" s="282"/>
      <c r="Z143" s="282"/>
      <c r="AA143" s="282"/>
      <c r="AB143" s="282"/>
      <c r="AC143" s="282"/>
      <c r="AD143" s="282"/>
      <c r="AE143" s="282"/>
      <c r="AF143" s="282"/>
    </row>
    <row r="144" spans="1:32">
      <c r="A144" s="1051"/>
      <c r="B144" s="1051"/>
      <c r="C144" s="1051"/>
      <c r="D144" s="1051"/>
      <c r="E144" s="1051"/>
      <c r="F144" s="1053"/>
      <c r="G144" s="1051"/>
      <c r="H144" s="1051"/>
      <c r="I144" s="1054"/>
      <c r="J144" s="1054"/>
      <c r="K144" s="282"/>
      <c r="N144" s="282"/>
      <c r="O144" s="282"/>
      <c r="P144" s="282"/>
      <c r="Q144" s="282"/>
      <c r="R144" s="282"/>
      <c r="S144" s="282"/>
      <c r="T144" s="282"/>
      <c r="U144" s="282"/>
      <c r="V144" s="282"/>
      <c r="W144" s="282"/>
      <c r="X144" s="282"/>
      <c r="Y144" s="282"/>
      <c r="Z144" s="282"/>
      <c r="AA144" s="282"/>
      <c r="AB144" s="282"/>
      <c r="AC144" s="282"/>
      <c r="AD144" s="282"/>
      <c r="AE144" s="282"/>
      <c r="AF144" s="282"/>
    </row>
    <row r="145" spans="1:32">
      <c r="A145" s="1051"/>
      <c r="B145" s="1051"/>
      <c r="C145" s="1051"/>
      <c r="D145" s="1051"/>
      <c r="E145" s="1051"/>
      <c r="F145" s="1053"/>
      <c r="G145" s="1051"/>
      <c r="H145" s="1051"/>
      <c r="I145" s="1054"/>
      <c r="J145" s="1054"/>
      <c r="K145" s="282"/>
      <c r="N145" s="282"/>
      <c r="O145" s="282"/>
      <c r="P145" s="282"/>
      <c r="Q145" s="282"/>
      <c r="R145" s="282"/>
      <c r="S145" s="282"/>
      <c r="T145" s="282"/>
      <c r="U145" s="282"/>
      <c r="V145" s="282"/>
      <c r="W145" s="282"/>
      <c r="X145" s="282"/>
      <c r="Y145" s="282"/>
      <c r="Z145" s="282"/>
      <c r="AA145" s="282"/>
      <c r="AB145" s="282"/>
      <c r="AC145" s="282"/>
      <c r="AD145" s="282"/>
      <c r="AE145" s="282"/>
      <c r="AF145" s="282"/>
    </row>
    <row r="146" spans="1:32">
      <c r="A146" s="1051"/>
      <c r="B146" s="1051"/>
      <c r="C146" s="1051"/>
      <c r="D146" s="1051"/>
      <c r="E146" s="1051"/>
      <c r="F146" s="1053"/>
      <c r="G146" s="1051"/>
      <c r="H146" s="1051"/>
      <c r="I146" s="1054"/>
      <c r="J146" s="1054"/>
      <c r="K146" s="282"/>
      <c r="N146" s="282"/>
      <c r="O146" s="282"/>
      <c r="P146" s="282"/>
      <c r="Q146" s="282"/>
      <c r="R146" s="282"/>
      <c r="S146" s="282"/>
      <c r="T146" s="282"/>
      <c r="U146" s="282"/>
      <c r="V146" s="282"/>
      <c r="W146" s="282"/>
      <c r="X146" s="282"/>
      <c r="Y146" s="282"/>
      <c r="Z146" s="282"/>
      <c r="AA146" s="282"/>
      <c r="AB146" s="282"/>
      <c r="AC146" s="282"/>
      <c r="AD146" s="282"/>
      <c r="AE146" s="282"/>
      <c r="AF146" s="282"/>
    </row>
    <row r="147" spans="1:32">
      <c r="A147" s="1051"/>
      <c r="B147" s="1051"/>
      <c r="C147" s="1051"/>
      <c r="D147" s="1051"/>
      <c r="E147" s="1051"/>
      <c r="F147" s="1053"/>
      <c r="G147" s="1051"/>
      <c r="H147" s="1051"/>
      <c r="I147" s="1054"/>
      <c r="J147" s="1054"/>
      <c r="K147" s="282"/>
      <c r="N147" s="282"/>
      <c r="O147" s="282"/>
      <c r="P147" s="282"/>
      <c r="Q147" s="282"/>
      <c r="R147" s="282"/>
      <c r="S147" s="282"/>
      <c r="T147" s="282"/>
      <c r="U147" s="282"/>
      <c r="V147" s="282"/>
      <c r="W147" s="282"/>
      <c r="X147" s="282"/>
      <c r="Y147" s="282"/>
      <c r="Z147" s="282"/>
      <c r="AA147" s="282"/>
      <c r="AB147" s="282"/>
      <c r="AC147" s="282"/>
      <c r="AD147" s="282"/>
      <c r="AE147" s="282"/>
      <c r="AF147" s="282"/>
    </row>
    <row r="148" spans="1:32">
      <c r="A148" s="1051"/>
      <c r="B148" s="1051"/>
      <c r="C148" s="1051"/>
      <c r="D148" s="1051"/>
      <c r="E148" s="1051"/>
      <c r="F148" s="1053"/>
      <c r="G148" s="1051"/>
      <c r="H148" s="1051"/>
      <c r="I148" s="1054"/>
      <c r="J148" s="1054"/>
      <c r="K148" s="282"/>
      <c r="N148" s="282"/>
      <c r="O148" s="282"/>
      <c r="P148" s="282"/>
      <c r="Q148" s="282"/>
      <c r="R148" s="282"/>
      <c r="S148" s="282"/>
      <c r="T148" s="282"/>
      <c r="U148" s="282"/>
      <c r="V148" s="282"/>
      <c r="W148" s="282"/>
      <c r="X148" s="282"/>
      <c r="Y148" s="282"/>
      <c r="Z148" s="282"/>
      <c r="AA148" s="282"/>
      <c r="AB148" s="282"/>
      <c r="AC148" s="282"/>
      <c r="AD148" s="282"/>
      <c r="AE148" s="282"/>
      <c r="AF148" s="282"/>
    </row>
    <row r="149" spans="1:32">
      <c r="A149" s="1051"/>
      <c r="B149" s="1051"/>
      <c r="C149" s="1051"/>
      <c r="D149" s="1051"/>
      <c r="E149" s="1051"/>
      <c r="F149" s="1053"/>
      <c r="G149" s="1051"/>
      <c r="H149" s="1051"/>
      <c r="I149" s="1054"/>
      <c r="J149" s="1054"/>
      <c r="K149" s="282"/>
      <c r="N149" s="282"/>
      <c r="O149" s="282"/>
      <c r="P149" s="282"/>
      <c r="Q149" s="282"/>
      <c r="R149" s="282"/>
      <c r="S149" s="282"/>
      <c r="T149" s="282"/>
      <c r="U149" s="282"/>
      <c r="V149" s="282"/>
      <c r="W149" s="282"/>
      <c r="X149" s="282"/>
      <c r="Y149" s="282"/>
      <c r="Z149" s="282"/>
      <c r="AA149" s="282"/>
      <c r="AB149" s="282"/>
      <c r="AC149" s="282"/>
      <c r="AD149" s="282"/>
      <c r="AE149" s="282"/>
      <c r="AF149" s="282"/>
    </row>
    <row r="150" spans="1:32">
      <c r="A150" s="1051"/>
      <c r="B150" s="1051"/>
      <c r="C150" s="1051"/>
      <c r="D150" s="1051"/>
      <c r="E150" s="1051"/>
      <c r="F150" s="1053"/>
      <c r="G150" s="1051"/>
      <c r="H150" s="1051"/>
      <c r="I150" s="1054"/>
      <c r="J150" s="1054"/>
      <c r="K150" s="282"/>
      <c r="N150" s="282"/>
      <c r="O150" s="282"/>
      <c r="P150" s="282"/>
      <c r="Q150" s="282"/>
      <c r="R150" s="282"/>
      <c r="S150" s="282"/>
      <c r="T150" s="282"/>
      <c r="U150" s="282"/>
      <c r="V150" s="282"/>
      <c r="W150" s="282"/>
      <c r="X150" s="282"/>
      <c r="Y150" s="282"/>
      <c r="Z150" s="282"/>
      <c r="AA150" s="282"/>
      <c r="AB150" s="282"/>
      <c r="AC150" s="282"/>
      <c r="AD150" s="282"/>
      <c r="AE150" s="282"/>
      <c r="AF150" s="282"/>
    </row>
  </sheetData>
  <sheetProtection algorithmName="SHA-512" hashValue="vhojTKz6xvIZApc19Joz6nAMk8yoBRnM5ShGsvF8vtap+QNhpgHfFXw3iRNV9V7jxq/ibfMSFvIZ17zkTOpSOA==" saltValue="wc92JCRUiKjG/aXhZHp22w==" spinCount="100000" sheet="1" formatColumns="0" formatRows="0" selectLockedCells="1"/>
  <customSheetViews>
    <customSheetView guid="{A41EE4DE-0D82-4A56-8210-F78316511D11}" fitToPage="1" printArea="1" hiddenRows="1" view="pageBreakPreview">
      <selection activeCell="I21" sqref="I21"/>
      <pageMargins left="0.25" right="0.25" top="0.5" bottom="0.5" header="0.05" footer="0.05"/>
      <printOptions horizontalCentered="1"/>
      <pageSetup paperSize="9" scale="69" fitToHeight="0" orientation="landscape" r:id="rId1"/>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4"/>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5"/>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6"/>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7"/>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9"/>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5"/>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6"/>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7"/>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19"/>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20"/>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21"/>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22"/>
      <headerFooter alignWithMargins="0">
        <oddFooter>&amp;R&amp;"Book Antiqua,Bold"&amp;10Schedule-2/ Page &amp;P of &amp;N</oddFooter>
      </headerFooter>
    </customSheetView>
    <customSheetView guid="{563446CD-EB1B-4F94-95CE-012C7C73EC8C}" scale="80" fitToPage="1" printArea="1" hiddenRows="1" view="pageBreakPreview">
      <selection activeCell="I68" sqref="I68"/>
      <pageMargins left="0.25" right="0.25" top="0.5" bottom="0.5" header="0.05" footer="0.05"/>
      <printOptions horizontalCentered="1"/>
      <pageSetup paperSize="9" scale="71" fitToHeight="0" orientation="landscape" r:id="rId23"/>
      <headerFooter alignWithMargins="0">
        <oddFooter>&amp;R&amp;"Book Antiqua,Bold"&amp;10Schedule-2/ Page &amp;P of &amp;N</oddFooter>
      </headerFooter>
    </customSheetView>
    <customSheetView guid="{D917BAD1-3F5E-4203-970E-74D838DD272E}" fitToPage="1" printArea="1" hiddenRows="1" view="pageBreakPreview" topLeftCell="A12">
      <selection activeCell="I21" sqref="I21"/>
      <pageMargins left="0.25" right="0.25" top="0.5" bottom="0.5" header="0.05" footer="0.05"/>
      <printOptions horizontalCentered="1"/>
      <pageSetup paperSize="9" scale="69" fitToHeight="0" orientation="landscape" r:id="rId24"/>
      <headerFooter alignWithMargins="0">
        <oddFooter>&amp;R&amp;"Book Antiqua,Bold"&amp;10Schedule-2/ Page &amp;P of &amp;N</oddFooter>
      </headerFooter>
    </customSheetView>
  </customSheetViews>
  <mergeCells count="18">
    <mergeCell ref="A3:J3"/>
    <mergeCell ref="R3:S3"/>
    <mergeCell ref="A4:J4"/>
    <mergeCell ref="A7:H7"/>
    <mergeCell ref="C8:E8"/>
    <mergeCell ref="A6:D6"/>
    <mergeCell ref="A8:B8"/>
    <mergeCell ref="C9:E9"/>
    <mergeCell ref="I15:J15"/>
    <mergeCell ref="B20:F20"/>
    <mergeCell ref="A9:B9"/>
    <mergeCell ref="A13:J13"/>
    <mergeCell ref="C10:E10"/>
    <mergeCell ref="B68:J68"/>
    <mergeCell ref="H70:I70"/>
    <mergeCell ref="H71:I71"/>
    <mergeCell ref="A63:J63"/>
    <mergeCell ref="C11:E11"/>
  </mergeCells>
  <phoneticPr fontId="2" type="noConversion"/>
  <conditionalFormatting sqref="I21:I27 I57:I62">
    <cfRule type="expression" dxfId="49" priority="2812" stopIfTrue="1">
      <formula>H21&gt;0</formula>
    </cfRule>
    <cfRule type="expression" dxfId="48" priority="2814" stopIfTrue="1">
      <formula>F21&gt;0</formula>
    </cfRule>
  </conditionalFormatting>
  <conditionalFormatting sqref="I21:I37">
    <cfRule type="cellIs" dxfId="47" priority="2813" stopIfTrue="1" operator="equal">
      <formula>"a"</formula>
    </cfRule>
  </conditionalFormatting>
  <conditionalFormatting sqref="I28:I36">
    <cfRule type="expression" dxfId="46" priority="5308" stopIfTrue="1">
      <formula>H28&gt;0</formula>
    </cfRule>
    <cfRule type="expression" dxfId="45" priority="5310" stopIfTrue="1">
      <formula>F28&gt;0</formula>
    </cfRule>
  </conditionalFormatting>
  <conditionalFormatting sqref="I37">
    <cfRule type="expression" dxfId="44" priority="3873" stopIfTrue="1">
      <formula>F37&gt;0</formula>
    </cfRule>
  </conditionalFormatting>
  <conditionalFormatting sqref="I37:I44">
    <cfRule type="expression" dxfId="43" priority="289" stopIfTrue="1">
      <formula>H37&gt;0</formula>
    </cfRule>
  </conditionalFormatting>
  <conditionalFormatting sqref="I38:I44">
    <cfRule type="expression" dxfId="42" priority="291" stopIfTrue="1">
      <formula>F38&gt;0</formula>
    </cfRule>
  </conditionalFormatting>
  <conditionalFormatting sqref="I38:I49">
    <cfRule type="cellIs" dxfId="41" priority="290" stopIfTrue="1" operator="equal">
      <formula>"a"</formula>
    </cfRule>
  </conditionalFormatting>
  <conditionalFormatting sqref="I45:I49">
    <cfRule type="expression" dxfId="40" priority="307" stopIfTrue="1">
      <formula>H45&gt;0</formula>
    </cfRule>
    <cfRule type="expression" dxfId="39" priority="309" stopIfTrue="1">
      <formula>F45&gt;0</formula>
    </cfRule>
  </conditionalFormatting>
  <conditionalFormatting sqref="I50:I56">
    <cfRule type="expression" dxfId="38" priority="226" stopIfTrue="1">
      <formula>H50&gt;0</formula>
    </cfRule>
    <cfRule type="expression" dxfId="37" priority="228" stopIfTrue="1">
      <formula>F50&gt;0</formula>
    </cfRule>
  </conditionalFormatting>
  <conditionalFormatting sqref="I50:I62">
    <cfRule type="cellIs" dxfId="36" priority="227" stopIfTrue="1" operator="equal">
      <formula>"a"</formula>
    </cfRule>
  </conditionalFormatting>
  <dataValidations count="1">
    <dataValidation type="whole" operator="greaterThan" allowBlank="1" showInputMessage="1" showErrorMessage="1" sqref="I21:I62" xr:uid="{00000000-0002-0000-0600-000000000000}">
      <formula1>0</formula1>
    </dataValidation>
  </dataValidations>
  <printOptions horizontalCentered="1"/>
  <pageMargins left="0.25" right="0.25" top="0.5" bottom="0.5" header="0.05" footer="0.05"/>
  <pageSetup paperSize="9" scale="69" fitToHeight="0" orientation="landscape" r:id="rId25"/>
  <headerFooter alignWithMargins="0">
    <oddFooter>&amp;R&amp;"Book Antiqua,Bold"&amp;10Schedule-2/ Page &amp;P of &amp;N</oddFooter>
  </headerFooter>
  <drawing r:id="rId2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RowHeight="16.5"/>
  <cols>
    <col min="1" max="1" width="11.375" style="394" customWidth="1"/>
    <col min="2" max="2" width="32.625" style="369" customWidth="1"/>
    <col min="3" max="3" width="7.625" style="368" customWidth="1"/>
    <col min="4" max="4" width="9.625" style="368" customWidth="1"/>
    <col min="5" max="6" width="17.625" style="368" customWidth="1"/>
    <col min="7" max="7" width="9" style="182"/>
    <col min="8" max="10" width="9" style="325"/>
    <col min="11" max="11" width="9" style="325" hidden="1" customWidth="1"/>
    <col min="12" max="13" width="17.625" style="325" hidden="1" customWidth="1"/>
    <col min="14" max="14" width="9" style="327" hidden="1" customWidth="1"/>
    <col min="15" max="15" width="15.625" style="325" hidden="1" customWidth="1"/>
    <col min="16" max="16" width="17.125" style="325" hidden="1" customWidth="1"/>
    <col min="17" max="17" width="9" style="325" hidden="1" customWidth="1"/>
    <col min="18" max="37" width="9" style="77"/>
    <col min="38" max="16384" width="9" style="325"/>
  </cols>
  <sheetData>
    <row r="1" spans="1:41" s="327" customFormat="1" ht="18" customHeight="1">
      <c r="A1" s="56" t="str">
        <f>Cover!B3</f>
        <v>Specification No.: CC/NT/W-TW/DOM/A06/23/04720</v>
      </c>
      <c r="B1" s="57"/>
      <c r="C1" s="58"/>
      <c r="D1" s="58"/>
      <c r="E1" s="7"/>
      <c r="F1" s="8" t="s">
        <v>65</v>
      </c>
      <c r="G1" s="182"/>
      <c r="R1" s="182"/>
      <c r="S1" s="182"/>
      <c r="T1" s="182"/>
      <c r="U1" s="182"/>
      <c r="V1" s="182"/>
      <c r="W1" s="182"/>
      <c r="X1" s="182"/>
      <c r="Y1" s="182"/>
      <c r="Z1" s="182"/>
      <c r="AA1" s="182"/>
      <c r="AB1" s="182"/>
      <c r="AC1" s="182"/>
      <c r="AD1" s="182"/>
      <c r="AE1" s="182"/>
      <c r="AF1" s="182"/>
      <c r="AG1" s="182"/>
      <c r="AH1" s="182"/>
      <c r="AI1" s="182"/>
      <c r="AJ1" s="182"/>
      <c r="AK1" s="182"/>
    </row>
    <row r="2" spans="1:41" s="327" customFormat="1" ht="15" customHeight="1">
      <c r="A2" s="326"/>
      <c r="B2" s="367"/>
      <c r="C2" s="328"/>
      <c r="D2" s="328"/>
      <c r="G2" s="182"/>
      <c r="R2" s="182"/>
      <c r="S2" s="182"/>
      <c r="T2" s="182"/>
      <c r="U2" s="182"/>
      <c r="V2" s="182"/>
      <c r="W2" s="182"/>
      <c r="X2" s="182"/>
      <c r="Y2" s="182"/>
      <c r="Z2" s="182"/>
      <c r="AA2" s="182"/>
      <c r="AB2" s="182"/>
      <c r="AC2" s="182"/>
      <c r="AD2" s="182"/>
      <c r="AE2" s="182"/>
      <c r="AF2" s="182"/>
      <c r="AG2" s="182"/>
      <c r="AH2" s="182"/>
      <c r="AI2" s="182"/>
      <c r="AJ2" s="182"/>
      <c r="AK2" s="182"/>
    </row>
    <row r="3" spans="1:41" s="327" customFormat="1" ht="50.25" customHeight="1">
      <c r="A3" s="1207" t="str">
        <f>Cover!$B$2</f>
        <v xml:space="preserve">Transmission Line package TW01 for Diversion/modification of 400kV D/C Kota/RAPPD – Jaipur South Transmission Line due to upcoming Isarda Dam Project under Consultancy services </v>
      </c>
      <c r="B3" s="1207"/>
      <c r="C3" s="1207"/>
      <c r="D3" s="1207"/>
      <c r="E3" s="1207"/>
      <c r="F3" s="1207"/>
      <c r="G3" s="366"/>
      <c r="H3" s="397"/>
      <c r="I3" s="249"/>
      <c r="J3" s="182"/>
      <c r="K3" s="182" t="s">
        <v>342</v>
      </c>
      <c r="L3" s="182"/>
      <c r="M3" s="182">
        <f>IF(ISERROR(#REF!/('Sch-6'!D14+'Sch-6'!D16+'Sch-6'!D18)),0,#REF!/( 'Sch-6'!D14+'Sch-6'!D16+'Sch-6'!D18))</f>
        <v>0</v>
      </c>
      <c r="N3" s="182"/>
      <c r="O3" s="187"/>
      <c r="P3" s="188"/>
      <c r="Q3" s="188"/>
      <c r="R3" s="188"/>
      <c r="S3" s="182"/>
      <c r="T3" s="187"/>
      <c r="U3" s="182"/>
      <c r="V3" s="182"/>
      <c r="W3" s="1241"/>
      <c r="X3" s="1241"/>
      <c r="Y3" s="182"/>
      <c r="Z3" s="182"/>
      <c r="AA3" s="182"/>
      <c r="AB3" s="182"/>
      <c r="AC3" s="182"/>
      <c r="AD3" s="182"/>
      <c r="AE3" s="182"/>
      <c r="AF3" s="182"/>
      <c r="AG3" s="182"/>
      <c r="AH3" s="182"/>
      <c r="AI3" s="182"/>
      <c r="AJ3" s="182"/>
      <c r="AK3" s="182"/>
      <c r="AL3" s="182"/>
      <c r="AM3" s="182"/>
      <c r="AN3" s="182"/>
      <c r="AO3" s="182"/>
    </row>
    <row r="4" spans="1:41" s="327" customFormat="1" ht="21.95" customHeight="1">
      <c r="A4" s="1209" t="s">
        <v>417</v>
      </c>
      <c r="B4" s="1209"/>
      <c r="C4" s="1209"/>
      <c r="D4" s="1209"/>
      <c r="E4" s="1209"/>
      <c r="F4" s="1209"/>
      <c r="G4" s="189"/>
      <c r="H4" s="393"/>
      <c r="I4" s="393"/>
      <c r="J4" s="393"/>
      <c r="K4" s="391" t="s">
        <v>343</v>
      </c>
      <c r="L4" s="393"/>
      <c r="M4" s="392" t="e">
        <f>#REF!</f>
        <v>#REF!</v>
      </c>
      <c r="N4" s="393"/>
      <c r="O4" s="393"/>
      <c r="P4" s="393"/>
      <c r="Q4" s="393"/>
      <c r="R4" s="182"/>
      <c r="S4" s="182"/>
      <c r="T4" s="182"/>
      <c r="U4" s="182"/>
      <c r="V4" s="182"/>
      <c r="W4" s="182"/>
      <c r="X4" s="182"/>
      <c r="Y4" s="182"/>
      <c r="Z4" s="182"/>
      <c r="AA4" s="182"/>
      <c r="AB4" s="182"/>
      <c r="AC4" s="182"/>
      <c r="AD4" s="182"/>
      <c r="AE4" s="182"/>
      <c r="AF4" s="182"/>
      <c r="AG4" s="182"/>
      <c r="AH4" s="182"/>
      <c r="AI4" s="182"/>
      <c r="AJ4" s="182"/>
      <c r="AK4" s="182"/>
    </row>
    <row r="5" spans="1:41" s="327" customFormat="1" ht="15" customHeight="1">
      <c r="A5" s="394"/>
      <c r="B5" s="369"/>
      <c r="C5" s="368"/>
      <c r="D5" s="368"/>
      <c r="E5" s="368"/>
      <c r="G5" s="182"/>
      <c r="K5" s="326" t="s">
        <v>344</v>
      </c>
      <c r="M5" s="395">
        <f>IF(ISERROR(#REF!/#REF!),0,#REF! /#REF!)</f>
        <v>0</v>
      </c>
      <c r="R5" s="182"/>
      <c r="S5" s="182"/>
      <c r="T5" s="182"/>
      <c r="U5" s="182"/>
      <c r="V5" s="182"/>
      <c r="W5" s="182"/>
      <c r="X5" s="182"/>
      <c r="Y5" s="182"/>
      <c r="Z5" s="182"/>
      <c r="AA5" s="182"/>
      <c r="AB5" s="182"/>
      <c r="AC5" s="182"/>
      <c r="AD5" s="182"/>
      <c r="AE5" s="182"/>
      <c r="AF5" s="182"/>
      <c r="AG5" s="182"/>
      <c r="AH5" s="182"/>
      <c r="AI5" s="182"/>
      <c r="AJ5" s="182"/>
      <c r="AK5" s="182"/>
    </row>
    <row r="6" spans="1:41" s="327" customFormat="1" ht="18" customHeight="1">
      <c r="A6" s="28" t="str">
        <f>'Sch-1'!A6</f>
        <v>Bidder’s Name and Address (Sole Bidder) :</v>
      </c>
      <c r="B6" s="29"/>
      <c r="C6" s="29"/>
      <c r="D6" s="29"/>
      <c r="E6" s="64" t="s">
        <v>392</v>
      </c>
      <c r="F6" s="1"/>
      <c r="G6" s="190"/>
      <c r="K6" s="326" t="s">
        <v>347</v>
      </c>
      <c r="M6" s="395" t="e">
        <f>#REF!</f>
        <v>#REF!</v>
      </c>
      <c r="R6" s="182"/>
      <c r="S6" s="182"/>
      <c r="T6" s="182"/>
      <c r="U6" s="182"/>
      <c r="V6" s="182"/>
      <c r="W6" s="182"/>
      <c r="X6" s="182"/>
      <c r="Y6" s="182"/>
      <c r="Z6" s="182"/>
      <c r="AA6" s="182"/>
      <c r="AB6" s="182"/>
      <c r="AC6" s="182"/>
      <c r="AD6" s="182"/>
      <c r="AE6" s="182"/>
      <c r="AF6" s="182"/>
      <c r="AG6" s="182"/>
      <c r="AH6" s="182"/>
      <c r="AI6" s="182"/>
      <c r="AJ6" s="182"/>
      <c r="AK6" s="182"/>
    </row>
    <row r="7" spans="1:41" s="327" customFormat="1" ht="36" customHeight="1">
      <c r="A7" s="1242" t="str">
        <f>'Sch-1'!A7</f>
        <v/>
      </c>
      <c r="B7" s="1242"/>
      <c r="C7" s="1242"/>
      <c r="D7" s="1242"/>
      <c r="E7" s="306" t="str">
        <f>'Sch-1'!M7</f>
        <v>Contracts Services, 3rd Floor</v>
      </c>
      <c r="F7" s="1"/>
      <c r="G7" s="190"/>
      <c r="K7" s="326" t="s">
        <v>346</v>
      </c>
      <c r="M7" s="395" t="e">
        <f>SUM(M3:M6)</f>
        <v>#REF!</v>
      </c>
      <c r="R7" s="182"/>
      <c r="S7" s="182"/>
      <c r="T7" s="182"/>
      <c r="U7" s="182"/>
      <c r="V7" s="182"/>
      <c r="W7" s="182"/>
      <c r="X7" s="182"/>
      <c r="Y7" s="182"/>
      <c r="Z7" s="182"/>
      <c r="AA7" s="182"/>
      <c r="AB7" s="182"/>
      <c r="AC7" s="182"/>
      <c r="AD7" s="182"/>
      <c r="AE7" s="182"/>
      <c r="AF7" s="182"/>
      <c r="AG7" s="182"/>
      <c r="AH7" s="182"/>
      <c r="AI7" s="182"/>
      <c r="AJ7" s="182"/>
      <c r="AK7" s="182"/>
    </row>
    <row r="8" spans="1:41" s="327" customFormat="1" ht="18" customHeight="1">
      <c r="A8" s="28" t="s">
        <v>393</v>
      </c>
      <c r="B8" s="1243" t="str">
        <f>IF('Sch-1'!C8=0, "", 'Sch-1'!C8)</f>
        <v xml:space="preserve">…….. …….. …….. …….. …….. …….. </v>
      </c>
      <c r="C8" s="1243"/>
      <c r="D8" s="1243"/>
      <c r="E8" s="306" t="str">
        <f>'Sch-1'!M8</f>
        <v>Power Grid Corporation of India Ltd.,</v>
      </c>
      <c r="F8" s="1"/>
      <c r="G8" s="190"/>
      <c r="R8" s="182"/>
      <c r="S8" s="182"/>
      <c r="T8" s="182"/>
      <c r="U8" s="182"/>
      <c r="V8" s="182"/>
      <c r="W8" s="182"/>
      <c r="X8" s="182"/>
      <c r="Y8" s="182"/>
      <c r="Z8" s="182"/>
      <c r="AA8" s="182"/>
      <c r="AB8" s="182"/>
      <c r="AC8" s="182"/>
      <c r="AD8" s="182"/>
      <c r="AE8" s="182"/>
      <c r="AF8" s="182"/>
      <c r="AG8" s="182"/>
      <c r="AH8" s="182"/>
      <c r="AI8" s="182"/>
      <c r="AJ8" s="182"/>
      <c r="AK8" s="182"/>
    </row>
    <row r="9" spans="1:41" s="327" customFormat="1" ht="18" customHeight="1">
      <c r="A9" s="28" t="s">
        <v>395</v>
      </c>
      <c r="B9" s="1243" t="str">
        <f>IF('Sch-1'!C9=0, "", 'Sch-1'!C9)</f>
        <v xml:space="preserve">…….. …….. …….. …….. …….. …….. </v>
      </c>
      <c r="C9" s="1243"/>
      <c r="D9" s="1243"/>
      <c r="E9" s="306" t="str">
        <f>'Sch-1'!M9</f>
        <v>"Saudamini", Plot No.-2</v>
      </c>
      <c r="F9" s="1"/>
      <c r="G9" s="190"/>
      <c r="R9" s="182"/>
      <c r="S9" s="182"/>
      <c r="T9" s="182"/>
      <c r="U9" s="182"/>
      <c r="V9" s="182"/>
      <c r="W9" s="182"/>
      <c r="X9" s="182"/>
      <c r="Y9" s="182"/>
      <c r="Z9" s="182"/>
      <c r="AA9" s="182"/>
      <c r="AB9" s="182"/>
      <c r="AC9" s="182"/>
      <c r="AD9" s="182"/>
      <c r="AE9" s="182"/>
      <c r="AF9" s="182"/>
      <c r="AG9" s="182"/>
      <c r="AH9" s="182"/>
      <c r="AI9" s="182"/>
      <c r="AJ9" s="182"/>
      <c r="AK9" s="182"/>
    </row>
    <row r="10" spans="1:41" s="327" customFormat="1" ht="18" customHeight="1">
      <c r="A10" s="329"/>
      <c r="B10" s="1244" t="str">
        <f>IF('Sch-1'!C10=0, "", 'Sch-1'!C10)</f>
        <v xml:space="preserve">…….. …….. …….. …….. …….. …….. </v>
      </c>
      <c r="C10" s="1244"/>
      <c r="D10" s="1244"/>
      <c r="E10" s="376" t="str">
        <f>'Sch-1'!M10</f>
        <v xml:space="preserve">Sector-29, </v>
      </c>
      <c r="G10" s="190"/>
      <c r="K10" s="326" t="s">
        <v>277</v>
      </c>
      <c r="M10" s="395">
        <f>'Sch-1'!AA10</f>
        <v>0</v>
      </c>
      <c r="R10" s="182"/>
      <c r="S10" s="182"/>
      <c r="T10" s="182"/>
      <c r="U10" s="182"/>
      <c r="V10" s="182"/>
      <c r="W10" s="182"/>
      <c r="X10" s="182"/>
      <c r="Y10" s="182"/>
      <c r="Z10" s="182"/>
      <c r="AA10" s="182"/>
      <c r="AB10" s="182"/>
      <c r="AC10" s="182"/>
      <c r="AD10" s="182"/>
      <c r="AE10" s="182"/>
      <c r="AF10" s="182"/>
      <c r="AG10" s="182"/>
      <c r="AH10" s="182"/>
      <c r="AI10" s="182"/>
      <c r="AJ10" s="182"/>
      <c r="AK10" s="182"/>
    </row>
    <row r="11" spans="1:41" s="327" customFormat="1" ht="18" customHeight="1">
      <c r="A11" s="329"/>
      <c r="B11" s="1244" t="str">
        <f>IF('Sch-1'!C11=0, "", 'Sch-1'!C11)</f>
        <v xml:space="preserve">…….. …….. …….. …….. …….. …….. </v>
      </c>
      <c r="C11" s="1244"/>
      <c r="D11" s="1244"/>
      <c r="E11" s="376" t="str">
        <f>'Sch-1'!M11</f>
        <v>Gurgaon (Haryana) - 122001</v>
      </c>
      <c r="G11" s="190"/>
      <c r="K11" s="326"/>
      <c r="M11" s="395"/>
      <c r="R11" s="182"/>
      <c r="S11" s="182"/>
      <c r="T11" s="182"/>
      <c r="U11" s="182"/>
      <c r="V11" s="182"/>
      <c r="W11" s="182"/>
      <c r="X11" s="182"/>
      <c r="Y11" s="182"/>
      <c r="Z11" s="182"/>
      <c r="AA11" s="182"/>
      <c r="AB11" s="182"/>
      <c r="AC11" s="182"/>
      <c r="AD11" s="182"/>
      <c r="AE11" s="182"/>
      <c r="AF11" s="182"/>
      <c r="AG11" s="182"/>
      <c r="AH11" s="182"/>
      <c r="AI11" s="182"/>
      <c r="AJ11" s="182"/>
      <c r="AK11" s="182"/>
    </row>
    <row r="12" spans="1:41" s="327" customFormat="1" ht="18" customHeight="1">
      <c r="A12" s="329"/>
      <c r="B12" s="389"/>
      <c r="C12" s="389"/>
      <c r="D12" s="389"/>
      <c r="E12" s="376"/>
      <c r="G12" s="190"/>
      <c r="K12" s="326"/>
      <c r="M12" s="395"/>
      <c r="R12" s="182"/>
      <c r="S12" s="182"/>
      <c r="T12" s="182"/>
      <c r="U12" s="182"/>
      <c r="V12" s="182"/>
      <c r="W12" s="182"/>
      <c r="X12" s="182"/>
      <c r="Y12" s="182"/>
      <c r="Z12" s="182"/>
      <c r="AA12" s="182"/>
      <c r="AB12" s="182"/>
      <c r="AC12" s="182"/>
      <c r="AD12" s="182"/>
      <c r="AE12" s="182"/>
      <c r="AF12" s="182"/>
      <c r="AG12" s="182"/>
      <c r="AH12" s="182"/>
      <c r="AI12" s="182"/>
      <c r="AJ12" s="182"/>
      <c r="AK12" s="182"/>
    </row>
    <row r="13" spans="1:41" s="327" customFormat="1" ht="18" customHeight="1">
      <c r="A13" s="329"/>
      <c r="B13" s="28"/>
      <c r="C13" s="28"/>
      <c r="D13" s="28"/>
      <c r="E13" s="28"/>
      <c r="F13" s="8" t="s">
        <v>274</v>
      </c>
      <c r="G13" s="191"/>
      <c r="L13" s="1215" t="s">
        <v>282</v>
      </c>
      <c r="M13" s="1215"/>
      <c r="N13" s="6" t="s">
        <v>286</v>
      </c>
      <c r="O13" s="1215" t="s">
        <v>283</v>
      </c>
      <c r="P13" s="1215"/>
      <c r="Q13" s="1"/>
      <c r="R13" s="182"/>
      <c r="S13" s="182"/>
      <c r="T13" s="182"/>
      <c r="U13" s="182"/>
      <c r="V13" s="182"/>
      <c r="W13" s="182"/>
      <c r="X13" s="182"/>
      <c r="Y13" s="182"/>
      <c r="Z13" s="182"/>
      <c r="AA13" s="182"/>
      <c r="AB13" s="182"/>
      <c r="AC13" s="182"/>
      <c r="AD13" s="182"/>
      <c r="AE13" s="182"/>
      <c r="AF13" s="182"/>
      <c r="AG13" s="182"/>
      <c r="AH13" s="182"/>
      <c r="AI13" s="182"/>
      <c r="AJ13" s="182"/>
      <c r="AK13" s="182"/>
    </row>
    <row r="14" spans="1:41" s="327" customFormat="1" ht="43.5" customHeight="1">
      <c r="A14" s="14" t="s">
        <v>361</v>
      </c>
      <c r="B14" s="14" t="s">
        <v>368</v>
      </c>
      <c r="C14" s="69" t="s">
        <v>353</v>
      </c>
      <c r="D14" s="69" t="s">
        <v>354</v>
      </c>
      <c r="E14" s="70" t="s">
        <v>369</v>
      </c>
      <c r="F14" s="70" t="s">
        <v>400</v>
      </c>
      <c r="G14" s="182"/>
      <c r="L14" s="305" t="s">
        <v>369</v>
      </c>
      <c r="M14" s="305" t="s">
        <v>400</v>
      </c>
      <c r="N14" s="6"/>
      <c r="O14" s="305" t="s">
        <v>369</v>
      </c>
      <c r="P14" s="305" t="s">
        <v>400</v>
      </c>
      <c r="Q14" s="1"/>
      <c r="R14" s="182"/>
      <c r="S14" s="182"/>
      <c r="T14" s="182"/>
      <c r="U14" s="182"/>
      <c r="V14" s="182"/>
      <c r="W14" s="182"/>
      <c r="X14" s="182"/>
      <c r="Y14" s="182"/>
      <c r="Z14" s="182"/>
      <c r="AA14" s="182"/>
      <c r="AB14" s="182"/>
      <c r="AC14" s="182"/>
      <c r="AD14" s="182"/>
      <c r="AE14" s="182"/>
      <c r="AF14" s="182"/>
      <c r="AG14" s="182"/>
      <c r="AH14" s="182"/>
      <c r="AI14" s="182"/>
      <c r="AJ14" s="182"/>
      <c r="AK14" s="182"/>
    </row>
    <row r="15" spans="1:41" s="327" customFormat="1" ht="18" customHeight="1">
      <c r="A15" s="9">
        <v>1</v>
      </c>
      <c r="B15" s="9">
        <v>2</v>
      </c>
      <c r="C15" s="9">
        <v>3</v>
      </c>
      <c r="D15" s="9">
        <v>4</v>
      </c>
      <c r="E15" s="9">
        <v>5</v>
      </c>
      <c r="F15" s="9" t="s">
        <v>401</v>
      </c>
      <c r="G15" s="193"/>
      <c r="H15" s="393"/>
      <c r="I15" s="393"/>
      <c r="J15" s="393"/>
      <c r="K15" s="393"/>
      <c r="L15" s="186">
        <v>5</v>
      </c>
      <c r="M15" s="186" t="s">
        <v>401</v>
      </c>
      <c r="N15" s="6"/>
      <c r="O15" s="186">
        <v>5</v>
      </c>
      <c r="P15" s="186" t="s">
        <v>401</v>
      </c>
      <c r="Q15" s="1"/>
      <c r="R15" s="182"/>
      <c r="S15" s="182"/>
      <c r="T15" s="182"/>
      <c r="U15" s="182"/>
      <c r="V15" s="182"/>
      <c r="W15" s="182"/>
      <c r="X15" s="182"/>
      <c r="Y15" s="182"/>
      <c r="Z15" s="182"/>
      <c r="AA15" s="182"/>
      <c r="AB15" s="182"/>
      <c r="AC15" s="182"/>
      <c r="AD15" s="182"/>
      <c r="AE15" s="182"/>
      <c r="AF15" s="182"/>
      <c r="AG15" s="182"/>
      <c r="AH15" s="182"/>
      <c r="AI15" s="182"/>
      <c r="AJ15" s="182"/>
      <c r="AK15" s="182"/>
    </row>
    <row r="16" spans="1:41" s="477" customFormat="1">
      <c r="A16" s="563" t="e">
        <f>'Sch-2'!#REF!</f>
        <v>#REF!</v>
      </c>
      <c r="B16" s="563" t="e">
        <f>'Sch-2'!#REF!</f>
        <v>#REF!</v>
      </c>
      <c r="C16" s="563"/>
      <c r="D16" s="563"/>
      <c r="E16" s="411"/>
      <c r="F16" s="411"/>
      <c r="G16" s="479"/>
    </row>
    <row r="17" spans="1:7" s="478" customFormat="1" ht="21" customHeight="1">
      <c r="A17" s="563" t="e">
        <f>'Sch-2'!#REF!</f>
        <v>#REF!</v>
      </c>
      <c r="B17" s="563" t="e">
        <f>'Sch-2'!#REF!</f>
        <v>#REF!</v>
      </c>
      <c r="C17" s="563" t="e">
        <f>'Sch-2'!#REF!</f>
        <v>#REF!</v>
      </c>
      <c r="D17" s="563" t="e">
        <f>'Sch-2'!#REF!</f>
        <v>#REF!</v>
      </c>
      <c r="E17" s="411" t="e">
        <f>'Sch-2'!#REF!</f>
        <v>#REF!</v>
      </c>
      <c r="F17" s="411" t="e">
        <f t="shared" ref="F17:F54" si="0">IF(E17=0, "Included", IF(ISERROR(D17*E17), E17, D17*E17))</f>
        <v>#REF!</v>
      </c>
      <c r="G17" s="480"/>
    </row>
    <row r="18" spans="1:7" s="478" customFormat="1" ht="21" customHeight="1">
      <c r="A18" s="563"/>
      <c r="B18" s="563"/>
      <c r="C18" s="563"/>
      <c r="D18" s="563"/>
      <c r="E18" s="411"/>
      <c r="F18" s="411"/>
      <c r="G18" s="480"/>
    </row>
    <row r="19" spans="1:7" s="478" customFormat="1" ht="21" customHeight="1">
      <c r="A19" s="563" t="e">
        <f>'Sch-2'!#REF!</f>
        <v>#REF!</v>
      </c>
      <c r="B19" s="563" t="e">
        <f>'Sch-2'!#REF!</f>
        <v>#REF!</v>
      </c>
      <c r="C19" s="563" t="e">
        <f>'Sch-2'!#REF!</f>
        <v>#REF!</v>
      </c>
      <c r="D19" s="563" t="e">
        <f>'Sch-2'!#REF!</f>
        <v>#REF!</v>
      </c>
      <c r="E19" s="411" t="e">
        <f>'Sch-2'!#REF!</f>
        <v>#REF!</v>
      </c>
      <c r="F19" s="411" t="e">
        <f t="shared" si="0"/>
        <v>#REF!</v>
      </c>
      <c r="G19" s="480"/>
    </row>
    <row r="20" spans="1:7" s="477" customFormat="1" ht="67.5" customHeight="1">
      <c r="A20" s="563"/>
      <c r="B20" s="563"/>
      <c r="C20" s="563"/>
      <c r="D20" s="563"/>
      <c r="E20" s="411"/>
      <c r="F20" s="411"/>
      <c r="G20" s="479"/>
    </row>
    <row r="21" spans="1:7" s="478" customFormat="1" ht="21" customHeight="1">
      <c r="A21" s="563" t="e">
        <f>'Sch-2'!#REF!</f>
        <v>#REF!</v>
      </c>
      <c r="B21" s="563" t="e">
        <f>'Sch-2'!#REF!</f>
        <v>#REF!</v>
      </c>
      <c r="C21" s="563"/>
      <c r="D21" s="563"/>
      <c r="E21" s="411"/>
      <c r="F21" s="411"/>
      <c r="G21" s="480"/>
    </row>
    <row r="22" spans="1:7" s="478" customFormat="1" ht="21" customHeight="1">
      <c r="A22" s="563" t="e">
        <f>'Sch-2'!#REF!</f>
        <v>#REF!</v>
      </c>
      <c r="B22" s="563" t="e">
        <f>'Sch-2'!#REF!</f>
        <v>#REF!</v>
      </c>
      <c r="C22" s="563" t="e">
        <f>'Sch-2'!#REF!</f>
        <v>#REF!</v>
      </c>
      <c r="D22" s="563" t="e">
        <f>'Sch-2'!#REF!</f>
        <v>#REF!</v>
      </c>
      <c r="E22" s="411" t="e">
        <f>'Sch-2'!#REF!</f>
        <v>#REF!</v>
      </c>
      <c r="F22" s="411" t="e">
        <f t="shared" si="0"/>
        <v>#REF!</v>
      </c>
      <c r="G22" s="480"/>
    </row>
    <row r="23" spans="1:7" s="478" customFormat="1" ht="21" customHeight="1">
      <c r="A23" s="563" t="e">
        <f>'Sch-2'!#REF!</f>
        <v>#REF!</v>
      </c>
      <c r="B23" s="563" t="e">
        <f>'Sch-2'!#REF!</f>
        <v>#REF!</v>
      </c>
      <c r="C23" s="563" t="e">
        <f>'Sch-2'!#REF!</f>
        <v>#REF!</v>
      </c>
      <c r="D23" s="563" t="e">
        <f>'Sch-2'!#REF!</f>
        <v>#REF!</v>
      </c>
      <c r="E23" s="411" t="e">
        <f>'Sch-2'!#REF!</f>
        <v>#REF!</v>
      </c>
      <c r="F23" s="411" t="e">
        <f t="shared" si="0"/>
        <v>#REF!</v>
      </c>
      <c r="G23" s="480"/>
    </row>
    <row r="24" spans="1:7" s="477" customFormat="1">
      <c r="A24" s="563"/>
      <c r="B24" s="563"/>
      <c r="C24" s="563"/>
      <c r="D24" s="563"/>
      <c r="E24" s="411"/>
      <c r="F24" s="411"/>
      <c r="G24" s="479"/>
    </row>
    <row r="25" spans="1:7" s="478" customFormat="1" ht="19.5" customHeight="1">
      <c r="A25" s="563" t="e">
        <f>'Sch-2'!#REF!</f>
        <v>#REF!</v>
      </c>
      <c r="B25" s="563" t="e">
        <f>'Sch-2'!#REF!</f>
        <v>#REF!</v>
      </c>
      <c r="C25" s="563"/>
      <c r="D25" s="563"/>
      <c r="E25" s="411"/>
      <c r="F25" s="411"/>
      <c r="G25" s="480"/>
    </row>
    <row r="26" spans="1:7" s="478" customFormat="1" ht="18.75" customHeight="1">
      <c r="A26" s="563" t="e">
        <f>'Sch-2'!#REF!</f>
        <v>#REF!</v>
      </c>
      <c r="B26" s="563" t="e">
        <f>'Sch-2'!#REF!</f>
        <v>#REF!</v>
      </c>
      <c r="C26" s="563" t="e">
        <f>'Sch-2'!#REF!</f>
        <v>#REF!</v>
      </c>
      <c r="D26" s="563" t="e">
        <f>'Sch-2'!#REF!</f>
        <v>#REF!</v>
      </c>
      <c r="E26" s="411" t="e">
        <f>'Sch-2'!#REF!</f>
        <v>#REF!</v>
      </c>
      <c r="F26" s="411" t="e">
        <f t="shared" si="0"/>
        <v>#REF!</v>
      </c>
      <c r="G26" s="480"/>
    </row>
    <row r="27" spans="1:7" s="477" customFormat="1" ht="21.75" customHeight="1">
      <c r="A27" s="563" t="e">
        <f>'Sch-2'!#REF!</f>
        <v>#REF!</v>
      </c>
      <c r="B27" s="563" t="e">
        <f>'Sch-2'!#REF!</f>
        <v>#REF!</v>
      </c>
      <c r="C27" s="563" t="e">
        <f>'Sch-2'!#REF!</f>
        <v>#REF!</v>
      </c>
      <c r="D27" s="563" t="e">
        <f>'Sch-2'!#REF!</f>
        <v>#REF!</v>
      </c>
      <c r="E27" s="411" t="e">
        <f>'Sch-2'!#REF!</f>
        <v>#REF!</v>
      </c>
      <c r="F27" s="411" t="e">
        <f t="shared" si="0"/>
        <v>#REF!</v>
      </c>
      <c r="G27" s="479"/>
    </row>
    <row r="28" spans="1:7" s="478" customFormat="1" ht="17.25" customHeight="1">
      <c r="A28" s="563" t="e">
        <f>'Sch-2'!#REF!</f>
        <v>#REF!</v>
      </c>
      <c r="B28" s="563" t="e">
        <f>'Sch-2'!#REF!</f>
        <v>#REF!</v>
      </c>
      <c r="C28" s="563" t="e">
        <f>'Sch-2'!#REF!</f>
        <v>#REF!</v>
      </c>
      <c r="D28" s="563" t="e">
        <f>'Sch-2'!#REF!</f>
        <v>#REF!</v>
      </c>
      <c r="E28" s="411" t="e">
        <f>'Sch-2'!#REF!</f>
        <v>#REF!</v>
      </c>
      <c r="F28" s="411" t="e">
        <f t="shared" si="0"/>
        <v>#REF!</v>
      </c>
      <c r="G28" s="480"/>
    </row>
    <row r="29" spans="1:7" s="478" customFormat="1" ht="17.25" customHeight="1">
      <c r="A29" s="563" t="e">
        <f>'Sch-2'!#REF!</f>
        <v>#REF!</v>
      </c>
      <c r="B29" s="563" t="e">
        <f>'Sch-2'!#REF!</f>
        <v>#REF!</v>
      </c>
      <c r="C29" s="563" t="e">
        <f>'Sch-2'!#REF!</f>
        <v>#REF!</v>
      </c>
      <c r="D29" s="563" t="e">
        <f>'Sch-2'!#REF!</f>
        <v>#REF!</v>
      </c>
      <c r="E29" s="411" t="e">
        <f>'Sch-2'!#REF!</f>
        <v>#REF!</v>
      </c>
      <c r="F29" s="411" t="e">
        <f t="shared" si="0"/>
        <v>#REF!</v>
      </c>
      <c r="G29" s="480"/>
    </row>
    <row r="30" spans="1:7" s="478" customFormat="1" ht="17.25" customHeight="1">
      <c r="A30" s="563" t="e">
        <f>'Sch-2'!#REF!</f>
        <v>#REF!</v>
      </c>
      <c r="B30" s="563" t="e">
        <f>'Sch-2'!#REF!</f>
        <v>#REF!</v>
      </c>
      <c r="C30" s="563" t="e">
        <f>'Sch-2'!#REF!</f>
        <v>#REF!</v>
      </c>
      <c r="D30" s="563" t="e">
        <f>'Sch-2'!#REF!</f>
        <v>#REF!</v>
      </c>
      <c r="E30" s="411" t="e">
        <f>'Sch-2'!#REF!</f>
        <v>#REF!</v>
      </c>
      <c r="F30" s="411" t="e">
        <f t="shared" si="0"/>
        <v>#REF!</v>
      </c>
      <c r="G30" s="480"/>
    </row>
    <row r="31" spans="1:7" s="478" customFormat="1" ht="17.25" customHeight="1">
      <c r="A31" s="563" t="e">
        <f>'Sch-2'!#REF!</f>
        <v>#REF!</v>
      </c>
      <c r="B31" s="563" t="e">
        <f>'Sch-2'!#REF!</f>
        <v>#REF!</v>
      </c>
      <c r="C31" s="563" t="e">
        <f>'Sch-2'!#REF!</f>
        <v>#REF!</v>
      </c>
      <c r="D31" s="563" t="e">
        <f>'Sch-2'!#REF!</f>
        <v>#REF!</v>
      </c>
      <c r="E31" s="411" t="e">
        <f>'Sch-2'!#REF!</f>
        <v>#REF!</v>
      </c>
      <c r="F31" s="411" t="e">
        <f t="shared" si="0"/>
        <v>#REF!</v>
      </c>
      <c r="G31" s="480"/>
    </row>
    <row r="32" spans="1:7" s="478" customFormat="1" ht="17.25" customHeight="1">
      <c r="A32" s="563"/>
      <c r="B32" s="563"/>
      <c r="C32" s="563"/>
      <c r="D32" s="563"/>
      <c r="E32" s="411"/>
      <c r="F32" s="411"/>
      <c r="G32" s="480"/>
    </row>
    <row r="33" spans="1:7" s="478" customFormat="1" ht="17.25" customHeight="1">
      <c r="A33" s="563" t="e">
        <f>'Sch-2'!#REF!</f>
        <v>#REF!</v>
      </c>
      <c r="B33" s="563" t="e">
        <f>'Sch-2'!#REF!</f>
        <v>#REF!</v>
      </c>
      <c r="C33" s="563"/>
      <c r="D33" s="563"/>
      <c r="E33" s="411"/>
      <c r="F33" s="411"/>
      <c r="G33" s="480"/>
    </row>
    <row r="34" spans="1:7" s="478" customFormat="1" ht="17.25" customHeight="1">
      <c r="A34" s="563" t="e">
        <f>'Sch-2'!#REF!</f>
        <v>#REF!</v>
      </c>
      <c r="B34" s="563" t="e">
        <f>'Sch-2'!#REF!</f>
        <v>#REF!</v>
      </c>
      <c r="C34" s="563" t="e">
        <f>'Sch-2'!#REF!</f>
        <v>#REF!</v>
      </c>
      <c r="D34" s="563" t="e">
        <f>'Sch-2'!#REF!</f>
        <v>#REF!</v>
      </c>
      <c r="E34" s="411" t="e">
        <f>'Sch-2'!#REF!</f>
        <v>#REF!</v>
      </c>
      <c r="F34" s="411" t="e">
        <f t="shared" si="0"/>
        <v>#REF!</v>
      </c>
      <c r="G34" s="480"/>
    </row>
    <row r="35" spans="1:7" s="478" customFormat="1" ht="17.25" customHeight="1">
      <c r="A35" s="563"/>
      <c r="B35" s="563"/>
      <c r="C35" s="563"/>
      <c r="D35" s="563"/>
      <c r="E35" s="411"/>
      <c r="F35" s="411"/>
      <c r="G35" s="480"/>
    </row>
    <row r="36" spans="1:7" s="478" customFormat="1" ht="17.25" customHeight="1">
      <c r="A36" s="563" t="e">
        <f>'Sch-2'!#REF!</f>
        <v>#REF!</v>
      </c>
      <c r="B36" s="563" t="e">
        <f>'Sch-2'!#REF!</f>
        <v>#REF!</v>
      </c>
      <c r="C36" s="563"/>
      <c r="D36" s="563"/>
      <c r="E36" s="411"/>
      <c r="F36" s="411"/>
      <c r="G36" s="480"/>
    </row>
    <row r="37" spans="1:7" s="478" customFormat="1" ht="17.25" customHeight="1">
      <c r="A37" s="563" t="e">
        <f>'Sch-2'!#REF!</f>
        <v>#REF!</v>
      </c>
      <c r="B37" s="563" t="e">
        <f>'Sch-2'!#REF!</f>
        <v>#REF!</v>
      </c>
      <c r="C37" s="563" t="e">
        <f>'Sch-2'!#REF!</f>
        <v>#REF!</v>
      </c>
      <c r="D37" s="563" t="e">
        <f>'Sch-2'!#REF!</f>
        <v>#REF!</v>
      </c>
      <c r="E37" s="411" t="e">
        <f>'Sch-2'!#REF!</f>
        <v>#REF!</v>
      </c>
      <c r="F37" s="411" t="e">
        <f t="shared" si="0"/>
        <v>#REF!</v>
      </c>
      <c r="G37" s="480"/>
    </row>
    <row r="38" spans="1:7" s="478" customFormat="1" ht="17.25" customHeight="1">
      <c r="A38" s="563" t="e">
        <f>'Sch-2'!#REF!</f>
        <v>#REF!</v>
      </c>
      <c r="B38" s="563" t="e">
        <f>'Sch-2'!#REF!</f>
        <v>#REF!</v>
      </c>
      <c r="C38" s="563" t="e">
        <f>'Sch-2'!#REF!</f>
        <v>#REF!</v>
      </c>
      <c r="D38" s="563" t="e">
        <f>'Sch-2'!#REF!</f>
        <v>#REF!</v>
      </c>
      <c r="E38" s="411" t="e">
        <f>'Sch-2'!#REF!</f>
        <v>#REF!</v>
      </c>
      <c r="F38" s="411" t="e">
        <f t="shared" si="0"/>
        <v>#REF!</v>
      </c>
      <c r="G38" s="480"/>
    </row>
    <row r="39" spans="1:7" s="478" customFormat="1" ht="17.25" customHeight="1">
      <c r="A39" s="563" t="e">
        <f>'Sch-2'!#REF!</f>
        <v>#REF!</v>
      </c>
      <c r="B39" s="563" t="e">
        <f>'Sch-2'!#REF!</f>
        <v>#REF!</v>
      </c>
      <c r="C39" s="563" t="e">
        <f>'Sch-2'!#REF!</f>
        <v>#REF!</v>
      </c>
      <c r="D39" s="563" t="e">
        <f>'Sch-2'!#REF!</f>
        <v>#REF!</v>
      </c>
      <c r="E39" s="411" t="e">
        <f>'Sch-2'!#REF!</f>
        <v>#REF!</v>
      </c>
      <c r="F39" s="411" t="e">
        <f t="shared" si="0"/>
        <v>#REF!</v>
      </c>
      <c r="G39" s="480"/>
    </row>
    <row r="40" spans="1:7" s="478" customFormat="1" ht="17.25" customHeight="1">
      <c r="A40" s="563" t="e">
        <f>'Sch-2'!#REF!</f>
        <v>#REF!</v>
      </c>
      <c r="B40" s="563" t="e">
        <f>'Sch-2'!#REF!</f>
        <v>#REF!</v>
      </c>
      <c r="C40" s="563" t="e">
        <f>'Sch-2'!#REF!</f>
        <v>#REF!</v>
      </c>
      <c r="D40" s="563" t="e">
        <f>'Sch-2'!#REF!</f>
        <v>#REF!</v>
      </c>
      <c r="E40" s="411" t="e">
        <f>'Sch-2'!#REF!</f>
        <v>#REF!</v>
      </c>
      <c r="F40" s="411" t="e">
        <f t="shared" si="0"/>
        <v>#REF!</v>
      </c>
      <c r="G40" s="480"/>
    </row>
    <row r="41" spans="1:7" s="478" customFormat="1" ht="17.25" customHeight="1">
      <c r="A41" s="563"/>
      <c r="B41" s="563"/>
      <c r="C41" s="563"/>
      <c r="D41" s="563"/>
      <c r="E41" s="411"/>
      <c r="F41" s="411"/>
      <c r="G41" s="480"/>
    </row>
    <row r="42" spans="1:7" s="478" customFormat="1" ht="17.25" customHeight="1">
      <c r="A42" s="563" t="e">
        <f>'Sch-2'!#REF!</f>
        <v>#REF!</v>
      </c>
      <c r="B42" s="563" t="e">
        <f>'Sch-2'!#REF!</f>
        <v>#REF!</v>
      </c>
      <c r="C42" s="563"/>
      <c r="D42" s="563"/>
      <c r="E42" s="411"/>
      <c r="F42" s="411"/>
      <c r="G42" s="480"/>
    </row>
    <row r="43" spans="1:7" s="478" customFormat="1" ht="17.25" customHeight="1">
      <c r="A43" s="563" t="e">
        <f>'Sch-2'!#REF!</f>
        <v>#REF!</v>
      </c>
      <c r="B43" s="563" t="e">
        <f>'Sch-2'!#REF!</f>
        <v>#REF!</v>
      </c>
      <c r="C43" s="563" t="e">
        <f>'Sch-2'!#REF!</f>
        <v>#REF!</v>
      </c>
      <c r="D43" s="563" t="e">
        <f>'Sch-2'!#REF!</f>
        <v>#REF!</v>
      </c>
      <c r="E43" s="411" t="e">
        <f>'Sch-2'!#REF!</f>
        <v>#REF!</v>
      </c>
      <c r="F43" s="411" t="e">
        <f t="shared" si="0"/>
        <v>#REF!</v>
      </c>
      <c r="G43" s="480"/>
    </row>
    <row r="44" spans="1:7" s="478" customFormat="1" ht="17.25" customHeight="1">
      <c r="A44" s="563" t="e">
        <f>'Sch-2'!#REF!</f>
        <v>#REF!</v>
      </c>
      <c r="B44" s="563" t="e">
        <f>'Sch-2'!#REF!</f>
        <v>#REF!</v>
      </c>
      <c r="C44" s="563" t="e">
        <f>'Sch-2'!#REF!</f>
        <v>#REF!</v>
      </c>
      <c r="D44" s="563" t="e">
        <f>'Sch-2'!#REF!</f>
        <v>#REF!</v>
      </c>
      <c r="E44" s="411" t="e">
        <f>'Sch-2'!#REF!</f>
        <v>#REF!</v>
      </c>
      <c r="F44" s="411" t="e">
        <f t="shared" si="0"/>
        <v>#REF!</v>
      </c>
      <c r="G44" s="480"/>
    </row>
    <row r="45" spans="1:7" s="478" customFormat="1" ht="17.25" customHeight="1">
      <c r="A45" s="563" t="e">
        <f>'Sch-2'!#REF!</f>
        <v>#REF!</v>
      </c>
      <c r="B45" s="563" t="e">
        <f>'Sch-2'!#REF!</f>
        <v>#REF!</v>
      </c>
      <c r="C45" s="563" t="e">
        <f>'Sch-2'!#REF!</f>
        <v>#REF!</v>
      </c>
      <c r="D45" s="563" t="e">
        <f>'Sch-2'!#REF!</f>
        <v>#REF!</v>
      </c>
      <c r="E45" s="411" t="e">
        <f>'Sch-2'!#REF!</f>
        <v>#REF!</v>
      </c>
      <c r="F45" s="411" t="e">
        <f t="shared" si="0"/>
        <v>#REF!</v>
      </c>
      <c r="G45" s="480"/>
    </row>
    <row r="46" spans="1:7" s="478" customFormat="1" ht="17.25" customHeight="1">
      <c r="A46" s="563" t="e">
        <f>'Sch-2'!#REF!</f>
        <v>#REF!</v>
      </c>
      <c r="B46" s="563" t="e">
        <f>'Sch-2'!#REF!</f>
        <v>#REF!</v>
      </c>
      <c r="C46" s="563" t="e">
        <f>'Sch-2'!#REF!</f>
        <v>#REF!</v>
      </c>
      <c r="D46" s="563" t="e">
        <f>'Sch-2'!#REF!</f>
        <v>#REF!</v>
      </c>
      <c r="E46" s="411" t="e">
        <f>'Sch-2'!#REF!</f>
        <v>#REF!</v>
      </c>
      <c r="F46" s="411" t="e">
        <f t="shared" si="0"/>
        <v>#REF!</v>
      </c>
      <c r="G46" s="480"/>
    </row>
    <row r="47" spans="1:7" s="478" customFormat="1" ht="17.25" customHeight="1">
      <c r="A47" s="563" t="e">
        <f>'Sch-2'!#REF!</f>
        <v>#REF!</v>
      </c>
      <c r="B47" s="563" t="e">
        <f>'Sch-2'!#REF!</f>
        <v>#REF!</v>
      </c>
      <c r="C47" s="563" t="e">
        <f>'Sch-2'!#REF!</f>
        <v>#REF!</v>
      </c>
      <c r="D47" s="563" t="e">
        <f>'Sch-2'!#REF!</f>
        <v>#REF!</v>
      </c>
      <c r="E47" s="411" t="e">
        <f>'Sch-2'!#REF!</f>
        <v>#REF!</v>
      </c>
      <c r="F47" s="411" t="e">
        <f t="shared" si="0"/>
        <v>#REF!</v>
      </c>
      <c r="G47" s="480"/>
    </row>
    <row r="48" spans="1:7" s="478" customFormat="1" ht="17.25" customHeight="1">
      <c r="A48" s="563" t="e">
        <f>'Sch-2'!#REF!</f>
        <v>#REF!</v>
      </c>
      <c r="B48" s="563" t="e">
        <f>'Sch-2'!#REF!</f>
        <v>#REF!</v>
      </c>
      <c r="C48" s="563" t="e">
        <f>'Sch-2'!#REF!</f>
        <v>#REF!</v>
      </c>
      <c r="D48" s="563" t="e">
        <f>'Sch-2'!#REF!</f>
        <v>#REF!</v>
      </c>
      <c r="E48" s="411" t="e">
        <f>'Sch-2'!#REF!</f>
        <v>#REF!</v>
      </c>
      <c r="F48" s="411" t="e">
        <f t="shared" si="0"/>
        <v>#REF!</v>
      </c>
      <c r="G48" s="480"/>
    </row>
    <row r="49" spans="1:7" s="478" customFormat="1" ht="17.25" customHeight="1">
      <c r="A49" s="563" t="e">
        <f>'Sch-2'!#REF!</f>
        <v>#REF!</v>
      </c>
      <c r="B49" s="563" t="e">
        <f>'Sch-2'!#REF!</f>
        <v>#REF!</v>
      </c>
      <c r="C49" s="563" t="e">
        <f>'Sch-2'!#REF!</f>
        <v>#REF!</v>
      </c>
      <c r="D49" s="563" t="e">
        <f>'Sch-2'!#REF!</f>
        <v>#REF!</v>
      </c>
      <c r="E49" s="411" t="e">
        <f>'Sch-2'!#REF!</f>
        <v>#REF!</v>
      </c>
      <c r="F49" s="411" t="e">
        <f t="shared" si="0"/>
        <v>#REF!</v>
      </c>
      <c r="G49" s="480"/>
    </row>
    <row r="50" spans="1:7" s="478" customFormat="1" ht="17.25" customHeight="1">
      <c r="A50" s="563" t="e">
        <f>'Sch-2'!#REF!</f>
        <v>#REF!</v>
      </c>
      <c r="B50" s="563" t="e">
        <f>'Sch-2'!#REF!</f>
        <v>#REF!</v>
      </c>
      <c r="C50" s="563" t="e">
        <f>'Sch-2'!#REF!</f>
        <v>#REF!</v>
      </c>
      <c r="D50" s="563" t="e">
        <f>'Sch-2'!#REF!</f>
        <v>#REF!</v>
      </c>
      <c r="E50" s="411" t="e">
        <f>'Sch-2'!#REF!</f>
        <v>#REF!</v>
      </c>
      <c r="F50" s="411" t="e">
        <f t="shared" si="0"/>
        <v>#REF!</v>
      </c>
      <c r="G50" s="480"/>
    </row>
    <row r="51" spans="1:7" s="478" customFormat="1" ht="17.25" customHeight="1">
      <c r="A51" s="563"/>
      <c r="B51" s="563"/>
      <c r="C51" s="563"/>
      <c r="D51" s="563"/>
      <c r="E51" s="411"/>
      <c r="F51" s="411"/>
      <c r="G51" s="480"/>
    </row>
    <row r="52" spans="1:7" s="478" customFormat="1" ht="17.25" customHeight="1">
      <c r="A52" s="563" t="e">
        <f>'Sch-2'!#REF!</f>
        <v>#REF!</v>
      </c>
      <c r="B52" s="563" t="e">
        <f>'Sch-2'!#REF!</f>
        <v>#REF!</v>
      </c>
      <c r="C52" s="563"/>
      <c r="D52" s="563"/>
      <c r="E52" s="411"/>
      <c r="F52" s="411"/>
      <c r="G52" s="480"/>
    </row>
    <row r="53" spans="1:7" s="478" customFormat="1" ht="17.25" customHeight="1">
      <c r="A53" s="563"/>
      <c r="B53" s="563" t="e">
        <f>'Sch-2'!#REF!</f>
        <v>#REF!</v>
      </c>
      <c r="C53" s="563" t="e">
        <f>'Sch-2'!#REF!</f>
        <v>#REF!</v>
      </c>
      <c r="D53" s="563" t="e">
        <f>'Sch-2'!#REF!</f>
        <v>#REF!</v>
      </c>
      <c r="E53" s="411" t="e">
        <f>'Sch-2'!#REF!</f>
        <v>#REF!</v>
      </c>
      <c r="F53" s="411" t="e">
        <f>IF(E53=0, "Included", IF(ISERROR(D53*E53), E53, D53*E53))</f>
        <v>#REF!</v>
      </c>
      <c r="G53" s="480"/>
    </row>
    <row r="54" spans="1:7" s="478" customFormat="1" ht="17.25" customHeight="1">
      <c r="A54" s="563" t="e">
        <f>'Sch-2'!#REF!</f>
        <v>#REF!</v>
      </c>
      <c r="B54" s="563" t="e">
        <f>'Sch-2'!#REF!</f>
        <v>#REF!</v>
      </c>
      <c r="C54" s="563" t="e">
        <f>'Sch-2'!#REF!</f>
        <v>#REF!</v>
      </c>
      <c r="D54" s="563" t="e">
        <f>'Sch-2'!#REF!</f>
        <v>#REF!</v>
      </c>
      <c r="E54" s="411" t="e">
        <f>'Sch-2'!#REF!</f>
        <v>#REF!</v>
      </c>
      <c r="F54" s="411" t="e">
        <f t="shared" si="0"/>
        <v>#REF!</v>
      </c>
      <c r="G54" s="480"/>
    </row>
    <row r="55" spans="1:7" s="478" customFormat="1" ht="17.25" customHeight="1">
      <c r="A55" s="563" t="e">
        <f>'Sch-2'!#REF!</f>
        <v>#REF!</v>
      </c>
      <c r="B55" s="563" t="e">
        <f>'Sch-2'!#REF!</f>
        <v>#REF!</v>
      </c>
      <c r="C55" s="563" t="e">
        <f>'Sch-2'!#REF!</f>
        <v>#REF!</v>
      </c>
      <c r="D55" s="563" t="e">
        <f>'Sch-2'!#REF!</f>
        <v>#REF!</v>
      </c>
      <c r="E55" s="411" t="e">
        <f>'Sch-2'!#REF!</f>
        <v>#REF!</v>
      </c>
      <c r="F55" s="411" t="e">
        <f>IF(E55=0, "Included", IF(ISERROR(D55*E55), E55, D55*E55))</f>
        <v>#REF!</v>
      </c>
      <c r="G55" s="480"/>
    </row>
    <row r="56" spans="1:7" ht="27.95" customHeight="1">
      <c r="A56" s="423"/>
      <c r="B56" s="424" t="s">
        <v>459</v>
      </c>
      <c r="C56" s="424"/>
      <c r="D56" s="424"/>
      <c r="E56" s="409"/>
      <c r="F56" s="409" t="e">
        <f>SUM(F16:F55)</f>
        <v>#REF!</v>
      </c>
    </row>
    <row r="57" spans="1:7" ht="27.95" customHeight="1">
      <c r="A57" s="399"/>
      <c r="B57" s="400"/>
      <c r="C57" s="400"/>
      <c r="D57" s="400"/>
      <c r="E57" s="401"/>
      <c r="F57" s="401"/>
    </row>
    <row r="58" spans="1:7" ht="27.95" customHeight="1"/>
    <row r="59" spans="1:7" ht="27.95" customHeight="1">
      <c r="A59" s="32" t="s">
        <v>402</v>
      </c>
      <c r="B59" s="110" t="str">
        <f>'Sch-1'!B74</f>
        <v>--</v>
      </c>
      <c r="C59" s="12"/>
      <c r="D59" s="33"/>
      <c r="E59" s="1"/>
      <c r="F59" s="1"/>
    </row>
    <row r="60" spans="1:7" ht="27.95" customHeight="1">
      <c r="A60" s="32" t="s">
        <v>403</v>
      </c>
      <c r="B60" s="110" t="str">
        <f>'Sch-1'!B75</f>
        <v/>
      </c>
      <c r="C60" s="1"/>
      <c r="D60" s="33" t="s">
        <v>404</v>
      </c>
      <c r="E60" s="185" t="str">
        <f>'Sch-1'!M75</f>
        <v/>
      </c>
      <c r="F60" s="1"/>
    </row>
    <row r="61" spans="1:7" ht="27.95" customHeight="1">
      <c r="A61" s="198"/>
      <c r="B61" s="197"/>
      <c r="C61" s="191"/>
      <c r="D61" s="33" t="s">
        <v>405</v>
      </c>
      <c r="E61" s="185" t="str">
        <f>'Sch-1'!M76</f>
        <v/>
      </c>
      <c r="F61" s="191"/>
    </row>
    <row r="62" spans="1:7" ht="27.95" customHeight="1">
      <c r="A62" s="32"/>
      <c r="B62" s="110"/>
      <c r="C62" s="12"/>
      <c r="D62" s="33"/>
      <c r="E62" s="1"/>
      <c r="F62" s="1"/>
    </row>
    <row r="100" spans="1:41" s="182" customFormat="1">
      <c r="A100" s="396"/>
      <c r="B100" s="396"/>
      <c r="C100" s="396"/>
      <c r="D100" s="396"/>
      <c r="E100" s="396"/>
      <c r="F100" s="396"/>
      <c r="H100" s="325"/>
      <c r="I100" s="325"/>
      <c r="J100" s="325"/>
      <c r="K100" s="325"/>
      <c r="L100" s="325"/>
      <c r="M100" s="325"/>
      <c r="N100" s="327"/>
      <c r="O100" s="325"/>
      <c r="P100" s="325"/>
      <c r="Q100" s="325"/>
      <c r="R100" s="77"/>
      <c r="S100" s="77"/>
      <c r="T100" s="77"/>
      <c r="U100" s="77"/>
      <c r="V100" s="77"/>
      <c r="W100" s="77"/>
      <c r="X100" s="77"/>
      <c r="Y100" s="77"/>
      <c r="Z100" s="77"/>
      <c r="AA100" s="77"/>
      <c r="AB100" s="77"/>
      <c r="AC100" s="77"/>
      <c r="AD100" s="77"/>
      <c r="AE100" s="77"/>
      <c r="AF100" s="77"/>
      <c r="AG100" s="77"/>
      <c r="AH100" s="77"/>
      <c r="AI100" s="77"/>
      <c r="AJ100" s="77"/>
      <c r="AK100" s="77"/>
      <c r="AL100" s="325"/>
      <c r="AM100" s="325"/>
      <c r="AN100" s="325"/>
      <c r="AO100" s="325"/>
    </row>
    <row r="101" spans="1:41" s="182" customFormat="1">
      <c r="A101" s="396"/>
      <c r="B101" s="396"/>
      <c r="C101" s="396"/>
      <c r="D101" s="396"/>
      <c r="E101" s="396"/>
      <c r="F101" s="396"/>
      <c r="H101" s="325"/>
      <c r="I101" s="325"/>
      <c r="J101" s="325"/>
      <c r="K101" s="325"/>
      <c r="L101" s="325"/>
      <c r="M101" s="325"/>
      <c r="N101" s="327"/>
      <c r="O101" s="325"/>
      <c r="P101" s="325"/>
      <c r="Q101" s="325"/>
      <c r="R101" s="77"/>
      <c r="S101" s="77"/>
      <c r="T101" s="77"/>
      <c r="U101" s="77"/>
      <c r="V101" s="77"/>
      <c r="W101" s="77"/>
      <c r="X101" s="77"/>
      <c r="Y101" s="77"/>
      <c r="Z101" s="77"/>
      <c r="AA101" s="77"/>
      <c r="AB101" s="77"/>
      <c r="AC101" s="77"/>
      <c r="AD101" s="77"/>
      <c r="AE101" s="77"/>
      <c r="AF101" s="77"/>
      <c r="AG101" s="77"/>
      <c r="AH101" s="77"/>
      <c r="AI101" s="77"/>
      <c r="AJ101" s="77"/>
      <c r="AK101" s="77"/>
      <c r="AL101" s="325"/>
      <c r="AM101" s="325"/>
      <c r="AN101" s="325"/>
      <c r="AO101" s="325"/>
    </row>
    <row r="102" spans="1:41" s="182" customFormat="1">
      <c r="A102" s="396"/>
      <c r="B102" s="396"/>
      <c r="C102" s="396"/>
      <c r="D102" s="396"/>
      <c r="E102" s="396"/>
      <c r="F102" s="396"/>
      <c r="H102" s="325"/>
      <c r="I102" s="325"/>
      <c r="J102" s="325"/>
      <c r="K102" s="325"/>
      <c r="L102" s="325"/>
      <c r="M102" s="325"/>
      <c r="N102" s="327"/>
      <c r="O102" s="325"/>
      <c r="P102" s="325"/>
      <c r="Q102" s="325"/>
      <c r="R102" s="77"/>
      <c r="S102" s="77"/>
      <c r="T102" s="77"/>
      <c r="U102" s="77"/>
      <c r="V102" s="77"/>
      <c r="W102" s="77"/>
      <c r="X102" s="77"/>
      <c r="Y102" s="77"/>
      <c r="Z102" s="77"/>
      <c r="AA102" s="77"/>
      <c r="AB102" s="77"/>
      <c r="AC102" s="77"/>
      <c r="AD102" s="77"/>
      <c r="AE102" s="77"/>
      <c r="AF102" s="77"/>
      <c r="AG102" s="77"/>
      <c r="AH102" s="77"/>
      <c r="AI102" s="77"/>
      <c r="AJ102" s="77"/>
      <c r="AK102" s="77"/>
      <c r="AL102" s="325"/>
      <c r="AM102" s="325"/>
      <c r="AN102" s="325"/>
      <c r="AO102" s="325"/>
    </row>
    <row r="103" spans="1:41" s="182" customFormat="1">
      <c r="A103" s="396"/>
      <c r="B103" s="396"/>
      <c r="C103" s="396"/>
      <c r="D103" s="396"/>
      <c r="E103" s="396"/>
      <c r="F103" s="396"/>
      <c r="H103" s="325"/>
      <c r="I103" s="325"/>
      <c r="J103" s="325"/>
      <c r="K103" s="325"/>
      <c r="L103" s="325"/>
      <c r="M103" s="325"/>
      <c r="N103" s="327"/>
      <c r="O103" s="325"/>
      <c r="P103" s="325"/>
      <c r="Q103" s="325"/>
      <c r="R103" s="77"/>
      <c r="S103" s="77"/>
      <c r="T103" s="77"/>
      <c r="U103" s="77"/>
      <c r="V103" s="77"/>
      <c r="W103" s="77"/>
      <c r="X103" s="77"/>
      <c r="Y103" s="77"/>
      <c r="Z103" s="77"/>
      <c r="AA103" s="77"/>
      <c r="AB103" s="77"/>
      <c r="AC103" s="77"/>
      <c r="AD103" s="77"/>
      <c r="AE103" s="77"/>
      <c r="AF103" s="77"/>
      <c r="AG103" s="77"/>
      <c r="AH103" s="77"/>
      <c r="AI103" s="77"/>
      <c r="AJ103" s="77"/>
      <c r="AK103" s="77"/>
      <c r="AL103" s="325"/>
      <c r="AM103" s="325"/>
      <c r="AN103" s="325"/>
      <c r="AO103" s="325"/>
    </row>
    <row r="104" spans="1:41" s="182" customFormat="1">
      <c r="A104" s="396"/>
      <c r="B104" s="396"/>
      <c r="C104" s="396"/>
      <c r="D104" s="396"/>
      <c r="E104" s="396"/>
      <c r="F104" s="396"/>
      <c r="H104" s="325"/>
      <c r="I104" s="325"/>
      <c r="J104" s="325"/>
      <c r="K104" s="325"/>
      <c r="L104" s="325"/>
      <c r="M104" s="325"/>
      <c r="N104" s="327"/>
      <c r="O104" s="325"/>
      <c r="P104" s="325"/>
      <c r="Q104" s="325"/>
      <c r="R104" s="77"/>
      <c r="S104" s="77"/>
      <c r="T104" s="77"/>
      <c r="U104" s="77"/>
      <c r="V104" s="77"/>
      <c r="W104" s="77"/>
      <c r="X104" s="77"/>
      <c r="Y104" s="77"/>
      <c r="Z104" s="77"/>
      <c r="AA104" s="77"/>
      <c r="AB104" s="77"/>
      <c r="AC104" s="77"/>
      <c r="AD104" s="77"/>
      <c r="AE104" s="77"/>
      <c r="AF104" s="77"/>
      <c r="AG104" s="77"/>
      <c r="AH104" s="77"/>
      <c r="AI104" s="77"/>
      <c r="AJ104" s="77"/>
      <c r="AK104" s="77"/>
      <c r="AL104" s="325"/>
      <c r="AM104" s="325"/>
      <c r="AN104" s="325"/>
      <c r="AO104" s="325"/>
    </row>
    <row r="105" spans="1:41" s="182" customFormat="1">
      <c r="A105" s="396"/>
      <c r="B105" s="396"/>
      <c r="C105" s="396"/>
      <c r="D105" s="396"/>
      <c r="E105" s="396"/>
      <c r="F105" s="396"/>
      <c r="H105" s="325"/>
      <c r="I105" s="325"/>
      <c r="J105" s="325"/>
      <c r="K105" s="325"/>
      <c r="L105" s="325"/>
      <c r="M105" s="325"/>
      <c r="N105" s="327"/>
      <c r="O105" s="325"/>
      <c r="P105" s="325"/>
      <c r="Q105" s="325"/>
      <c r="R105" s="77"/>
      <c r="S105" s="77"/>
      <c r="T105" s="77"/>
      <c r="U105" s="77"/>
      <c r="V105" s="77"/>
      <c r="W105" s="77"/>
      <c r="X105" s="77"/>
      <c r="Y105" s="77"/>
      <c r="Z105" s="77"/>
      <c r="AA105" s="77"/>
      <c r="AB105" s="77"/>
      <c r="AC105" s="77"/>
      <c r="AD105" s="77"/>
      <c r="AE105" s="77"/>
      <c r="AF105" s="77"/>
      <c r="AG105" s="77"/>
      <c r="AH105" s="77"/>
      <c r="AI105" s="77"/>
      <c r="AJ105" s="77"/>
      <c r="AK105" s="77"/>
      <c r="AL105" s="325"/>
      <c r="AM105" s="325"/>
      <c r="AN105" s="325"/>
      <c r="AO105" s="325"/>
    </row>
    <row r="106" spans="1:41" s="182" customFormat="1">
      <c r="A106" s="396"/>
      <c r="B106" s="396"/>
      <c r="C106" s="396"/>
      <c r="D106" s="396"/>
      <c r="E106" s="396"/>
      <c r="F106" s="396"/>
      <c r="H106" s="325"/>
      <c r="I106" s="325"/>
      <c r="J106" s="325"/>
      <c r="K106" s="325"/>
      <c r="L106" s="325"/>
      <c r="M106" s="325"/>
      <c r="N106" s="327"/>
      <c r="O106" s="325"/>
      <c r="P106" s="325"/>
      <c r="Q106" s="325"/>
      <c r="R106" s="77"/>
      <c r="S106" s="77"/>
      <c r="T106" s="77"/>
      <c r="U106" s="77"/>
      <c r="V106" s="77"/>
      <c r="W106" s="77"/>
      <c r="X106" s="77"/>
      <c r="Y106" s="77"/>
      <c r="Z106" s="77"/>
      <c r="AA106" s="77"/>
      <c r="AB106" s="77"/>
      <c r="AC106" s="77"/>
      <c r="AD106" s="77"/>
      <c r="AE106" s="77"/>
      <c r="AF106" s="77"/>
      <c r="AG106" s="77"/>
      <c r="AH106" s="77"/>
      <c r="AI106" s="77"/>
      <c r="AJ106" s="77"/>
      <c r="AK106" s="77"/>
      <c r="AL106" s="325"/>
      <c r="AM106" s="325"/>
      <c r="AN106" s="325"/>
      <c r="AO106" s="325"/>
    </row>
    <row r="107" spans="1:41" s="182" customFormat="1">
      <c r="A107" s="396"/>
      <c r="B107" s="396"/>
      <c r="C107" s="396"/>
      <c r="D107" s="396"/>
      <c r="E107" s="396"/>
      <c r="F107" s="396"/>
      <c r="H107" s="325"/>
      <c r="I107" s="325"/>
      <c r="J107" s="325"/>
      <c r="K107" s="325"/>
      <c r="L107" s="325"/>
      <c r="M107" s="325"/>
      <c r="N107" s="327"/>
      <c r="O107" s="325"/>
      <c r="P107" s="325"/>
      <c r="Q107" s="325"/>
      <c r="R107" s="77"/>
      <c r="S107" s="77"/>
      <c r="T107" s="77"/>
      <c r="U107" s="77"/>
      <c r="V107" s="77"/>
      <c r="W107" s="77"/>
      <c r="X107" s="77"/>
      <c r="Y107" s="77"/>
      <c r="Z107" s="77"/>
      <c r="AA107" s="77"/>
      <c r="AB107" s="77"/>
      <c r="AC107" s="77"/>
      <c r="AD107" s="77"/>
      <c r="AE107" s="77"/>
      <c r="AF107" s="77"/>
      <c r="AG107" s="77"/>
      <c r="AH107" s="77"/>
      <c r="AI107" s="77"/>
      <c r="AJ107" s="77"/>
      <c r="AK107" s="77"/>
      <c r="AL107" s="325"/>
      <c r="AM107" s="325"/>
      <c r="AN107" s="325"/>
      <c r="AO107" s="325"/>
    </row>
    <row r="108" spans="1:41" s="182" customFormat="1">
      <c r="A108" s="396"/>
      <c r="B108" s="396"/>
      <c r="C108" s="396"/>
      <c r="D108" s="396"/>
      <c r="E108" s="396"/>
      <c r="F108" s="396"/>
      <c r="H108" s="325"/>
      <c r="I108" s="325"/>
      <c r="J108" s="325"/>
      <c r="K108" s="325"/>
      <c r="L108" s="325"/>
      <c r="M108" s="325"/>
      <c r="N108" s="327"/>
      <c r="O108" s="325"/>
      <c r="P108" s="325"/>
      <c r="Q108" s="325"/>
      <c r="R108" s="77"/>
      <c r="S108" s="77"/>
      <c r="T108" s="77"/>
      <c r="U108" s="77"/>
      <c r="V108" s="77"/>
      <c r="W108" s="77"/>
      <c r="X108" s="77"/>
      <c r="Y108" s="77"/>
      <c r="Z108" s="77"/>
      <c r="AA108" s="77"/>
      <c r="AB108" s="77"/>
      <c r="AC108" s="77"/>
      <c r="AD108" s="77"/>
      <c r="AE108" s="77"/>
      <c r="AF108" s="77"/>
      <c r="AG108" s="77"/>
      <c r="AH108" s="77"/>
      <c r="AI108" s="77"/>
      <c r="AJ108" s="77"/>
      <c r="AK108" s="77"/>
      <c r="AL108" s="325"/>
      <c r="AM108" s="325"/>
      <c r="AN108" s="325"/>
      <c r="AO108" s="325"/>
    </row>
    <row r="109" spans="1:41" s="182" customFormat="1">
      <c r="A109" s="396"/>
      <c r="B109" s="396"/>
      <c r="C109" s="396"/>
      <c r="D109" s="396"/>
      <c r="E109" s="396"/>
      <c r="F109" s="396"/>
      <c r="H109" s="325"/>
      <c r="I109" s="325"/>
      <c r="J109" s="325"/>
      <c r="K109" s="325"/>
      <c r="L109" s="325"/>
      <c r="M109" s="325"/>
      <c r="N109" s="327"/>
      <c r="O109" s="325"/>
      <c r="P109" s="325"/>
      <c r="Q109" s="325"/>
      <c r="R109" s="77"/>
      <c r="S109" s="77"/>
      <c r="T109" s="77"/>
      <c r="U109" s="77"/>
      <c r="V109" s="77"/>
      <c r="W109" s="77"/>
      <c r="X109" s="77"/>
      <c r="Y109" s="77"/>
      <c r="Z109" s="77"/>
      <c r="AA109" s="77"/>
      <c r="AB109" s="77"/>
      <c r="AC109" s="77"/>
      <c r="AD109" s="77"/>
      <c r="AE109" s="77"/>
      <c r="AF109" s="77"/>
      <c r="AG109" s="77"/>
      <c r="AH109" s="77"/>
      <c r="AI109" s="77"/>
      <c r="AJ109" s="77"/>
      <c r="AK109" s="77"/>
      <c r="AL109" s="325"/>
      <c r="AM109" s="325"/>
      <c r="AN109" s="325"/>
      <c r="AO109" s="325"/>
    </row>
    <row r="110" spans="1:41" s="182" customFormat="1">
      <c r="A110" s="396"/>
      <c r="B110" s="396"/>
      <c r="C110" s="396"/>
      <c r="D110" s="396"/>
      <c r="E110" s="396"/>
      <c r="F110" s="396"/>
      <c r="H110" s="325"/>
      <c r="I110" s="325"/>
      <c r="J110" s="325"/>
      <c r="K110" s="325"/>
      <c r="L110" s="325"/>
      <c r="M110" s="325"/>
      <c r="N110" s="327"/>
      <c r="O110" s="325"/>
      <c r="P110" s="325"/>
      <c r="Q110" s="325"/>
      <c r="R110" s="77"/>
      <c r="S110" s="77"/>
      <c r="T110" s="77"/>
      <c r="U110" s="77"/>
      <c r="V110" s="77"/>
      <c r="W110" s="77"/>
      <c r="X110" s="77"/>
      <c r="Y110" s="77"/>
      <c r="Z110" s="77"/>
      <c r="AA110" s="77"/>
      <c r="AB110" s="77"/>
      <c r="AC110" s="77"/>
      <c r="AD110" s="77"/>
      <c r="AE110" s="77"/>
      <c r="AF110" s="77"/>
      <c r="AG110" s="77"/>
      <c r="AH110" s="77"/>
      <c r="AI110" s="77"/>
      <c r="AJ110" s="77"/>
      <c r="AK110" s="77"/>
      <c r="AL110" s="325"/>
      <c r="AM110" s="325"/>
      <c r="AN110" s="325"/>
      <c r="AO110" s="325"/>
    </row>
    <row r="111" spans="1:41" s="182" customFormat="1">
      <c r="A111" s="396"/>
      <c r="B111" s="396"/>
      <c r="C111" s="396"/>
      <c r="D111" s="396"/>
      <c r="E111" s="396"/>
      <c r="F111" s="396"/>
      <c r="H111" s="325"/>
      <c r="I111" s="325"/>
      <c r="J111" s="325"/>
      <c r="K111" s="325"/>
      <c r="L111" s="325"/>
      <c r="M111" s="325"/>
      <c r="N111" s="327"/>
      <c r="O111" s="325"/>
      <c r="P111" s="325"/>
      <c r="Q111" s="325"/>
      <c r="R111" s="77"/>
      <c r="S111" s="77"/>
      <c r="T111" s="77"/>
      <c r="U111" s="77"/>
      <c r="V111" s="77"/>
      <c r="W111" s="77"/>
      <c r="X111" s="77"/>
      <c r="Y111" s="77"/>
      <c r="Z111" s="77"/>
      <c r="AA111" s="77"/>
      <c r="AB111" s="77"/>
      <c r="AC111" s="77"/>
      <c r="AD111" s="77"/>
      <c r="AE111" s="77"/>
      <c r="AF111" s="77"/>
      <c r="AG111" s="77"/>
      <c r="AH111" s="77"/>
      <c r="AI111" s="77"/>
      <c r="AJ111" s="77"/>
      <c r="AK111" s="77"/>
      <c r="AL111" s="325"/>
      <c r="AM111" s="325"/>
      <c r="AN111" s="325"/>
      <c r="AO111" s="325"/>
    </row>
    <row r="112" spans="1:41" s="182" customFormat="1">
      <c r="A112" s="396"/>
      <c r="B112" s="396"/>
      <c r="C112" s="396"/>
      <c r="D112" s="396"/>
      <c r="E112" s="396"/>
      <c r="F112" s="396"/>
      <c r="H112" s="325"/>
      <c r="I112" s="325"/>
      <c r="J112" s="325"/>
      <c r="K112" s="325"/>
      <c r="L112" s="325"/>
      <c r="M112" s="325"/>
      <c r="N112" s="327"/>
      <c r="O112" s="325"/>
      <c r="P112" s="325"/>
      <c r="Q112" s="325"/>
      <c r="R112" s="77"/>
      <c r="S112" s="77"/>
      <c r="T112" s="77"/>
      <c r="U112" s="77"/>
      <c r="V112" s="77"/>
      <c r="W112" s="77"/>
      <c r="X112" s="77"/>
      <c r="Y112" s="77"/>
      <c r="Z112" s="77"/>
      <c r="AA112" s="77"/>
      <c r="AB112" s="77"/>
      <c r="AC112" s="77"/>
      <c r="AD112" s="77"/>
      <c r="AE112" s="77"/>
      <c r="AF112" s="77"/>
      <c r="AG112" s="77"/>
      <c r="AH112" s="77"/>
      <c r="AI112" s="77"/>
      <c r="AJ112" s="77"/>
      <c r="AK112" s="77"/>
      <c r="AL112" s="325"/>
      <c r="AM112" s="325"/>
      <c r="AN112" s="325"/>
      <c r="AO112" s="325"/>
    </row>
    <row r="113" spans="1:41" s="182" customFormat="1">
      <c r="A113" s="396"/>
      <c r="B113" s="396"/>
      <c r="C113" s="396"/>
      <c r="D113" s="396"/>
      <c r="E113" s="396"/>
      <c r="F113" s="396"/>
      <c r="H113" s="325"/>
      <c r="I113" s="325"/>
      <c r="J113" s="325"/>
      <c r="K113" s="325"/>
      <c r="L113" s="325"/>
      <c r="M113" s="325"/>
      <c r="N113" s="327"/>
      <c r="O113" s="325"/>
      <c r="P113" s="325"/>
      <c r="Q113" s="325"/>
      <c r="R113" s="77"/>
      <c r="S113" s="77"/>
      <c r="T113" s="77"/>
      <c r="U113" s="77"/>
      <c r="V113" s="77"/>
      <c r="W113" s="77"/>
      <c r="X113" s="77"/>
      <c r="Y113" s="77"/>
      <c r="Z113" s="77"/>
      <c r="AA113" s="77"/>
      <c r="AB113" s="77"/>
      <c r="AC113" s="77"/>
      <c r="AD113" s="77"/>
      <c r="AE113" s="77"/>
      <c r="AF113" s="77"/>
      <c r="AG113" s="77"/>
      <c r="AH113" s="77"/>
      <c r="AI113" s="77"/>
      <c r="AJ113" s="77"/>
      <c r="AK113" s="77"/>
      <c r="AL113" s="325"/>
      <c r="AM113" s="325"/>
      <c r="AN113" s="325"/>
      <c r="AO113" s="325"/>
    </row>
    <row r="114" spans="1:41" s="182" customFormat="1">
      <c r="A114" s="396"/>
      <c r="B114" s="396"/>
      <c r="C114" s="396"/>
      <c r="D114" s="396"/>
      <c r="E114" s="396"/>
      <c r="F114" s="396"/>
      <c r="H114" s="325"/>
      <c r="I114" s="325"/>
      <c r="J114" s="325"/>
      <c r="K114" s="325"/>
      <c r="L114" s="325"/>
      <c r="M114" s="325"/>
      <c r="N114" s="327"/>
      <c r="O114" s="325"/>
      <c r="P114" s="325"/>
      <c r="Q114" s="325"/>
      <c r="R114" s="77"/>
      <c r="S114" s="77"/>
      <c r="T114" s="77"/>
      <c r="U114" s="77"/>
      <c r="V114" s="77"/>
      <c r="W114" s="77"/>
      <c r="X114" s="77"/>
      <c r="Y114" s="77"/>
      <c r="Z114" s="77"/>
      <c r="AA114" s="77"/>
      <c r="AB114" s="77"/>
      <c r="AC114" s="77"/>
      <c r="AD114" s="77"/>
      <c r="AE114" s="77"/>
      <c r="AF114" s="77"/>
      <c r="AG114" s="77"/>
      <c r="AH114" s="77"/>
      <c r="AI114" s="77"/>
      <c r="AJ114" s="77"/>
      <c r="AK114" s="77"/>
      <c r="AL114" s="325"/>
      <c r="AM114" s="325"/>
      <c r="AN114" s="325"/>
      <c r="AO114" s="325"/>
    </row>
    <row r="115" spans="1:41" s="182" customFormat="1">
      <c r="A115" s="396"/>
      <c r="B115" s="396"/>
      <c r="C115" s="396"/>
      <c r="D115" s="396"/>
      <c r="E115" s="396"/>
      <c r="F115" s="396"/>
      <c r="H115" s="325"/>
      <c r="I115" s="325"/>
      <c r="J115" s="325"/>
      <c r="K115" s="325"/>
      <c r="L115" s="325"/>
      <c r="M115" s="325"/>
      <c r="N115" s="327"/>
      <c r="O115" s="325"/>
      <c r="P115" s="325"/>
      <c r="Q115" s="325"/>
      <c r="R115" s="77"/>
      <c r="S115" s="77"/>
      <c r="T115" s="77"/>
      <c r="U115" s="77"/>
      <c r="V115" s="77"/>
      <c r="W115" s="77"/>
      <c r="X115" s="77"/>
      <c r="Y115" s="77"/>
      <c r="Z115" s="77"/>
      <c r="AA115" s="77"/>
      <c r="AB115" s="77"/>
      <c r="AC115" s="77"/>
      <c r="AD115" s="77"/>
      <c r="AE115" s="77"/>
      <c r="AF115" s="77"/>
      <c r="AG115" s="77"/>
      <c r="AH115" s="77"/>
      <c r="AI115" s="77"/>
      <c r="AJ115" s="77"/>
      <c r="AK115" s="77"/>
      <c r="AL115" s="325"/>
      <c r="AM115" s="325"/>
      <c r="AN115" s="325"/>
      <c r="AO115" s="325"/>
    </row>
    <row r="116" spans="1:41" s="182" customFormat="1">
      <c r="A116" s="396"/>
      <c r="B116" s="396"/>
      <c r="C116" s="396"/>
      <c r="D116" s="396"/>
      <c r="E116" s="396"/>
      <c r="F116" s="396"/>
      <c r="H116" s="325"/>
      <c r="I116" s="325"/>
      <c r="J116" s="325"/>
      <c r="K116" s="325"/>
      <c r="L116" s="325"/>
      <c r="M116" s="325"/>
      <c r="N116" s="327"/>
      <c r="O116" s="325"/>
      <c r="P116" s="325"/>
      <c r="Q116" s="325"/>
      <c r="R116" s="77"/>
      <c r="S116" s="77"/>
      <c r="T116" s="77"/>
      <c r="U116" s="77"/>
      <c r="V116" s="77"/>
      <c r="W116" s="77"/>
      <c r="X116" s="77"/>
      <c r="Y116" s="77"/>
      <c r="Z116" s="77"/>
      <c r="AA116" s="77"/>
      <c r="AB116" s="77"/>
      <c r="AC116" s="77"/>
      <c r="AD116" s="77"/>
      <c r="AE116" s="77"/>
      <c r="AF116" s="77"/>
      <c r="AG116" s="77"/>
      <c r="AH116" s="77"/>
      <c r="AI116" s="77"/>
      <c r="AJ116" s="77"/>
      <c r="AK116" s="77"/>
      <c r="AL116" s="325"/>
      <c r="AM116" s="325"/>
      <c r="AN116" s="325"/>
      <c r="AO116" s="325"/>
    </row>
    <row r="117" spans="1:41" s="182" customFormat="1">
      <c r="A117" s="396"/>
      <c r="B117" s="396"/>
      <c r="C117" s="396"/>
      <c r="D117" s="396"/>
      <c r="E117" s="396"/>
      <c r="F117" s="396"/>
      <c r="H117" s="325"/>
      <c r="I117" s="325"/>
      <c r="J117" s="325"/>
      <c r="K117" s="325"/>
      <c r="L117" s="325"/>
      <c r="M117" s="325"/>
      <c r="N117" s="327"/>
      <c r="O117" s="325"/>
      <c r="P117" s="325"/>
      <c r="Q117" s="325"/>
      <c r="R117" s="77"/>
      <c r="S117" s="77"/>
      <c r="T117" s="77"/>
      <c r="U117" s="77"/>
      <c r="V117" s="77"/>
      <c r="W117" s="77"/>
      <c r="X117" s="77"/>
      <c r="Y117" s="77"/>
      <c r="Z117" s="77"/>
      <c r="AA117" s="77"/>
      <c r="AB117" s="77"/>
      <c r="AC117" s="77"/>
      <c r="AD117" s="77"/>
      <c r="AE117" s="77"/>
      <c r="AF117" s="77"/>
      <c r="AG117" s="77"/>
      <c r="AH117" s="77"/>
      <c r="AI117" s="77"/>
      <c r="AJ117" s="77"/>
      <c r="AK117" s="77"/>
      <c r="AL117" s="325"/>
      <c r="AM117" s="325"/>
      <c r="AN117" s="325"/>
      <c r="AO117" s="325"/>
    </row>
    <row r="118" spans="1:41" s="182" customFormat="1">
      <c r="A118" s="396"/>
      <c r="B118" s="396"/>
      <c r="C118" s="396"/>
      <c r="D118" s="396"/>
      <c r="E118" s="396"/>
      <c r="F118" s="396"/>
      <c r="H118" s="325"/>
      <c r="I118" s="325"/>
      <c r="J118" s="325"/>
      <c r="K118" s="325"/>
      <c r="L118" s="325"/>
      <c r="M118" s="325"/>
      <c r="N118" s="327"/>
      <c r="O118" s="325"/>
      <c r="P118" s="325"/>
      <c r="Q118" s="325"/>
      <c r="R118" s="77"/>
      <c r="S118" s="77"/>
      <c r="T118" s="77"/>
      <c r="U118" s="77"/>
      <c r="V118" s="77"/>
      <c r="W118" s="77"/>
      <c r="X118" s="77"/>
      <c r="Y118" s="77"/>
      <c r="Z118" s="77"/>
      <c r="AA118" s="77"/>
      <c r="AB118" s="77"/>
      <c r="AC118" s="77"/>
      <c r="AD118" s="77"/>
      <c r="AE118" s="77"/>
      <c r="AF118" s="77"/>
      <c r="AG118" s="77"/>
      <c r="AH118" s="77"/>
      <c r="AI118" s="77"/>
      <c r="AJ118" s="77"/>
      <c r="AK118" s="77"/>
      <c r="AL118" s="325"/>
      <c r="AM118" s="325"/>
      <c r="AN118" s="325"/>
      <c r="AO118" s="325"/>
    </row>
    <row r="119" spans="1:41" s="182" customFormat="1">
      <c r="A119" s="396"/>
      <c r="B119" s="396"/>
      <c r="C119" s="396"/>
      <c r="D119" s="396"/>
      <c r="E119" s="396"/>
      <c r="F119" s="396"/>
      <c r="H119" s="325"/>
      <c r="I119" s="325"/>
      <c r="J119" s="325"/>
      <c r="K119" s="325"/>
      <c r="L119" s="325"/>
      <c r="M119" s="325"/>
      <c r="N119" s="327"/>
      <c r="O119" s="325"/>
      <c r="P119" s="325"/>
      <c r="Q119" s="325"/>
      <c r="R119" s="77"/>
      <c r="S119" s="77"/>
      <c r="T119" s="77"/>
      <c r="U119" s="77"/>
      <c r="V119" s="77"/>
      <c r="W119" s="77"/>
      <c r="X119" s="77"/>
      <c r="Y119" s="77"/>
      <c r="Z119" s="77"/>
      <c r="AA119" s="77"/>
      <c r="AB119" s="77"/>
      <c r="AC119" s="77"/>
      <c r="AD119" s="77"/>
      <c r="AE119" s="77"/>
      <c r="AF119" s="77"/>
      <c r="AG119" s="77"/>
      <c r="AH119" s="77"/>
      <c r="AI119" s="77"/>
      <c r="AJ119" s="77"/>
      <c r="AK119" s="77"/>
      <c r="AL119" s="325"/>
      <c r="AM119" s="325"/>
      <c r="AN119" s="325"/>
      <c r="AO119" s="325"/>
    </row>
    <row r="120" spans="1:41" s="182" customFormat="1">
      <c r="A120" s="396"/>
      <c r="B120" s="396"/>
      <c r="C120" s="396"/>
      <c r="D120" s="396"/>
      <c r="E120" s="396"/>
      <c r="F120" s="396"/>
      <c r="H120" s="325"/>
      <c r="I120" s="325"/>
      <c r="J120" s="325"/>
      <c r="K120" s="325"/>
      <c r="L120" s="325"/>
      <c r="M120" s="325"/>
      <c r="N120" s="327"/>
      <c r="O120" s="325"/>
      <c r="P120" s="325"/>
      <c r="Q120" s="325"/>
      <c r="R120" s="77"/>
      <c r="S120" s="77"/>
      <c r="T120" s="77"/>
      <c r="U120" s="77"/>
      <c r="V120" s="77"/>
      <c r="W120" s="77"/>
      <c r="X120" s="77"/>
      <c r="Y120" s="77"/>
      <c r="Z120" s="77"/>
      <c r="AA120" s="77"/>
      <c r="AB120" s="77"/>
      <c r="AC120" s="77"/>
      <c r="AD120" s="77"/>
      <c r="AE120" s="77"/>
      <c r="AF120" s="77"/>
      <c r="AG120" s="77"/>
      <c r="AH120" s="77"/>
      <c r="AI120" s="77"/>
      <c r="AJ120" s="77"/>
      <c r="AK120" s="77"/>
      <c r="AL120" s="325"/>
      <c r="AM120" s="325"/>
      <c r="AN120" s="325"/>
      <c r="AO120" s="325"/>
    </row>
    <row r="121" spans="1:41" s="182" customFormat="1">
      <c r="A121" s="396"/>
      <c r="B121" s="396"/>
      <c r="C121" s="396"/>
      <c r="D121" s="396"/>
      <c r="E121" s="396"/>
      <c r="F121" s="396"/>
      <c r="H121" s="325"/>
      <c r="I121" s="325"/>
      <c r="J121" s="325"/>
      <c r="K121" s="325"/>
      <c r="L121" s="325"/>
      <c r="M121" s="325"/>
      <c r="N121" s="327"/>
      <c r="O121" s="325"/>
      <c r="P121" s="325"/>
      <c r="Q121" s="325"/>
      <c r="R121" s="77"/>
      <c r="S121" s="77"/>
      <c r="T121" s="77"/>
      <c r="U121" s="77"/>
      <c r="V121" s="77"/>
      <c r="W121" s="77"/>
      <c r="X121" s="77"/>
      <c r="Y121" s="77"/>
      <c r="Z121" s="77"/>
      <c r="AA121" s="77"/>
      <c r="AB121" s="77"/>
      <c r="AC121" s="77"/>
      <c r="AD121" s="77"/>
      <c r="AE121" s="77"/>
      <c r="AF121" s="77"/>
      <c r="AG121" s="77"/>
      <c r="AH121" s="77"/>
      <c r="AI121" s="77"/>
      <c r="AJ121" s="77"/>
      <c r="AK121" s="77"/>
      <c r="AL121" s="325"/>
      <c r="AM121" s="325"/>
      <c r="AN121" s="325"/>
      <c r="AO121" s="325"/>
    </row>
    <row r="122" spans="1:41" s="182" customFormat="1">
      <c r="A122" s="396"/>
      <c r="B122" s="396"/>
      <c r="C122" s="396"/>
      <c r="D122" s="396"/>
      <c r="E122" s="396"/>
      <c r="F122" s="396"/>
      <c r="H122" s="325"/>
      <c r="I122" s="325"/>
      <c r="J122" s="325"/>
      <c r="K122" s="325"/>
      <c r="L122" s="325"/>
      <c r="M122" s="325"/>
      <c r="N122" s="327"/>
      <c r="O122" s="325"/>
      <c r="P122" s="325"/>
      <c r="Q122" s="325"/>
      <c r="R122" s="77"/>
      <c r="S122" s="77"/>
      <c r="T122" s="77"/>
      <c r="U122" s="77"/>
      <c r="V122" s="77"/>
      <c r="W122" s="77"/>
      <c r="X122" s="77"/>
      <c r="Y122" s="77"/>
      <c r="Z122" s="77"/>
      <c r="AA122" s="77"/>
      <c r="AB122" s="77"/>
      <c r="AC122" s="77"/>
      <c r="AD122" s="77"/>
      <c r="AE122" s="77"/>
      <c r="AF122" s="77"/>
      <c r="AG122" s="77"/>
      <c r="AH122" s="77"/>
      <c r="AI122" s="77"/>
      <c r="AJ122" s="77"/>
      <c r="AK122" s="77"/>
      <c r="AL122" s="325"/>
      <c r="AM122" s="325"/>
      <c r="AN122" s="325"/>
      <c r="AO122" s="325"/>
    </row>
    <row r="123" spans="1:41" s="182" customFormat="1">
      <c r="A123" s="396"/>
      <c r="B123" s="371"/>
      <c r="C123" s="370"/>
      <c r="D123" s="370"/>
      <c r="E123" s="370"/>
      <c r="F123" s="370"/>
      <c r="H123" s="325"/>
      <c r="I123" s="325"/>
      <c r="J123" s="325"/>
      <c r="K123" s="325"/>
      <c r="L123" s="325"/>
      <c r="M123" s="325"/>
      <c r="N123" s="327"/>
      <c r="O123" s="325"/>
      <c r="P123" s="325"/>
      <c r="Q123" s="325"/>
      <c r="R123" s="77"/>
      <c r="S123" s="77"/>
      <c r="T123" s="77"/>
      <c r="U123" s="77"/>
      <c r="V123" s="77"/>
      <c r="W123" s="77"/>
      <c r="X123" s="77"/>
      <c r="Y123" s="77"/>
      <c r="Z123" s="77"/>
      <c r="AA123" s="77"/>
      <c r="AB123" s="77"/>
      <c r="AC123" s="77"/>
      <c r="AD123" s="77"/>
      <c r="AE123" s="77"/>
      <c r="AF123" s="77"/>
      <c r="AG123" s="77"/>
      <c r="AH123" s="77"/>
      <c r="AI123" s="77"/>
      <c r="AJ123" s="77"/>
      <c r="AK123" s="77"/>
      <c r="AL123" s="325"/>
      <c r="AM123" s="325"/>
      <c r="AN123" s="325"/>
      <c r="AO123" s="325"/>
    </row>
    <row r="124" spans="1:41" s="182" customFormat="1">
      <c r="A124" s="396"/>
      <c r="B124" s="371"/>
      <c r="C124" s="370"/>
      <c r="D124" s="370"/>
      <c r="E124" s="370"/>
      <c r="F124" s="370"/>
      <c r="H124" s="325"/>
      <c r="I124" s="325"/>
      <c r="J124" s="325"/>
      <c r="K124" s="325"/>
      <c r="L124" s="325"/>
      <c r="M124" s="325"/>
      <c r="N124" s="327"/>
      <c r="O124" s="325"/>
      <c r="P124" s="325"/>
      <c r="Q124" s="325"/>
      <c r="R124" s="77"/>
      <c r="S124" s="77"/>
      <c r="T124" s="77"/>
      <c r="U124" s="77"/>
      <c r="V124" s="77"/>
      <c r="W124" s="77"/>
      <c r="X124" s="77"/>
      <c r="Y124" s="77"/>
      <c r="Z124" s="77"/>
      <c r="AA124" s="77"/>
      <c r="AB124" s="77"/>
      <c r="AC124" s="77"/>
      <c r="AD124" s="77"/>
      <c r="AE124" s="77"/>
      <c r="AF124" s="77"/>
      <c r="AG124" s="77"/>
      <c r="AH124" s="77"/>
      <c r="AI124" s="77"/>
      <c r="AJ124" s="77"/>
      <c r="AK124" s="77"/>
      <c r="AL124" s="325"/>
      <c r="AM124" s="325"/>
      <c r="AN124" s="325"/>
      <c r="AO124" s="325"/>
    </row>
    <row r="125" spans="1:41" s="182" customFormat="1">
      <c r="A125" s="396"/>
      <c r="B125" s="371"/>
      <c r="C125" s="370"/>
      <c r="D125" s="370"/>
      <c r="E125" s="370"/>
      <c r="F125" s="370"/>
      <c r="H125" s="325"/>
      <c r="I125" s="325"/>
      <c r="J125" s="325"/>
      <c r="K125" s="325"/>
      <c r="L125" s="325"/>
      <c r="M125" s="325"/>
      <c r="N125" s="327"/>
      <c r="O125" s="325"/>
      <c r="P125" s="325"/>
      <c r="Q125" s="325"/>
      <c r="R125" s="77"/>
      <c r="S125" s="77"/>
      <c r="T125" s="77"/>
      <c r="U125" s="77"/>
      <c r="V125" s="77"/>
      <c r="W125" s="77"/>
      <c r="X125" s="77"/>
      <c r="Y125" s="77"/>
      <c r="Z125" s="77"/>
      <c r="AA125" s="77"/>
      <c r="AB125" s="77"/>
      <c r="AC125" s="77"/>
      <c r="AD125" s="77"/>
      <c r="AE125" s="77"/>
      <c r="AF125" s="77"/>
      <c r="AG125" s="77"/>
      <c r="AH125" s="77"/>
      <c r="AI125" s="77"/>
      <c r="AJ125" s="77"/>
      <c r="AK125" s="77"/>
      <c r="AL125" s="325"/>
      <c r="AM125" s="325"/>
      <c r="AN125" s="325"/>
      <c r="AO125" s="325"/>
    </row>
    <row r="126" spans="1:41" s="182" customFormat="1">
      <c r="A126" s="396"/>
      <c r="B126" s="371"/>
      <c r="C126" s="370"/>
      <c r="D126" s="370"/>
      <c r="E126" s="370"/>
      <c r="F126" s="370"/>
      <c r="H126" s="325"/>
      <c r="I126" s="325"/>
      <c r="J126" s="325"/>
      <c r="K126" s="325"/>
      <c r="L126" s="325"/>
      <c r="M126" s="325"/>
      <c r="N126" s="327"/>
      <c r="O126" s="325"/>
      <c r="P126" s="325"/>
      <c r="Q126" s="325"/>
      <c r="R126" s="77"/>
      <c r="S126" s="77"/>
      <c r="T126" s="77"/>
      <c r="U126" s="77"/>
      <c r="V126" s="77"/>
      <c r="W126" s="77"/>
      <c r="X126" s="77"/>
      <c r="Y126" s="77"/>
      <c r="Z126" s="77"/>
      <c r="AA126" s="77"/>
      <c r="AB126" s="77"/>
      <c r="AC126" s="77"/>
      <c r="AD126" s="77"/>
      <c r="AE126" s="77"/>
      <c r="AF126" s="77"/>
      <c r="AG126" s="77"/>
      <c r="AH126" s="77"/>
      <c r="AI126" s="77"/>
      <c r="AJ126" s="77"/>
      <c r="AK126" s="77"/>
      <c r="AL126" s="325"/>
      <c r="AM126" s="325"/>
      <c r="AN126" s="325"/>
      <c r="AO126" s="325"/>
    </row>
    <row r="127" spans="1:41" s="182" customFormat="1">
      <c r="A127" s="396"/>
      <c r="B127" s="371"/>
      <c r="C127" s="370"/>
      <c r="D127" s="370"/>
      <c r="E127" s="370"/>
      <c r="F127" s="370"/>
      <c r="H127" s="325"/>
      <c r="I127" s="325"/>
      <c r="J127" s="325"/>
      <c r="K127" s="325"/>
      <c r="L127" s="325"/>
      <c r="M127" s="325"/>
      <c r="N127" s="327"/>
      <c r="O127" s="325"/>
      <c r="P127" s="325"/>
      <c r="Q127" s="325"/>
      <c r="R127" s="77"/>
      <c r="S127" s="77"/>
      <c r="T127" s="77"/>
      <c r="U127" s="77"/>
      <c r="V127" s="77"/>
      <c r="W127" s="77"/>
      <c r="X127" s="77"/>
      <c r="Y127" s="77"/>
      <c r="Z127" s="77"/>
      <c r="AA127" s="77"/>
      <c r="AB127" s="77"/>
      <c r="AC127" s="77"/>
      <c r="AD127" s="77"/>
      <c r="AE127" s="77"/>
      <c r="AF127" s="77"/>
      <c r="AG127" s="77"/>
      <c r="AH127" s="77"/>
      <c r="AI127" s="77"/>
      <c r="AJ127" s="77"/>
      <c r="AK127" s="77"/>
      <c r="AL127" s="325"/>
      <c r="AM127" s="325"/>
      <c r="AN127" s="325"/>
      <c r="AO127" s="325"/>
    </row>
    <row r="128" spans="1:41" s="182" customFormat="1">
      <c r="A128" s="396"/>
      <c r="B128" s="371"/>
      <c r="C128" s="370"/>
      <c r="D128" s="370"/>
      <c r="E128" s="370"/>
      <c r="F128" s="370"/>
      <c r="H128" s="325"/>
      <c r="I128" s="325"/>
      <c r="J128" s="325"/>
      <c r="K128" s="325"/>
      <c r="L128" s="325"/>
      <c r="M128" s="325"/>
      <c r="N128" s="327"/>
      <c r="O128" s="325"/>
      <c r="P128" s="325"/>
      <c r="Q128" s="325"/>
      <c r="R128" s="77"/>
      <c r="S128" s="77"/>
      <c r="T128" s="77"/>
      <c r="U128" s="77"/>
      <c r="V128" s="77"/>
      <c r="W128" s="77"/>
      <c r="X128" s="77"/>
      <c r="Y128" s="77"/>
      <c r="Z128" s="77"/>
      <c r="AA128" s="77"/>
      <c r="AB128" s="77"/>
      <c r="AC128" s="77"/>
      <c r="AD128" s="77"/>
      <c r="AE128" s="77"/>
      <c r="AF128" s="77"/>
      <c r="AG128" s="77"/>
      <c r="AH128" s="77"/>
      <c r="AI128" s="77"/>
      <c r="AJ128" s="77"/>
      <c r="AK128" s="77"/>
      <c r="AL128" s="325"/>
      <c r="AM128" s="325"/>
      <c r="AN128" s="325"/>
      <c r="AO128" s="325"/>
    </row>
    <row r="129" spans="1:41" s="182" customFormat="1">
      <c r="A129" s="396"/>
      <c r="B129" s="371"/>
      <c r="C129" s="370"/>
      <c r="D129" s="370"/>
      <c r="E129" s="370"/>
      <c r="F129" s="370"/>
      <c r="H129" s="325"/>
      <c r="I129" s="325"/>
      <c r="J129" s="325"/>
      <c r="K129" s="325"/>
      <c r="L129" s="325"/>
      <c r="M129" s="325"/>
      <c r="N129" s="327"/>
      <c r="O129" s="325"/>
      <c r="P129" s="325"/>
      <c r="Q129" s="325"/>
      <c r="R129" s="77"/>
      <c r="S129" s="77"/>
      <c r="T129" s="77"/>
      <c r="U129" s="77"/>
      <c r="V129" s="77"/>
      <c r="W129" s="77"/>
      <c r="X129" s="77"/>
      <c r="Y129" s="77"/>
      <c r="Z129" s="77"/>
      <c r="AA129" s="77"/>
      <c r="AB129" s="77"/>
      <c r="AC129" s="77"/>
      <c r="AD129" s="77"/>
      <c r="AE129" s="77"/>
      <c r="AF129" s="77"/>
      <c r="AG129" s="77"/>
      <c r="AH129" s="77"/>
      <c r="AI129" s="77"/>
      <c r="AJ129" s="77"/>
      <c r="AK129" s="77"/>
      <c r="AL129" s="325"/>
      <c r="AM129" s="325"/>
      <c r="AN129" s="325"/>
      <c r="AO129" s="325"/>
    </row>
    <row r="130" spans="1:41" s="182" customFormat="1">
      <c r="A130" s="396"/>
      <c r="B130" s="371"/>
      <c r="C130" s="370"/>
      <c r="D130" s="370"/>
      <c r="E130" s="370"/>
      <c r="F130" s="370"/>
      <c r="H130" s="325"/>
      <c r="I130" s="325"/>
      <c r="J130" s="325"/>
      <c r="K130" s="325"/>
      <c r="L130" s="325"/>
      <c r="M130" s="325"/>
      <c r="N130" s="327"/>
      <c r="O130" s="325"/>
      <c r="P130" s="325"/>
      <c r="Q130" s="325"/>
      <c r="R130" s="77"/>
      <c r="S130" s="77"/>
      <c r="T130" s="77"/>
      <c r="U130" s="77"/>
      <c r="V130" s="77"/>
      <c r="W130" s="77"/>
      <c r="X130" s="77"/>
      <c r="Y130" s="77"/>
      <c r="Z130" s="77"/>
      <c r="AA130" s="77"/>
      <c r="AB130" s="77"/>
      <c r="AC130" s="77"/>
      <c r="AD130" s="77"/>
      <c r="AE130" s="77"/>
      <c r="AF130" s="77"/>
      <c r="AG130" s="77"/>
      <c r="AH130" s="77"/>
      <c r="AI130" s="77"/>
      <c r="AJ130" s="77"/>
      <c r="AK130" s="77"/>
      <c r="AL130" s="325"/>
      <c r="AM130" s="325"/>
      <c r="AN130" s="325"/>
      <c r="AO130" s="325"/>
    </row>
    <row r="131" spans="1:41" s="182" customFormat="1">
      <c r="A131" s="396"/>
      <c r="B131" s="371"/>
      <c r="C131" s="370"/>
      <c r="D131" s="370"/>
      <c r="E131" s="370"/>
      <c r="F131" s="370"/>
      <c r="H131" s="325"/>
      <c r="I131" s="325"/>
      <c r="J131" s="325"/>
      <c r="K131" s="325"/>
      <c r="L131" s="325"/>
      <c r="M131" s="325"/>
      <c r="N131" s="327"/>
      <c r="O131" s="325"/>
      <c r="P131" s="325"/>
      <c r="Q131" s="325"/>
      <c r="R131" s="77"/>
      <c r="S131" s="77"/>
      <c r="T131" s="77"/>
      <c r="U131" s="77"/>
      <c r="V131" s="77"/>
      <c r="W131" s="77"/>
      <c r="X131" s="77"/>
      <c r="Y131" s="77"/>
      <c r="Z131" s="77"/>
      <c r="AA131" s="77"/>
      <c r="AB131" s="77"/>
      <c r="AC131" s="77"/>
      <c r="AD131" s="77"/>
      <c r="AE131" s="77"/>
      <c r="AF131" s="77"/>
      <c r="AG131" s="77"/>
      <c r="AH131" s="77"/>
      <c r="AI131" s="77"/>
      <c r="AJ131" s="77"/>
      <c r="AK131" s="77"/>
      <c r="AL131" s="325"/>
      <c r="AM131" s="325"/>
      <c r="AN131" s="325"/>
      <c r="AO131" s="325"/>
    </row>
    <row r="132" spans="1:41" s="182" customFormat="1">
      <c r="A132" s="396"/>
      <c r="B132" s="371"/>
      <c r="C132" s="370"/>
      <c r="D132" s="370"/>
      <c r="E132" s="370"/>
      <c r="F132" s="370"/>
      <c r="H132" s="325"/>
      <c r="I132" s="325"/>
      <c r="J132" s="325"/>
      <c r="K132" s="325"/>
      <c r="L132" s="325"/>
      <c r="M132" s="325"/>
      <c r="N132" s="327"/>
      <c r="O132" s="325"/>
      <c r="P132" s="325"/>
      <c r="Q132" s="325"/>
      <c r="R132" s="77"/>
      <c r="S132" s="77"/>
      <c r="T132" s="77"/>
      <c r="U132" s="77"/>
      <c r="V132" s="77"/>
      <c r="W132" s="77"/>
      <c r="X132" s="77"/>
      <c r="Y132" s="77"/>
      <c r="Z132" s="77"/>
      <c r="AA132" s="77"/>
      <c r="AB132" s="77"/>
      <c r="AC132" s="77"/>
      <c r="AD132" s="77"/>
      <c r="AE132" s="77"/>
      <c r="AF132" s="77"/>
      <c r="AG132" s="77"/>
      <c r="AH132" s="77"/>
      <c r="AI132" s="77"/>
      <c r="AJ132" s="77"/>
      <c r="AK132" s="77"/>
      <c r="AL132" s="325"/>
      <c r="AM132" s="325"/>
      <c r="AN132" s="325"/>
      <c r="AO132" s="325"/>
    </row>
    <row r="133" spans="1:41" s="182" customFormat="1">
      <c r="A133" s="396"/>
      <c r="B133" s="371"/>
      <c r="C133" s="370"/>
      <c r="D133" s="370"/>
      <c r="E133" s="370"/>
      <c r="F133" s="370"/>
      <c r="H133" s="325"/>
      <c r="I133" s="325"/>
      <c r="J133" s="325"/>
      <c r="K133" s="325"/>
      <c r="L133" s="325"/>
      <c r="M133" s="325"/>
      <c r="N133" s="327"/>
      <c r="O133" s="325"/>
      <c r="P133" s="325"/>
      <c r="Q133" s="325"/>
      <c r="R133" s="77"/>
      <c r="S133" s="77"/>
      <c r="T133" s="77"/>
      <c r="U133" s="77"/>
      <c r="V133" s="77"/>
      <c r="W133" s="77"/>
      <c r="X133" s="77"/>
      <c r="Y133" s="77"/>
      <c r="Z133" s="77"/>
      <c r="AA133" s="77"/>
      <c r="AB133" s="77"/>
      <c r="AC133" s="77"/>
      <c r="AD133" s="77"/>
      <c r="AE133" s="77"/>
      <c r="AF133" s="77"/>
      <c r="AG133" s="77"/>
      <c r="AH133" s="77"/>
      <c r="AI133" s="77"/>
      <c r="AJ133" s="77"/>
      <c r="AK133" s="77"/>
      <c r="AL133" s="325"/>
      <c r="AM133" s="325"/>
      <c r="AN133" s="325"/>
      <c r="AO133" s="325"/>
    </row>
    <row r="134" spans="1:41" s="182" customFormat="1">
      <c r="A134" s="396"/>
      <c r="B134" s="371"/>
      <c r="C134" s="370"/>
      <c r="D134" s="370"/>
      <c r="E134" s="370"/>
      <c r="F134" s="370"/>
      <c r="H134" s="325"/>
      <c r="I134" s="325"/>
      <c r="J134" s="325"/>
      <c r="K134" s="325"/>
      <c r="L134" s="325"/>
      <c r="M134" s="325"/>
      <c r="N134" s="327"/>
      <c r="O134" s="325"/>
      <c r="P134" s="325"/>
      <c r="Q134" s="325"/>
      <c r="R134" s="77"/>
      <c r="S134" s="77"/>
      <c r="T134" s="77"/>
      <c r="U134" s="77"/>
      <c r="V134" s="77"/>
      <c r="W134" s="77"/>
      <c r="X134" s="77"/>
      <c r="Y134" s="77"/>
      <c r="Z134" s="77"/>
      <c r="AA134" s="77"/>
      <c r="AB134" s="77"/>
      <c r="AC134" s="77"/>
      <c r="AD134" s="77"/>
      <c r="AE134" s="77"/>
      <c r="AF134" s="77"/>
      <c r="AG134" s="77"/>
      <c r="AH134" s="77"/>
      <c r="AI134" s="77"/>
      <c r="AJ134" s="77"/>
      <c r="AK134" s="77"/>
      <c r="AL134" s="325"/>
      <c r="AM134" s="325"/>
      <c r="AN134" s="325"/>
      <c r="AO134" s="325"/>
    </row>
    <row r="135" spans="1:41" s="182" customFormat="1">
      <c r="A135" s="396"/>
      <c r="B135" s="371"/>
      <c r="C135" s="370"/>
      <c r="D135" s="370"/>
      <c r="E135" s="370"/>
      <c r="F135" s="370"/>
      <c r="H135" s="325"/>
      <c r="I135" s="325"/>
      <c r="J135" s="325"/>
      <c r="K135" s="325"/>
      <c r="L135" s="325"/>
      <c r="M135" s="325"/>
      <c r="N135" s="327"/>
      <c r="O135" s="325"/>
      <c r="P135" s="325"/>
      <c r="Q135" s="325"/>
      <c r="R135" s="77"/>
      <c r="S135" s="77"/>
      <c r="T135" s="77"/>
      <c r="U135" s="77"/>
      <c r="V135" s="77"/>
      <c r="W135" s="77"/>
      <c r="X135" s="77"/>
      <c r="Y135" s="77"/>
      <c r="Z135" s="77"/>
      <c r="AA135" s="77"/>
      <c r="AB135" s="77"/>
      <c r="AC135" s="77"/>
      <c r="AD135" s="77"/>
      <c r="AE135" s="77"/>
      <c r="AF135" s="77"/>
      <c r="AG135" s="77"/>
      <c r="AH135" s="77"/>
      <c r="AI135" s="77"/>
      <c r="AJ135" s="77"/>
      <c r="AK135" s="77"/>
      <c r="AL135" s="325"/>
      <c r="AM135" s="325"/>
      <c r="AN135" s="325"/>
      <c r="AO135" s="325"/>
    </row>
    <row r="136" spans="1:41" s="182" customFormat="1">
      <c r="A136" s="396"/>
      <c r="B136" s="371"/>
      <c r="C136" s="370"/>
      <c r="D136" s="370"/>
      <c r="E136" s="370"/>
      <c r="F136" s="370"/>
      <c r="H136" s="325"/>
      <c r="I136" s="325"/>
      <c r="J136" s="325"/>
      <c r="K136" s="325"/>
      <c r="L136" s="325"/>
      <c r="M136" s="325"/>
      <c r="N136" s="327"/>
      <c r="O136" s="325"/>
      <c r="P136" s="325"/>
      <c r="Q136" s="325"/>
      <c r="R136" s="77"/>
      <c r="S136" s="77"/>
      <c r="T136" s="77"/>
      <c r="U136" s="77"/>
      <c r="V136" s="77"/>
      <c r="W136" s="77"/>
      <c r="X136" s="77"/>
      <c r="Y136" s="77"/>
      <c r="Z136" s="77"/>
      <c r="AA136" s="77"/>
      <c r="AB136" s="77"/>
      <c r="AC136" s="77"/>
      <c r="AD136" s="77"/>
      <c r="AE136" s="77"/>
      <c r="AF136" s="77"/>
      <c r="AG136" s="77"/>
      <c r="AH136" s="77"/>
      <c r="AI136" s="77"/>
      <c r="AJ136" s="77"/>
      <c r="AK136" s="77"/>
      <c r="AL136" s="325"/>
      <c r="AM136" s="325"/>
      <c r="AN136" s="325"/>
      <c r="AO136" s="325"/>
    </row>
    <row r="137" spans="1:41" s="182" customFormat="1">
      <c r="A137" s="396"/>
      <c r="B137" s="371"/>
      <c r="C137" s="370"/>
      <c r="D137" s="370"/>
      <c r="E137" s="370"/>
      <c r="F137" s="370"/>
      <c r="H137" s="325"/>
      <c r="I137" s="325"/>
      <c r="J137" s="325"/>
      <c r="K137" s="325"/>
      <c r="L137" s="325"/>
      <c r="M137" s="325"/>
      <c r="N137" s="327"/>
      <c r="O137" s="325"/>
      <c r="P137" s="325"/>
      <c r="Q137" s="325"/>
      <c r="R137" s="77"/>
      <c r="S137" s="77"/>
      <c r="T137" s="77"/>
      <c r="U137" s="77"/>
      <c r="V137" s="77"/>
      <c r="W137" s="77"/>
      <c r="X137" s="77"/>
      <c r="Y137" s="77"/>
      <c r="Z137" s="77"/>
      <c r="AA137" s="77"/>
      <c r="AB137" s="77"/>
      <c r="AC137" s="77"/>
      <c r="AD137" s="77"/>
      <c r="AE137" s="77"/>
      <c r="AF137" s="77"/>
      <c r="AG137" s="77"/>
      <c r="AH137" s="77"/>
      <c r="AI137" s="77"/>
      <c r="AJ137" s="77"/>
      <c r="AK137" s="77"/>
      <c r="AL137" s="325"/>
      <c r="AM137" s="325"/>
      <c r="AN137" s="325"/>
      <c r="AO137" s="325"/>
    </row>
    <row r="138" spans="1:41" s="182" customFormat="1">
      <c r="A138" s="396"/>
      <c r="B138" s="371"/>
      <c r="C138" s="370"/>
      <c r="D138" s="370"/>
      <c r="E138" s="370"/>
      <c r="F138" s="370"/>
      <c r="H138" s="325"/>
      <c r="I138" s="325"/>
      <c r="J138" s="325"/>
      <c r="K138" s="325"/>
      <c r="L138" s="325"/>
      <c r="M138" s="325"/>
      <c r="N138" s="327"/>
      <c r="O138" s="325"/>
      <c r="P138" s="325"/>
      <c r="Q138" s="325"/>
      <c r="R138" s="77"/>
      <c r="S138" s="77"/>
      <c r="T138" s="77"/>
      <c r="U138" s="77"/>
      <c r="V138" s="77"/>
      <c r="W138" s="77"/>
      <c r="X138" s="77"/>
      <c r="Y138" s="77"/>
      <c r="Z138" s="77"/>
      <c r="AA138" s="77"/>
      <c r="AB138" s="77"/>
      <c r="AC138" s="77"/>
      <c r="AD138" s="77"/>
      <c r="AE138" s="77"/>
      <c r="AF138" s="77"/>
      <c r="AG138" s="77"/>
      <c r="AH138" s="77"/>
      <c r="AI138" s="77"/>
      <c r="AJ138" s="77"/>
      <c r="AK138" s="77"/>
      <c r="AL138" s="325"/>
      <c r="AM138" s="325"/>
      <c r="AN138" s="325"/>
      <c r="AO138" s="325"/>
    </row>
    <row r="139" spans="1:41" s="182" customFormat="1">
      <c r="A139" s="396"/>
      <c r="B139" s="371"/>
      <c r="C139" s="370"/>
      <c r="D139" s="370"/>
      <c r="E139" s="370"/>
      <c r="F139" s="370"/>
      <c r="H139" s="325"/>
      <c r="I139" s="325"/>
      <c r="J139" s="325"/>
      <c r="K139" s="325"/>
      <c r="L139" s="325"/>
      <c r="M139" s="325"/>
      <c r="N139" s="327"/>
      <c r="O139" s="325"/>
      <c r="P139" s="325"/>
      <c r="Q139" s="325"/>
      <c r="R139" s="77"/>
      <c r="S139" s="77"/>
      <c r="T139" s="77"/>
      <c r="U139" s="77"/>
      <c r="V139" s="77"/>
      <c r="W139" s="77"/>
      <c r="X139" s="77"/>
      <c r="Y139" s="77"/>
      <c r="Z139" s="77"/>
      <c r="AA139" s="77"/>
      <c r="AB139" s="77"/>
      <c r="AC139" s="77"/>
      <c r="AD139" s="77"/>
      <c r="AE139" s="77"/>
      <c r="AF139" s="77"/>
      <c r="AG139" s="77"/>
      <c r="AH139" s="77"/>
      <c r="AI139" s="77"/>
      <c r="AJ139" s="77"/>
      <c r="AK139" s="77"/>
      <c r="AL139" s="325"/>
      <c r="AM139" s="325"/>
      <c r="AN139" s="325"/>
      <c r="AO139" s="325"/>
    </row>
    <row r="140" spans="1:41" s="182" customFormat="1">
      <c r="A140" s="396"/>
      <c r="B140" s="371"/>
      <c r="C140" s="370"/>
      <c r="D140" s="370"/>
      <c r="E140" s="370"/>
      <c r="F140" s="370"/>
      <c r="H140" s="325"/>
      <c r="I140" s="325"/>
      <c r="J140" s="325"/>
      <c r="K140" s="325"/>
      <c r="L140" s="325"/>
      <c r="M140" s="325"/>
      <c r="N140" s="327"/>
      <c r="O140" s="325"/>
      <c r="P140" s="325"/>
      <c r="Q140" s="325"/>
      <c r="R140" s="77"/>
      <c r="S140" s="77"/>
      <c r="T140" s="77"/>
      <c r="U140" s="77"/>
      <c r="V140" s="77"/>
      <c r="W140" s="77"/>
      <c r="X140" s="77"/>
      <c r="Y140" s="77"/>
      <c r="Z140" s="77"/>
      <c r="AA140" s="77"/>
      <c r="AB140" s="77"/>
      <c r="AC140" s="77"/>
      <c r="AD140" s="77"/>
      <c r="AE140" s="77"/>
      <c r="AF140" s="77"/>
      <c r="AG140" s="77"/>
      <c r="AH140" s="77"/>
      <c r="AI140" s="77"/>
      <c r="AJ140" s="77"/>
      <c r="AK140" s="77"/>
      <c r="AL140" s="325"/>
      <c r="AM140" s="325"/>
      <c r="AN140" s="325"/>
      <c r="AO140" s="325"/>
    </row>
  </sheetData>
  <sheetProtection password="CFB5" sheet="1" objects="1" scenarios="1" formatColumns="0" formatRows="0" selectLockedCells="1"/>
  <customSheetViews>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563446CD-EB1B-4F94-95CE-012C7C73EC8C}"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D917BAD1-3F5E-4203-970E-74D838DD272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9" type="noConversion"/>
  <conditionalFormatting sqref="E16:E55">
    <cfRule type="expression" dxfId="35" priority="1" stopIfTrue="1">
      <formula>D16&gt;0</formula>
    </cfRule>
  </conditionalFormatting>
  <printOptions horizontalCentered="1"/>
  <pageMargins left="0.51181102362204722" right="0.26" top="0.4" bottom="0.44" header="0.25" footer="0.24"/>
  <pageSetup paperSize="9" orientation="portrait" horizontalDpi="300" verticalDpi="300" r:id="rId22"/>
  <headerFooter alignWithMargins="0">
    <oddFooter>&amp;R&amp;"Book Antiqua,Bold"&amp;10Schedule-2/ Page &amp;P of &amp;N</oddFooter>
  </headerFooter>
  <colBreaks count="1" manualBreakCount="1">
    <brk id="6" max="1048575" man="1"/>
  </colBreaks>
  <drawing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79"/>
  <sheetViews>
    <sheetView view="pageBreakPreview" zoomScaleNormal="100" zoomScaleSheetLayoutView="100" workbookViewId="0">
      <selection activeCell="I19" sqref="I19"/>
    </sheetView>
  </sheetViews>
  <sheetFormatPr defaultRowHeight="15.75"/>
  <cols>
    <col min="1" max="1" width="5.25" style="811" customWidth="1"/>
    <col min="2" max="2" width="13" style="709" customWidth="1"/>
    <col min="3" max="3" width="7.875" style="709" customWidth="1"/>
    <col min="4" max="4" width="9.125" style="709" customWidth="1"/>
    <col min="5" max="5" width="9.375" style="709" customWidth="1"/>
    <col min="6" max="6" width="21" style="709" customWidth="1"/>
    <col min="7" max="7" width="12.625" style="709" customWidth="1"/>
    <col min="8" max="8" width="12.125" style="758" customWidth="1"/>
    <col min="9" max="9" width="12" style="692" bestFit="1" customWidth="1"/>
    <col min="10" max="10" width="9.5" style="709" customWidth="1"/>
    <col min="11" max="11" width="13" style="709" customWidth="1"/>
    <col min="12" max="12" width="65.5" style="693" customWidth="1"/>
    <col min="13" max="13" width="6.5" style="692" customWidth="1"/>
    <col min="14" max="14" width="8.625" style="692" customWidth="1"/>
    <col min="15" max="15" width="13.5" style="663" customWidth="1"/>
    <col min="16" max="16" width="12.25" style="663" customWidth="1"/>
    <col min="17" max="17" width="13.375" style="687" customWidth="1"/>
    <col min="18" max="18" width="13.125" style="687" hidden="1" customWidth="1"/>
    <col min="19" max="19" width="13.5" style="687" hidden="1" customWidth="1"/>
    <col min="20" max="28" width="9" style="687" customWidth="1"/>
    <col min="29" max="29" width="16.5" style="687" customWidth="1"/>
    <col min="30" max="31" width="9" style="687" customWidth="1"/>
    <col min="32" max="36" width="9" style="687"/>
    <col min="37" max="37" width="9" style="687" hidden="1" customWidth="1"/>
    <col min="38" max="39" width="17.625" style="687" hidden="1" customWidth="1"/>
    <col min="40" max="40" width="9" style="687" hidden="1" customWidth="1"/>
    <col min="41" max="41" width="15.5" style="687" hidden="1" customWidth="1"/>
    <col min="42" max="42" width="15.375" style="687" hidden="1" customWidth="1"/>
    <col min="43" max="54" width="9" style="687"/>
    <col min="55" max="16384" width="9" style="688"/>
  </cols>
  <sheetData>
    <row r="1" spans="1:42" ht="16.5">
      <c r="A1" s="809" t="str">
        <f>Cover!B3</f>
        <v>Specification No.: CC/NT/W-TW/DOM/A06/23/04720</v>
      </c>
      <c r="B1" s="706"/>
      <c r="C1" s="706"/>
      <c r="D1" s="706"/>
      <c r="E1" s="706"/>
      <c r="F1" s="706"/>
      <c r="G1" s="706"/>
      <c r="H1" s="756"/>
      <c r="I1" s="682"/>
      <c r="J1" s="706"/>
      <c r="K1" s="706"/>
      <c r="L1" s="683"/>
      <c r="M1" s="684"/>
      <c r="N1" s="684"/>
      <c r="O1" s="685"/>
      <c r="P1" s="686" t="s">
        <v>422</v>
      </c>
    </row>
    <row r="2" spans="1:42">
      <c r="A2" s="810"/>
      <c r="B2" s="707"/>
      <c r="C2" s="707"/>
      <c r="D2" s="707"/>
      <c r="E2" s="707"/>
      <c r="F2" s="707"/>
      <c r="G2" s="707"/>
      <c r="H2" s="757"/>
      <c r="I2" s="673"/>
      <c r="J2" s="707"/>
      <c r="K2" s="707"/>
      <c r="L2" s="689"/>
      <c r="M2" s="673"/>
      <c r="N2" s="673"/>
      <c r="O2" s="688"/>
      <c r="P2" s="688"/>
    </row>
    <row r="3" spans="1:42" ht="70.5" customHeight="1">
      <c r="A3" s="1182" t="str">
        <f>Cover!$B$2</f>
        <v xml:space="preserve">Transmission Line package TW01 for Diversion/modification of 400kV D/C Kota/RAPPD – Jaipur South Transmission Line due to upcoming Isarda Dam Project under Consultancy services </v>
      </c>
      <c r="B3" s="1182"/>
      <c r="C3" s="1182"/>
      <c r="D3" s="1182"/>
      <c r="E3" s="1182"/>
      <c r="F3" s="1182"/>
      <c r="G3" s="1182"/>
      <c r="H3" s="1182"/>
      <c r="I3" s="1182"/>
      <c r="J3" s="1182"/>
      <c r="K3" s="1182"/>
      <c r="L3" s="1182"/>
      <c r="M3" s="1182"/>
      <c r="N3" s="1182"/>
      <c r="O3" s="1182"/>
      <c r="P3" s="1182"/>
      <c r="Q3" s="1182"/>
      <c r="AK3" s="690" t="s">
        <v>342</v>
      </c>
      <c r="AM3" s="708">
        <f>IF(ISERROR(#REF!/('Sch-6'!D14+'Sch-6'!D16+'Sch-6'!D18)),0,#REF!/( 'Sch-6'!D14+'Sch-6'!D16+'Sch-6'!D18))</f>
        <v>0</v>
      </c>
    </row>
    <row r="4" spans="1:42" ht="16.5">
      <c r="A4" s="1248" t="s">
        <v>24</v>
      </c>
      <c r="B4" s="1248"/>
      <c r="C4" s="1248"/>
      <c r="D4" s="1248"/>
      <c r="E4" s="1248"/>
      <c r="F4" s="1248"/>
      <c r="G4" s="1248"/>
      <c r="H4" s="1248"/>
      <c r="I4" s="1248"/>
      <c r="J4" s="1248"/>
      <c r="K4" s="1248"/>
      <c r="L4" s="1248"/>
      <c r="M4" s="1248"/>
      <c r="N4" s="1248"/>
      <c r="O4" s="1248"/>
      <c r="P4" s="1248"/>
      <c r="Q4" s="1248"/>
      <c r="AK4" s="690" t="s">
        <v>343</v>
      </c>
      <c r="AM4" s="708" t="e">
        <f>#REF!</f>
        <v>#REF!</v>
      </c>
    </row>
    <row r="5" spans="1:42">
      <c r="AK5" s="690" t="s">
        <v>348</v>
      </c>
      <c r="AM5" s="708">
        <f>IF(ISERROR(#REF!/#REF!),0,#REF! /#REF!)</f>
        <v>0</v>
      </c>
    </row>
    <row r="6" spans="1:42" ht="16.5">
      <c r="A6" s="812" t="str">
        <f>'Sch-1'!A6</f>
        <v>Bidder’s Name and Address (Sole Bidder) :</v>
      </c>
      <c r="B6" s="710"/>
      <c r="C6" s="710"/>
      <c r="D6" s="710"/>
      <c r="E6" s="710"/>
      <c r="F6" s="710"/>
      <c r="G6" s="710"/>
      <c r="H6" s="759"/>
      <c r="I6" s="753"/>
      <c r="J6" s="710"/>
      <c r="K6" s="710"/>
      <c r="L6" s="694"/>
      <c r="M6" s="748" t="s">
        <v>392</v>
      </c>
      <c r="P6" s="688"/>
      <c r="AK6" s="690" t="s">
        <v>349</v>
      </c>
      <c r="AM6" s="708" t="e">
        <f>#REF!</f>
        <v>#REF!</v>
      </c>
    </row>
    <row r="7" spans="1:42" ht="16.5">
      <c r="A7" s="1247" t="str">
        <f>'Sch-1'!A7</f>
        <v/>
      </c>
      <c r="B7" s="1247"/>
      <c r="C7" s="1247"/>
      <c r="D7" s="1247"/>
      <c r="E7" s="711"/>
      <c r="F7" s="711"/>
      <c r="G7" s="711"/>
      <c r="H7" s="760"/>
      <c r="I7" s="711"/>
      <c r="J7" s="711"/>
      <c r="K7" s="711"/>
      <c r="L7" s="711"/>
      <c r="M7" s="1246" t="str">
        <f>'Sch-1'!M7</f>
        <v>Contracts Services, 3rd Floor</v>
      </c>
      <c r="N7" s="1246"/>
      <c r="O7" s="1246"/>
      <c r="P7" s="1246"/>
      <c r="AK7" s="690" t="s">
        <v>346</v>
      </c>
      <c r="AM7" s="708" t="e">
        <f>SUM(AM3:AM6)</f>
        <v>#REF!</v>
      </c>
    </row>
    <row r="8" spans="1:42" ht="16.5">
      <c r="A8" s="812" t="s">
        <v>393</v>
      </c>
      <c r="B8" s="710"/>
      <c r="C8" s="712" t="str">
        <f>IF('Sch-1'!C8=0, "", 'Sch-1'!C8)</f>
        <v xml:space="preserve">…….. …….. …….. …….. …….. …….. </v>
      </c>
      <c r="D8" s="710"/>
      <c r="E8" s="710"/>
      <c r="F8" s="710"/>
      <c r="G8" s="710"/>
      <c r="H8" s="759"/>
      <c r="I8" s="753"/>
      <c r="J8" s="710"/>
      <c r="K8" s="710"/>
      <c r="M8" s="1246" t="str">
        <f>'Sch-1'!M8</f>
        <v>Power Grid Corporation of India Ltd.,</v>
      </c>
      <c r="N8" s="1246"/>
      <c r="O8" s="1246"/>
      <c r="P8" s="1246"/>
    </row>
    <row r="9" spans="1:42" ht="16.5">
      <c r="A9" s="812" t="s">
        <v>395</v>
      </c>
      <c r="B9" s="710"/>
      <c r="C9" s="712" t="str">
        <f>IF('Sch-1'!C9=0, "", 'Sch-1'!C9)</f>
        <v xml:space="preserve">…….. …….. …….. …….. …….. …….. </v>
      </c>
      <c r="D9" s="710"/>
      <c r="E9" s="710"/>
      <c r="F9" s="710"/>
      <c r="G9" s="710"/>
      <c r="H9" s="759"/>
      <c r="I9" s="753"/>
      <c r="J9" s="710"/>
      <c r="K9" s="710"/>
      <c r="M9" s="1246" t="str">
        <f>'Sch-1'!M9</f>
        <v>"Saudamini", Plot No.-2</v>
      </c>
      <c r="N9" s="1246"/>
      <c r="O9" s="1246"/>
      <c r="P9" s="1246"/>
    </row>
    <row r="10" spans="1:42" ht="16.5" customHeight="1">
      <c r="A10" s="813"/>
      <c r="B10" s="713"/>
      <c r="C10" s="712" t="str">
        <f>IF('Sch-1'!C10=0, "", 'Sch-1'!C10)</f>
        <v xml:space="preserve">…….. …….. …….. …….. …….. …….. </v>
      </c>
      <c r="D10" s="713"/>
      <c r="E10" s="808"/>
      <c r="F10" s="713"/>
      <c r="G10" s="713"/>
      <c r="H10" s="761"/>
      <c r="I10" s="695"/>
      <c r="J10" s="713"/>
      <c r="K10" s="713"/>
      <c r="M10" s="773" t="str">
        <f>'Sch-1'!M10</f>
        <v xml:space="preserve">Sector-29, </v>
      </c>
      <c r="N10" s="773"/>
      <c r="O10" s="773"/>
      <c r="P10" s="773"/>
      <c r="AK10" s="690" t="s">
        <v>345</v>
      </c>
      <c r="AM10" s="708">
        <f>'Sch-1'!AA10</f>
        <v>0</v>
      </c>
    </row>
    <row r="11" spans="1:42" ht="16.5" customHeight="1">
      <c r="A11" s="813"/>
      <c r="B11" s="713"/>
      <c r="C11" s="712" t="str">
        <f>IF('Sch-1'!C11=0, "", 'Sch-1'!C11)</f>
        <v xml:space="preserve">…….. …….. …….. …….. …….. …….. </v>
      </c>
      <c r="D11" s="713"/>
      <c r="E11" s="713"/>
      <c r="F11" s="713"/>
      <c r="G11" s="713"/>
      <c r="H11" s="761"/>
      <c r="I11" s="695"/>
      <c r="J11" s="713"/>
      <c r="K11" s="713"/>
      <c r="M11" s="1246" t="str">
        <f>'Sch-1'!M11</f>
        <v>Gurgaon (Haryana) - 122001</v>
      </c>
      <c r="N11" s="1246"/>
      <c r="O11" s="1246"/>
      <c r="P11" s="1246"/>
      <c r="AK11" s="690"/>
      <c r="AM11" s="708"/>
    </row>
    <row r="12" spans="1:42">
      <c r="A12" s="814"/>
      <c r="B12" s="714"/>
      <c r="C12" s="714"/>
      <c r="D12" s="714"/>
      <c r="E12" s="714"/>
      <c r="F12" s="714"/>
      <c r="G12" s="714"/>
      <c r="H12" s="761"/>
      <c r="I12" s="754"/>
      <c r="J12" s="714"/>
      <c r="K12" s="714"/>
      <c r="L12" s="715"/>
      <c r="M12" s="716"/>
      <c r="N12" s="716"/>
      <c r="O12" s="695"/>
      <c r="P12" s="688"/>
      <c r="AK12" s="690"/>
      <c r="AM12" s="708"/>
    </row>
    <row r="13" spans="1:42" ht="33" customHeight="1">
      <c r="A13" s="871"/>
      <c r="B13" s="871"/>
      <c r="C13" s="871"/>
      <c r="D13" s="871"/>
      <c r="E13" s="871"/>
      <c r="F13" s="871"/>
      <c r="G13" s="871"/>
      <c r="H13" s="1103" t="s">
        <v>565</v>
      </c>
      <c r="I13" s="871"/>
      <c r="J13" s="871"/>
      <c r="K13" s="871"/>
      <c r="L13" s="871"/>
      <c r="M13" s="871"/>
      <c r="N13" s="871"/>
      <c r="O13" s="871"/>
      <c r="P13" s="871"/>
      <c r="Q13" s="872"/>
      <c r="R13" s="717"/>
      <c r="S13" s="717"/>
      <c r="T13" s="717"/>
      <c r="U13" s="717"/>
      <c r="AL13" s="1259" t="s">
        <v>282</v>
      </c>
      <c r="AM13" s="1259"/>
      <c r="AN13" s="691" t="s">
        <v>286</v>
      </c>
      <c r="AO13" s="1259" t="s">
        <v>283</v>
      </c>
      <c r="AP13" s="1259"/>
    </row>
    <row r="14" spans="1:42" ht="16.5">
      <c r="A14" s="813"/>
      <c r="B14" s="713"/>
      <c r="C14" s="713"/>
      <c r="D14" s="713"/>
      <c r="E14" s="713"/>
      <c r="F14" s="713"/>
      <c r="G14" s="713"/>
      <c r="H14" s="761"/>
      <c r="I14" s="695"/>
      <c r="J14" s="713"/>
      <c r="K14" s="713"/>
      <c r="L14" s="713"/>
      <c r="M14" s="713"/>
      <c r="N14" s="714"/>
      <c r="O14" s="713"/>
      <c r="P14" s="713"/>
      <c r="R14" s="717"/>
      <c r="S14" s="717"/>
      <c r="T14" s="717"/>
      <c r="U14" s="717"/>
      <c r="AL14" s="718"/>
      <c r="AM14" s="718"/>
      <c r="AN14" s="691"/>
      <c r="AO14" s="718"/>
      <c r="AP14" s="718"/>
    </row>
    <row r="15" spans="1:42" ht="16.5">
      <c r="A15" s="813"/>
      <c r="B15" s="713"/>
      <c r="C15" s="713"/>
      <c r="D15" s="713"/>
      <c r="E15" s="713"/>
      <c r="F15" s="713"/>
      <c r="G15" s="713"/>
      <c r="H15" s="761"/>
      <c r="I15" s="695"/>
      <c r="J15" s="713"/>
      <c r="K15" s="713"/>
      <c r="L15" s="713"/>
      <c r="M15" s="713"/>
      <c r="N15" s="1250" t="s">
        <v>274</v>
      </c>
      <c r="O15" s="1250"/>
      <c r="P15" s="1250"/>
      <c r="R15" s="717"/>
      <c r="S15" s="717"/>
      <c r="T15" s="717"/>
      <c r="U15" s="717"/>
      <c r="AL15" s="718"/>
      <c r="AM15" s="718"/>
      <c r="AN15" s="691"/>
      <c r="AO15" s="718"/>
      <c r="AP15" s="718"/>
    </row>
    <row r="16" spans="1:42" ht="94.5" customHeight="1">
      <c r="A16" s="1055" t="s">
        <v>361</v>
      </c>
      <c r="B16" s="1028" t="s">
        <v>510</v>
      </c>
      <c r="C16" s="1028" t="s">
        <v>511</v>
      </c>
      <c r="D16" s="1028" t="s">
        <v>517</v>
      </c>
      <c r="E16" s="1028" t="s">
        <v>518</v>
      </c>
      <c r="F16" s="1028" t="s">
        <v>512</v>
      </c>
      <c r="G16" s="1056" t="s">
        <v>519</v>
      </c>
      <c r="H16" s="837" t="s">
        <v>487</v>
      </c>
      <c r="I16" s="838" t="s">
        <v>528</v>
      </c>
      <c r="J16" s="838" t="s">
        <v>482</v>
      </c>
      <c r="K16" s="838" t="s">
        <v>580</v>
      </c>
      <c r="L16" s="1028" t="s">
        <v>368</v>
      </c>
      <c r="M16" s="1029" t="s">
        <v>353</v>
      </c>
      <c r="N16" s="1029" t="s">
        <v>354</v>
      </c>
      <c r="O16" s="1028" t="s">
        <v>566</v>
      </c>
      <c r="P16" s="1028" t="s">
        <v>567</v>
      </c>
      <c r="Q16" s="1057" t="s">
        <v>506</v>
      </c>
      <c r="R16" s="717"/>
      <c r="S16" s="717"/>
      <c r="T16" s="717"/>
      <c r="U16" s="717"/>
      <c r="AL16" s="719" t="s">
        <v>370</v>
      </c>
      <c r="AM16" s="719" t="s">
        <v>407</v>
      </c>
      <c r="AN16" s="691"/>
      <c r="AO16" s="719" t="s">
        <v>370</v>
      </c>
      <c r="AP16" s="719" t="s">
        <v>407</v>
      </c>
    </row>
    <row r="17" spans="1:54" s="772" customFormat="1" ht="16.5">
      <c r="A17" s="1058">
        <v>1</v>
      </c>
      <c r="B17" s="1059">
        <v>2</v>
      </c>
      <c r="C17" s="1059">
        <v>3</v>
      </c>
      <c r="D17" s="1059">
        <v>4</v>
      </c>
      <c r="E17" s="1059">
        <v>5</v>
      </c>
      <c r="F17" s="1060">
        <v>6</v>
      </c>
      <c r="G17" s="1059">
        <v>7</v>
      </c>
      <c r="H17" s="843">
        <v>8</v>
      </c>
      <c r="I17" s="844">
        <v>9</v>
      </c>
      <c r="J17" s="844">
        <v>10</v>
      </c>
      <c r="K17" s="844">
        <v>11</v>
      </c>
      <c r="L17" s="1061">
        <v>12</v>
      </c>
      <c r="M17" s="1061">
        <v>13</v>
      </c>
      <c r="N17" s="1061">
        <v>14</v>
      </c>
      <c r="O17" s="1061">
        <v>15</v>
      </c>
      <c r="P17" s="1061" t="s">
        <v>520</v>
      </c>
      <c r="Q17" s="1061">
        <v>17</v>
      </c>
      <c r="R17" s="769"/>
      <c r="S17" s="769"/>
      <c r="T17" s="769"/>
      <c r="U17" s="769"/>
      <c r="V17" s="768"/>
      <c r="W17" s="768"/>
      <c r="X17" s="768"/>
      <c r="Y17" s="768"/>
      <c r="Z17" s="768"/>
      <c r="AA17" s="768"/>
      <c r="AB17" s="768"/>
      <c r="AC17" s="768"/>
      <c r="AD17" s="768"/>
      <c r="AE17" s="768"/>
      <c r="AF17" s="768"/>
      <c r="AG17" s="768"/>
      <c r="AH17" s="768"/>
      <c r="AI17" s="768"/>
      <c r="AJ17" s="768"/>
      <c r="AK17" s="768"/>
      <c r="AL17" s="770">
        <v>5</v>
      </c>
      <c r="AM17" s="770" t="s">
        <v>401</v>
      </c>
      <c r="AN17" s="771"/>
      <c r="AO17" s="770">
        <v>5</v>
      </c>
      <c r="AP17" s="770" t="s">
        <v>401</v>
      </c>
      <c r="AQ17" s="768"/>
      <c r="AR17" s="768"/>
      <c r="AS17" s="768"/>
      <c r="AT17" s="768"/>
      <c r="AU17" s="768"/>
      <c r="AV17" s="768"/>
      <c r="AW17" s="768"/>
      <c r="AX17" s="768"/>
      <c r="AY17" s="768"/>
      <c r="AZ17" s="768"/>
      <c r="BA17" s="768"/>
      <c r="BB17" s="768"/>
    </row>
    <row r="18" spans="1:54" s="676" customFormat="1" ht="27.75" customHeight="1">
      <c r="A18" s="1116" t="s">
        <v>340</v>
      </c>
      <c r="B18" s="1117" t="s">
        <v>588</v>
      </c>
      <c r="C18" s="1118"/>
      <c r="D18" s="1118"/>
      <c r="E18" s="1118"/>
      <c r="F18" s="1118"/>
      <c r="G18" s="1109"/>
      <c r="H18" s="1109"/>
      <c r="I18" s="1109"/>
      <c r="J18" s="1109"/>
      <c r="K18" s="1109"/>
      <c r="L18" s="1110"/>
      <c r="M18" s="751"/>
      <c r="N18" s="751"/>
      <c r="O18" s="751"/>
      <c r="P18" s="751"/>
      <c r="Q18" s="751"/>
      <c r="R18" s="793" t="s">
        <v>489</v>
      </c>
      <c r="S18" s="792" t="s">
        <v>490</v>
      </c>
      <c r="T18" s="677"/>
      <c r="U18" s="677"/>
      <c r="AD18" s="803"/>
    </row>
    <row r="19" spans="1:54" s="663" customFormat="1" ht="16.5">
      <c r="A19" s="1096">
        <v>1</v>
      </c>
      <c r="B19" s="922">
        <v>7000023583</v>
      </c>
      <c r="C19" s="922">
        <v>350</v>
      </c>
      <c r="D19" s="922">
        <v>100</v>
      </c>
      <c r="E19" s="922">
        <v>10</v>
      </c>
      <c r="F19" s="922" t="s">
        <v>640</v>
      </c>
      <c r="G19" s="922">
        <v>100001243</v>
      </c>
      <c r="H19" s="922">
        <v>998344</v>
      </c>
      <c r="I19" s="1097"/>
      <c r="J19" s="1100">
        <v>0.18</v>
      </c>
      <c r="K19" s="1098"/>
      <c r="L19" s="922" t="s">
        <v>649</v>
      </c>
      <c r="M19" s="922" t="s">
        <v>581</v>
      </c>
      <c r="N19" s="922">
        <v>36.118000000000002</v>
      </c>
      <c r="O19" s="1097"/>
      <c r="P19" s="1099" t="str">
        <f>IF(O19=0, "Included", IF(ISERROR(N19*O19), O19, N19*O19))</f>
        <v>Included</v>
      </c>
      <c r="Q19" s="1099">
        <f>S19</f>
        <v>0</v>
      </c>
      <c r="R19" s="663">
        <f>IF(P19="Included",0,P19)</f>
        <v>0</v>
      </c>
      <c r="S19" s="663">
        <f>IF(K19="",(R19*J19),(R19*K19))</f>
        <v>0</v>
      </c>
      <c r="T19" s="664"/>
      <c r="U19" s="664"/>
      <c r="AD19" s="804"/>
    </row>
    <row r="20" spans="1:54" s="663" customFormat="1" ht="16.5">
      <c r="A20" s="1096">
        <v>2</v>
      </c>
      <c r="B20" s="922">
        <v>7000023583</v>
      </c>
      <c r="C20" s="922">
        <v>350</v>
      </c>
      <c r="D20" s="922">
        <v>100</v>
      </c>
      <c r="E20" s="922">
        <v>20</v>
      </c>
      <c r="F20" s="922" t="s">
        <v>640</v>
      </c>
      <c r="G20" s="922">
        <v>100001242</v>
      </c>
      <c r="H20" s="922">
        <v>998344</v>
      </c>
      <c r="I20" s="1097"/>
      <c r="J20" s="1100">
        <v>0.18</v>
      </c>
      <c r="K20" s="1098"/>
      <c r="L20" s="922" t="s">
        <v>650</v>
      </c>
      <c r="M20" s="922" t="s">
        <v>581</v>
      </c>
      <c r="N20" s="922">
        <v>36.118000000000002</v>
      </c>
      <c r="O20" s="1097"/>
      <c r="P20" s="1099" t="str">
        <f>IF(O20=0, "Included", IF(ISERROR(N20*O20), O20, N20*O20))</f>
        <v>Included</v>
      </c>
      <c r="Q20" s="1099">
        <f>S20</f>
        <v>0</v>
      </c>
      <c r="R20" s="663">
        <f>IF(P20="Included",0,P20)</f>
        <v>0</v>
      </c>
      <c r="S20" s="663">
        <f>IF(K20="",(R20*J20),(R20*K20))</f>
        <v>0</v>
      </c>
      <c r="T20" s="664"/>
      <c r="U20" s="664"/>
      <c r="AD20" s="804"/>
    </row>
    <row r="21" spans="1:54" s="663" customFormat="1" ht="49.5">
      <c r="A21" s="1096">
        <v>3</v>
      </c>
      <c r="B21" s="922">
        <v>7000023583</v>
      </c>
      <c r="C21" s="922">
        <v>380</v>
      </c>
      <c r="D21" s="922">
        <v>110</v>
      </c>
      <c r="E21" s="922">
        <v>10</v>
      </c>
      <c r="F21" s="922" t="s">
        <v>641</v>
      </c>
      <c r="G21" s="922">
        <v>100001269</v>
      </c>
      <c r="H21" s="922">
        <v>995468</v>
      </c>
      <c r="I21" s="1097"/>
      <c r="J21" s="1100">
        <v>0.18</v>
      </c>
      <c r="K21" s="1098"/>
      <c r="L21" s="922" t="s">
        <v>651</v>
      </c>
      <c r="M21" s="922" t="s">
        <v>571</v>
      </c>
      <c r="N21" s="922">
        <v>64</v>
      </c>
      <c r="O21" s="1097"/>
      <c r="P21" s="1099" t="str">
        <f>IF(O21=0, "Included", IF(ISERROR(N21*O21), O21, N21*O21))</f>
        <v>Included</v>
      </c>
      <c r="Q21" s="1099">
        <f>S21</f>
        <v>0</v>
      </c>
      <c r="R21" s="663">
        <f>IF(P21="Included",0,P21)</f>
        <v>0</v>
      </c>
      <c r="S21" s="663">
        <f>IF(K21="",(R21*J21),(R21*K21))</f>
        <v>0</v>
      </c>
      <c r="T21" s="664"/>
      <c r="U21" s="664"/>
      <c r="AD21" s="804"/>
    </row>
    <row r="22" spans="1:54" s="663" customFormat="1" ht="49.5">
      <c r="A22" s="1096">
        <v>4</v>
      </c>
      <c r="B22" s="922">
        <v>7000023583</v>
      </c>
      <c r="C22" s="922">
        <v>380</v>
      </c>
      <c r="D22" s="922">
        <v>110</v>
      </c>
      <c r="E22" s="922">
        <v>20</v>
      </c>
      <c r="F22" s="922" t="s">
        <v>641</v>
      </c>
      <c r="G22" s="922">
        <v>100004928</v>
      </c>
      <c r="H22" s="922">
        <v>998731</v>
      </c>
      <c r="I22" s="1097"/>
      <c r="J22" s="1100">
        <v>0.18</v>
      </c>
      <c r="K22" s="1098"/>
      <c r="L22" s="922" t="s">
        <v>605</v>
      </c>
      <c r="M22" s="922" t="s">
        <v>571</v>
      </c>
      <c r="N22" s="922">
        <v>64</v>
      </c>
      <c r="O22" s="1097"/>
      <c r="P22" s="1099" t="str">
        <f>IF(O22=0, "Included", IF(ISERROR(N22*O22), O22, N22*O22))</f>
        <v>Included</v>
      </c>
      <c r="Q22" s="1099">
        <f>S22</f>
        <v>0</v>
      </c>
      <c r="R22" s="663">
        <f>IF(P22="Included",0,P22)</f>
        <v>0</v>
      </c>
      <c r="S22" s="663">
        <f>IF(K22="",(R22*J22),(R22*K22))</f>
        <v>0</v>
      </c>
      <c r="T22" s="664"/>
      <c r="U22" s="664"/>
      <c r="AD22" s="804"/>
    </row>
    <row r="23" spans="1:54" s="663" customFormat="1" ht="49.5">
      <c r="A23" s="1096">
        <v>5</v>
      </c>
      <c r="B23" s="922">
        <v>7000023583</v>
      </c>
      <c r="C23" s="922">
        <v>380</v>
      </c>
      <c r="D23" s="922">
        <v>110</v>
      </c>
      <c r="E23" s="922">
        <v>30</v>
      </c>
      <c r="F23" s="922" t="s">
        <v>641</v>
      </c>
      <c r="G23" s="922">
        <v>100001270</v>
      </c>
      <c r="H23" s="922">
        <v>995468</v>
      </c>
      <c r="I23" s="1097"/>
      <c r="J23" s="1100">
        <v>0.18</v>
      </c>
      <c r="K23" s="1098"/>
      <c r="L23" s="922" t="s">
        <v>652</v>
      </c>
      <c r="M23" s="922" t="s">
        <v>571</v>
      </c>
      <c r="N23" s="922">
        <v>28</v>
      </c>
      <c r="O23" s="1097"/>
      <c r="P23" s="1099" t="str">
        <f t="shared" ref="P23:P48" si="0">IF(O23=0, "Included", IF(ISERROR(N23*O23), O23, N23*O23))</f>
        <v>Included</v>
      </c>
      <c r="Q23" s="1099">
        <f t="shared" ref="Q23:Q48" si="1">S23</f>
        <v>0</v>
      </c>
      <c r="R23" s="663">
        <f t="shared" ref="R23:R48" si="2">IF(P23="Included",0,P23)</f>
        <v>0</v>
      </c>
      <c r="S23" s="663">
        <f t="shared" ref="S23:S48" si="3">IF(K23="",(R23*J23),(R23*K23))</f>
        <v>0</v>
      </c>
      <c r="T23" s="664"/>
      <c r="U23" s="664"/>
      <c r="AD23" s="804"/>
    </row>
    <row r="24" spans="1:54" s="663" customFormat="1" ht="66">
      <c r="A24" s="1096">
        <v>6</v>
      </c>
      <c r="B24" s="922">
        <v>7000023583</v>
      </c>
      <c r="C24" s="922">
        <v>380</v>
      </c>
      <c r="D24" s="922">
        <v>110</v>
      </c>
      <c r="E24" s="922">
        <v>40</v>
      </c>
      <c r="F24" s="922" t="s">
        <v>641</v>
      </c>
      <c r="G24" s="922">
        <v>100002202</v>
      </c>
      <c r="H24" s="922">
        <v>995468</v>
      </c>
      <c r="I24" s="1097"/>
      <c r="J24" s="1100">
        <v>0.18</v>
      </c>
      <c r="K24" s="1098"/>
      <c r="L24" s="922" t="s">
        <v>653</v>
      </c>
      <c r="M24" s="922" t="s">
        <v>571</v>
      </c>
      <c r="N24" s="922">
        <v>4</v>
      </c>
      <c r="O24" s="1097"/>
      <c r="P24" s="1099" t="str">
        <f t="shared" si="0"/>
        <v>Included</v>
      </c>
      <c r="Q24" s="1099">
        <f t="shared" si="1"/>
        <v>0</v>
      </c>
      <c r="R24" s="663">
        <f t="shared" si="2"/>
        <v>0</v>
      </c>
      <c r="S24" s="663">
        <f t="shared" si="3"/>
        <v>0</v>
      </c>
      <c r="T24" s="664"/>
      <c r="U24" s="664"/>
      <c r="AD24" s="804"/>
    </row>
    <row r="25" spans="1:54" s="663" customFormat="1" ht="66">
      <c r="A25" s="1096">
        <v>7</v>
      </c>
      <c r="B25" s="922">
        <v>7000023583</v>
      </c>
      <c r="C25" s="922">
        <v>380</v>
      </c>
      <c r="D25" s="922">
        <v>110</v>
      </c>
      <c r="E25" s="922">
        <v>50</v>
      </c>
      <c r="F25" s="922" t="s">
        <v>641</v>
      </c>
      <c r="G25" s="922">
        <v>100018257</v>
      </c>
      <c r="H25" s="922">
        <v>995455</v>
      </c>
      <c r="I25" s="1097"/>
      <c r="J25" s="1100">
        <v>0.18</v>
      </c>
      <c r="K25" s="1098"/>
      <c r="L25" s="922" t="s">
        <v>654</v>
      </c>
      <c r="M25" s="922" t="s">
        <v>571</v>
      </c>
      <c r="N25" s="922">
        <v>2</v>
      </c>
      <c r="O25" s="1097"/>
      <c r="P25" s="1099" t="str">
        <f t="shared" si="0"/>
        <v>Included</v>
      </c>
      <c r="Q25" s="1099">
        <f t="shared" si="1"/>
        <v>0</v>
      </c>
      <c r="R25" s="663">
        <f t="shared" si="2"/>
        <v>0</v>
      </c>
      <c r="S25" s="663">
        <f t="shared" si="3"/>
        <v>0</v>
      </c>
      <c r="T25" s="664"/>
      <c r="U25" s="664"/>
      <c r="AD25" s="804"/>
    </row>
    <row r="26" spans="1:54" s="663" customFormat="1" ht="49.5">
      <c r="A26" s="1096">
        <v>8</v>
      </c>
      <c r="B26" s="922">
        <v>7000023583</v>
      </c>
      <c r="C26" s="922">
        <v>390</v>
      </c>
      <c r="D26" s="922">
        <v>120</v>
      </c>
      <c r="E26" s="922">
        <v>10</v>
      </c>
      <c r="F26" s="922" t="s">
        <v>642</v>
      </c>
      <c r="G26" s="922">
        <v>100001274</v>
      </c>
      <c r="H26" s="922">
        <v>995444</v>
      </c>
      <c r="I26" s="1097"/>
      <c r="J26" s="1100">
        <v>0.18</v>
      </c>
      <c r="K26" s="1098"/>
      <c r="L26" s="922" t="s">
        <v>655</v>
      </c>
      <c r="M26" s="922" t="s">
        <v>571</v>
      </c>
      <c r="N26" s="922">
        <v>92</v>
      </c>
      <c r="O26" s="1097"/>
      <c r="P26" s="1099" t="str">
        <f t="shared" si="0"/>
        <v>Included</v>
      </c>
      <c r="Q26" s="1099">
        <f t="shared" si="1"/>
        <v>0</v>
      </c>
      <c r="R26" s="663">
        <f t="shared" si="2"/>
        <v>0</v>
      </c>
      <c r="S26" s="663">
        <f t="shared" si="3"/>
        <v>0</v>
      </c>
      <c r="T26" s="664"/>
      <c r="U26" s="664"/>
      <c r="AD26" s="804"/>
    </row>
    <row r="27" spans="1:54" s="663" customFormat="1" ht="49.5">
      <c r="A27" s="1096">
        <v>9</v>
      </c>
      <c r="B27" s="922">
        <v>7000023583</v>
      </c>
      <c r="C27" s="922">
        <v>390</v>
      </c>
      <c r="D27" s="922">
        <v>120</v>
      </c>
      <c r="E27" s="922">
        <v>20</v>
      </c>
      <c r="F27" s="922" t="s">
        <v>642</v>
      </c>
      <c r="G27" s="922">
        <v>100001275</v>
      </c>
      <c r="H27" s="922">
        <v>995444</v>
      </c>
      <c r="I27" s="1097"/>
      <c r="J27" s="1100">
        <v>0.18</v>
      </c>
      <c r="K27" s="1098"/>
      <c r="L27" s="922" t="s">
        <v>656</v>
      </c>
      <c r="M27" s="922" t="s">
        <v>571</v>
      </c>
      <c r="N27" s="922">
        <v>92</v>
      </c>
      <c r="O27" s="1097"/>
      <c r="P27" s="1099" t="str">
        <f t="shared" si="0"/>
        <v>Included</v>
      </c>
      <c r="Q27" s="1099">
        <f t="shared" si="1"/>
        <v>0</v>
      </c>
      <c r="R27" s="663">
        <f t="shared" si="2"/>
        <v>0</v>
      </c>
      <c r="S27" s="663">
        <f t="shared" si="3"/>
        <v>0</v>
      </c>
      <c r="T27" s="664"/>
      <c r="U27" s="664"/>
      <c r="AD27" s="804"/>
    </row>
    <row r="28" spans="1:54" s="663" customFormat="1" ht="49.5">
      <c r="A28" s="1096">
        <v>10</v>
      </c>
      <c r="B28" s="922">
        <v>7000023583</v>
      </c>
      <c r="C28" s="922">
        <v>390</v>
      </c>
      <c r="D28" s="922">
        <v>120</v>
      </c>
      <c r="E28" s="922">
        <v>30</v>
      </c>
      <c r="F28" s="922" t="s">
        <v>642</v>
      </c>
      <c r="G28" s="922">
        <v>100001276</v>
      </c>
      <c r="H28" s="922">
        <v>995444</v>
      </c>
      <c r="I28" s="1097"/>
      <c r="J28" s="1100">
        <v>0.18</v>
      </c>
      <c r="K28" s="1098"/>
      <c r="L28" s="922" t="s">
        <v>657</v>
      </c>
      <c r="M28" s="922" t="s">
        <v>572</v>
      </c>
      <c r="N28" s="922">
        <v>184</v>
      </c>
      <c r="O28" s="1097"/>
      <c r="P28" s="1099" t="str">
        <f t="shared" si="0"/>
        <v>Included</v>
      </c>
      <c r="Q28" s="1099">
        <f t="shared" si="1"/>
        <v>0</v>
      </c>
      <c r="R28" s="663">
        <f t="shared" si="2"/>
        <v>0</v>
      </c>
      <c r="S28" s="663">
        <f t="shared" si="3"/>
        <v>0</v>
      </c>
      <c r="T28" s="664"/>
      <c r="U28" s="664"/>
      <c r="AD28" s="804"/>
    </row>
    <row r="29" spans="1:54" s="663" customFormat="1" ht="49.5">
      <c r="A29" s="1096">
        <v>11</v>
      </c>
      <c r="B29" s="922">
        <v>7000023583</v>
      </c>
      <c r="C29" s="922">
        <v>390</v>
      </c>
      <c r="D29" s="922">
        <v>120</v>
      </c>
      <c r="E29" s="922">
        <v>40</v>
      </c>
      <c r="F29" s="922" t="s">
        <v>642</v>
      </c>
      <c r="G29" s="922">
        <v>100001278</v>
      </c>
      <c r="H29" s="922">
        <v>995444</v>
      </c>
      <c r="I29" s="1097"/>
      <c r="J29" s="1100">
        <v>0.18</v>
      </c>
      <c r="K29" s="1098"/>
      <c r="L29" s="922" t="s">
        <v>658</v>
      </c>
      <c r="M29" s="922" t="s">
        <v>572</v>
      </c>
      <c r="N29" s="922">
        <v>92</v>
      </c>
      <c r="O29" s="1097"/>
      <c r="P29" s="1099" t="str">
        <f t="shared" si="0"/>
        <v>Included</v>
      </c>
      <c r="Q29" s="1099">
        <f t="shared" si="1"/>
        <v>0</v>
      </c>
      <c r="R29" s="663">
        <f t="shared" si="2"/>
        <v>0</v>
      </c>
      <c r="S29" s="663">
        <f t="shared" si="3"/>
        <v>0</v>
      </c>
      <c r="T29" s="664"/>
      <c r="U29" s="664"/>
      <c r="AD29" s="804"/>
    </row>
    <row r="30" spans="1:54" s="663" customFormat="1" ht="49.5">
      <c r="A30" s="1096">
        <v>12</v>
      </c>
      <c r="B30" s="922">
        <v>7000023583</v>
      </c>
      <c r="C30" s="922">
        <v>390</v>
      </c>
      <c r="D30" s="922">
        <v>120</v>
      </c>
      <c r="E30" s="922">
        <v>50</v>
      </c>
      <c r="F30" s="922" t="s">
        <v>642</v>
      </c>
      <c r="G30" s="922">
        <v>100001277</v>
      </c>
      <c r="H30" s="922">
        <v>995444</v>
      </c>
      <c r="I30" s="1097"/>
      <c r="J30" s="1100">
        <v>0.18</v>
      </c>
      <c r="K30" s="1098"/>
      <c r="L30" s="922" t="s">
        <v>659</v>
      </c>
      <c r="M30" s="922" t="s">
        <v>571</v>
      </c>
      <c r="N30" s="922">
        <v>92</v>
      </c>
      <c r="O30" s="1097"/>
      <c r="P30" s="1099" t="str">
        <f>IF(O30=0, "Included", IF(ISERROR(N30*O30), O30, N30*O30))</f>
        <v>Included</v>
      </c>
      <c r="Q30" s="1099">
        <f>S30</f>
        <v>0</v>
      </c>
      <c r="R30" s="663">
        <f>IF(P30="Included",0,P30)</f>
        <v>0</v>
      </c>
      <c r="S30" s="663">
        <f>IF(K30="",(R30*J30),(R30*K30))</f>
        <v>0</v>
      </c>
      <c r="T30" s="664"/>
      <c r="U30" s="664"/>
      <c r="AD30" s="804"/>
    </row>
    <row r="31" spans="1:54" s="663" customFormat="1" ht="49.5">
      <c r="A31" s="1096">
        <v>13</v>
      </c>
      <c r="B31" s="922">
        <v>7000023583</v>
      </c>
      <c r="C31" s="922">
        <v>390</v>
      </c>
      <c r="D31" s="922">
        <v>120</v>
      </c>
      <c r="E31" s="922">
        <v>60</v>
      </c>
      <c r="F31" s="922" t="s">
        <v>642</v>
      </c>
      <c r="G31" s="922">
        <v>100001279</v>
      </c>
      <c r="H31" s="922">
        <v>995444</v>
      </c>
      <c r="I31" s="1097"/>
      <c r="J31" s="1100">
        <v>0.18</v>
      </c>
      <c r="K31" s="1098"/>
      <c r="L31" s="922" t="s">
        <v>660</v>
      </c>
      <c r="M31" s="922" t="s">
        <v>572</v>
      </c>
      <c r="N31" s="922">
        <v>148</v>
      </c>
      <c r="O31" s="1097"/>
      <c r="P31" s="1099" t="str">
        <f>IF(O31=0, "Included", IF(ISERROR(N31*O31), O31, N31*O31))</f>
        <v>Included</v>
      </c>
      <c r="Q31" s="1099">
        <f>S31</f>
        <v>0</v>
      </c>
      <c r="R31" s="663">
        <f>IF(P31="Included",0,P31)</f>
        <v>0</v>
      </c>
      <c r="S31" s="663">
        <f>IF(K31="",(R31*J31),(R31*K31))</f>
        <v>0</v>
      </c>
      <c r="T31" s="664"/>
      <c r="U31" s="664"/>
      <c r="AD31" s="804"/>
    </row>
    <row r="32" spans="1:54" s="663" customFormat="1" ht="49.5">
      <c r="A32" s="1096">
        <v>14</v>
      </c>
      <c r="B32" s="922">
        <v>7000023583</v>
      </c>
      <c r="C32" s="922">
        <v>370</v>
      </c>
      <c r="D32" s="922">
        <v>130</v>
      </c>
      <c r="E32" s="922">
        <v>10</v>
      </c>
      <c r="F32" s="922" t="s">
        <v>643</v>
      </c>
      <c r="G32" s="922">
        <v>100001248</v>
      </c>
      <c r="H32" s="922">
        <v>995455</v>
      </c>
      <c r="I32" s="1097"/>
      <c r="J32" s="1100">
        <v>0.18</v>
      </c>
      <c r="K32" s="1098"/>
      <c r="L32" s="922" t="s">
        <v>661</v>
      </c>
      <c r="M32" s="922" t="s">
        <v>574</v>
      </c>
      <c r="N32" s="922">
        <v>1440.961</v>
      </c>
      <c r="O32" s="1097"/>
      <c r="P32" s="1099" t="str">
        <f>IF(O32=0, "Included", IF(ISERROR(N32*O32), O32, N32*O32))</f>
        <v>Included</v>
      </c>
      <c r="Q32" s="1099">
        <f>S32</f>
        <v>0</v>
      </c>
      <c r="R32" s="663">
        <f>IF(P32="Included",0,P32)</f>
        <v>0</v>
      </c>
      <c r="S32" s="663">
        <f>IF(K32="",(R32*J32),(R32*K32))</f>
        <v>0</v>
      </c>
      <c r="T32" s="664"/>
      <c r="U32" s="664"/>
      <c r="AD32" s="804"/>
    </row>
    <row r="33" spans="1:30" s="663" customFormat="1" ht="49.5">
      <c r="A33" s="1096">
        <v>15</v>
      </c>
      <c r="B33" s="922">
        <v>7000023583</v>
      </c>
      <c r="C33" s="922">
        <v>360</v>
      </c>
      <c r="D33" s="922">
        <v>140</v>
      </c>
      <c r="E33" s="922">
        <v>10</v>
      </c>
      <c r="F33" s="922" t="s">
        <v>644</v>
      </c>
      <c r="G33" s="922">
        <v>100001255</v>
      </c>
      <c r="H33" s="922">
        <v>995433</v>
      </c>
      <c r="I33" s="1097"/>
      <c r="J33" s="1100">
        <v>0.18</v>
      </c>
      <c r="K33" s="1098"/>
      <c r="L33" s="922" t="s">
        <v>662</v>
      </c>
      <c r="M33" s="922" t="s">
        <v>575</v>
      </c>
      <c r="N33" s="922">
        <v>6924.8230000000003</v>
      </c>
      <c r="O33" s="1097"/>
      <c r="P33" s="1099" t="str">
        <f t="shared" si="0"/>
        <v>Included</v>
      </c>
      <c r="Q33" s="1099">
        <f t="shared" si="1"/>
        <v>0</v>
      </c>
      <c r="R33" s="663">
        <f t="shared" si="2"/>
        <v>0</v>
      </c>
      <c r="S33" s="663">
        <f t="shared" si="3"/>
        <v>0</v>
      </c>
      <c r="T33" s="664"/>
      <c r="U33" s="664"/>
      <c r="AD33" s="804"/>
    </row>
    <row r="34" spans="1:30" s="663" customFormat="1" ht="49.5">
      <c r="A34" s="1096">
        <v>16</v>
      </c>
      <c r="B34" s="922">
        <v>7000023583</v>
      </c>
      <c r="C34" s="922">
        <v>360</v>
      </c>
      <c r="D34" s="922">
        <v>140</v>
      </c>
      <c r="E34" s="922">
        <v>20</v>
      </c>
      <c r="F34" s="922" t="s">
        <v>644</v>
      </c>
      <c r="G34" s="922">
        <v>100001256</v>
      </c>
      <c r="H34" s="922">
        <v>995433</v>
      </c>
      <c r="I34" s="1097"/>
      <c r="J34" s="1100">
        <v>0.18</v>
      </c>
      <c r="K34" s="1098"/>
      <c r="L34" s="922" t="s">
        <v>663</v>
      </c>
      <c r="M34" s="922" t="s">
        <v>575</v>
      </c>
      <c r="N34" s="922">
        <v>12557.843999999999</v>
      </c>
      <c r="O34" s="1097"/>
      <c r="P34" s="1099" t="str">
        <f t="shared" si="0"/>
        <v>Included</v>
      </c>
      <c r="Q34" s="1099">
        <f t="shared" si="1"/>
        <v>0</v>
      </c>
      <c r="R34" s="663">
        <f t="shared" si="2"/>
        <v>0</v>
      </c>
      <c r="S34" s="663">
        <f t="shared" si="3"/>
        <v>0</v>
      </c>
      <c r="T34" s="664"/>
      <c r="U34" s="664"/>
      <c r="AD34" s="804"/>
    </row>
    <row r="35" spans="1:30" s="663" customFormat="1" ht="49.5">
      <c r="A35" s="1096">
        <v>17</v>
      </c>
      <c r="B35" s="922">
        <v>7000023583</v>
      </c>
      <c r="C35" s="922">
        <v>360</v>
      </c>
      <c r="D35" s="922">
        <v>140</v>
      </c>
      <c r="E35" s="922">
        <v>30</v>
      </c>
      <c r="F35" s="922" t="s">
        <v>644</v>
      </c>
      <c r="G35" s="922">
        <v>100001257</v>
      </c>
      <c r="H35" s="922">
        <v>995433</v>
      </c>
      <c r="I35" s="1097"/>
      <c r="J35" s="1100">
        <v>0.18</v>
      </c>
      <c r="K35" s="1098"/>
      <c r="L35" s="922" t="s">
        <v>664</v>
      </c>
      <c r="M35" s="922" t="s">
        <v>575</v>
      </c>
      <c r="N35" s="922">
        <v>2484.2730000000001</v>
      </c>
      <c r="O35" s="1097"/>
      <c r="P35" s="1099" t="str">
        <f t="shared" si="0"/>
        <v>Included</v>
      </c>
      <c r="Q35" s="1099">
        <f t="shared" si="1"/>
        <v>0</v>
      </c>
      <c r="R35" s="663">
        <f t="shared" si="2"/>
        <v>0</v>
      </c>
      <c r="S35" s="663">
        <f t="shared" si="3"/>
        <v>0</v>
      </c>
      <c r="T35" s="664"/>
      <c r="U35" s="664"/>
      <c r="AD35" s="804"/>
    </row>
    <row r="36" spans="1:30" s="663" customFormat="1" ht="49.5">
      <c r="A36" s="1096">
        <v>18</v>
      </c>
      <c r="B36" s="922">
        <v>7000023583</v>
      </c>
      <c r="C36" s="922">
        <v>360</v>
      </c>
      <c r="D36" s="922">
        <v>140</v>
      </c>
      <c r="E36" s="922">
        <v>40</v>
      </c>
      <c r="F36" s="922" t="s">
        <v>644</v>
      </c>
      <c r="G36" s="922">
        <v>100001258</v>
      </c>
      <c r="H36" s="922">
        <v>995433</v>
      </c>
      <c r="I36" s="1097"/>
      <c r="J36" s="1100">
        <v>0.18</v>
      </c>
      <c r="K36" s="1098"/>
      <c r="L36" s="922" t="s">
        <v>665</v>
      </c>
      <c r="M36" s="922" t="s">
        <v>575</v>
      </c>
      <c r="N36" s="922">
        <v>867.90099999999995</v>
      </c>
      <c r="O36" s="1097"/>
      <c r="P36" s="1099" t="str">
        <f t="shared" si="0"/>
        <v>Included</v>
      </c>
      <c r="Q36" s="1099">
        <f t="shared" si="1"/>
        <v>0</v>
      </c>
      <c r="R36" s="663">
        <f t="shared" si="2"/>
        <v>0</v>
      </c>
      <c r="S36" s="663">
        <f t="shared" si="3"/>
        <v>0</v>
      </c>
      <c r="T36" s="664"/>
      <c r="U36" s="664"/>
      <c r="AD36" s="804"/>
    </row>
    <row r="37" spans="1:30" s="663" customFormat="1" ht="49.5">
      <c r="A37" s="1096">
        <v>19</v>
      </c>
      <c r="B37" s="922">
        <v>7000023583</v>
      </c>
      <c r="C37" s="922">
        <v>360</v>
      </c>
      <c r="D37" s="922">
        <v>140</v>
      </c>
      <c r="E37" s="922">
        <v>50</v>
      </c>
      <c r="F37" s="922" t="s">
        <v>644</v>
      </c>
      <c r="G37" s="922">
        <v>100001259</v>
      </c>
      <c r="H37" s="922">
        <v>995433</v>
      </c>
      <c r="I37" s="1097"/>
      <c r="J37" s="1100">
        <v>0.18</v>
      </c>
      <c r="K37" s="1098"/>
      <c r="L37" s="922" t="s">
        <v>666</v>
      </c>
      <c r="M37" s="922" t="s">
        <v>575</v>
      </c>
      <c r="N37" s="922">
        <v>100</v>
      </c>
      <c r="O37" s="1097"/>
      <c r="P37" s="1099" t="str">
        <f t="shared" si="0"/>
        <v>Included</v>
      </c>
      <c r="Q37" s="1099">
        <f t="shared" si="1"/>
        <v>0</v>
      </c>
      <c r="R37" s="663">
        <f t="shared" si="2"/>
        <v>0</v>
      </c>
      <c r="S37" s="663">
        <f t="shared" si="3"/>
        <v>0</v>
      </c>
      <c r="T37" s="664"/>
      <c r="U37" s="664"/>
      <c r="AD37" s="804"/>
    </row>
    <row r="38" spans="1:30" s="663" customFormat="1" ht="49.5">
      <c r="A38" s="1096">
        <v>20</v>
      </c>
      <c r="B38" s="922">
        <v>7000023583</v>
      </c>
      <c r="C38" s="922">
        <v>360</v>
      </c>
      <c r="D38" s="922">
        <v>140</v>
      </c>
      <c r="E38" s="922">
        <v>60</v>
      </c>
      <c r="F38" s="922" t="s">
        <v>644</v>
      </c>
      <c r="G38" s="922">
        <v>100001260</v>
      </c>
      <c r="H38" s="922">
        <v>995454</v>
      </c>
      <c r="I38" s="1097"/>
      <c r="J38" s="1100">
        <v>0.18</v>
      </c>
      <c r="K38" s="1098"/>
      <c r="L38" s="922" t="s">
        <v>667</v>
      </c>
      <c r="M38" s="922" t="s">
        <v>575</v>
      </c>
      <c r="N38" s="922">
        <v>3205.61</v>
      </c>
      <c r="O38" s="1097"/>
      <c r="P38" s="1099" t="str">
        <f t="shared" si="0"/>
        <v>Included</v>
      </c>
      <c r="Q38" s="1099">
        <f t="shared" si="1"/>
        <v>0</v>
      </c>
      <c r="R38" s="663">
        <f t="shared" si="2"/>
        <v>0</v>
      </c>
      <c r="S38" s="663">
        <f t="shared" si="3"/>
        <v>0</v>
      </c>
      <c r="T38" s="664"/>
      <c r="U38" s="664"/>
      <c r="AD38" s="804"/>
    </row>
    <row r="39" spans="1:30" s="663" customFormat="1" ht="49.5">
      <c r="A39" s="1096">
        <v>21</v>
      </c>
      <c r="B39" s="922">
        <v>7000023583</v>
      </c>
      <c r="C39" s="922">
        <v>360</v>
      </c>
      <c r="D39" s="922">
        <v>140</v>
      </c>
      <c r="E39" s="922">
        <v>70</v>
      </c>
      <c r="F39" s="922" t="s">
        <v>644</v>
      </c>
      <c r="G39" s="922">
        <v>100001261</v>
      </c>
      <c r="H39" s="922">
        <v>995454</v>
      </c>
      <c r="I39" s="1097"/>
      <c r="J39" s="1100">
        <v>0.18</v>
      </c>
      <c r="K39" s="1098"/>
      <c r="L39" s="922" t="s">
        <v>668</v>
      </c>
      <c r="M39" s="922" t="s">
        <v>575</v>
      </c>
      <c r="N39" s="922">
        <v>369.59699999999998</v>
      </c>
      <c r="O39" s="1097"/>
      <c r="P39" s="1099" t="str">
        <f t="shared" si="0"/>
        <v>Included</v>
      </c>
      <c r="Q39" s="1099">
        <f t="shared" si="1"/>
        <v>0</v>
      </c>
      <c r="R39" s="663">
        <f t="shared" si="2"/>
        <v>0</v>
      </c>
      <c r="S39" s="663">
        <f t="shared" si="3"/>
        <v>0</v>
      </c>
      <c r="T39" s="664"/>
      <c r="U39" s="664"/>
      <c r="AD39" s="804"/>
    </row>
    <row r="40" spans="1:30" s="663" customFormat="1" ht="49.5">
      <c r="A40" s="1096">
        <v>22</v>
      </c>
      <c r="B40" s="922">
        <v>7000023583</v>
      </c>
      <c r="C40" s="922">
        <v>360</v>
      </c>
      <c r="D40" s="922">
        <v>140</v>
      </c>
      <c r="E40" s="922">
        <v>80</v>
      </c>
      <c r="F40" s="922" t="s">
        <v>644</v>
      </c>
      <c r="G40" s="922">
        <v>100001262</v>
      </c>
      <c r="H40" s="922">
        <v>995454</v>
      </c>
      <c r="I40" s="1097"/>
      <c r="J40" s="1100">
        <v>0.18</v>
      </c>
      <c r="K40" s="1098"/>
      <c r="L40" s="922" t="s">
        <v>669</v>
      </c>
      <c r="M40" s="922" t="s">
        <v>574</v>
      </c>
      <c r="N40" s="922">
        <v>227.42699999999999</v>
      </c>
      <c r="O40" s="1097"/>
      <c r="P40" s="1099" t="str">
        <f t="shared" si="0"/>
        <v>Included</v>
      </c>
      <c r="Q40" s="1099">
        <f t="shared" si="1"/>
        <v>0</v>
      </c>
      <c r="R40" s="663">
        <f t="shared" si="2"/>
        <v>0</v>
      </c>
      <c r="S40" s="663">
        <f t="shared" si="3"/>
        <v>0</v>
      </c>
      <c r="T40" s="664"/>
      <c r="U40" s="664"/>
      <c r="AD40" s="804"/>
    </row>
    <row r="41" spans="1:30" s="663" customFormat="1" ht="49.5">
      <c r="A41" s="1096">
        <v>23</v>
      </c>
      <c r="B41" s="922">
        <v>7000023583</v>
      </c>
      <c r="C41" s="922">
        <v>360</v>
      </c>
      <c r="D41" s="922">
        <v>140</v>
      </c>
      <c r="E41" s="922">
        <v>90</v>
      </c>
      <c r="F41" s="922" t="s">
        <v>644</v>
      </c>
      <c r="G41" s="922">
        <v>100001263</v>
      </c>
      <c r="H41" s="922">
        <v>995455</v>
      </c>
      <c r="I41" s="1097"/>
      <c r="J41" s="1100">
        <v>0.18</v>
      </c>
      <c r="K41" s="1098"/>
      <c r="L41" s="922" t="s">
        <v>670</v>
      </c>
      <c r="M41" s="922" t="s">
        <v>574</v>
      </c>
      <c r="N41" s="922">
        <v>49.698</v>
      </c>
      <c r="O41" s="1097"/>
      <c r="P41" s="1099" t="str">
        <f t="shared" si="0"/>
        <v>Included</v>
      </c>
      <c r="Q41" s="1099">
        <f t="shared" si="1"/>
        <v>0</v>
      </c>
      <c r="R41" s="663">
        <f t="shared" si="2"/>
        <v>0</v>
      </c>
      <c r="S41" s="663">
        <f t="shared" si="3"/>
        <v>0</v>
      </c>
      <c r="T41" s="664"/>
      <c r="U41" s="664"/>
      <c r="AD41" s="804"/>
    </row>
    <row r="42" spans="1:30" s="663" customFormat="1" ht="33">
      <c r="A42" s="1096">
        <v>24</v>
      </c>
      <c r="B42" s="922">
        <v>7000023583</v>
      </c>
      <c r="C42" s="922">
        <v>510</v>
      </c>
      <c r="D42" s="922">
        <v>145</v>
      </c>
      <c r="E42" s="922">
        <v>10</v>
      </c>
      <c r="F42" s="922" t="s">
        <v>645</v>
      </c>
      <c r="G42" s="922">
        <v>100001264</v>
      </c>
      <c r="H42" s="922">
        <v>995456</v>
      </c>
      <c r="I42" s="1097"/>
      <c r="J42" s="1100">
        <v>0.18</v>
      </c>
      <c r="K42" s="1098"/>
      <c r="L42" s="922" t="s">
        <v>671</v>
      </c>
      <c r="M42" s="922" t="s">
        <v>575</v>
      </c>
      <c r="N42" s="922">
        <v>100</v>
      </c>
      <c r="O42" s="1097"/>
      <c r="P42" s="1099" t="str">
        <f t="shared" si="0"/>
        <v>Included</v>
      </c>
      <c r="Q42" s="1099">
        <f t="shared" si="1"/>
        <v>0</v>
      </c>
      <c r="R42" s="663">
        <f t="shared" si="2"/>
        <v>0</v>
      </c>
      <c r="S42" s="663">
        <f t="shared" si="3"/>
        <v>0</v>
      </c>
      <c r="T42" s="664"/>
      <c r="U42" s="664"/>
      <c r="AD42" s="804"/>
    </row>
    <row r="43" spans="1:30" s="663" customFormat="1" ht="33">
      <c r="A43" s="1096">
        <v>25</v>
      </c>
      <c r="B43" s="922">
        <v>7000023583</v>
      </c>
      <c r="C43" s="922">
        <v>510</v>
      </c>
      <c r="D43" s="922">
        <v>145</v>
      </c>
      <c r="E43" s="922">
        <v>20</v>
      </c>
      <c r="F43" s="922" t="s">
        <v>645</v>
      </c>
      <c r="G43" s="922">
        <v>100001267</v>
      </c>
      <c r="H43" s="922">
        <v>995456</v>
      </c>
      <c r="I43" s="1097"/>
      <c r="J43" s="1100">
        <v>0.18</v>
      </c>
      <c r="K43" s="1098"/>
      <c r="L43" s="922" t="s">
        <v>672</v>
      </c>
      <c r="M43" s="922" t="s">
        <v>575</v>
      </c>
      <c r="N43" s="922">
        <v>1</v>
      </c>
      <c r="O43" s="1097"/>
      <c r="P43" s="1099" t="str">
        <f t="shared" si="0"/>
        <v>Included</v>
      </c>
      <c r="Q43" s="1099">
        <f t="shared" si="1"/>
        <v>0</v>
      </c>
      <c r="R43" s="663">
        <f t="shared" si="2"/>
        <v>0</v>
      </c>
      <c r="S43" s="663">
        <f t="shared" si="3"/>
        <v>0</v>
      </c>
      <c r="T43" s="664"/>
      <c r="U43" s="664"/>
      <c r="AD43" s="804"/>
    </row>
    <row r="44" spans="1:30" s="663" customFormat="1" ht="82.5">
      <c r="A44" s="1096">
        <v>26</v>
      </c>
      <c r="B44" s="922">
        <v>7000023583</v>
      </c>
      <c r="C44" s="922">
        <v>400</v>
      </c>
      <c r="D44" s="922">
        <v>150</v>
      </c>
      <c r="E44" s="922">
        <v>10</v>
      </c>
      <c r="F44" s="922" t="s">
        <v>646</v>
      </c>
      <c r="G44" s="922">
        <v>100001291</v>
      </c>
      <c r="H44" s="922">
        <v>995468</v>
      </c>
      <c r="I44" s="1097"/>
      <c r="J44" s="1100">
        <v>0.18</v>
      </c>
      <c r="K44" s="1098"/>
      <c r="L44" s="922" t="s">
        <v>673</v>
      </c>
      <c r="M44" s="922" t="s">
        <v>581</v>
      </c>
      <c r="N44" s="922">
        <v>36.118000000000002</v>
      </c>
      <c r="O44" s="1097"/>
      <c r="P44" s="1099" t="str">
        <f t="shared" si="0"/>
        <v>Included</v>
      </c>
      <c r="Q44" s="1099">
        <f t="shared" si="1"/>
        <v>0</v>
      </c>
      <c r="R44" s="663">
        <f t="shared" si="2"/>
        <v>0</v>
      </c>
      <c r="S44" s="663">
        <f t="shared" si="3"/>
        <v>0</v>
      </c>
      <c r="T44" s="664"/>
      <c r="U44" s="664"/>
      <c r="AD44" s="804"/>
    </row>
    <row r="45" spans="1:30" s="663" customFormat="1" ht="16.5">
      <c r="A45" s="1096">
        <v>27</v>
      </c>
      <c r="B45" s="922">
        <v>7000023583</v>
      </c>
      <c r="C45" s="922">
        <v>400</v>
      </c>
      <c r="D45" s="922">
        <v>150</v>
      </c>
      <c r="E45" s="922">
        <v>20</v>
      </c>
      <c r="F45" s="922" t="s">
        <v>646</v>
      </c>
      <c r="G45" s="922">
        <v>100001308</v>
      </c>
      <c r="H45" s="922">
        <v>995468</v>
      </c>
      <c r="I45" s="1097"/>
      <c r="J45" s="1100">
        <v>0.18</v>
      </c>
      <c r="K45" s="1098"/>
      <c r="L45" s="922" t="s">
        <v>674</v>
      </c>
      <c r="M45" s="922" t="s">
        <v>581</v>
      </c>
      <c r="N45" s="922">
        <v>22.614999999999998</v>
      </c>
      <c r="O45" s="1097"/>
      <c r="P45" s="1099" t="str">
        <f t="shared" si="0"/>
        <v>Included</v>
      </c>
      <c r="Q45" s="1099">
        <f t="shared" si="1"/>
        <v>0</v>
      </c>
      <c r="R45" s="663">
        <f t="shared" si="2"/>
        <v>0</v>
      </c>
      <c r="S45" s="663">
        <f t="shared" si="3"/>
        <v>0</v>
      </c>
      <c r="T45" s="664"/>
      <c r="U45" s="664"/>
      <c r="AD45" s="804"/>
    </row>
    <row r="46" spans="1:30" s="663" customFormat="1" ht="16.5">
      <c r="A46" s="1096">
        <v>28</v>
      </c>
      <c r="B46" s="922">
        <v>7000023583</v>
      </c>
      <c r="C46" s="922">
        <v>400</v>
      </c>
      <c r="D46" s="922">
        <v>150</v>
      </c>
      <c r="E46" s="922">
        <v>30</v>
      </c>
      <c r="F46" s="922" t="s">
        <v>646</v>
      </c>
      <c r="G46" s="922">
        <v>100001309</v>
      </c>
      <c r="H46" s="922">
        <v>995431</v>
      </c>
      <c r="I46" s="1097"/>
      <c r="J46" s="1100">
        <v>0.18</v>
      </c>
      <c r="K46" s="1098"/>
      <c r="L46" s="922" t="s">
        <v>675</v>
      </c>
      <c r="M46" s="922" t="s">
        <v>574</v>
      </c>
      <c r="N46" s="922">
        <v>925.25900000000001</v>
      </c>
      <c r="O46" s="1097"/>
      <c r="P46" s="1099" t="str">
        <f>IF(O46=0, "Included", IF(ISERROR(N46*O46), O46, N46*O46))</f>
        <v>Included</v>
      </c>
      <c r="Q46" s="1099">
        <f>S46</f>
        <v>0</v>
      </c>
      <c r="R46" s="663">
        <f>IF(P46="Included",0,P46)</f>
        <v>0</v>
      </c>
      <c r="S46" s="663">
        <f>IF(K46="",(R46*J46),(R46*K46))</f>
        <v>0</v>
      </c>
      <c r="T46" s="664"/>
      <c r="U46" s="664"/>
      <c r="AD46" s="804"/>
    </row>
    <row r="47" spans="1:30" s="663" customFormat="1" ht="33">
      <c r="A47" s="1096">
        <v>29</v>
      </c>
      <c r="B47" s="922">
        <v>7000023583</v>
      </c>
      <c r="C47" s="922">
        <v>490</v>
      </c>
      <c r="D47" s="922">
        <v>170</v>
      </c>
      <c r="E47" s="922">
        <v>10</v>
      </c>
      <c r="F47" s="922" t="s">
        <v>647</v>
      </c>
      <c r="G47" s="922">
        <v>170000265</v>
      </c>
      <c r="H47" s="922">
        <v>998716</v>
      </c>
      <c r="I47" s="1097"/>
      <c r="J47" s="1100">
        <v>0.18</v>
      </c>
      <c r="K47" s="1098"/>
      <c r="L47" s="922" t="s">
        <v>676</v>
      </c>
      <c r="M47" s="922" t="s">
        <v>571</v>
      </c>
      <c r="N47" s="922">
        <v>9</v>
      </c>
      <c r="O47" s="1097"/>
      <c r="P47" s="1099" t="str">
        <f t="shared" si="0"/>
        <v>Included</v>
      </c>
      <c r="Q47" s="1099">
        <f t="shared" si="1"/>
        <v>0</v>
      </c>
      <c r="R47" s="663">
        <f t="shared" si="2"/>
        <v>0</v>
      </c>
      <c r="S47" s="663">
        <f t="shared" si="3"/>
        <v>0</v>
      </c>
      <c r="T47" s="664"/>
      <c r="U47" s="664"/>
      <c r="AD47" s="804"/>
    </row>
    <row r="48" spans="1:30" s="663" customFormat="1" ht="49.5">
      <c r="A48" s="1096">
        <v>30</v>
      </c>
      <c r="B48" s="922">
        <v>7000023583</v>
      </c>
      <c r="C48" s="922">
        <v>500</v>
      </c>
      <c r="D48" s="922">
        <v>180</v>
      </c>
      <c r="E48" s="922">
        <v>10</v>
      </c>
      <c r="F48" s="922" t="s">
        <v>648</v>
      </c>
      <c r="G48" s="922">
        <v>100023085</v>
      </c>
      <c r="H48" s="922">
        <v>995455</v>
      </c>
      <c r="I48" s="1097"/>
      <c r="J48" s="1100">
        <v>0.18</v>
      </c>
      <c r="K48" s="1098"/>
      <c r="L48" s="922" t="s">
        <v>677</v>
      </c>
      <c r="M48" s="922" t="s">
        <v>573</v>
      </c>
      <c r="N48" s="922">
        <v>1</v>
      </c>
      <c r="O48" s="1097"/>
      <c r="P48" s="1099" t="str">
        <f t="shared" si="0"/>
        <v>Included</v>
      </c>
      <c r="Q48" s="1099">
        <f t="shared" si="1"/>
        <v>0</v>
      </c>
      <c r="R48" s="663">
        <f t="shared" si="2"/>
        <v>0</v>
      </c>
      <c r="S48" s="663">
        <f t="shared" si="3"/>
        <v>0</v>
      </c>
      <c r="T48" s="664"/>
      <c r="U48" s="664"/>
      <c r="AD48" s="804"/>
    </row>
    <row r="49" spans="1:54" s="663" customFormat="1">
      <c r="A49" s="1256"/>
      <c r="B49" s="1257"/>
      <c r="C49" s="1257"/>
      <c r="D49" s="1257"/>
      <c r="E49" s="1257"/>
      <c r="F49" s="1257"/>
      <c r="G49" s="1257"/>
      <c r="H49" s="1257"/>
      <c r="I49" s="1257"/>
      <c r="J49" s="1257"/>
      <c r="K49" s="1257"/>
      <c r="L49" s="1257"/>
      <c r="M49" s="1257"/>
      <c r="N49" s="1257"/>
      <c r="O49" s="1257"/>
      <c r="P49" s="1257"/>
      <c r="Q49" s="1258"/>
      <c r="R49" s="664"/>
      <c r="S49" s="664"/>
      <c r="T49" s="664"/>
      <c r="U49" s="664"/>
      <c r="AD49" s="804"/>
    </row>
    <row r="50" spans="1:54" ht="25.5" customHeight="1">
      <c r="A50" s="1253"/>
      <c r="B50" s="1254"/>
      <c r="C50" s="1254"/>
      <c r="D50" s="1254"/>
      <c r="E50" s="1254"/>
      <c r="F50" s="1254"/>
      <c r="G50" s="1254"/>
      <c r="H50" s="1254"/>
      <c r="I50" s="1254"/>
      <c r="J50" s="1254"/>
      <c r="K50" s="1255"/>
      <c r="L50" s="795" t="s">
        <v>578</v>
      </c>
      <c r="M50" s="796"/>
      <c r="N50" s="797"/>
      <c r="O50" s="798"/>
      <c r="P50" s="799">
        <f>SUM(P19:P49)</f>
        <v>0</v>
      </c>
      <c r="Q50" s="800"/>
      <c r="S50" s="859">
        <f>SUM(S19:S48)</f>
        <v>0</v>
      </c>
      <c r="T50" s="688"/>
      <c r="U50" s="688"/>
      <c r="V50" s="688"/>
      <c r="W50" s="688"/>
      <c r="X50" s="688"/>
      <c r="Y50" s="688"/>
      <c r="Z50" s="688"/>
      <c r="AA50" s="688"/>
      <c r="AB50" s="688"/>
      <c r="AC50" s="688"/>
      <c r="AD50" s="688"/>
      <c r="AE50" s="688"/>
      <c r="AF50" s="688"/>
      <c r="AG50" s="688"/>
      <c r="AH50" s="688"/>
      <c r="AI50" s="688"/>
      <c r="AJ50" s="688"/>
      <c r="AK50" s="688"/>
      <c r="AL50" s="688"/>
      <c r="AM50" s="688"/>
      <c r="AN50" s="688"/>
      <c r="AO50" s="688"/>
      <c r="AP50" s="688"/>
      <c r="AQ50" s="688"/>
      <c r="AR50" s="688"/>
      <c r="AS50" s="688"/>
      <c r="AT50" s="688"/>
      <c r="AU50" s="688"/>
      <c r="AV50" s="688"/>
      <c r="AW50" s="688"/>
      <c r="AX50" s="688"/>
      <c r="AY50" s="688"/>
      <c r="AZ50" s="688"/>
      <c r="BA50" s="688"/>
      <c r="BB50" s="688"/>
    </row>
    <row r="51" spans="1:54" ht="25.5" customHeight="1">
      <c r="A51" s="848"/>
      <c r="B51" s="849"/>
      <c r="C51" s="849"/>
      <c r="D51" s="849"/>
      <c r="E51" s="849"/>
      <c r="F51" s="849"/>
      <c r="G51" s="849"/>
      <c r="H51" s="850"/>
      <c r="I51" s="851"/>
      <c r="J51" s="849"/>
      <c r="K51" s="849"/>
      <c r="L51" s="1262" t="s">
        <v>506</v>
      </c>
      <c r="M51" s="1263"/>
      <c r="N51" s="1263"/>
      <c r="O51" s="1264"/>
      <c r="P51" s="799"/>
      <c r="Q51" s="801">
        <f>SUM(Q19:Q48)</f>
        <v>0</v>
      </c>
      <c r="T51" s="688"/>
      <c r="U51" s="688"/>
      <c r="V51" s="688"/>
      <c r="W51" s="688"/>
      <c r="X51" s="688"/>
      <c r="Y51" s="688"/>
      <c r="Z51" s="688"/>
      <c r="AA51" s="688"/>
      <c r="AB51" s="688"/>
      <c r="AC51" s="688"/>
      <c r="AD51" s="688"/>
      <c r="AE51" s="688"/>
      <c r="AF51" s="688"/>
      <c r="AG51" s="688"/>
      <c r="AH51" s="688"/>
      <c r="AI51" s="688"/>
      <c r="AJ51" s="688"/>
      <c r="AK51" s="688"/>
      <c r="AL51" s="688"/>
      <c r="AM51" s="688"/>
      <c r="AN51" s="688"/>
      <c r="AO51" s="688"/>
      <c r="AP51" s="688"/>
      <c r="AQ51" s="688"/>
      <c r="AR51" s="688"/>
      <c r="AS51" s="688"/>
      <c r="AT51" s="688"/>
      <c r="AU51" s="688"/>
      <c r="AV51" s="688"/>
      <c r="AW51" s="688"/>
      <c r="AX51" s="688"/>
      <c r="AY51" s="688"/>
      <c r="AZ51" s="688"/>
      <c r="BA51" s="688"/>
      <c r="BB51" s="688"/>
    </row>
    <row r="52" spans="1:54" ht="32.25" customHeight="1">
      <c r="A52" s="815"/>
      <c r="B52" s="668"/>
      <c r="C52" s="668"/>
      <c r="D52" s="668"/>
      <c r="E52" s="668"/>
      <c r="F52" s="668"/>
      <c r="G52" s="668"/>
      <c r="H52" s="1260"/>
      <c r="I52" s="1260"/>
      <c r="J52" s="1260"/>
      <c r="K52" s="1260"/>
      <c r="L52" s="1260"/>
      <c r="M52" s="1260"/>
      <c r="N52" s="673"/>
      <c r="O52" s="727"/>
      <c r="P52" s="749"/>
      <c r="T52" s="688"/>
      <c r="U52" s="688"/>
      <c r="V52" s="688"/>
      <c r="W52" s="688"/>
      <c r="X52" s="688"/>
      <c r="Y52" s="688"/>
      <c r="Z52" s="688"/>
      <c r="AA52" s="688"/>
      <c r="AB52" s="688"/>
      <c r="AC52" s="688"/>
      <c r="AD52" s="688"/>
      <c r="AE52" s="688"/>
      <c r="AF52" s="688"/>
      <c r="AG52" s="688"/>
      <c r="AH52" s="688"/>
      <c r="AI52" s="688"/>
      <c r="AJ52" s="688"/>
      <c r="AK52" s="688"/>
      <c r="AL52" s="688"/>
      <c r="AM52" s="688"/>
      <c r="AN52" s="688"/>
      <c r="AO52" s="688"/>
      <c r="AP52" s="688"/>
      <c r="AQ52" s="688"/>
      <c r="AR52" s="688"/>
      <c r="AS52" s="688"/>
      <c r="AT52" s="688"/>
      <c r="AU52" s="688"/>
      <c r="AV52" s="688"/>
      <c r="AW52" s="688"/>
      <c r="AX52" s="688"/>
      <c r="AY52" s="688"/>
      <c r="AZ52" s="688"/>
      <c r="BA52" s="688"/>
      <c r="BB52" s="688"/>
    </row>
    <row r="53" spans="1:54" ht="23.25" customHeight="1">
      <c r="A53" s="816" t="s">
        <v>485</v>
      </c>
      <c r="B53" s="1245" t="s">
        <v>486</v>
      </c>
      <c r="C53" s="1245"/>
      <c r="D53" s="1245"/>
      <c r="E53" s="1245"/>
      <c r="F53" s="1245"/>
      <c r="G53" s="1245"/>
      <c r="H53" s="1245"/>
      <c r="I53" s="1245"/>
      <c r="J53" s="1245"/>
      <c r="K53" s="1245"/>
      <c r="L53" s="1245"/>
      <c r="M53" s="752"/>
      <c r="N53" s="752"/>
      <c r="O53" s="752"/>
      <c r="P53" s="752"/>
      <c r="Q53" s="752"/>
      <c r="T53" s="688"/>
      <c r="U53" s="688"/>
      <c r="V53" s="688"/>
      <c r="W53" s="688"/>
      <c r="X53" s="688"/>
      <c r="Y53" s="688"/>
      <c r="Z53" s="688"/>
      <c r="AA53" s="688"/>
      <c r="AB53" s="688"/>
      <c r="AC53" s="688"/>
      <c r="AD53" s="688"/>
      <c r="AE53" s="688"/>
      <c r="AF53" s="688"/>
      <c r="AG53" s="688"/>
      <c r="AH53" s="688"/>
      <c r="AI53" s="688"/>
      <c r="AJ53" s="688"/>
      <c r="AK53" s="688"/>
      <c r="AL53" s="688"/>
      <c r="AM53" s="688"/>
      <c r="AN53" s="688"/>
      <c r="AO53" s="688"/>
      <c r="AP53" s="688"/>
      <c r="AQ53" s="688"/>
      <c r="AR53" s="688"/>
      <c r="AS53" s="688"/>
      <c r="AT53" s="688"/>
      <c r="AU53" s="688"/>
      <c r="AV53" s="688"/>
      <c r="AW53" s="688"/>
      <c r="AX53" s="688"/>
      <c r="AY53" s="688"/>
      <c r="AZ53" s="688"/>
      <c r="BA53" s="688"/>
      <c r="BB53" s="688"/>
    </row>
    <row r="54" spans="1:54" ht="21" customHeight="1">
      <c r="A54" s="1252" t="s">
        <v>402</v>
      </c>
      <c r="B54" s="1252"/>
      <c r="C54" s="1252"/>
      <c r="D54" s="1261" t="str">
        <f>'Sch-1'!B74</f>
        <v>--</v>
      </c>
      <c r="E54" s="1261"/>
      <c r="F54" s="678"/>
      <c r="G54" s="678"/>
      <c r="I54" s="697"/>
      <c r="J54" s="678"/>
      <c r="K54" s="678"/>
      <c r="M54" s="726"/>
      <c r="N54" s="726"/>
      <c r="O54" s="727"/>
      <c r="P54" s="727"/>
      <c r="T54" s="688"/>
      <c r="U54" s="688"/>
      <c r="V54" s="688"/>
      <c r="W54" s="688"/>
      <c r="X54" s="688"/>
      <c r="Y54" s="688"/>
      <c r="Z54" s="688"/>
      <c r="AA54" s="688"/>
      <c r="AB54" s="688"/>
      <c r="AC54" s="688"/>
      <c r="AD54" s="688"/>
      <c r="AE54" s="688"/>
      <c r="AF54" s="688"/>
      <c r="AG54" s="688"/>
      <c r="AH54" s="688"/>
      <c r="AI54" s="688"/>
      <c r="AJ54" s="688"/>
      <c r="AK54" s="688"/>
      <c r="AL54" s="688"/>
      <c r="AM54" s="688"/>
      <c r="AN54" s="688"/>
      <c r="AO54" s="688"/>
      <c r="AP54" s="688"/>
      <c r="AQ54" s="688"/>
      <c r="AR54" s="688"/>
      <c r="AS54" s="688"/>
      <c r="AT54" s="688"/>
      <c r="AU54" s="688"/>
      <c r="AV54" s="688"/>
      <c r="AW54" s="688"/>
      <c r="AX54" s="688"/>
      <c r="AY54" s="688"/>
      <c r="AZ54" s="688"/>
      <c r="BA54" s="688"/>
      <c r="BB54" s="688"/>
    </row>
    <row r="55" spans="1:54" ht="16.5">
      <c r="A55" s="1252" t="s">
        <v>403</v>
      </c>
      <c r="B55" s="1252"/>
      <c r="C55" s="1252"/>
      <c r="D55" s="1249" t="str">
        <f>'Sch-1'!B75</f>
        <v/>
      </c>
      <c r="E55" s="1249"/>
      <c r="F55" s="678"/>
      <c r="G55" s="678"/>
      <c r="I55" s="697"/>
      <c r="J55" s="678"/>
      <c r="K55" s="678"/>
      <c r="M55" s="1251" t="s">
        <v>404</v>
      </c>
      <c r="N55" s="1251"/>
      <c r="O55" s="699" t="str">
        <f>'Sch-1'!M75</f>
        <v/>
      </c>
      <c r="P55" s="727"/>
      <c r="AN55" s="688"/>
      <c r="AO55" s="688"/>
      <c r="AP55" s="688"/>
      <c r="AQ55" s="688"/>
      <c r="AR55" s="688"/>
      <c r="AS55" s="688"/>
      <c r="AT55" s="688"/>
      <c r="AU55" s="688"/>
      <c r="AV55" s="688"/>
      <c r="AW55" s="688"/>
      <c r="AX55" s="688"/>
      <c r="AY55" s="688"/>
      <c r="AZ55" s="688"/>
      <c r="BA55" s="688"/>
      <c r="BB55" s="688"/>
    </row>
    <row r="56" spans="1:54" ht="16.5">
      <c r="A56" s="818"/>
      <c r="B56" s="665"/>
      <c r="C56" s="665"/>
      <c r="D56" s="665"/>
      <c r="E56" s="665"/>
      <c r="F56" s="665"/>
      <c r="G56" s="665"/>
      <c r="H56" s="762"/>
      <c r="I56" s="691"/>
      <c r="J56" s="665"/>
      <c r="K56" s="665"/>
      <c r="L56" s="700"/>
      <c r="M56" s="1251" t="s">
        <v>405</v>
      </c>
      <c r="N56" s="1251"/>
      <c r="O56" s="699" t="str">
        <f>'Sch-1'!M76</f>
        <v/>
      </c>
      <c r="P56" s="687"/>
      <c r="AN56" s="688"/>
      <c r="AO56" s="688"/>
      <c r="AP56" s="688"/>
      <c r="AQ56" s="688"/>
      <c r="AR56" s="688"/>
      <c r="AS56" s="688"/>
      <c r="AT56" s="688"/>
      <c r="AU56" s="688"/>
      <c r="AV56" s="688"/>
      <c r="AW56" s="688"/>
      <c r="AX56" s="688"/>
      <c r="AY56" s="688"/>
      <c r="AZ56" s="688"/>
      <c r="BA56" s="688"/>
      <c r="BB56" s="688"/>
    </row>
    <row r="57" spans="1:54" ht="16.5">
      <c r="A57" s="817"/>
      <c r="B57" s="678"/>
      <c r="C57" s="678"/>
      <c r="D57" s="678"/>
      <c r="E57" s="678"/>
      <c r="F57" s="678"/>
      <c r="G57" s="678"/>
      <c r="H57" s="763"/>
      <c r="I57" s="697"/>
      <c r="J57" s="678"/>
      <c r="K57" s="678"/>
      <c r="L57" s="701"/>
      <c r="M57" s="698"/>
      <c r="N57" s="697"/>
      <c r="O57" s="688"/>
      <c r="P57" s="688"/>
      <c r="AN57" s="688"/>
      <c r="AO57" s="688"/>
      <c r="AP57" s="688"/>
      <c r="AQ57" s="688"/>
      <c r="AR57" s="688"/>
      <c r="AS57" s="688"/>
      <c r="AT57" s="688"/>
      <c r="AU57" s="688"/>
      <c r="AV57" s="688"/>
      <c r="AW57" s="688"/>
      <c r="AX57" s="688"/>
      <c r="AY57" s="688"/>
      <c r="AZ57" s="688"/>
      <c r="BA57" s="688"/>
      <c r="BB57" s="688"/>
    </row>
    <row r="58" spans="1:54">
      <c r="AN58" s="688"/>
      <c r="AO58" s="688"/>
      <c r="AP58" s="688"/>
      <c r="AQ58" s="688"/>
      <c r="AR58" s="688"/>
      <c r="AS58" s="688"/>
      <c r="AT58" s="688"/>
      <c r="AU58" s="688"/>
      <c r="AV58" s="688"/>
      <c r="AW58" s="688"/>
      <c r="AX58" s="688"/>
      <c r="AY58" s="688"/>
      <c r="AZ58" s="688"/>
      <c r="BA58" s="688"/>
      <c r="BB58" s="688"/>
    </row>
    <row r="70" spans="1:54" s="696" customFormat="1" ht="16.5">
      <c r="A70" s="819"/>
      <c r="B70" s="728"/>
      <c r="C70" s="728"/>
      <c r="D70" s="728"/>
      <c r="E70" s="728"/>
      <c r="F70" s="728"/>
      <c r="G70" s="728"/>
      <c r="H70" s="764"/>
      <c r="I70" s="755"/>
      <c r="J70" s="728"/>
      <c r="K70" s="728"/>
      <c r="L70" s="729"/>
      <c r="M70" s="730"/>
      <c r="N70" s="731"/>
      <c r="O70" s="732"/>
      <c r="P70" s="732"/>
      <c r="AL70" s="733"/>
      <c r="AM70" s="733"/>
    </row>
    <row r="71" spans="1:54" s="696" customFormat="1" ht="16.5">
      <c r="A71" s="819"/>
      <c r="B71" s="728"/>
      <c r="C71" s="728"/>
      <c r="D71" s="728"/>
      <c r="E71" s="728"/>
      <c r="F71" s="728"/>
      <c r="G71" s="728"/>
      <c r="H71" s="764"/>
      <c r="I71" s="755"/>
      <c r="J71" s="728"/>
      <c r="K71" s="728"/>
      <c r="L71" s="729"/>
      <c r="M71" s="730"/>
      <c r="N71" s="731"/>
      <c r="O71" s="732"/>
      <c r="P71" s="732"/>
      <c r="AL71" s="734"/>
      <c r="AM71" s="735"/>
    </row>
    <row r="72" spans="1:54" s="696" customFormat="1" ht="16.5">
      <c r="A72" s="819"/>
      <c r="B72" s="728"/>
      <c r="C72" s="728"/>
      <c r="D72" s="728"/>
      <c r="E72" s="728"/>
      <c r="F72" s="728"/>
      <c r="G72" s="728"/>
      <c r="H72" s="764"/>
      <c r="I72" s="755"/>
      <c r="J72" s="728"/>
      <c r="K72" s="728"/>
      <c r="L72" s="729"/>
      <c r="M72" s="730"/>
      <c r="N72" s="731"/>
      <c r="O72" s="732"/>
      <c r="P72" s="732"/>
      <c r="AM72" s="736"/>
    </row>
    <row r="73" spans="1:54" s="696" customFormat="1">
      <c r="A73" s="820"/>
      <c r="B73" s="737"/>
      <c r="C73" s="737"/>
      <c r="D73" s="737"/>
      <c r="E73" s="737"/>
      <c r="F73" s="737"/>
      <c r="G73" s="737"/>
      <c r="H73" s="765"/>
      <c r="I73" s="739"/>
      <c r="J73" s="737"/>
      <c r="K73" s="737"/>
      <c r="L73" s="738"/>
      <c r="M73" s="739"/>
      <c r="N73" s="739"/>
      <c r="O73" s="734"/>
      <c r="P73" s="734"/>
    </row>
    <row r="74" spans="1:54" ht="16.5">
      <c r="A74" s="820"/>
      <c r="B74" s="737"/>
      <c r="C74" s="737"/>
      <c r="D74" s="737"/>
      <c r="E74" s="737"/>
      <c r="F74" s="737"/>
      <c r="G74" s="737"/>
      <c r="H74" s="765"/>
      <c r="I74" s="739"/>
      <c r="J74" s="737"/>
      <c r="K74" s="737"/>
      <c r="L74" s="740"/>
      <c r="M74" s="739"/>
      <c r="N74" s="739"/>
      <c r="O74" s="734"/>
      <c r="P74" s="734"/>
      <c r="AN74" s="688"/>
      <c r="AO74" s="688"/>
      <c r="AP74" s="688"/>
      <c r="AQ74" s="688"/>
      <c r="AR74" s="688"/>
      <c r="AS74" s="688"/>
      <c r="AT74" s="688"/>
      <c r="AU74" s="688"/>
      <c r="AV74" s="688"/>
      <c r="AW74" s="688"/>
      <c r="AX74" s="688"/>
      <c r="AY74" s="688"/>
      <c r="AZ74" s="688"/>
      <c r="BA74" s="688"/>
      <c r="BB74" s="688"/>
    </row>
    <row r="75" spans="1:54">
      <c r="A75" s="821"/>
      <c r="B75" s="741"/>
      <c r="C75" s="741"/>
      <c r="D75" s="741"/>
      <c r="E75" s="741"/>
      <c r="F75" s="741"/>
      <c r="G75" s="741"/>
      <c r="H75" s="766"/>
      <c r="I75" s="702"/>
      <c r="J75" s="741"/>
      <c r="K75" s="741"/>
      <c r="L75" s="703"/>
      <c r="M75" s="702"/>
      <c r="N75" s="702"/>
      <c r="O75" s="704"/>
      <c r="P75" s="704"/>
      <c r="AN75" s="688"/>
      <c r="AO75" s="688"/>
      <c r="AP75" s="688"/>
      <c r="AQ75" s="688"/>
      <c r="AR75" s="688"/>
      <c r="AS75" s="688"/>
      <c r="AT75" s="688"/>
      <c r="AU75" s="688"/>
      <c r="AV75" s="688"/>
      <c r="AW75" s="688"/>
      <c r="AX75" s="688"/>
      <c r="AY75" s="688"/>
      <c r="AZ75" s="688"/>
      <c r="BA75" s="688"/>
      <c r="BB75" s="688"/>
    </row>
    <row r="76" spans="1:54">
      <c r="A76" s="821"/>
      <c r="B76" s="741"/>
      <c r="C76" s="741"/>
      <c r="D76" s="741"/>
      <c r="E76" s="741"/>
      <c r="F76" s="741"/>
      <c r="G76" s="741"/>
      <c r="H76" s="766"/>
      <c r="I76" s="702"/>
      <c r="J76" s="741"/>
      <c r="K76" s="741"/>
      <c r="L76" s="703"/>
      <c r="M76" s="702"/>
      <c r="N76" s="702"/>
      <c r="O76" s="704"/>
      <c r="P76" s="704"/>
      <c r="AN76" s="688"/>
      <c r="AO76" s="688"/>
      <c r="AP76" s="688"/>
      <c r="AQ76" s="688"/>
      <c r="AR76" s="688"/>
      <c r="AS76" s="688"/>
      <c r="AT76" s="688"/>
      <c r="AU76" s="688"/>
      <c r="AV76" s="688"/>
      <c r="AW76" s="688"/>
      <c r="AX76" s="688"/>
      <c r="AY76" s="688"/>
      <c r="AZ76" s="688"/>
      <c r="BA76" s="688"/>
      <c r="BB76" s="688"/>
    </row>
    <row r="77" spans="1:54" ht="16.5">
      <c r="A77" s="822"/>
      <c r="B77" s="742"/>
      <c r="C77" s="742"/>
      <c r="D77" s="742"/>
      <c r="E77" s="742"/>
      <c r="F77" s="742"/>
      <c r="G77" s="742"/>
      <c r="H77" s="767"/>
      <c r="I77" s="744"/>
      <c r="J77" s="742"/>
      <c r="K77" s="742"/>
      <c r="L77" s="743"/>
      <c r="M77" s="744"/>
      <c r="N77" s="744"/>
      <c r="O77" s="745"/>
      <c r="P77" s="746"/>
      <c r="AN77" s="688"/>
      <c r="AO77" s="688"/>
      <c r="AP77" s="688"/>
      <c r="AQ77" s="688"/>
      <c r="AR77" s="688"/>
      <c r="AS77" s="688"/>
      <c r="AT77" s="688"/>
      <c r="AU77" s="688"/>
      <c r="AV77" s="688"/>
      <c r="AW77" s="688"/>
      <c r="AX77" s="688"/>
      <c r="AY77" s="688"/>
      <c r="AZ77" s="688"/>
      <c r="BA77" s="688"/>
      <c r="BB77" s="688"/>
    </row>
    <row r="78" spans="1:54">
      <c r="A78" s="821"/>
      <c r="B78" s="741"/>
      <c r="C78" s="741"/>
      <c r="D78" s="741"/>
      <c r="E78" s="741"/>
      <c r="F78" s="741"/>
      <c r="G78" s="741"/>
      <c r="H78" s="766"/>
      <c r="I78" s="702"/>
      <c r="J78" s="741"/>
      <c r="K78" s="741"/>
      <c r="L78" s="703"/>
      <c r="M78" s="702"/>
      <c r="N78" s="702"/>
      <c r="O78" s="704"/>
      <c r="P78" s="704"/>
      <c r="AN78" s="688"/>
      <c r="AO78" s="688"/>
      <c r="AP78" s="688"/>
      <c r="AQ78" s="688"/>
      <c r="AR78" s="688"/>
      <c r="AS78" s="688"/>
      <c r="AT78" s="688"/>
      <c r="AU78" s="688"/>
      <c r="AV78" s="688"/>
      <c r="AW78" s="688"/>
      <c r="AX78" s="688"/>
      <c r="AY78" s="688"/>
      <c r="AZ78" s="688"/>
      <c r="BA78" s="688"/>
      <c r="BB78" s="688"/>
    </row>
    <row r="79" spans="1:54">
      <c r="A79" s="821"/>
      <c r="B79" s="741"/>
      <c r="C79" s="741"/>
      <c r="D79" s="741"/>
      <c r="E79" s="741"/>
      <c r="F79" s="741"/>
      <c r="G79" s="741"/>
      <c r="H79" s="766"/>
      <c r="I79" s="702"/>
      <c r="J79" s="741"/>
      <c r="K79" s="741"/>
      <c r="L79" s="703"/>
      <c r="M79" s="702"/>
      <c r="N79" s="702"/>
      <c r="O79" s="704"/>
      <c r="P79" s="704"/>
      <c r="AN79" s="688"/>
      <c r="AO79" s="688"/>
      <c r="AP79" s="688"/>
      <c r="AQ79" s="688"/>
      <c r="AR79" s="688"/>
      <c r="AS79" s="688"/>
      <c r="AT79" s="688"/>
      <c r="AU79" s="688"/>
      <c r="AV79" s="688"/>
      <c r="AW79" s="688"/>
      <c r="AX79" s="688"/>
      <c r="AY79" s="688"/>
      <c r="AZ79" s="688"/>
      <c r="BA79" s="688"/>
      <c r="BB79" s="688"/>
    </row>
  </sheetData>
  <sheetProtection algorithmName="SHA-512" hashValue="MD0NYVdE5FGJLaMdROSBmHzAoj+BBUHVL+bfyBqHzhbfZSWvU9HvWhZP7/JlzMk4tlbNQw0hEmO14NbHCiiBWA==" saltValue="n8mVcI9JpbL8JYntAEKtNA==" spinCount="100000" sheet="1" formatColumns="0" formatRows="0" selectLockedCells="1"/>
  <customSheetViews>
    <customSheetView guid="{A41EE4DE-0D82-4A56-8210-F78316511D11}" scale="90" showPageBreaks="1" fitToPage="1" printArea="1" hiddenColumns="1" view="pageBreakPreview" topLeftCell="A377">
      <selection activeCell="O393" sqref="O393"/>
      <colBreaks count="2" manualBreakCount="2">
        <brk id="11" max="1048575" man="1"/>
        <brk id="16" max="1048575" man="1"/>
      </colBreaks>
      <pageMargins left="0.25" right="0.25" top="0.5" bottom="0.5" header="0.05" footer="0.05"/>
      <printOptions horizontalCentered="1"/>
      <pageSetup paperSize="9" scale="59" fitToHeight="0" orientation="landscape" r:id="rId1"/>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4"/>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5"/>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2"/>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5"/>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6"/>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20"/>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21"/>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22"/>
      <headerFooter alignWithMargins="0">
        <oddFooter>&amp;R&amp;"Book Antiqua,Bold"&amp;10Schedule-3/ Page &amp;P of &amp;N</oddFooter>
      </headerFooter>
    </customSheetView>
    <customSheetView guid="{563446CD-EB1B-4F94-95CE-012C7C73EC8C}" scale="60" showPageBreaks="1" fitToPage="1" printArea="1" hiddenColumns="1" view="pageBreakPreview">
      <selection activeCell="I50" sqref="I50"/>
      <colBreaks count="2" manualBreakCount="2">
        <brk id="11" max="1048575" man="1"/>
        <brk id="16" max="1048575" man="1"/>
      </colBreaks>
      <pageMargins left="0.25" right="0.25" top="0.5" bottom="0.5" header="0.05" footer="0.05"/>
      <printOptions horizontalCentered="1"/>
      <pageSetup paperSize="9" scale="59" fitToHeight="0" orientation="landscape" r:id="rId23"/>
      <headerFooter alignWithMargins="0">
        <oddFooter>&amp;R&amp;"Book Antiqua,Bold"&amp;10Schedule-3/ Page &amp;P of &amp;N</oddFooter>
      </headerFooter>
    </customSheetView>
    <customSheetView guid="{D917BAD1-3F5E-4203-970E-74D838DD272E}" scale="90" showPageBreaks="1" fitToPage="1" printArea="1" hiddenColumns="1" view="pageBreakPreview" topLeftCell="A6">
      <selection activeCell="O393" sqref="O393"/>
      <colBreaks count="2" manualBreakCount="2">
        <brk id="11" max="1048575" man="1"/>
        <brk id="16" max="1048575" man="1"/>
      </colBreaks>
      <pageMargins left="0.25" right="0.25" top="0.5" bottom="0.5" header="0.05" footer="0.05"/>
      <printOptions horizontalCentered="1"/>
      <pageSetup paperSize="9" scale="59" fitToHeight="0" orientation="landscape" r:id="rId24"/>
      <headerFooter alignWithMargins="0">
        <oddFooter>&amp;R&amp;"Book Antiqua,Bold"&amp;10Schedule-3/ Page &amp;P of &amp;N</oddFooter>
      </headerFooter>
    </customSheetView>
  </customSheetViews>
  <mergeCells count="21">
    <mergeCell ref="AO13:AP13"/>
    <mergeCell ref="AL13:AM13"/>
    <mergeCell ref="H52:M52"/>
    <mergeCell ref="D54:E54"/>
    <mergeCell ref="L51:O51"/>
    <mergeCell ref="D55:E55"/>
    <mergeCell ref="N15:P15"/>
    <mergeCell ref="M56:N56"/>
    <mergeCell ref="M55:N55"/>
    <mergeCell ref="A55:C55"/>
    <mergeCell ref="A54:C54"/>
    <mergeCell ref="A50:K50"/>
    <mergeCell ref="A49:Q49"/>
    <mergeCell ref="A3:Q3"/>
    <mergeCell ref="B53:L53"/>
    <mergeCell ref="M8:P8"/>
    <mergeCell ref="M7:P7"/>
    <mergeCell ref="M11:P11"/>
    <mergeCell ref="A7:D7"/>
    <mergeCell ref="M9:P9"/>
    <mergeCell ref="A4:Q4"/>
  </mergeCells>
  <phoneticPr fontId="2" type="noConversion"/>
  <conditionalFormatting sqref="I19:I48 O19:O48">
    <cfRule type="expression" dxfId="34" priority="99" stopIfTrue="1">
      <formula>H19&gt;0</formula>
    </cfRule>
  </conditionalFormatting>
  <conditionalFormatting sqref="K19">
    <cfRule type="expression" dxfId="33" priority="2891" stopIfTrue="1">
      <formula>J19&gt;0</formula>
    </cfRule>
    <cfRule type="cellIs" dxfId="32" priority="2892" stopIfTrue="1" operator="equal">
      <formula>"a"</formula>
    </cfRule>
  </conditionalFormatting>
  <conditionalFormatting sqref="K19:K29">
    <cfRule type="expression" dxfId="31" priority="2893" stopIfTrue="1">
      <formula>H19&gt;0</formula>
    </cfRule>
  </conditionalFormatting>
  <conditionalFormatting sqref="K20:K29 O50">
    <cfRule type="expression" dxfId="30" priority="3656" stopIfTrue="1">
      <formula>J20&gt;0</formula>
    </cfRule>
  </conditionalFormatting>
  <conditionalFormatting sqref="K20:K48">
    <cfRule type="cellIs" dxfId="29" priority="100" stopIfTrue="1" operator="equal">
      <formula>"a"</formula>
    </cfRule>
  </conditionalFormatting>
  <conditionalFormatting sqref="K30:K48">
    <cfRule type="expression" dxfId="28" priority="1179" stopIfTrue="1">
      <formula>H30&gt;0</formula>
    </cfRule>
    <cfRule type="expression" dxfId="27" priority="1180" stopIfTrue="1">
      <formula>J30&gt;0</formula>
    </cfRule>
  </conditionalFormatting>
  <conditionalFormatting sqref="O52:O54">
    <cfRule type="expression" dxfId="26" priority="3456" stopIfTrue="1">
      <formula>N52&gt;0</formula>
    </cfRule>
  </conditionalFormatting>
  <dataValidations count="5">
    <dataValidation type="decimal" operator="greaterThan" allowBlank="1" showInputMessage="1" showErrorMessage="1" error="Enter only Numeric Value greater than zero or leave the cell blank !" sqref="O18" xr:uid="{00000000-0002-0000-0800-000000000000}">
      <formula1>0</formula1>
    </dataValidation>
    <dataValidation operator="greaterThan" allowBlank="1" showInputMessage="1" showErrorMessage="1" error="Enter only Numeric Value greater than zero or leave the cell blank !" sqref="K54:K65160 K1:K2 K51:K52 K5:K17" xr:uid="{00000000-0002-0000-0800-000001000000}"/>
    <dataValidation type="list" operator="greaterThan" allowBlank="1" showInputMessage="1" showErrorMessage="1" sqref="K19:K48" xr:uid="{00000000-0002-0000-0800-000002000000}">
      <formula1>"0%,5%,12%,18%,28%"</formula1>
    </dataValidation>
    <dataValidation type="whole" operator="greaterThan" allowBlank="1" showInputMessage="1" showErrorMessage="1" sqref="I19:I48" xr:uid="{00000000-0002-0000-0800-000003000000}">
      <formula1>1</formula1>
    </dataValidation>
    <dataValidation type="whole" operator="greaterThan" allowBlank="1" showInputMessage="1" showErrorMessage="1" error="Enter only Numeric Value greater than zero or leave the cell blank !" sqref="O19:O48" xr:uid="{00000000-0002-0000-0800-000004000000}">
      <formula1>0</formula1>
    </dataValidation>
  </dataValidations>
  <printOptions horizontalCentered="1"/>
  <pageMargins left="0.25" right="0.25" top="0.5" bottom="0.5" header="0.05" footer="0.05"/>
  <pageSetup paperSize="9" scale="59" fitToHeight="0" orientation="landscape" r:id="rId25"/>
  <headerFooter alignWithMargins="0">
    <oddFooter>&amp;R&amp;"Book Antiqua,Bold"&amp;10Schedule-3/ Page &amp;P of &amp;N</oddFooter>
  </headerFooter>
  <colBreaks count="2" manualBreakCount="2">
    <brk id="11" max="1048575" man="1"/>
    <brk id="16" max="1048575" man="1"/>
  </colBreaks>
  <drawing r:id="rId2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Rahul Mendhe {Rahul Mendhe}</cp:lastModifiedBy>
  <cp:lastPrinted>2019-05-10T06:42:37Z</cp:lastPrinted>
  <dcterms:created xsi:type="dcterms:W3CDTF">2001-07-26T10:23:15Z</dcterms:created>
  <dcterms:modified xsi:type="dcterms:W3CDTF">2023-06-28T13:22:57Z</dcterms:modified>
</cp:coreProperties>
</file>