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powergrid1989-my.sharepoint.com/personal/wr2_powergrid_in/Documents/WR-II RHQ/C&amp;M/Jignesh/Offline LTE/Khavda/Khavda Transit Camp accommodation/"/>
    </mc:Choice>
  </mc:AlternateContent>
  <xr:revisionPtr revIDLastSave="22" documentId="11_E81468BDF040B6A88739B448E66E443D210F74C7" xr6:coauthVersionLast="47" xr6:coauthVersionMax="47" xr10:uidLastSave="{23EFD805-C23B-436A-8B07-D41C6D8C5E96}"/>
  <workbookProtection workbookAlgorithmName="SHA-512" workbookHashValue="F3C/6eJeJyRwm3zbsnsjZ9ziGrP04aCd9a83+d0G5I7WscFTn3K5AOdbqry1oBfIcUIelN/ju78tQtbhrwZL1Q==" workbookSaltValue="YtptJuzWwU5DL857QK/CYQ==" workbookSpinCount="100000" lockStructure="1"/>
  <bookViews>
    <workbookView xWindow="-120" yWindow="-120" windowWidth="29040" windowHeight="15840" tabRatio="867" activeTab="6" xr2:uid="{00000000-000D-0000-FFFF-FFFF00000000}"/>
  </bookViews>
  <sheets>
    <sheet name="Instructions" sheetId="8" r:id="rId1"/>
    <sheet name="BASIC " sheetId="9" r:id="rId2"/>
    <sheet name="Names of Bidder" sheetId="10" r:id="rId3"/>
    <sheet name="mesurment" sheetId="2" state="hidden" r:id="rId4"/>
    <sheet name="Schedule-1 Supply" sheetId="11" r:id="rId5"/>
    <sheet name="Schedule-2 F&amp;I" sheetId="12" r:id="rId6"/>
    <sheet name="Sch-3 NS Civil Erection" sheetId="1" r:id="rId7"/>
    <sheet name="Sch-5 Taxes and duties" sheetId="5" r:id="rId8"/>
    <sheet name="Sch-6 GRAND SUMMARY" sheetId="6" r:id="rId9"/>
  </sheets>
  <externalReferences>
    <externalReference r:id="rId10"/>
    <externalReference r:id="rId11"/>
    <externalReference r:id="rId12"/>
  </externalReferences>
  <definedNames>
    <definedName name="_xlnm._FilterDatabase" localSheetId="6" hidden="1">'Sch-3 NS Civil Erection'!$K$1:$K$115</definedName>
    <definedName name="_xlnm.Print_Area" localSheetId="6">'Sch-3 NS Civil Erection'!$A$1:$Q$116</definedName>
    <definedName name="_xlnm.Print_Titles" localSheetId="3">mesurment!$3:$3</definedName>
    <definedName name="_xlnm.Print_Titles" localSheetId="6">'Sch-3 NS Civil Erection'!$15:$15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P27" i="11"/>
  <c r="O26" i="12" l="1"/>
  <c r="D10" i="1"/>
  <c r="D9" i="1"/>
  <c r="D8" i="1"/>
  <c r="D7" i="1"/>
  <c r="C9" i="12"/>
  <c r="C8" i="12"/>
  <c r="C7" i="12"/>
  <c r="C6" i="12"/>
  <c r="C9" i="11"/>
  <c r="C8" i="11"/>
  <c r="C7" i="11"/>
  <c r="C6" i="11"/>
  <c r="L30" i="1" l="1"/>
  <c r="M30" i="1" s="1"/>
  <c r="L18" i="1"/>
  <c r="M18" i="1" s="1"/>
  <c r="L108" i="1"/>
  <c r="M108" i="1" s="1"/>
  <c r="L107" i="1"/>
  <c r="M107" i="1" s="1"/>
  <c r="L106" i="1"/>
  <c r="M106" i="1" s="1"/>
  <c r="L105" i="1"/>
  <c r="M105" i="1" s="1"/>
  <c r="L104" i="1"/>
  <c r="M104" i="1" s="1"/>
  <c r="L103" i="1"/>
  <c r="M103" i="1" s="1"/>
  <c r="L102" i="1"/>
  <c r="M102" i="1" s="1"/>
  <c r="L101" i="1"/>
  <c r="M101" i="1" s="1"/>
  <c r="L100" i="1"/>
  <c r="M100" i="1" s="1"/>
  <c r="L99" i="1"/>
  <c r="M99" i="1" s="1"/>
  <c r="L98" i="1"/>
  <c r="M98" i="1" s="1"/>
  <c r="L97" i="1"/>
  <c r="M97" i="1" s="1"/>
  <c r="L96" i="1"/>
  <c r="M96" i="1" s="1"/>
  <c r="L95" i="1"/>
  <c r="M95" i="1" s="1"/>
  <c r="L94" i="1"/>
  <c r="M94" i="1" s="1"/>
  <c r="L93" i="1"/>
  <c r="M93" i="1" s="1"/>
  <c r="L92" i="1"/>
  <c r="M92" i="1" s="1"/>
  <c r="L91" i="1"/>
  <c r="M91" i="1" s="1"/>
  <c r="L90" i="1"/>
  <c r="M90" i="1" s="1"/>
  <c r="L89" i="1"/>
  <c r="M89" i="1" s="1"/>
  <c r="L88" i="1"/>
  <c r="M88" i="1" s="1"/>
  <c r="L87" i="1"/>
  <c r="M87" i="1" s="1"/>
  <c r="L86" i="1"/>
  <c r="M86" i="1" s="1"/>
  <c r="L84" i="1"/>
  <c r="M84" i="1" s="1"/>
  <c r="L83" i="1"/>
  <c r="M83" i="1" s="1"/>
  <c r="L82" i="1"/>
  <c r="M82" i="1" s="1"/>
  <c r="L81" i="1"/>
  <c r="M81" i="1" s="1"/>
  <c r="L80" i="1"/>
  <c r="M80" i="1" s="1"/>
  <c r="L79" i="1"/>
  <c r="M79" i="1" s="1"/>
  <c r="L78" i="1"/>
  <c r="M78" i="1" s="1"/>
  <c r="L77" i="1"/>
  <c r="M77" i="1" s="1"/>
  <c r="L76" i="1"/>
  <c r="M76" i="1" s="1"/>
  <c r="L75" i="1"/>
  <c r="M75" i="1" s="1"/>
  <c r="L74" i="1"/>
  <c r="M74" i="1" s="1"/>
  <c r="L73" i="1"/>
  <c r="M73" i="1" s="1"/>
  <c r="L72" i="1"/>
  <c r="M72" i="1" s="1"/>
  <c r="L71" i="1"/>
  <c r="M71" i="1" s="1"/>
  <c r="L70" i="1"/>
  <c r="M70" i="1" s="1"/>
  <c r="L69" i="1"/>
  <c r="M69" i="1" s="1"/>
  <c r="L68" i="1"/>
  <c r="M68" i="1" s="1"/>
  <c r="L67" i="1"/>
  <c r="M67" i="1" s="1"/>
  <c r="L66" i="1"/>
  <c r="M66" i="1" s="1"/>
  <c r="L65" i="1"/>
  <c r="M65" i="1" s="1"/>
  <c r="L64" i="1"/>
  <c r="M64" i="1" s="1"/>
  <c r="L63" i="1"/>
  <c r="M63" i="1" s="1"/>
  <c r="L62" i="1"/>
  <c r="M62" i="1" s="1"/>
  <c r="L61" i="1"/>
  <c r="M61" i="1" s="1"/>
  <c r="L60" i="1"/>
  <c r="M60" i="1" s="1"/>
  <c r="L59" i="1"/>
  <c r="M59" i="1" s="1"/>
  <c r="L58" i="1"/>
  <c r="M58" i="1" s="1"/>
  <c r="L57" i="1"/>
  <c r="M57" i="1" s="1"/>
  <c r="L56" i="1"/>
  <c r="M56" i="1" s="1"/>
  <c r="L55" i="1"/>
  <c r="M55" i="1" s="1"/>
  <c r="L54" i="1"/>
  <c r="M54" i="1" s="1"/>
  <c r="L53" i="1"/>
  <c r="M53" i="1" s="1"/>
  <c r="L52" i="1"/>
  <c r="M52" i="1" s="1"/>
  <c r="L51" i="1"/>
  <c r="M51" i="1" s="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29" i="1"/>
  <c r="M29" i="1" s="1"/>
  <c r="L28" i="1"/>
  <c r="M28" i="1" s="1"/>
  <c r="L27" i="1"/>
  <c r="M27" i="1" s="1"/>
  <c r="L26" i="1"/>
  <c r="M26" i="1" s="1"/>
  <c r="L25" i="1"/>
  <c r="M25" i="1" s="1"/>
  <c r="L24" i="1"/>
  <c r="M24" i="1" s="1"/>
  <c r="L23" i="1"/>
  <c r="M23" i="1" s="1"/>
  <c r="L22" i="1"/>
  <c r="M22" i="1" s="1"/>
  <c r="L21" i="1"/>
  <c r="M21" i="1" s="1"/>
  <c r="L20" i="1"/>
  <c r="M20" i="1" s="1"/>
  <c r="L19" i="1"/>
  <c r="M19" i="1" s="1"/>
  <c r="K33" i="12"/>
  <c r="C33" i="12"/>
  <c r="K32" i="12"/>
  <c r="C32" i="12"/>
  <c r="M28" i="12"/>
  <c r="O28" i="12" s="1"/>
  <c r="M25" i="12"/>
  <c r="O25" i="12" s="1"/>
  <c r="M24" i="12"/>
  <c r="O24" i="12" s="1"/>
  <c r="M23" i="12"/>
  <c r="O23" i="12" s="1"/>
  <c r="M22" i="12"/>
  <c r="O22" i="12" s="1"/>
  <c r="M21" i="12"/>
  <c r="O21" i="12" s="1"/>
  <c r="M20" i="12"/>
  <c r="O20" i="12" s="1"/>
  <c r="M19" i="12"/>
  <c r="O19" i="12" s="1"/>
  <c r="M18" i="12"/>
  <c r="O18" i="12" s="1"/>
  <c r="M17" i="12"/>
  <c r="O17" i="12" s="1"/>
  <c r="IN15" i="12"/>
  <c r="A3" i="12"/>
  <c r="A1" i="12"/>
  <c r="L34" i="11"/>
  <c r="C34" i="11"/>
  <c r="L33" i="11"/>
  <c r="C33" i="11"/>
  <c r="O28" i="11"/>
  <c r="P28" i="11" s="1"/>
  <c r="O26" i="11"/>
  <c r="P26" i="11" s="1"/>
  <c r="O25" i="11"/>
  <c r="P25" i="11" s="1"/>
  <c r="O24" i="11"/>
  <c r="P24" i="11" s="1"/>
  <c r="O23" i="11"/>
  <c r="P23" i="11" s="1"/>
  <c r="O22" i="11"/>
  <c r="P22" i="11" s="1"/>
  <c r="O21" i="11"/>
  <c r="P21" i="11" s="1"/>
  <c r="O20" i="11"/>
  <c r="P20" i="11" s="1"/>
  <c r="O19" i="11"/>
  <c r="P19" i="11" s="1"/>
  <c r="O18" i="11"/>
  <c r="P18" i="11" s="1"/>
  <c r="O17" i="11"/>
  <c r="P17" i="11" s="1"/>
  <c r="IL15" i="11"/>
  <c r="A13" i="1"/>
  <c r="A2" i="10"/>
  <c r="P30" i="11" l="1"/>
  <c r="D5" i="5" s="1"/>
  <c r="D13" i="6" s="1"/>
  <c r="O30" i="11"/>
  <c r="D6" i="6" s="1"/>
  <c r="O30" i="12"/>
  <c r="D8" i="6" s="1"/>
  <c r="L114" i="1"/>
  <c r="L115" i="1"/>
  <c r="A13" i="10" l="1"/>
  <c r="A8" i="10"/>
  <c r="A1" i="10"/>
  <c r="B11" i="5" l="1"/>
  <c r="B10" i="5"/>
  <c r="A881" i="2"/>
  <c r="G652" i="2" l="1"/>
  <c r="G657" i="2"/>
  <c r="G568" i="2"/>
  <c r="G567" i="2" l="1"/>
  <c r="G566" i="2"/>
  <c r="G549" i="2"/>
  <c r="G525" i="2"/>
  <c r="G526" i="2"/>
  <c r="G524" i="2"/>
  <c r="G806" i="2"/>
  <c r="P106" i="1" l="1"/>
  <c r="Q106" i="1" s="1"/>
  <c r="P103" i="1"/>
  <c r="Q103" i="1" s="1"/>
  <c r="P101" i="1"/>
  <c r="Q101" i="1" s="1"/>
  <c r="P98" i="1"/>
  <c r="Q98" i="1" s="1"/>
  <c r="R98" i="1" s="1"/>
  <c r="P96" i="1"/>
  <c r="Q96" i="1" s="1"/>
  <c r="P94" i="1"/>
  <c r="Q94" i="1" s="1"/>
  <c r="P92" i="1"/>
  <c r="Q92" i="1" s="1"/>
  <c r="R92" i="1" s="1"/>
  <c r="P91" i="1"/>
  <c r="Q91" i="1" s="1"/>
  <c r="R91" i="1" s="1"/>
  <c r="P89" i="1"/>
  <c r="Q89" i="1" s="1"/>
  <c r="P88" i="1"/>
  <c r="Q88" i="1" s="1"/>
  <c r="R88" i="1" s="1"/>
  <c r="S88" i="1" s="1"/>
  <c r="P84" i="1"/>
  <c r="Q84" i="1" s="1"/>
  <c r="R84" i="1" s="1"/>
  <c r="P82" i="1"/>
  <c r="Q82" i="1" s="1"/>
  <c r="R82" i="1" s="1"/>
  <c r="P80" i="1"/>
  <c r="Q80" i="1" s="1"/>
  <c r="R80" i="1" s="1"/>
  <c r="P79" i="1"/>
  <c r="Q79" i="1" s="1"/>
  <c r="P78" i="1"/>
  <c r="Q78" i="1" s="1"/>
  <c r="P77" i="1"/>
  <c r="Q77" i="1" s="1"/>
  <c r="P75" i="1"/>
  <c r="Q75" i="1" s="1"/>
  <c r="P74" i="1"/>
  <c r="Q74" i="1" s="1"/>
  <c r="P72" i="1"/>
  <c r="Q72" i="1" s="1"/>
  <c r="R72" i="1" s="1"/>
  <c r="P71" i="1"/>
  <c r="Q71" i="1" s="1"/>
  <c r="R71" i="1" s="1"/>
  <c r="P69" i="1"/>
  <c r="Q69" i="1" s="1"/>
  <c r="R69" i="1" s="1"/>
  <c r="P68" i="1"/>
  <c r="Q68" i="1" s="1"/>
  <c r="P67" i="1"/>
  <c r="Q67" i="1" s="1"/>
  <c r="P66" i="1"/>
  <c r="Q66" i="1" s="1"/>
  <c r="P64" i="1"/>
  <c r="Q64" i="1" s="1"/>
  <c r="R64" i="1" s="1"/>
  <c r="S64" i="1" s="1"/>
  <c r="P62" i="1"/>
  <c r="Q62" i="1" s="1"/>
  <c r="R62" i="1" s="1"/>
  <c r="P60" i="1"/>
  <c r="Q60" i="1" s="1"/>
  <c r="R60" i="1" s="1"/>
  <c r="P58" i="1"/>
  <c r="Q58" i="1" s="1"/>
  <c r="R58" i="1" s="1"/>
  <c r="P55" i="1"/>
  <c r="Q55" i="1" s="1"/>
  <c r="R55" i="1" s="1"/>
  <c r="P54" i="1"/>
  <c r="Q54" i="1" s="1"/>
  <c r="R54" i="1" s="1"/>
  <c r="P51" i="1"/>
  <c r="Q51" i="1" s="1"/>
  <c r="R51" i="1" s="1"/>
  <c r="P50" i="1"/>
  <c r="Q50" i="1" s="1"/>
  <c r="R50" i="1" s="1"/>
  <c r="P49" i="1"/>
  <c r="Q49" i="1" s="1"/>
  <c r="R49" i="1" s="1"/>
  <c r="P47" i="1"/>
  <c r="Q47" i="1" s="1"/>
  <c r="P46" i="1"/>
  <c r="Q46" i="1" s="1"/>
  <c r="R46" i="1" s="1"/>
  <c r="P44" i="1"/>
  <c r="Q44" i="1" s="1"/>
  <c r="R44" i="1" s="1"/>
  <c r="P43" i="1"/>
  <c r="Q43" i="1" s="1"/>
  <c r="R43" i="1" s="1"/>
  <c r="P42" i="1"/>
  <c r="Q42" i="1" s="1"/>
  <c r="P40" i="1"/>
  <c r="Q40" i="1" s="1"/>
  <c r="P38" i="1"/>
  <c r="Q38" i="1" s="1"/>
  <c r="R38" i="1" s="1"/>
  <c r="S38" i="1" s="1"/>
  <c r="P37" i="1"/>
  <c r="Q37" i="1" s="1"/>
  <c r="R37" i="1" s="1"/>
  <c r="S37" i="1" s="1"/>
  <c r="P36" i="1"/>
  <c r="Q36" i="1" s="1"/>
  <c r="R36" i="1" s="1"/>
  <c r="S36" i="1" s="1"/>
  <c r="P35" i="1"/>
  <c r="Q35" i="1" s="1"/>
  <c r="R35" i="1" s="1"/>
  <c r="S35" i="1" s="1"/>
  <c r="P34" i="1"/>
  <c r="Q34" i="1" s="1"/>
  <c r="R34" i="1" s="1"/>
  <c r="S34" i="1" s="1"/>
  <c r="P33" i="1"/>
  <c r="Q33" i="1" s="1"/>
  <c r="R33" i="1" s="1"/>
  <c r="P31" i="1"/>
  <c r="Q31" i="1" s="1"/>
  <c r="R31" i="1" s="1"/>
  <c r="P29" i="1"/>
  <c r="Q29" i="1" s="1"/>
  <c r="P27" i="1"/>
  <c r="Q27" i="1" s="1"/>
  <c r="P25" i="1"/>
  <c r="Q25" i="1" s="1"/>
  <c r="P24" i="1"/>
  <c r="Q24" i="1" s="1"/>
  <c r="P21" i="1"/>
  <c r="Q21" i="1" s="1"/>
  <c r="P19" i="1"/>
  <c r="Q19" i="1" s="1"/>
  <c r="R19" i="1" s="1"/>
  <c r="S19" i="1" s="1"/>
  <c r="R106" i="1" l="1"/>
  <c r="S106" i="1" s="1"/>
  <c r="R103" i="1"/>
  <c r="S103" i="1" s="1"/>
  <c r="R101" i="1"/>
  <c r="S101" i="1" s="1"/>
  <c r="S98" i="1"/>
  <c r="R96" i="1"/>
  <c r="S96" i="1" s="1"/>
  <c r="R94" i="1"/>
  <c r="S94" i="1" s="1"/>
  <c r="S92" i="1"/>
  <c r="S91" i="1"/>
  <c r="R89" i="1"/>
  <c r="S89" i="1" s="1"/>
  <c r="S84" i="1"/>
  <c r="S82" i="1"/>
  <c r="S80" i="1"/>
  <c r="R77" i="1"/>
  <c r="S77" i="1" s="1"/>
  <c r="R78" i="1"/>
  <c r="S78" i="1" s="1"/>
  <c r="R79" i="1"/>
  <c r="S79" i="1" s="1"/>
  <c r="R75" i="1"/>
  <c r="S75" i="1" s="1"/>
  <c r="R74" i="1"/>
  <c r="S74" i="1" s="1"/>
  <c r="S71" i="1"/>
  <c r="S72" i="1"/>
  <c r="S69" i="1"/>
  <c r="R68" i="1"/>
  <c r="S68" i="1" s="1"/>
  <c r="R66" i="1"/>
  <c r="S66" i="1" s="1"/>
  <c r="R67" i="1"/>
  <c r="S67" i="1" s="1"/>
  <c r="S62" i="1"/>
  <c r="S60" i="1"/>
  <c r="S58" i="1"/>
  <c r="S54" i="1"/>
  <c r="S55" i="1"/>
  <c r="S49" i="1"/>
  <c r="S50" i="1"/>
  <c r="S51" i="1"/>
  <c r="R47" i="1"/>
  <c r="S47" i="1" s="1"/>
  <c r="S46" i="1"/>
  <c r="S44" i="1"/>
  <c r="S43" i="1"/>
  <c r="R42" i="1"/>
  <c r="S42" i="1" s="1"/>
  <c r="R40" i="1"/>
  <c r="S40" i="1" s="1"/>
  <c r="S33" i="1"/>
  <c r="S31" i="1"/>
  <c r="R29" i="1"/>
  <c r="S29" i="1" s="1"/>
  <c r="R27" i="1"/>
  <c r="S27" i="1" s="1"/>
  <c r="R25" i="1"/>
  <c r="S25" i="1" s="1"/>
  <c r="R24" i="1"/>
  <c r="S24" i="1" s="1"/>
  <c r="R21" i="1"/>
  <c r="S21" i="1" s="1"/>
  <c r="G886" i="2" l="1"/>
  <c r="H886" i="2" s="1"/>
  <c r="A1" i="2"/>
  <c r="G548" i="2" l="1"/>
  <c r="G540" i="2" l="1"/>
  <c r="G539" i="2"/>
  <c r="G538" i="2"/>
  <c r="G537" i="2"/>
  <c r="G522" i="2"/>
  <c r="G521" i="2"/>
  <c r="G520" i="2"/>
  <c r="G519" i="2"/>
  <c r="G905" i="2" l="1"/>
  <c r="G904" i="2"/>
  <c r="G902" i="2"/>
  <c r="G901" i="2"/>
  <c r="G895" i="2"/>
  <c r="G894" i="2"/>
  <c r="G892" i="2"/>
  <c r="G891" i="2"/>
  <c r="G871" i="2"/>
  <c r="H871" i="2" s="1"/>
  <c r="G869" i="2"/>
  <c r="H869" i="2" s="1"/>
  <c r="G867" i="2"/>
  <c r="H867" i="2" s="1"/>
  <c r="G866" i="2"/>
  <c r="G865" i="2"/>
  <c r="G863" i="2"/>
  <c r="G861" i="2"/>
  <c r="G859" i="2"/>
  <c r="G851" i="2"/>
  <c r="G783" i="2"/>
  <c r="H906" i="2" l="1"/>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14" i="2"/>
  <c r="G710" i="2"/>
  <c r="G709" i="2"/>
  <c r="H711" i="2" l="1"/>
  <c r="H748" i="2"/>
  <c r="G692" i="2"/>
  <c r="G689" i="2"/>
  <c r="G668" i="2"/>
  <c r="G650" i="2"/>
  <c r="G651" i="2"/>
  <c r="G648" i="2"/>
  <c r="G649" i="2"/>
  <c r="G640" i="2"/>
  <c r="G637" i="2"/>
  <c r="G466" i="2"/>
  <c r="G465" i="2"/>
  <c r="H653" i="2" l="1"/>
  <c r="H712" i="2"/>
  <c r="G587" i="2"/>
  <c r="G494" i="2" l="1"/>
  <c r="G488" i="2"/>
  <c r="G70" i="2"/>
  <c r="G71" i="2"/>
  <c r="G72" i="2"/>
  <c r="G73" i="2"/>
  <c r="G74" i="2"/>
  <c r="G75" i="2"/>
  <c r="G69" i="2"/>
  <c r="G68" i="2"/>
  <c r="G67" i="2"/>
  <c r="G66" i="2"/>
  <c r="G65" i="2"/>
  <c r="G64" i="2"/>
  <c r="G63" i="2"/>
  <c r="G62" i="2"/>
  <c r="G61" i="2"/>
  <c r="G60" i="2"/>
  <c r="G59" i="2"/>
  <c r="G58" i="2"/>
  <c r="G57" i="2"/>
  <c r="G56" i="2"/>
  <c r="G55" i="2"/>
  <c r="G54" i="2"/>
  <c r="G53" i="2"/>
  <c r="G52" i="2"/>
  <c r="G253" i="2"/>
  <c r="G252" i="2"/>
  <c r="G251" i="2"/>
  <c r="G235" i="2"/>
  <c r="G234" i="2"/>
  <c r="G233" i="2"/>
  <c r="G232" i="2"/>
  <c r="G231" i="2"/>
  <c r="G230" i="2"/>
  <c r="G229" i="2"/>
  <c r="G228" i="2"/>
  <c r="G179" i="2"/>
  <c r="G180" i="2"/>
  <c r="G181" i="2"/>
  <c r="G929" i="2" l="1"/>
  <c r="G928" i="2"/>
  <c r="G927" i="2"/>
  <c r="G926" i="2"/>
  <c r="G925" i="2"/>
  <c r="G924" i="2"/>
  <c r="G923" i="2"/>
  <c r="G922" i="2"/>
  <c r="G921" i="2"/>
  <c r="G920" i="2"/>
  <c r="G919" i="2"/>
  <c r="G918" i="2"/>
  <c r="A919" i="2"/>
  <c r="A920" i="2" s="1"/>
  <c r="A921" i="2" s="1"/>
  <c r="A922" i="2" s="1"/>
  <c r="A923" i="2" s="1"/>
  <c r="A924" i="2" s="1"/>
  <c r="A925" i="2" s="1"/>
  <c r="A926" i="2" s="1"/>
  <c r="A927" i="2" s="1"/>
  <c r="A928" i="2" s="1"/>
  <c r="A929" i="2" s="1"/>
  <c r="G917" i="2"/>
  <c r="G916" i="2"/>
  <c r="G915" i="2"/>
  <c r="G914" i="2"/>
  <c r="G913" i="2"/>
  <c r="G912" i="2"/>
  <c r="G911" i="2"/>
  <c r="G910" i="2"/>
  <c r="G909" i="2"/>
  <c r="A910" i="2"/>
  <c r="A911" i="2" s="1"/>
  <c r="A912" i="2" s="1"/>
  <c r="A913" i="2" s="1"/>
  <c r="A914" i="2" s="1"/>
  <c r="A915" i="2" s="1"/>
  <c r="A916" i="2" s="1"/>
  <c r="A917" i="2" s="1"/>
  <c r="G855" i="2"/>
  <c r="H855" i="2" s="1"/>
  <c r="G854" i="2"/>
  <c r="G853" i="2"/>
  <c r="G667" i="2" l="1"/>
  <c r="G665" i="2"/>
  <c r="G666" i="2"/>
  <c r="G664" i="2"/>
  <c r="H669" i="2" l="1"/>
  <c r="H670" i="2" s="1"/>
  <c r="G877" i="2"/>
  <c r="H877" i="2" s="1"/>
  <c r="G878" i="2"/>
  <c r="H878" i="2" s="1"/>
  <c r="G879" i="2"/>
  <c r="H879" i="2" s="1"/>
  <c r="G876" i="2"/>
  <c r="H896" i="2" l="1"/>
  <c r="H897" i="2" s="1"/>
  <c r="H907" i="2"/>
  <c r="G699" i="2"/>
  <c r="G700" i="2"/>
  <c r="G884" i="2" l="1"/>
  <c r="H884" i="2" s="1"/>
  <c r="H882" i="2"/>
  <c r="G875" i="2"/>
  <c r="H875" i="2" s="1"/>
  <c r="G874" i="2"/>
  <c r="H874" i="2" s="1"/>
  <c r="G873" i="2"/>
  <c r="H873" i="2" s="1"/>
  <c r="H866" i="2"/>
  <c r="H865" i="2"/>
  <c r="H863" i="2"/>
  <c r="H861" i="2"/>
  <c r="H859" i="2"/>
  <c r="G857" i="2"/>
  <c r="H857" i="2" s="1"/>
  <c r="H854" i="2"/>
  <c r="H853" i="2"/>
  <c r="H851" i="2"/>
  <c r="G849" i="2"/>
  <c r="H849" i="2" s="1"/>
  <c r="G847" i="2"/>
  <c r="H847" i="2" s="1"/>
  <c r="G845" i="2"/>
  <c r="H845" i="2" s="1"/>
  <c r="G843" i="2"/>
  <c r="H843" i="2" s="1"/>
  <c r="G841" i="2"/>
  <c r="H841" i="2" s="1"/>
  <c r="H839" i="2"/>
  <c r="G839" i="2"/>
  <c r="G837" i="2"/>
  <c r="H837" i="2" s="1"/>
  <c r="G835" i="2"/>
  <c r="H835" i="2" s="1"/>
  <c r="G833" i="2"/>
  <c r="H833" i="2" s="1"/>
  <c r="G831" i="2"/>
  <c r="H831" i="2" s="1"/>
  <c r="G828" i="2"/>
  <c r="H828" i="2" s="1"/>
  <c r="G827" i="2"/>
  <c r="H827" i="2" s="1"/>
  <c r="G825" i="2"/>
  <c r="H825" i="2" s="1"/>
  <c r="G824" i="2"/>
  <c r="H824" i="2" s="1"/>
  <c r="H822" i="2"/>
  <c r="G820" i="2"/>
  <c r="H820" i="2" s="1"/>
  <c r="G819" i="2"/>
  <c r="H819" i="2" s="1"/>
  <c r="G818" i="2"/>
  <c r="H818" i="2" s="1"/>
  <c r="G815" i="2"/>
  <c r="H815" i="2" s="1"/>
  <c r="G814" i="2"/>
  <c r="H814" i="2" s="1"/>
  <c r="G812" i="2"/>
  <c r="H812" i="2" s="1"/>
  <c r="G810" i="2"/>
  <c r="H810" i="2" s="1"/>
  <c r="G808" i="2"/>
  <c r="H808" i="2" s="1"/>
  <c r="H806" i="2"/>
  <c r="G804" i="2"/>
  <c r="H804" i="2" s="1"/>
  <c r="G802" i="2"/>
  <c r="H802" i="2" s="1"/>
  <c r="G800" i="2"/>
  <c r="H800" i="2" s="1"/>
  <c r="G798" i="2"/>
  <c r="H798" i="2" s="1"/>
  <c r="G796" i="2"/>
  <c r="H796" i="2" s="1"/>
  <c r="G793" i="2"/>
  <c r="H793" i="2" s="1"/>
  <c r="G790" i="2"/>
  <c r="H790" i="2" s="1"/>
  <c r="G787" i="2"/>
  <c r="H787" i="2" s="1"/>
  <c r="H783" i="2"/>
  <c r="H876" i="2" l="1"/>
  <c r="H880" i="2" s="1"/>
  <c r="G558" i="2" l="1"/>
  <c r="G557" i="2"/>
  <c r="G555" i="2"/>
  <c r="G554" i="2"/>
  <c r="G547" i="2"/>
  <c r="G545" i="2"/>
  <c r="H550" i="2" l="1"/>
  <c r="H551" i="2" s="1"/>
  <c r="H559" i="2"/>
  <c r="G535" i="2" l="1"/>
  <c r="G534" i="2"/>
  <c r="G517" i="2"/>
  <c r="G516" i="2"/>
  <c r="G532" i="2"/>
  <c r="G531" i="2"/>
  <c r="G514" i="2"/>
  <c r="G513" i="2"/>
  <c r="H541" i="2" l="1"/>
  <c r="H542" i="2" s="1"/>
  <c r="H527" i="2"/>
  <c r="H528" i="2" s="1"/>
  <c r="G272" i="2"/>
  <c r="G273" i="2"/>
  <c r="G274" i="2"/>
  <c r="G275" i="2"/>
  <c r="G276" i="2" l="1"/>
  <c r="H276" i="2" s="1"/>
  <c r="G779" i="2" l="1"/>
  <c r="G778" i="2"/>
  <c r="H780" i="2" l="1"/>
  <c r="H781" i="2" s="1"/>
  <c r="G754" i="2" l="1"/>
  <c r="G753" i="2"/>
  <c r="G752" i="2"/>
  <c r="G751" i="2"/>
  <c r="G493" i="2"/>
  <c r="G492" i="2"/>
  <c r="G491" i="2"/>
  <c r="G490" i="2"/>
  <c r="G489" i="2"/>
  <c r="H755" i="2" l="1"/>
  <c r="H756" i="2" s="1"/>
  <c r="H749" i="2"/>
  <c r="G762" i="2" l="1"/>
  <c r="H763" i="2" s="1"/>
  <c r="H764" i="2" s="1"/>
  <c r="G758" i="2"/>
  <c r="H759" i="2" s="1"/>
  <c r="G705" i="2"/>
  <c r="G704" i="2"/>
  <c r="G702" i="2"/>
  <c r="G701" i="2"/>
  <c r="G691" i="2"/>
  <c r="G690" i="2"/>
  <c r="G688" i="2"/>
  <c r="G687" i="2"/>
  <c r="G686" i="2"/>
  <c r="G685" i="2"/>
  <c r="G684" i="2"/>
  <c r="G682" i="2"/>
  <c r="G681" i="2"/>
  <c r="G680" i="2"/>
  <c r="G679" i="2"/>
  <c r="G678" i="2"/>
  <c r="G677" i="2"/>
  <c r="G676" i="2"/>
  <c r="G675" i="2"/>
  <c r="G674" i="2"/>
  <c r="G660" i="2"/>
  <c r="G659" i="2"/>
  <c r="G658" i="2"/>
  <c r="G656" i="2"/>
  <c r="G644" i="2"/>
  <c r="G643" i="2"/>
  <c r="G642" i="2"/>
  <c r="G639" i="2"/>
  <c r="G636" i="2"/>
  <c r="G635" i="2"/>
  <c r="G630" i="2"/>
  <c r="G629" i="2"/>
  <c r="H661" i="2" l="1"/>
  <c r="H662" i="2" s="1"/>
  <c r="H693" i="2"/>
  <c r="H694" i="2" s="1"/>
  <c r="H645" i="2"/>
  <c r="H646" i="2" s="1"/>
  <c r="G766" i="2"/>
  <c r="H767" i="2" s="1"/>
  <c r="H768" i="2" s="1"/>
  <c r="H760" i="2"/>
  <c r="G774" i="2"/>
  <c r="H775" i="2" s="1"/>
  <c r="H776" i="2" s="1"/>
  <c r="H706" i="2"/>
  <c r="H707" i="2" s="1"/>
  <c r="H631" i="2"/>
  <c r="H632" i="2" s="1"/>
  <c r="H654" i="2"/>
  <c r="G625" i="2"/>
  <c r="G624" i="2"/>
  <c r="G623" i="2"/>
  <c r="G621" i="2"/>
  <c r="G620" i="2"/>
  <c r="G615" i="2"/>
  <c r="G614" i="2"/>
  <c r="G612" i="2"/>
  <c r="G610" i="2"/>
  <c r="G608" i="2"/>
  <c r="G603" i="2"/>
  <c r="G602" i="2"/>
  <c r="G600" i="2"/>
  <c r="G594" i="2"/>
  <c r="G592" i="2"/>
  <c r="G586" i="2"/>
  <c r="G584" i="2"/>
  <c r="G579" i="2"/>
  <c r="G578" i="2"/>
  <c r="G577" i="2"/>
  <c r="G575" i="2"/>
  <c r="G574" i="2"/>
  <c r="G565" i="2"/>
  <c r="G563" i="2"/>
  <c r="H569" i="2" l="1"/>
  <c r="H580" i="2"/>
  <c r="H581" i="2" s="1"/>
  <c r="H695" i="2"/>
  <c r="H696" i="2" s="1"/>
  <c r="H626" i="2"/>
  <c r="H627" i="2" s="1"/>
  <c r="H616" i="2"/>
  <c r="H617" i="2" s="1"/>
  <c r="H604" i="2"/>
  <c r="H605" i="2" s="1"/>
  <c r="H595" i="2"/>
  <c r="H596" i="2" s="1"/>
  <c r="H588" i="2"/>
  <c r="H589" i="2" s="1"/>
  <c r="H570" i="2"/>
  <c r="G487" i="2"/>
  <c r="G486" i="2"/>
  <c r="G485" i="2"/>
  <c r="G484" i="2"/>
  <c r="G483" i="2"/>
  <c r="G508" i="2"/>
  <c r="H509" i="2" s="1"/>
  <c r="H510" i="2" s="1"/>
  <c r="G502" i="2"/>
  <c r="G504" i="2"/>
  <c r="G503" i="2"/>
  <c r="G501" i="2"/>
  <c r="G500" i="2"/>
  <c r="G479" i="2"/>
  <c r="G478" i="2"/>
  <c r="G464" i="2"/>
  <c r="G477" i="2"/>
  <c r="G476" i="2"/>
  <c r="G475" i="2"/>
  <c r="G474" i="2"/>
  <c r="G473" i="2"/>
  <c r="G472" i="2"/>
  <c r="G471" i="2"/>
  <c r="G470" i="2"/>
  <c r="G469" i="2"/>
  <c r="G468" i="2"/>
  <c r="G467" i="2"/>
  <c r="G453" i="2"/>
  <c r="G454" i="2"/>
  <c r="G455" i="2"/>
  <c r="G456" i="2"/>
  <c r="G457" i="2"/>
  <c r="G458" i="2"/>
  <c r="G459" i="2"/>
  <c r="G460" i="2"/>
  <c r="G461" i="2"/>
  <c r="G462" i="2"/>
  <c r="G463" i="2"/>
  <c r="G452" i="2"/>
  <c r="H480" i="2" l="1"/>
  <c r="H481" i="2" s="1"/>
  <c r="H495" i="2"/>
  <c r="H496" i="2" s="1"/>
  <c r="H560" i="2"/>
  <c r="G770" i="2"/>
  <c r="H771" i="2" s="1"/>
  <c r="H772" i="2" s="1"/>
  <c r="H505" i="2"/>
  <c r="H506" i="2" s="1"/>
  <c r="G448" i="2"/>
  <c r="G447" i="2"/>
  <c r="G446" i="2"/>
  <c r="G445" i="2"/>
  <c r="G444" i="2"/>
  <c r="G443" i="2"/>
  <c r="G442" i="2"/>
  <c r="G441" i="2"/>
  <c r="G440" i="2"/>
  <c r="G439" i="2"/>
  <c r="G438" i="2"/>
  <c r="G437" i="2"/>
  <c r="G436" i="2"/>
  <c r="A8" i="2"/>
  <c r="A12" i="2" s="1"/>
  <c r="A17" i="2" s="1"/>
  <c r="A21" i="2" s="1"/>
  <c r="A24" i="2" s="1"/>
  <c r="A28" i="2" s="1"/>
  <c r="H449" i="2" l="1"/>
  <c r="H450" i="2" s="1"/>
  <c r="G30" i="2"/>
  <c r="G29" i="2"/>
  <c r="G250" i="2"/>
  <c r="G249" i="2"/>
  <c r="G248" i="2"/>
  <c r="G247" i="2"/>
  <c r="G246" i="2"/>
  <c r="G245" i="2"/>
  <c r="G244" i="2"/>
  <c r="G243" i="2"/>
  <c r="G242" i="2"/>
  <c r="G241" i="2"/>
  <c r="G240" i="2"/>
  <c r="G239" i="2"/>
  <c r="G226" i="2"/>
  <c r="G225" i="2"/>
  <c r="G224" i="2"/>
  <c r="G223" i="2"/>
  <c r="G222" i="2"/>
  <c r="G221" i="2"/>
  <c r="G220" i="2"/>
  <c r="G219" i="2"/>
  <c r="G213" i="2"/>
  <c r="G212" i="2"/>
  <c r="G211" i="2"/>
  <c r="G210" i="2"/>
  <c r="G209" i="2"/>
  <c r="G208" i="2"/>
  <c r="G100" i="2"/>
  <c r="G99" i="2"/>
  <c r="G98" i="2"/>
  <c r="G97" i="2"/>
  <c r="G96" i="2"/>
  <c r="G95" i="2"/>
  <c r="G94" i="2"/>
  <c r="G93" i="2"/>
  <c r="G92" i="2"/>
  <c r="G91" i="2"/>
  <c r="G90" i="2"/>
  <c r="G89" i="2"/>
  <c r="G88" i="2"/>
  <c r="G87" i="2"/>
  <c r="G86" i="2"/>
  <c r="G85" i="2"/>
  <c r="G84" i="2"/>
  <c r="G83" i="2"/>
  <c r="G82" i="2"/>
  <c r="G81" i="2"/>
  <c r="G80" i="2"/>
  <c r="G79" i="2"/>
  <c r="G204" i="2"/>
  <c r="G203" i="2"/>
  <c r="G202" i="2"/>
  <c r="G201" i="2"/>
  <c r="G200" i="2"/>
  <c r="G199" i="2"/>
  <c r="G198" i="2"/>
  <c r="G197" i="2"/>
  <c r="G196" i="2"/>
  <c r="G195" i="2"/>
  <c r="G194" i="2"/>
  <c r="G193" i="2"/>
  <c r="G192" i="2"/>
  <c r="G191" i="2"/>
  <c r="G190" i="2"/>
  <c r="G189" i="2"/>
  <c r="G188" i="2"/>
  <c r="G187" i="2"/>
  <c r="G186" i="2"/>
  <c r="G185" i="2"/>
  <c r="G184" i="2"/>
  <c r="G183" i="2"/>
  <c r="G182" i="2"/>
  <c r="G177" i="2"/>
  <c r="G176" i="2"/>
  <c r="G175" i="2"/>
  <c r="G174" i="2"/>
  <c r="G173" i="2"/>
  <c r="G172" i="2"/>
  <c r="G171" i="2"/>
  <c r="G170" i="2"/>
  <c r="G169" i="2"/>
  <c r="G168" i="2"/>
  <c r="G167" i="2"/>
  <c r="G166" i="2"/>
  <c r="G165" i="2"/>
  <c r="G164" i="2"/>
  <c r="G163" i="2"/>
  <c r="G162" i="2"/>
  <c r="G161" i="2"/>
  <c r="G160" i="2"/>
  <c r="G159" i="2"/>
  <c r="G158" i="2"/>
  <c r="G157" i="2"/>
  <c r="G156"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5" i="2"/>
  <c r="G124" i="2"/>
  <c r="G123" i="2"/>
  <c r="G122" i="2"/>
  <c r="G121" i="2"/>
  <c r="G120" i="2"/>
  <c r="G119" i="2"/>
  <c r="G118" i="2"/>
  <c r="G117" i="2"/>
  <c r="G116" i="2"/>
  <c r="G115" i="2"/>
  <c r="G114" i="2"/>
  <c r="G113" i="2"/>
  <c r="G112" i="2"/>
  <c r="G111" i="2"/>
  <c r="G110" i="2"/>
  <c r="G109" i="2"/>
  <c r="G108" i="2"/>
  <c r="G107" i="2"/>
  <c r="G106" i="2"/>
  <c r="G105" i="2"/>
  <c r="G104" i="2"/>
  <c r="H254" i="2" l="1"/>
  <c r="H255" i="2" s="1"/>
  <c r="H31" i="2"/>
  <c r="H32" i="2" s="1"/>
  <c r="H236" i="2"/>
  <c r="H237" i="2" s="1"/>
  <c r="H214" i="2"/>
  <c r="H215" i="2" s="1"/>
  <c r="H101" i="2"/>
  <c r="H102" i="2" s="1"/>
  <c r="H153" i="2"/>
  <c r="H154" i="2" s="1"/>
  <c r="H205" i="2"/>
  <c r="H206" i="2" s="1"/>
  <c r="G311" i="2"/>
  <c r="G310" i="2"/>
  <c r="G309" i="2"/>
  <c r="G308" i="2"/>
  <c r="G307" i="2"/>
  <c r="G306" i="2"/>
  <c r="G305" i="2"/>
  <c r="G304" i="2"/>
  <c r="G303" i="2"/>
  <c r="G302" i="2"/>
  <c r="G301" i="2"/>
  <c r="G293" i="2"/>
  <c r="G292" i="2"/>
  <c r="G297" i="2"/>
  <c r="H298" i="2" s="1"/>
  <c r="A33" i="2"/>
  <c r="A256" i="2" s="1"/>
  <c r="A264" i="2" s="1"/>
  <c r="A271" i="2" s="1"/>
  <c r="A277" i="2" s="1"/>
  <c r="A290" i="2" s="1"/>
  <c r="G45" i="2"/>
  <c r="G44" i="2"/>
  <c r="G43" i="2"/>
  <c r="G42" i="2"/>
  <c r="G46" i="2"/>
  <c r="G51" i="2"/>
  <c r="G50" i="2"/>
  <c r="G49" i="2"/>
  <c r="G48" i="2"/>
  <c r="G47" i="2"/>
  <c r="G38" i="2"/>
  <c r="G37" i="2"/>
  <c r="H76" i="2" l="1"/>
  <c r="H77" i="2" s="1"/>
  <c r="A435" i="2"/>
  <c r="A451" i="2" s="1"/>
  <c r="A482" i="2" s="1"/>
  <c r="E258" i="2"/>
  <c r="G258" i="2" s="1"/>
  <c r="H294" i="2"/>
  <c r="H295" i="2" s="1"/>
  <c r="C279" i="2" s="1"/>
  <c r="G279" i="2" s="1"/>
  <c r="H312" i="2"/>
  <c r="H313" i="2" s="1"/>
  <c r="C281" i="2" s="1"/>
  <c r="G281" i="2" s="1"/>
  <c r="G420" i="2"/>
  <c r="G419" i="2"/>
  <c r="G418" i="2"/>
  <c r="G417" i="2"/>
  <c r="G416" i="2"/>
  <c r="G414" i="2"/>
  <c r="G413" i="2"/>
  <c r="G412" i="2"/>
  <c r="G411" i="2"/>
  <c r="G410" i="2"/>
  <c r="G36" i="2"/>
  <c r="G35" i="2"/>
  <c r="A497" i="2" l="1"/>
  <c r="A507" i="2" s="1"/>
  <c r="A511" i="2" s="1"/>
  <c r="A543" i="2" s="1"/>
  <c r="A552" i="2" s="1"/>
  <c r="A561" i="2" s="1"/>
  <c r="E262" i="2"/>
  <c r="G262" i="2" s="1"/>
  <c r="E259" i="2"/>
  <c r="G259" i="2" s="1"/>
  <c r="H421" i="2"/>
  <c r="H422" i="2" s="1"/>
  <c r="C286" i="2" s="1"/>
  <c r="G286" i="2" s="1"/>
  <c r="H39" i="2"/>
  <c r="H40" i="2" s="1"/>
  <c r="G432" i="2"/>
  <c r="G431" i="2"/>
  <c r="G430" i="2"/>
  <c r="G429" i="2"/>
  <c r="G424" i="2"/>
  <c r="G425" i="2"/>
  <c r="G427" i="2"/>
  <c r="G426" i="2"/>
  <c r="G406" i="2"/>
  <c r="G401" i="2"/>
  <c r="G402" i="2"/>
  <c r="G403" i="2"/>
  <c r="G404" i="2"/>
  <c r="G397" i="2"/>
  <c r="G398" i="2"/>
  <c r="G399" i="2"/>
  <c r="G396" i="2"/>
  <c r="G392" i="2"/>
  <c r="G391" i="2"/>
  <c r="G389" i="2"/>
  <c r="G388" i="2"/>
  <c r="G387" i="2"/>
  <c r="G386" i="2"/>
  <c r="G385" i="2"/>
  <c r="G384" i="2"/>
  <c r="G383" i="2"/>
  <c r="G382" i="2"/>
  <c r="G381" i="2"/>
  <c r="G380" i="2"/>
  <c r="G379" i="2"/>
  <c r="G377" i="2"/>
  <c r="G376" i="2"/>
  <c r="G375" i="2"/>
  <c r="G374" i="2"/>
  <c r="G373" i="2"/>
  <c r="G372" i="2"/>
  <c r="G371" i="2"/>
  <c r="G370" i="2"/>
  <c r="G369" i="2"/>
  <c r="G368" i="2"/>
  <c r="G367" i="2"/>
  <c r="G360" i="2"/>
  <c r="G359" i="2"/>
  <c r="G358" i="2"/>
  <c r="G357" i="2"/>
  <c r="G345" i="2"/>
  <c r="G346" i="2"/>
  <c r="G347" i="2"/>
  <c r="G348" i="2"/>
  <c r="G331" i="2"/>
  <c r="G332" i="2"/>
  <c r="G333" i="2"/>
  <c r="G334" i="2"/>
  <c r="G363" i="2"/>
  <c r="G362" i="2"/>
  <c r="G356" i="2"/>
  <c r="G355" i="2"/>
  <c r="G354" i="2"/>
  <c r="G353" i="2"/>
  <c r="G352" i="2"/>
  <c r="G351" i="2"/>
  <c r="G350" i="2"/>
  <c r="G344" i="2"/>
  <c r="G343" i="2"/>
  <c r="G342" i="2"/>
  <c r="G341" i="2"/>
  <c r="G340" i="2"/>
  <c r="G339" i="2"/>
  <c r="G338" i="2"/>
  <c r="G324" i="2"/>
  <c r="G330" i="2"/>
  <c r="G329" i="2"/>
  <c r="G328" i="2"/>
  <c r="G327" i="2"/>
  <c r="G326" i="2"/>
  <c r="G325" i="2"/>
  <c r="G320" i="2"/>
  <c r="G319" i="2"/>
  <c r="G318" i="2"/>
  <c r="G317" i="2"/>
  <c r="H433" i="2" l="1"/>
  <c r="H434" i="2" s="1"/>
  <c r="C287" i="2" s="1"/>
  <c r="G287" i="2" s="1"/>
  <c r="H335" i="2"/>
  <c r="H336" i="2" s="1"/>
  <c r="C282" i="2" s="1"/>
  <c r="G282" i="2" s="1"/>
  <c r="A572" i="2"/>
  <c r="A582" i="2" s="1"/>
  <c r="A590" i="2" s="1"/>
  <c r="A597" i="2" s="1"/>
  <c r="A618" i="2" s="1"/>
  <c r="A628" i="2" s="1"/>
  <c r="A633" i="2" s="1"/>
  <c r="H321" i="2"/>
  <c r="H322" i="2" s="1"/>
  <c r="H393" i="2"/>
  <c r="H394" i="2" s="1"/>
  <c r="C284" i="2" s="1"/>
  <c r="G284" i="2" s="1"/>
  <c r="H407" i="2"/>
  <c r="H408" i="2" s="1"/>
  <c r="C285" i="2" s="1"/>
  <c r="G285" i="2" s="1"/>
  <c r="H364" i="2"/>
  <c r="H365" i="2" s="1"/>
  <c r="C283" i="2" s="1"/>
  <c r="G283" i="2" s="1"/>
  <c r="G25" i="2"/>
  <c r="H26" i="2" s="1"/>
  <c r="G14" i="2"/>
  <c r="G13" i="2"/>
  <c r="G9" i="2"/>
  <c r="H10" i="2" s="1"/>
  <c r="H11" i="2" s="1"/>
  <c r="G5" i="2"/>
  <c r="H6" i="2" s="1"/>
  <c r="H7" i="2" s="1"/>
  <c r="A647" i="2" l="1"/>
  <c r="A655" i="2" s="1"/>
  <c r="H15" i="2"/>
  <c r="H16" i="2" s="1"/>
  <c r="D18" i="2"/>
  <c r="G18" i="2" s="1"/>
  <c r="E269" i="2"/>
  <c r="G269" i="2" s="1"/>
  <c r="E261" i="2"/>
  <c r="G261" i="2" s="1"/>
  <c r="E267" i="2"/>
  <c r="G267" i="2" s="1"/>
  <c r="H27" i="2"/>
  <c r="E266" i="2"/>
  <c r="G266" i="2" s="1"/>
  <c r="E268" i="2"/>
  <c r="G268" i="2" s="1"/>
  <c r="H299" i="2"/>
  <c r="A663" i="2" l="1"/>
  <c r="A671" i="2" s="1"/>
  <c r="A697" i="2" s="1"/>
  <c r="A708" i="2" s="1"/>
  <c r="C280" i="2"/>
  <c r="G280" i="2" s="1"/>
  <c r="G288" i="2" s="1"/>
  <c r="H288" i="2" s="1"/>
  <c r="H289" i="2" s="1"/>
  <c r="G270" i="2"/>
  <c r="H270" i="2" s="1"/>
  <c r="E260" i="2"/>
  <c r="G260" i="2" s="1"/>
  <c r="G263" i="2" s="1"/>
  <c r="H263" i="2" s="1"/>
  <c r="A713" i="2" l="1"/>
  <c r="A750" i="2" s="1"/>
  <c r="A757" i="2" s="1"/>
  <c r="A761" i="2" s="1"/>
  <c r="A765" i="2" s="1"/>
  <c r="A769" i="2" s="1"/>
  <c r="A773" i="2" s="1"/>
  <c r="A777" i="2" s="1"/>
  <c r="A782" i="2" s="1"/>
  <c r="A785" i="2" s="1"/>
  <c r="A795" i="2" s="1"/>
  <c r="A797" i="2" s="1"/>
  <c r="A799" i="2" s="1"/>
  <c r="A801" i="2" s="1"/>
  <c r="A803" i="2" s="1"/>
  <c r="A805" i="2" s="1"/>
  <c r="A807" i="2" s="1"/>
  <c r="A809" i="2" s="1"/>
  <c r="A811" i="2" s="1"/>
  <c r="D19" i="2"/>
  <c r="G19" i="2" s="1"/>
  <c r="G20" i="2" s="1"/>
  <c r="A813" i="2" l="1"/>
  <c r="A817" i="2" s="1"/>
  <c r="A821" i="2" s="1"/>
  <c r="A823" i="2" s="1"/>
  <c r="A826" i="2" s="1"/>
  <c r="A829" i="2" s="1"/>
  <c r="A834" i="2" s="1"/>
  <c r="H20" i="2"/>
  <c r="D22" i="2"/>
  <c r="G22" i="2" s="1"/>
  <c r="G23" i="2" s="1"/>
  <c r="H23" i="2" s="1"/>
  <c r="M109" i="1" l="1"/>
  <c r="M111" i="1" s="1"/>
  <c r="D6" i="5" s="1"/>
  <c r="D14" i="6" s="1"/>
  <c r="A836" i="2"/>
  <c r="A838" i="2" s="1"/>
  <c r="A840" i="2" s="1"/>
  <c r="A842" i="2" s="1"/>
  <c r="A844" i="2" s="1"/>
  <c r="A846" i="2" s="1"/>
  <c r="A848" i="2" s="1"/>
  <c r="A850" i="2" s="1"/>
  <c r="A852" i="2" s="1"/>
  <c r="A858" i="2" l="1"/>
  <c r="A860" i="2" s="1"/>
  <c r="A862" i="2" s="1"/>
  <c r="A864" i="2" s="1"/>
  <c r="A868" i="2" s="1"/>
  <c r="A883" i="2" s="1"/>
  <c r="A885" i="2" s="1"/>
  <c r="L109" i="1"/>
  <c r="L110" i="1" l="1"/>
  <c r="D10" i="6" s="1"/>
  <c r="D17" i="6" s="1"/>
  <c r="D7" i="5"/>
</calcChain>
</file>

<file path=xl/sharedStrings.xml><?xml version="1.0" encoding="utf-8"?>
<sst xmlns="http://schemas.openxmlformats.org/spreadsheetml/2006/main" count="1337" uniqueCount="582">
  <si>
    <t>PART A -SCHEDULE ITEMS</t>
  </si>
  <si>
    <t>SR NO</t>
  </si>
  <si>
    <t>Description</t>
  </si>
  <si>
    <t>Unit</t>
  </si>
  <si>
    <t>Qty</t>
  </si>
  <si>
    <t>Cum</t>
  </si>
  <si>
    <t>(a)</t>
  </si>
  <si>
    <t>mtr</t>
  </si>
  <si>
    <t>Filling available excavated earth (excluding rock) in trenches, plinth, sides, of the foundation etc. in layers not exceeding 20 cms in depth, consolidating each deposited layer by ramming and watering, lead upto 50 mtrs and lift upto 1.5 mtrs.</t>
  </si>
  <si>
    <t>Sqm</t>
  </si>
  <si>
    <t>cum</t>
  </si>
  <si>
    <t>Centering and shuttering including strutting, propping etc. and removal of form for :</t>
  </si>
  <si>
    <t>Foundations, footings, bases of columns, etc. for mass concrete</t>
  </si>
  <si>
    <t>(b)</t>
  </si>
  <si>
    <t>Suspended floors, roofs, landings, balconies and access platform</t>
  </si>
  <si>
    <t>(d)</t>
  </si>
  <si>
    <t>(e)</t>
  </si>
  <si>
    <t>Lintels, beams, plinth beams, girders, bressumers and cantilevers</t>
  </si>
  <si>
    <t>(f)</t>
  </si>
  <si>
    <t>Columns, Pillars, Piers, Abutments, Posts and Struts</t>
  </si>
  <si>
    <t>Stairs, (excluding landings) except spiral-staircases</t>
  </si>
  <si>
    <t>(i)</t>
  </si>
  <si>
    <t>Weather shade, Chajjas, corbels etc., including edges</t>
  </si>
  <si>
    <t>Kg</t>
  </si>
  <si>
    <t>Add for plaster drip course/ groove in plastered surface or moulding to R.C.C. projections.</t>
  </si>
  <si>
    <t>Add for using extra cement in the items of design mix over and above the specified cement content therein.</t>
  </si>
  <si>
    <t>quintal</t>
  </si>
  <si>
    <t>Providing and laying in position ready mixed M-25 grade concrete for reinforced cement concrete work, using cement content as per approved design mix, manufactured in fully automatic batching plant and transported to site of work in transit mixer for all leads, having continuous agitated mixer, manufactured as per mix design of specified grade for reinforced cement concrete work, including pumping of R.M.C. from transit mixer to site of laying , excluding the cost of centering, shuttering finishing and reinforcement, including cost of admixtures in recommended proportions as per IS : 9103 to accelerate/ retard setting of concrete, improve workability without impairing strength and durability as per direction of the Engineer - in - charge. 
(Note :- Cement content considered in this item is @ 330 kg/cum. Excess/less cement used as per design mix is payable/recoverable separately).</t>
  </si>
  <si>
    <t>All works upto plinth level</t>
  </si>
  <si>
    <t>All works above plinth level upto floor V level</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</si>
  <si>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</si>
  <si>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A</t>
  </si>
  <si>
    <t>Raj Nagar plain white marble/Udaipur green marble/Zebra black marble</t>
  </si>
  <si>
    <t>B</t>
  </si>
  <si>
    <t>Area of slab over 0.50 sqm</t>
  </si>
  <si>
    <t>Extra for providing opening of required size &amp; shape for wash basin/ kitchen sink in kitchen platform, vanity counter and similar location in marble/Granite/stone work, including necessary holes for pillar taps etc. including moulding, rubbing and polishing of cut edges etc. complete.</t>
  </si>
  <si>
    <t>No.</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</si>
  <si>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</si>
  <si>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</si>
  <si>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chromium plated brass 100 mm mortice latch and lock with 6 levers and a pair of lever handles of approved quality with necessary screws etc. complete.</t>
  </si>
  <si>
    <t>each</t>
  </si>
  <si>
    <t>Providing and fixing chromium plated brass night latch of approved quality including necessary screws etc. complete.</t>
  </si>
  <si>
    <t>Providing and fixing chromium plated brass handles  with necessary screws etc. complete:</t>
  </si>
  <si>
    <t>125mm</t>
  </si>
  <si>
    <t>75mm</t>
  </si>
  <si>
    <t>sqm</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</si>
  <si>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</si>
  <si>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Providing and fixing hand rail of approved size by welding etc. to steel ladder railing, balcony railing, staircase railing and similar works, including applying priming coat of approved steel primer.</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</si>
  <si>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</si>
  <si>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laying rectified Glazed Ceramic floor tiles of size 300x300 mm or more (thickness to be specified by the manufacturer), of 1st quality conforming to IS : 15622, of approved make, in all colours, shades, except White, Ivory, Grey, Fume Red Brown, laid on 20 mm thick Cement Mortar 1:4 (1 Cement : 4 Coarse sand), including pointing the joints with white cement and matching pigments etc., complete.</t>
  </si>
  <si>
    <t>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</si>
  <si>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Size of Tile 600x600 mm</t>
  </si>
  <si>
    <t>Providing and applying white cement based putty of average thickness 1 mm, of approved brand and manufacturer, over the plastered wall surface to prepare the surface even and smooth complete.</t>
  </si>
  <si>
    <t>Providing &amp; laying factory made coloured chamfered edge cement concrete paver blocks of required strength, thickness &amp; size/shape, made by table vibratory method using PU mould, laid in required colour and pattern over 50 mm thick compacted bed of fine sand, compacting and proper embedding/laying of of inter locking paver blocks into the sand bedding layer through vibratory compaction by using plate vibratotor filling the joints with jamuna (local fine sand) sand and cutting of paver blocks as per the required size and pattern, finishing and sweeping extra sand in footpath, parks, lawns, drive ways or light traffic parking etc. complete as per manufacturer's specification and direction of engineer in charge. 60 mm thick C.C. paver block of M-35 grade with approved colour, design &amp; pattern.</t>
  </si>
  <si>
    <t>Earth work in excavation by mechanical means (Hydraulic excavator) / manual means over areas (exceeding 30cm in depth. 1.5 m in width as well as 10 sqm on plan) including disposal of excavated earth, lead upto 50m and lift upto 1.5m, disposed earth to be levelled and neatly dressed.
All kinds of soil</t>
  </si>
  <si>
    <t>NO.</t>
  </si>
  <si>
    <t>L</t>
  </si>
  <si>
    <t>D</t>
  </si>
  <si>
    <t>QTY.</t>
  </si>
  <si>
    <t>Total qty.</t>
  </si>
  <si>
    <t>UNIT</t>
  </si>
  <si>
    <t xml:space="preserve">COLUMN </t>
  </si>
  <si>
    <t>TOTAL</t>
  </si>
  <si>
    <t>SAY</t>
  </si>
  <si>
    <t>DRAIN LINE</t>
  </si>
  <si>
    <t>Extra for every additional lift of 1.5 m or part thereof in excavation / banking excavated or stacked materials.
 All kinds of soil</t>
  </si>
  <si>
    <t>Providing and laying in position cement concrete of specified grade excluding the cost of centering and shuttering - All work up to plinth level :
1:4:8 (1 cement : 4 coarse sand :8 graded stone aggr. 40 mm nominal size)</t>
  </si>
  <si>
    <t>COLUMN FOOTING</t>
  </si>
  <si>
    <t>Reinforced cement concrete work in walls (any thickness), including attached pilasters, buttresses, plinth and string courses, fillets, columns, pillars, piers, abutments, posts and struts etc. up to floor five level, excluding cost of centering, shuttering, finishing and reinforcement : 
1:1.5:3 (1 cement : 1.5 coarse sand : 3 graded stone aggregate 20 mm nominal size)</t>
  </si>
  <si>
    <t xml:space="preserve">ground floor columns </t>
  </si>
  <si>
    <t xml:space="preserve">first floor columns </t>
  </si>
  <si>
    <t xml:space="preserve">terrace columns </t>
  </si>
  <si>
    <t xml:space="preserve">COPING </t>
  </si>
  <si>
    <t>LINTEL</t>
  </si>
  <si>
    <t>BEAM</t>
  </si>
  <si>
    <t xml:space="preserve">ground floor </t>
  </si>
  <si>
    <t xml:space="preserve">first floor </t>
  </si>
  <si>
    <t xml:space="preserve">terrace </t>
  </si>
  <si>
    <t>SLAB</t>
  </si>
  <si>
    <t>GROUND FLOOR</t>
  </si>
  <si>
    <t>FIRST FLOOR</t>
  </si>
  <si>
    <t>TERRACE</t>
  </si>
  <si>
    <t>STAIRCASE</t>
  </si>
  <si>
    <t>steps</t>
  </si>
  <si>
    <t>landing</t>
  </si>
  <si>
    <t>WEATHER SHADE &amp; CHAJJAS</t>
  </si>
  <si>
    <t>grad slab side</t>
  </si>
  <si>
    <t>ground floor slab</t>
  </si>
  <si>
    <t>first floor slab</t>
  </si>
  <si>
    <t>STAIRCASE landing (ground floor)</t>
  </si>
  <si>
    <t>STAIRCASE landing (first floor)</t>
  </si>
  <si>
    <t xml:space="preserve">column </t>
  </si>
  <si>
    <t>footing</t>
  </si>
  <si>
    <t>Ground Beam</t>
  </si>
  <si>
    <t>ground beam</t>
  </si>
  <si>
    <t xml:space="preserve">ground column </t>
  </si>
  <si>
    <t xml:space="preserve">first column </t>
  </si>
  <si>
    <t>cabin</t>
  </si>
  <si>
    <t xml:space="preserve">west slab </t>
  </si>
  <si>
    <t>side</t>
  </si>
  <si>
    <t>ground floor</t>
  </si>
  <si>
    <t>first floor</t>
  </si>
  <si>
    <t>kg per cum</t>
  </si>
  <si>
    <t>qty.</t>
  </si>
  <si>
    <t xml:space="preserve">For Footings   </t>
  </si>
  <si>
    <t xml:space="preserve">For Columns </t>
  </si>
  <si>
    <t xml:space="preserve">For Coping </t>
  </si>
  <si>
    <t xml:space="preserve">For Ground Beam </t>
  </si>
  <si>
    <t xml:space="preserve">stair cabin columns </t>
  </si>
  <si>
    <t xml:space="preserve">grad slab </t>
  </si>
  <si>
    <t>For grade slab 1:1.5:3</t>
  </si>
  <si>
    <t>For Lintel Beam</t>
  </si>
  <si>
    <t xml:space="preserve">For Slab Beam  </t>
  </si>
  <si>
    <t xml:space="preserve">For Stair case   </t>
  </si>
  <si>
    <t>For Chhajja and For RCC Slab</t>
  </si>
  <si>
    <t xml:space="preserve">As per IS :9103 
6.2.3.2 Proportioning concrete for tests for general evaluation (a) The cement content of the mix shall be 307 f 3 kg/m3, 
</t>
  </si>
  <si>
    <t>Qty.</t>
  </si>
  <si>
    <t xml:space="preserve">extra cement Qty. </t>
  </si>
  <si>
    <t>RMT</t>
  </si>
  <si>
    <t>Total Excavated Earth</t>
  </si>
  <si>
    <t>Less (PCC+Sand+RCC Footing+Columns)</t>
  </si>
  <si>
    <t>(b )</t>
  </si>
  <si>
    <t>(c)</t>
  </si>
  <si>
    <t>Steel reinforcement for R.C.C. work including straightening, cutting, bending, placing in position and binding all complete upto plinth level.
Thermo-Mechanically Treated bars</t>
  </si>
  <si>
    <t>Steel reinforcement for R.C.C. work including straightening, cutting, bending, placing in position and binding all complete above plinth level.
Thermo-Mechanically Treated bars</t>
  </si>
  <si>
    <t>Brick work with common burnt clay F.P.S. (non modular) bricks of class designation 7.5 in foundation and plinth in:
Cement mortar 1:6 (1 cement : 6 coarse sand)</t>
  </si>
  <si>
    <t>First floor</t>
  </si>
  <si>
    <t>terrace perapet &amp; stair cabin</t>
  </si>
  <si>
    <t>kitchen plat form</t>
  </si>
  <si>
    <t>window sill &amp; jems   (W1)</t>
  </si>
  <si>
    <t>Half brick masonry with common burnt clay F.P.S. (non modular) bricks
of class designation 7.5 in foundations and plinth in :
cement mortar 1:4 (1 cement : 4 coarse sand)</t>
  </si>
  <si>
    <t>W1</t>
  </si>
  <si>
    <t>Ground floor</t>
  </si>
  <si>
    <t xml:space="preserve">stair cabin </t>
  </si>
  <si>
    <t>D1</t>
  </si>
  <si>
    <t>D2</t>
  </si>
  <si>
    <t>stair cabin   (D1)</t>
  </si>
  <si>
    <t>Rmt</t>
  </si>
  <si>
    <t>Providing and fixing M.S. grills of required pattern in frames of windows etc. with M.S. flats, square or round bars etc. including priming coat with approved steel primer all complete.
Fixed to openings/wooden frames with rawl plugs &amp; screws etc.</t>
  </si>
  <si>
    <t>kg</t>
  </si>
  <si>
    <t>Providing and fixing aluminium hanging floor door stopper, ISI marked, anodised (anodic coating not less than grade AC 10 as per IS : 1868) transparent or dyed to required colour and shade, with necessary screws etc. complete.
Twin rubber stopper</t>
  </si>
  <si>
    <t>ground floor  stair case railing</t>
  </si>
  <si>
    <t>kg/mt</t>
  </si>
  <si>
    <t>49X49X2.9mm thick 4.07kg/mt</t>
  </si>
  <si>
    <t>25X25X2.6mm thick 1.69kg/mt</t>
  </si>
  <si>
    <t>first floor  stair case railing</t>
  </si>
  <si>
    <t>vertical member</t>
  </si>
  <si>
    <t>stair</t>
  </si>
  <si>
    <t>entry steps</t>
  </si>
  <si>
    <t>15 mm cement plaster on rough side of single or half brick wall finished with a floating coat of neat cement of mix : 
1:4 (1 cement: 4 fine sand)</t>
  </si>
  <si>
    <t xml:space="preserve">18 mm cement plaster in two coats under layer 12 mm thick cement plaster 1:5 (1 cement : 5 coarse sand) and a top layer 6 mm thick cement plaster 1:3 (1 cement : 3 coarse sand) finished rough with sponge. 
</t>
  </si>
  <si>
    <t>Finishing walls with Acrylic Smooth exterior paint  of required shade: 
New work (Two or more coats applied @ 1.67 ltr/10 Sq mtrs over and including priming coat of exterior primer applied @ 2.20 Kg/ 10 sq mtrs).</t>
  </si>
  <si>
    <t>Wall painting with premium acrylic emulsion paint of interior grade, having VOC (Volatile Organic Compound ) content less than 50 grams/litre of approved brand and manufacture, including applying additional coats wherever required to achieve even shade and colour.
Two coats</t>
  </si>
  <si>
    <t>as per item no 24</t>
  </si>
  <si>
    <t>Applying priming coats with primer of approved brand and manufacture, having low VOC (Volatile Organic Compound ) content.
With water thinnable cement primer on wall surface having VOC content less than 50 grams/litre</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</si>
  <si>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fixed portion
Polyester powder coated aluminium (minimum thickness of polyester powder coating 50 micron)</t>
  </si>
  <si>
    <t>For shutters of doors, windows &amp; ventilators including providing and fixing hinges/ pivots and making provision for fixing of fittings wherever required including the cost of EPDM rubber / neoprene gasket required (Fittings shall be paid for separately) 
Polyester powder coated aluminium (minimum thickness of polyester powder coating 50 micron)</t>
  </si>
  <si>
    <t>Filling the gap in between aluminium frame and adjacent RCC/Brick/Stone work by providing weather silicon sealant over backer rod of approved quality as per architectural drawings and direction of Engineer-in Charge complete.
Up to 5mm depth and 5mm width</t>
  </si>
  <si>
    <t>Providing and fixing glazing in aluminium door, window, ventilator shutters and partitions etc. with EPDM rubber / neoprene gasket etc. complete as per the architectural drawings and the directions of engineer-in-charge.(Cost of aluminium snap beading shall be paid in basic item):
With float glass panes of 5 mm thickness (weight not less than 12.50 kg/ sqm)</t>
  </si>
  <si>
    <t>Providing and fixing on wall face unplasticised Rigid PVC rain water pipes conforming to IS : 13592 Type A, including jointing with seal ring conforming to IS : 5382, leaving 10 mm gap for thermal expansion, (i) Single socketed pipes.</t>
  </si>
  <si>
    <t>110 mm diameter</t>
  </si>
  <si>
    <t>Mtr</t>
  </si>
  <si>
    <t>Providing and fixing on wall face unplasticised - PVC moulded fittings/ accessories for unplasticised Rigid PVC rain water pipes conforming to IS : 13592 Type A, including jointing with seal ring conforming to IS : 5382, leaving 10 mm gap for thermal expansion.</t>
  </si>
  <si>
    <t>Coupler</t>
  </si>
  <si>
    <t>110 mm</t>
  </si>
  <si>
    <t>( c )</t>
  </si>
  <si>
    <t>Bend 87.5°</t>
  </si>
  <si>
    <t>110 mm bend</t>
  </si>
  <si>
    <t>Shoe (Plain)</t>
  </si>
  <si>
    <t>110 mm Shoe</t>
  </si>
  <si>
    <t>Providing and fixing to the inlet mouth of rain water pipe cast iron grating 15 cm diameter and weighing not less than 440 grams.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</si>
  <si>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 :</t>
  </si>
  <si>
    <t xml:space="preserve"> </t>
  </si>
  <si>
    <t>32 mm nominal outer dia Pipes</t>
  </si>
  <si>
    <t>40 mm nominal outer dia Pipes</t>
  </si>
  <si>
    <t>15 mm nominal outer dia Pipes</t>
  </si>
  <si>
    <t>20 mm nominal outer dia Pipes</t>
  </si>
  <si>
    <t>C</t>
  </si>
  <si>
    <t>25 mm nominal outer dia Pipes</t>
  </si>
  <si>
    <t>Mtr.</t>
  </si>
  <si>
    <t>Providing and fixing gun metal gate valve with C.I. wheel of approved quality (screwed end) :</t>
  </si>
  <si>
    <t>32 mm nominal bore.</t>
  </si>
  <si>
    <t>Nos</t>
  </si>
  <si>
    <t xml:space="preserve">40 mm nominal bore </t>
  </si>
  <si>
    <t>50 mm nominal bore</t>
  </si>
  <si>
    <t>No</t>
  </si>
  <si>
    <t>Providing and fixing C.P. brass shower rose with 15 or 20 mm inlet :</t>
  </si>
  <si>
    <t>100 mm diameter</t>
  </si>
  <si>
    <t>Providing and fixing G.I. Union in G.I. pipe including cutting and threading the pipe and making long screws etc. complete (New work) :</t>
  </si>
  <si>
    <t>Providing &amp; fixing CP brass bib cock of approved quality conforming IS:8931.</t>
  </si>
  <si>
    <t>15 mm nominal bore</t>
  </si>
  <si>
    <t>Providing &amp; fixing CP brass long body  bib cock of approved quality conforming IS standards and weighing not less than 690gms</t>
  </si>
  <si>
    <t>Providing and fixing C.P. brass stop cock (concealed) of standard design and of approved make conforming to IS:8931.</t>
  </si>
  <si>
    <t>Providing &amp; fixing CP brass angle valve for basin mixer and geyser points of approved quality conforming to IS:8931.</t>
  </si>
  <si>
    <t>Providing and fixing C.P. Brass extension nipple (size 15mmx50mm) of approved make and quality as per direction of Engineer-in-charge.</t>
  </si>
  <si>
    <t>Providing and fixing PTMT grating of approved quality and colour : Rectangular type with openable circular lid 150 mm nominal size square, 100mm diametre of the inner hinged round grating.</t>
  </si>
  <si>
    <t>Providing, laying and jointing glazed stoneware pipes class SP-1 with stiff mixture of cement mortar in the proportion of 1:1 (1 cement : 1 fine sand) including testing of joints etc. complete :</t>
  </si>
  <si>
    <t>150 mm diameter</t>
  </si>
  <si>
    <t>Providing and laying cement concrete 1:5:10 (1 cement : 5 coarse sand : 10 graded stone aggregate 40 mm nominal size) all-round S.W. pipes including bed concrete as per standard design :</t>
  </si>
  <si>
    <t>150 mm diameter S.W. pipe</t>
  </si>
  <si>
    <t>With sewer bricks conforming to IS : 4885</t>
  </si>
  <si>
    <t>Providing and laying non-pressure NP2 class (light duty) R.C.C. pipes with collars jointed with stiff mixture of cement mortar in the proportion of 1:2 (1 cement : 2 fine sand) including testing of joints etc. complete :</t>
  </si>
  <si>
    <t>150 mm dia. R.C.C. pipe</t>
  </si>
  <si>
    <t>300 mm dia. R.C.C. pipe</t>
  </si>
  <si>
    <t>With Sewer bricks confirming to IS : 4885</t>
  </si>
  <si>
    <t>Extra for depth for manholes Size 90x80 cm With Sewer bricks confirming to IS : 4885</t>
  </si>
  <si>
    <t>Sqmt</t>
  </si>
  <si>
    <t xml:space="preserve">Providing and placing on terrace polyethylene water storage tank, IS : 12701 marked, with cover and suitable locking arrangement and making necessary holes for inlet, outlet and overflow pipes but without fittings and the base support for tank. </t>
  </si>
  <si>
    <t>Ltr</t>
  </si>
  <si>
    <t>Providing and fixing white vitreous china pedestal type water closet (European type W.C.. pan) with seat &amp; lid,10 litre low level level white P.V.C. flushing cistern including flush pipe with manually controlled device (handle liver) confirming to IS 7231 , with all fitting and fixture complete including cuttings and making good the walls and floor wherever required. 
W.C pan with ISI marked white solid plastic seat and lid.</t>
  </si>
  <si>
    <t>Providing and fixing wash basin with C.I. brackets, 15 mm C.P. brass pillar taps, 32 mm C.P. brass waste of standard pattern, including painting of fittings and brackets, cutting and making good the walls wherever require :
White Vitreous china flat back wash basin size 550 x 400 mm with a single 15 mm CP brass pillar tap.</t>
  </si>
  <si>
    <t>Providing and fixing PVC waste pipe for sink or wash basin including PVC waste fittings complete
Semi Rigid pipe
32 mm dia</t>
  </si>
  <si>
    <t>Providing and fixing PTMT Waste Coupling for wash basin and sink,of approved quality and colour.
Waste coupling 38 mm dia of 83 mm length and 77mm breadth, weighing not less than 60 gms</t>
  </si>
  <si>
    <t>Providing and fixing PTMT Bottle trap for wash basin and sink 
Bottle trap 31 mm single piece moulded with height of 270 mm, effective length of tail pipe 260 mm from the centre of the waste coupling 77 mm breadth with 25 mm minimum water seal, weighing not less than 260 gms.</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</si>
  <si>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</si>
  <si>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</si>
  <si>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Providing and fixing G.I. pipes complete with G.I. fittings and clamps, i/c cutting and making good the walls etc.
Supply water to the over head tank Exposed on wall 50 mm dia nominal bore</t>
  </si>
  <si>
    <t>Providing and fixing square-mouth S.W. gully trap class SP-1 150x150 complete with PVC grating brick masonry chamber with water tight PVC cover with frame of 300 x300 mm size (inside) the weight of cover to be not less than 4.50 kg and frame to be not less than 2.70 kg as per standard design :
150 x 100 mm size P type</t>
  </si>
  <si>
    <t>( C)</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</si>
  <si>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 :</t>
  </si>
  <si>
    <t>Providing and fixing unplasticised -PVC pipe clips of approved design to unplasticised -PVC rain water pipes by means of 50x50x50mm hard wood plugs, screwed with M.S. screws of required length including cutting brick work and fixing in cement mortar 1:4 (1 cement : 4 coarse sand) and making good the wall etc. complete.</t>
  </si>
  <si>
    <t xml:space="preserve">Providing and fixing uplasticised PVC connection pipe with brass unions </t>
  </si>
  <si>
    <t xml:space="preserve">15 mm nominal </t>
  </si>
  <si>
    <t xml:space="preserve">20 mm nominal </t>
  </si>
  <si>
    <t>250 mm dia. R.C.C. pipe</t>
  </si>
  <si>
    <t>Painting with synthetic enamel paint of approved brand and manufacture of required colour to give an even shade :
Two or more coats on new work over an under coat of suitable shade with ordinary paint of approved brand and manufacture</t>
  </si>
  <si>
    <t>Providing and fixing 6mm thick Clear mirror with bevelled edge on the wall over 6mm thick polycorbonate sheet with ss screw / stud,  machine cut in required size, approved shade &amp; colour etc. complete with all respect at all levels as directed by Engineer-in-charge. (Sample of Mirror shall be got approved from Engineer-in-Charge).</t>
  </si>
  <si>
    <t>Providing, fixing, testing and commissioning uPVC SWR Nahani trap, plain floor trap/ Multi floor trap with strainer/top cover etc. confirming to DIN 19531, DIN 19534, IS 14735-99, IS-5382 of 110 mm dia inlet and 75 mm outlet nominal dia. including fixing PVC reducer of 110mm dia. to 75 mm dia. and jointing with adhessive solvent cement including cost of cutting and making good the walls and floors at all levels etc. complete.</t>
  </si>
  <si>
    <t>Providing and fixing C.P. brass long nose bib cock of approved quality conforming to IS standards and weighing not less than 810 gms.</t>
  </si>
  <si>
    <t>Rate       Rs.</t>
  </si>
  <si>
    <t>Providing and fixing Stainless Steel A ISI 304 (18/8) kitchen sink as per IS : 13983 with C.I. brackets and stainless steel plug 40 mm, including painting of fittings and brackets, cutting and making good the walls wherever required : Kitchen sink with drain board Size 510 x 1040 bowl depth 178 mm</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</si>
  <si>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</si>
  <si>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 All kinds of soil                                                                                                                                                      (a)  Pipes, cables etc. exceeding 80 mm dia. but not exceeding 300 mm dia</t>
  </si>
  <si>
    <t>Providing and fixing standard make Wood grain colour , water proof Solid Section Door Frame made up of wood partical powder and Poly Vinyl Chloride PVC rasins composite WPC high pressure density 0.78 to 0.90 Kg/m3 molded section double rebated door frames of 100X 60 mm size frame section cut to opening size with fixing of toung and groove joints with Fevicol SH adhesive fixed joints for vertical and horizontal members  including 100mm long SS screw as frame holdfast fixed in a wall masonary or RCC opening sides including molding pattis of same material  etc. comp. As per  Architect instructions  and drawing or as directed by engineer in charge.</t>
  </si>
  <si>
    <t>40 mm nominal bore, 206mm long, weighing not less than 690 gms</t>
  </si>
  <si>
    <t xml:space="preserve">Cutting chases in brick masonry walls for following diameter sand cast iron/centrifugally cast (spun) iron pipes and making good the same with cement concrete 1:3:6 ( 1 cement : 3 coarse sand :6 graded stone aggregate 12.5 mm nominal size), including necessary plaster and pointing in cement mortar 1:4 (1 cement : 4 coarse sand) : </t>
  </si>
  <si>
    <t>Slotted cowl (terminal guard) 75 mm dia</t>
  </si>
  <si>
    <t>Slotted cowl (terminal guard) 100 mm dia</t>
  </si>
  <si>
    <t xml:space="preserve">Providing, fixing , laying, testing &amp; commissioning (Concealed/surface mounted or underground) uPVC SWR Rigid pipes confirming to IS 13592-1992 of PRICE/SUPREME/ FINOLEX or equivalent make of working pressure 6kg/sq.cm for drainage line including necessary fittings such as couplers, bends, tees, cross tees, cowls, clamps, rubber packing ring etc. confirming to DIN 19561, DIN 19534, IS 14735-99, IS-5382, joining with adhessive solvent cement including cost of jointing materials and all other necessary fixtures, fitting, air and water tight testing of the line etc. complete at all levels. </t>
  </si>
  <si>
    <t>uPVC SWR Rigid pipes 75mmØ Inner Diameter bathroom and kitchen waste Drain Pipe</t>
  </si>
  <si>
    <t>uPVC SWR Rigid pipes 100mmØ inner Diameter bathroom and kitchen waste Drain Pipe</t>
  </si>
  <si>
    <t>uPVC SWR Rigid pipes 150mmØ inner Diameter WC solid waste Drain Pipe</t>
  </si>
  <si>
    <t>uPVC SWR Rigid pipe plain bend 75 mm dia</t>
  </si>
  <si>
    <t>uPVC SWR Rigid pipe plain bend 100 mm dia</t>
  </si>
  <si>
    <t>uPVC SWR Rigid pipe bend with access door 75 mm dia</t>
  </si>
  <si>
    <t>uPVC SWR Rigid pipe bend with access door 100 mm dia</t>
  </si>
  <si>
    <t>uPVC SWR Rigid pipe plain single equal junctions 75x75x75 mm dia</t>
  </si>
  <si>
    <t>uPVC SWR Rigid pipe plain single equal junctions 100x100x100 mm dia</t>
  </si>
  <si>
    <t>uPVC SWR Rigid pipe single equal junctions 75x75x75 mm dia with access door</t>
  </si>
  <si>
    <t>uPVC SWR Rigid pipe single equal junctions 100x100x100 mm dia with access Door</t>
  </si>
  <si>
    <t>PART B -NON SCHEDULE ITEMS</t>
  </si>
  <si>
    <t xml:space="preserve">Providing, making &amp; fixing 28 mm thick water proof medium density PVC DOOR SHUTTER with 1mm thick approved make colour and make Laminate on both sides with PVC adhesive tap beeding on all sides shall be provided with standard approved make 150x3mm S.S. heavy hinges fixed with SS screws. 200mm S.S. door stopper inside top, 300mm SS Aldrop inside, 300mm heavy type SS front aldrop fixed with SS screws and bolts including Rubber stopper and back side nylon buffer stop. etc. comp. as per architect’s instructions supervision of IC. 
</t>
  </si>
  <si>
    <t>Bottom</t>
  </si>
  <si>
    <t>Providing and laying water proofing treatment to vertical and horizontal surfaces of sunk slab portions of W.C., kitchen and the like consisting of : Ist course of applying cement slurry @ 4.4 kg/sqm mixed with water proofing compound conforming to IS 2645 in recommended proportions including rounding off junction of vertical and horizontal surface. IInd course of 20 mm cement plaster 1:3 (1 cement : 3 coarse sand) mixed with water proofing compound in recommended proportion including rounding off junction of vertical and horizontal surface.</t>
  </si>
  <si>
    <t>sides</t>
  </si>
  <si>
    <t xml:space="preserve">Providing and laying Ceramic glazed floor tiles for terrace water proofing of size 300x300 mm with 8mm Thickness  approved make in white colour  laid on 20 mm thick cement mortar 1:4 (1 Cement : 4 Coarse sand)in proper slop towards rain water pipe outlets with cement vata in ceemnt mortar 1:4 with neat cement slurry, Jointing with grey cement slurry @ 3.3 kg/sqm including pointing the joints etc., </t>
  </si>
  <si>
    <t>Open Terrace</t>
  </si>
  <si>
    <t>Slotted cowl (terminal guard) 150 mm dia</t>
  </si>
  <si>
    <t>Metal Pipe Clip 75mm</t>
  </si>
  <si>
    <t>Metal Pipe Clip 100mm</t>
  </si>
  <si>
    <t>Metal Pipe Clip 150mm</t>
  </si>
  <si>
    <t xml:space="preserve">Providing and fixing PTMT Ball cock of approved quality, colour and make complete with Epoxy coated aluminium rod with L.P./ H.P.H.D. plastic ball.       
50 mm nominal bore, 242mm long, weighing not less </t>
  </si>
  <si>
    <t xml:space="preserve">Providing and fixing PTMT Ball cock of approved quality, colour and make complete with Epoxy coated aluminium rod with L.P./ H.P.H.D. plastic ball.     </t>
  </si>
  <si>
    <t>uPVC SWR Rigid pipe plain bend 160 mm dia</t>
  </si>
  <si>
    <t>uPVC SWR Rigid pipe bend with access door 160 mm dia</t>
  </si>
  <si>
    <t>uPVC SWR Rigid pipe plain single equal junctions 150x150x150 mm dia</t>
  </si>
  <si>
    <t>uPVC SWR Rigid pipe single equal junctions 150x150x150 mm dia with access Door</t>
  </si>
  <si>
    <t>50X4X2.7X.30</t>
  </si>
  <si>
    <t>50X4X2.4X.30</t>
  </si>
  <si>
    <t>stair cabin</t>
  </si>
  <si>
    <t>Ramp</t>
  </si>
  <si>
    <t>ground floor  Ramp railing</t>
  </si>
  <si>
    <t>OPD 1 TO 9</t>
  </si>
  <si>
    <t>REGISTRATION OFFICE</t>
  </si>
  <si>
    <t xml:space="preserve">OPD WATTING </t>
  </si>
  <si>
    <t>PASSAGE</t>
  </si>
  <si>
    <t>STAIR SIDE</t>
  </si>
  <si>
    <t>STORE &amp; NURSE ROOM</t>
  </si>
  <si>
    <t>FEMALE WARD</t>
  </si>
  <si>
    <t>DOCTOR ROOM</t>
  </si>
  <si>
    <t>STAFF ROOM</t>
  </si>
  <si>
    <t>MALE WARD</t>
  </si>
  <si>
    <t>Add 20% extra for 10cm high skirting on wall</t>
  </si>
  <si>
    <t>as per item no 41</t>
  </si>
  <si>
    <t>as per item no 40</t>
  </si>
  <si>
    <t>stair cabin &amp; terrace perapet</t>
  </si>
  <si>
    <t>Ground Floor</t>
  </si>
  <si>
    <t>First Floor</t>
  </si>
  <si>
    <t>A1- Partition frame</t>
  </si>
  <si>
    <t>A1- Door Shutter</t>
  </si>
  <si>
    <t>JINDAL 19569 (1.052Kg/Mt)</t>
  </si>
  <si>
    <t>JINDAL 19505 (1.052Kg/Mt)</t>
  </si>
  <si>
    <t>partation</t>
  </si>
  <si>
    <t>door</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</si>
  <si>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including grouting the joint with white cement &amp; matching pigments etc. complete.
Size of Tread Tile 1200x300mm and Riser 1200x175mm</t>
  </si>
  <si>
    <t>deducted 12%GST</t>
  </si>
  <si>
    <t xml:space="preserve">Rate WITHOUT GST       </t>
  </si>
  <si>
    <t>ADD 18%GST</t>
  </si>
  <si>
    <t>Rate  WITH 18%GST</t>
  </si>
  <si>
    <t>Brick work with common burnt clay F.P.S. (non modular) bricks of class designation 7.5 in superstructure above plinth level up to floor V level in all shapes and sizes in :  Cement mortar 1:4 (1 cement : 4 coarse sand)</t>
  </si>
  <si>
    <t>W1 Total 13 window in ground floor</t>
  </si>
  <si>
    <t>W1 Total 16 window in first floor</t>
  </si>
  <si>
    <t>frame section Jindal 20704 92x19.6x1.20</t>
  </si>
  <si>
    <t>1.005 Kg/Mt</t>
  </si>
  <si>
    <t>frame section Jindal 20047 63.50x38.10x1.50</t>
  </si>
  <si>
    <t>Wt 0.942 Kg/mt</t>
  </si>
  <si>
    <t xml:space="preserve">63.50x38.10x1.65 </t>
  </si>
  <si>
    <t>Mullion  Jindal 20048</t>
  </si>
  <si>
    <t>Shutter Section Jindal 20710</t>
  </si>
  <si>
    <t>41x20x1.10        wt  1.10 Kg/mt</t>
  </si>
  <si>
    <t>Ventilators Only Grill</t>
  </si>
  <si>
    <t>Making Septic Tank 1.5 m x 3.5 metre 1.5 mt deep with Cement plaster with bricks and S.W. drain pipe 300 mm diameter, 1.8 m long complete as per standard design. 19.32.1 With common burnt clay F.P.S. (non modular) bricks of class designation 7.5 each 28029.15</t>
  </si>
  <si>
    <t>RELATIVE WAITING</t>
  </si>
  <si>
    <t xml:space="preserve">Providing and laying floor tiles for Anti skid PARKING TILE of size 300x300 mm with 8mm Thickness  approved make in white colour  laid on 20 mm thick cement mortar 1:4 (1 Cement : 4 Coarse sand)in proper line and level including pointing the joints etc., </t>
  </si>
  <si>
    <t>clip Jindal-19370 (0.109 kg/mt)</t>
  </si>
  <si>
    <t xml:space="preserve">W1 Total 39 window shutter </t>
  </si>
  <si>
    <t>20 kg per 1 sqmt</t>
  </si>
  <si>
    <t>Steel Door on Ramp</t>
  </si>
  <si>
    <t>MEDICINE DISPENSARY</t>
  </si>
  <si>
    <t>DSR Updated Dec_2021 ITEM CODE</t>
  </si>
  <si>
    <t>NS-4</t>
  </si>
  <si>
    <t>Remark</t>
  </si>
  <si>
    <t>Sl. No.</t>
  </si>
  <si>
    <t>Whether SAC in column ‘3’ is confirmed. If not  indicate applicable the SAC #</t>
  </si>
  <si>
    <t>Rate of GST applicable ( in %)</t>
  </si>
  <si>
    <t>Whether  rate of GST in column ‘5’ is confirmed. If not  indicate applicable rate of GST #</t>
  </si>
  <si>
    <t>SAC (Service Accounting Codes)</t>
  </si>
  <si>
    <t>पावर ग्रिड कारपोरेशन ऑफ इंडिया लिमिटेड</t>
  </si>
  <si>
    <t>POWER GRID CORPORATION OF INDIA LTD.</t>
  </si>
  <si>
    <t>WRTS-II,RHQ,VADODARA</t>
  </si>
  <si>
    <t>(SCHEDULE OF RATES AND PRICES)</t>
  </si>
  <si>
    <t>To:</t>
  </si>
  <si>
    <t>Name        :</t>
  </si>
  <si>
    <t>Contract Services</t>
  </si>
  <si>
    <t>Address    :</t>
  </si>
  <si>
    <t>Power Grid Corporation of India Ltd.,</t>
  </si>
  <si>
    <t>Western Region Transmission syatem -II</t>
  </si>
  <si>
    <t xml:space="preserve">Plot No. 54, Near Riya revati resort , </t>
  </si>
  <si>
    <t>Sama - savli road, vadodara-390008</t>
  </si>
  <si>
    <t>Total Tax GST</t>
  </si>
  <si>
    <t xml:space="preserve">Schedule-5 </t>
  </si>
  <si>
    <t>(SUMMARY OF TAXES &amp; DUTIES)</t>
  </si>
  <si>
    <t>Item Nos.</t>
  </si>
  <si>
    <t>Total Price
 (in ₹)</t>
  </si>
  <si>
    <t>TOTAL GST on Services</t>
  </si>
  <si>
    <t>a.</t>
  </si>
  <si>
    <t>b.</t>
  </si>
  <si>
    <t xml:space="preserve">Date : </t>
  </si>
  <si>
    <t>Printed Name   :</t>
  </si>
  <si>
    <t>Place :</t>
  </si>
  <si>
    <t>Designation   :</t>
  </si>
  <si>
    <t xml:space="preserve">Schedule-6 </t>
  </si>
  <si>
    <t>(Grand Summary)</t>
  </si>
  <si>
    <t>Total Price (INR)</t>
  </si>
  <si>
    <t>Service/Installation Charges</t>
  </si>
  <si>
    <t>TOTAL SCHEDULE NO.-5</t>
  </si>
  <si>
    <t>c.</t>
  </si>
  <si>
    <t># In case the bidder leaves the cell for confirmation of the SAC and/or  GST rate “blank”,  the SAC and corresponding GST rate indicated by the Employer shall be deemed to be the one confirmed by the Bidder.</t>
  </si>
  <si>
    <t>I</t>
  </si>
  <si>
    <t>While filling up the worksheets following may please be observed :</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</si>
  <si>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</si>
  <si>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</si>
  <si>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</si>
  <si>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</si>
  <si>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</si>
  <si>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</si>
  <si>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</si>
  <si>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</si>
  <si>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</si>
  <si>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</si>
  <si>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</si>
  <si>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</si>
  <si>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</si>
  <si>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</si>
  <si>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</si>
  <si>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</si>
  <si>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</si>
  <si>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</si>
  <si>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</si>
  <si>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</si>
  <si>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</si>
  <si>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</si>
  <si>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</si>
  <si>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</si>
  <si>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</si>
  <si>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</si>
  <si>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</si>
  <si>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r>
      <t>Schedule Items:</t>
    </r>
    <r>
      <rPr>
        <sz val="12"/>
        <rFont val="Book Antiqua"/>
        <family val="1"/>
      </rPr>
      <t xml:space="preserve"> only % above/below DSR-2014 is to be filled up.</t>
    </r>
  </si>
  <si>
    <t>Total amount shall get calculated automatically.</t>
  </si>
  <si>
    <t>Sch-3 (Non-Schedule  Items for FOR CONSTRUCTION OF TL STORE (50m x 10 m)  FOR BANASKANTHA SUBSTATION ) :</t>
  </si>
  <si>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</si>
  <si>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</si>
  <si>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</si>
  <si>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</si>
  <si>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</si>
  <si>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</si>
  <si>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</si>
  <si>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</si>
  <si>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</si>
  <si>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</si>
  <si>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</si>
  <si>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</si>
  <si>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</si>
  <si>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</si>
  <si>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</si>
  <si>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</si>
  <si>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</si>
  <si>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</si>
  <si>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</si>
  <si>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</si>
  <si>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</si>
  <si>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</si>
  <si>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</si>
  <si>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</si>
  <si>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</si>
  <si>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</si>
  <si>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Total Erection Charges Excl. GST</t>
  </si>
  <si>
    <t>Total of Schedule Items Part-3A</t>
  </si>
  <si>
    <t>Total Tax</t>
  </si>
  <si>
    <t>Schedule-1</t>
  </si>
  <si>
    <t>Plant and Equipment (including Mandatory Spares Parts) to be supplied, including Type Test Charges for Tests to be conducted.</t>
  </si>
  <si>
    <t>(All Prices are in Indian Rupees)</t>
  </si>
  <si>
    <t>SI.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</si>
  <si>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</si>
  <si>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</si>
  <si>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</si>
  <si>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</si>
  <si>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</si>
  <si>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</si>
  <si>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</si>
  <si>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</si>
  <si>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</si>
  <si>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 xml:space="preserve">Unit Ex-Works Price March 2023
(excluding GST)
</t>
  </si>
  <si>
    <t xml:space="preserve">Total Ex-Works Price
(excluding GST)
</t>
  </si>
  <si>
    <t>14 = 12 X 13</t>
  </si>
  <si>
    <t>Extension of Gwalior Substation with 2 Nos. GIS bays for termination of LILO of 220kV Gwalior Datia Line under ‘Consultancy Services to MPPTCL’</t>
  </si>
  <si>
    <t xml:space="preserve">Erection Insulator &amp; Hardware           </t>
  </si>
  <si>
    <t xml:space="preserve">Erection Hardware for 220kV DM-type layout for HGIS Line bay including bus work complete as per section project  technical specification </t>
  </si>
  <si>
    <t>SET</t>
  </si>
  <si>
    <t xml:space="preserve">Earthing                                </t>
  </si>
  <si>
    <t>40 mm MS rod for Main Earthmat</t>
  </si>
  <si>
    <t xml:space="preserve">M  </t>
  </si>
  <si>
    <t xml:space="preserve">ILLUMINATION                            </t>
  </si>
  <si>
    <t xml:space="preserve"> Lighting fixture LED luminaires type FL-1 as per technical specification lighting fixture LED</t>
  </si>
  <si>
    <t xml:space="preserve">EA </t>
  </si>
  <si>
    <t xml:space="preserve"> Lighting fixture LED luminaires type FL-2 as per technical specification lighting fixture LED</t>
  </si>
  <si>
    <t>Illumination System for switchyard panel room of 6 m length</t>
  </si>
  <si>
    <t xml:space="preserve">LS </t>
  </si>
  <si>
    <t>Lighting Panel type ACP-2 as per technical specification</t>
  </si>
  <si>
    <t xml:space="preserve">Air conditioning                        </t>
  </si>
  <si>
    <t>Air conditioning system  for Switchyard Panel Room of 6m length</t>
  </si>
  <si>
    <t xml:space="preserve">Fire Protection                         </t>
  </si>
  <si>
    <t>Fire Detection and Alarm System for Switchyard Panel Room of 6 mlength</t>
  </si>
  <si>
    <t>5kg CO2 type Portable Fire Extinguisher</t>
  </si>
  <si>
    <t xml:space="preserve">Visual Monitoring System                </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</si>
  <si>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</si>
  <si>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 xml:space="preserve">Conversion of  one number 765kV Fixed  Line reactor to switchable line reactor along with implementation of inter-tripping scheme  under WRES-XXXIII Part-B1 scheme. </t>
  </si>
  <si>
    <t xml:space="preserve">Erection Hardware                       </t>
  </si>
  <si>
    <t>Erection Hardware for installtion of Circuit  breaker for Reactor switching  scheme as per  as per section project Technical specification</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</si>
  <si>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</si>
  <si>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</si>
  <si>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</si>
  <si>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</si>
  <si>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</si>
  <si>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 xml:space="preserve">Total Freight, 
In-transit Insurance, loading &amp; Unloading Charges 
</t>
  </si>
  <si>
    <t xml:space="preserve">Unit Freight, In-transit Insurance, loading &amp; Unloading Charges </t>
  </si>
  <si>
    <t>Refer Section Project Technical specifcation for Detailed scope of items under this schedule .</t>
  </si>
  <si>
    <t>Schedule 3 Civil/Erection</t>
  </si>
  <si>
    <t xml:space="preserve">Service: 220 kV  Hybrid GIS equipment           </t>
  </si>
  <si>
    <t xml:space="preserve">Service: 220 kV AIS equipment           </t>
  </si>
  <si>
    <t xml:space="preserve">Service: Relay &amp; Prot Panel             </t>
  </si>
  <si>
    <t xml:space="preserve">Service: PLCC AT GWALIOR (POWERGRID)    </t>
  </si>
  <si>
    <t xml:space="preserve">Service: PLCC AT GWALIOR (DATIA-MPPTCL) </t>
  </si>
  <si>
    <t xml:space="preserve">Service: Erection Insulator &amp; Hardware  </t>
  </si>
  <si>
    <t xml:space="preserve">Service: Earthing                       </t>
  </si>
  <si>
    <t xml:space="preserve">Service: Illumination                   </t>
  </si>
  <si>
    <t xml:space="preserve">Service: Air Conditioning               </t>
  </si>
  <si>
    <t xml:space="preserve">Service: Fire protection system         </t>
  </si>
  <si>
    <t xml:space="preserve">Service: Power &amp; Control cables         </t>
  </si>
  <si>
    <t>Structure</t>
  </si>
  <si>
    <t>Foundation Bolt Erection</t>
  </si>
  <si>
    <t xml:space="preserve">Civil Works                             </t>
  </si>
  <si>
    <t>Structure Erection</t>
  </si>
  <si>
    <t>245KV, 1600 A, DM TYPE  SF6 MTS/HYBRID GIS  Line feeder bay switchgear assembly</t>
  </si>
  <si>
    <t>245 kV, 4400pf  Capacitive Voltage Transformer (1- Phase)</t>
  </si>
  <si>
    <t>216kV Surge Arrester (1-phase)</t>
  </si>
  <si>
    <t>245 kV,1 phase Bus Post Insulator (except for Line Traps )</t>
  </si>
  <si>
    <t>220kV Circuit Breaker Relay Panel with Auto Reclose (with Automation)</t>
  </si>
  <si>
    <t>220kV Line Protection Panel (with Automation)</t>
  </si>
  <si>
    <t>220kV, 1600A, 0.5mH, 40 kA Line Trap</t>
  </si>
  <si>
    <t>245 kV ,1 phase Bus Post Insulators for Line Traps</t>
  </si>
  <si>
    <t>Coupling device for PLCC</t>
  </si>
  <si>
    <t>Carrier Equipment Analog type (for Speech+Data &amp; Speech+Protection)</t>
  </si>
  <si>
    <t>HF CABLE FOR PLCC-75 OHM (KM)</t>
  </si>
  <si>
    <t>Dismantling of existing carrier equipment and couplind device at MPPTCL-DATIA SS ,shifting to POWERGRID Gwalior SS and re-erection at SPR of new 220kV line bays .</t>
  </si>
  <si>
    <t>220KV Tension Insulator string and associated hardware fitting without turn buckle suitable for Quad conductor</t>
  </si>
  <si>
    <t xml:space="preserve"> 220KV Tension Insulator string and associated hardware fitting with turn buckle suitable for Quad conductor</t>
  </si>
  <si>
    <t>220KV  Tension Insulator string and associated hardware fitting without turn buckle suitable for Single conductor</t>
  </si>
  <si>
    <t>Fire Detection and Alarm System for Switchyard Panel Room of 6 m length</t>
  </si>
  <si>
    <t xml:space="preserve"> Laying of 1.1KV GRADE 3CX2.5 SQMM CONTROL CABLE</t>
  </si>
  <si>
    <t xml:space="preserve"> Laying of 1.1KV GRADE 5CX2.5 SQMM CONTROL CABLE</t>
  </si>
  <si>
    <t xml:space="preserve"> Laying of  1.1KV GRADE 10CX2.5 SQMM CONTROL CABLE</t>
  </si>
  <si>
    <t xml:space="preserve"> Laying of  1.1KV GRADE 19CX1.5 SQMM CONTROL CABLE</t>
  </si>
  <si>
    <t>Laying of  1.1KV GRADE 3.5CX70 SQMM (PVC) POWER CABLE</t>
  </si>
  <si>
    <t>Laying of  1.1KV GRADE 3.5CX35 SQMM (PVC) POWER CABLE</t>
  </si>
  <si>
    <t>Laying of  1.1KV GRADE 4CX16 SQMM (PVC) POWER CABLE</t>
  </si>
  <si>
    <t>Laying of  1.1KV GRADE 4CX6 SQMM (PVC) POWER CABLE</t>
  </si>
  <si>
    <t>Laying of  1.1KV GRADE 2CX6 SQMM (PVC) POWER CABLE</t>
  </si>
  <si>
    <t>Fabrication, galvanising and supply of Lattice Structures (MSSteel), to be designed during detailed engineering, for towers,</t>
  </si>
  <si>
    <t>Fabrication, galvanising and supply of  of  Equipment Support (Pipe) Structures to be designed during detailed engineering. (MS Pipes)</t>
  </si>
  <si>
    <t>Foundation Bolts including nuts, checknut, and washers for latice and pipe structures.</t>
  </si>
  <si>
    <t>Fasteners (nuts, bolts and spring washers)</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</si>
  <si>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</si>
  <si>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</si>
  <si>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</si>
  <si>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</si>
  <si>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Providing and laying Plain Cement Concrete 1:5:10 (1 cement : 5 sand : 10 brick aggregate)</t>
  </si>
  <si>
    <t>Steel Reinforcement</t>
  </si>
  <si>
    <t>Misc. Structural steel including rails, embedments, edge protection angles, gratings etc. but excluding the reinforcement steel andsteel for lattice and pipe structures.</t>
  </si>
  <si>
    <t>Stone spreading in switchyard excluding PCC</t>
  </si>
  <si>
    <t>Antiweed treatment</t>
  </si>
  <si>
    <t>Removing,cleaning and washing of existing stones and respreading of stones in switchyard excluding PCC</t>
  </si>
  <si>
    <t xml:space="preserve"> Demolishing RCC work including stacking of steel bars and disposal of unserviceable material.</t>
  </si>
  <si>
    <t>3.75m wide Cement Concrete road with PCC shoulder including 100 mm dia RCC Hume Pipe @ 100 metre interval as per drawing and TS.However, reinforcement steel and all type concrete shall be paid separately under relevant items</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</si>
  <si>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</si>
  <si>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</si>
  <si>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</si>
  <si>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</si>
  <si>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RCC culverts and cable trench crossings including supplying and laying hume pipe 250mm dia of grade (NP-3) excluding concrete as perspecification.</t>
  </si>
  <si>
    <t>RCC culverts and cable trench crossings including supplying and laying hume pipe 300mm dia of grade (NP-3) excluding concrete as perspecification.</t>
  </si>
  <si>
    <t>RCC culverts and cable trench crossings including supplying and laying hume pipe 450mm dia of grade (NP-3) excluding concrete as perspecification.</t>
  </si>
  <si>
    <t>14.4.2  Providing, laying and fixing following dia RCC pipe NP2 class (light duty) in ground complete with RCC collars, jointingwith cement mortar 1:2 (1 cement : 2 fine sand) including trenching (75 cm deep) and refilling etc as required. : 150 mm dia</t>
  </si>
  <si>
    <t>14.4.3  Providing, laying and fixing following dia RCC pipe NP2 class (light duty) in ground complete with RCC collars, jointingwith cement mortar 1:2 (1 cement : 2 fine sand) including trenching (75 cm deep) and refilling etc as required. : 250 mm dia</t>
  </si>
  <si>
    <t>Supplying, filling and compacting stone boulders mixed with sand under foundations, roads, cable trenches, drains etc in layers notexceeding 250mm thickness including ramming, watering compacting</t>
  </si>
  <si>
    <t>Supplying, filling and compacting CNS material as per specification under floors, foundations, roads, cable trenches, drains etc inlayers not exceeding 200 mm thickness</t>
  </si>
  <si>
    <t>Switchyard Panel Room - Civil Works. All civil works as per drawing and specifications complete, including - brickwork, finishing(external and internal), windows etc. However, excavation, PCC, RCC and reinforcement shall be paid separately as per BPS.</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</si>
  <si>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</si>
  <si>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Dismantling and re-erection of existing fence</t>
  </si>
  <si>
    <t>Chain link fencing matching with existing fencing excluding concrete</t>
  </si>
  <si>
    <t>Dismantling, transportation &amp; re-erection of 220kV LM</t>
  </si>
  <si>
    <t xml:space="preserve">KM </t>
  </si>
  <si>
    <t>MT</t>
  </si>
  <si>
    <t xml:space="preserve">M3 </t>
  </si>
  <si>
    <t xml:space="preserve">MT </t>
  </si>
  <si>
    <t xml:space="preserve">M2 </t>
  </si>
  <si>
    <t>Service-800kV Equipment</t>
  </si>
  <si>
    <t xml:space="preserve"> Service-Erection hardware </t>
  </si>
  <si>
    <t>Service-Control relay panels</t>
  </si>
  <si>
    <t>Service-Power &amp; Control cable</t>
  </si>
  <si>
    <t>Service-Dismantling</t>
  </si>
  <si>
    <t>765kV , 3150A, 50kA Circuit Breaker (3-phase ) without closing resistor for single phase switching (for switchable line reactor) with support structure</t>
  </si>
  <si>
    <t>EA</t>
  </si>
  <si>
    <t>Controlled switching device for 765kV Circuit Breaker</t>
  </si>
  <si>
    <t>Erection Hardware for installtion of Circuit  breaker for Reactor switching  scheme complete  as per  as per section project Technical specification</t>
  </si>
  <si>
    <t>LS</t>
  </si>
  <si>
    <t>765kV Circuit Breaker Relay Panel (With Automation)</t>
  </si>
  <si>
    <t xml:space="preserve">  Laying of 1.1KV GRADE 7CX2.5 SQMM CONTROL CABLE</t>
  </si>
  <si>
    <t xml:space="preserve"> Laying of 1.1KV Grade 10Cx2.5Sqmm Control cable</t>
  </si>
  <si>
    <t>KM</t>
  </si>
  <si>
    <r>
      <t xml:space="preserve"> Laying of 1.1KV Grade</t>
    </r>
    <r>
      <rPr>
        <sz val="12"/>
        <color rgb="FFFF0000"/>
        <rFont val="Book Antiqua"/>
        <family val="1"/>
      </rPr>
      <t xml:space="preserve"> </t>
    </r>
    <r>
      <rPr>
        <sz val="12"/>
        <color theme="1"/>
        <rFont val="Book Antiqua"/>
        <family val="1"/>
      </rPr>
      <t>19Cx1.5Sqmm Control cable</t>
    </r>
  </si>
  <si>
    <t>Dismantlling of existing 765kV BPIs including support structure and handing over to POWERGRID site store</t>
  </si>
  <si>
    <t>TOTAL OF Service</t>
  </si>
  <si>
    <t>GRAND TOTAL [a+b]</t>
  </si>
  <si>
    <r>
      <t xml:space="preserve">Total GST on Supply &amp; Installation Services  (indentified in Schedule-3) </t>
    </r>
    <r>
      <rPr>
        <sz val="10"/>
        <rFont val="Bookman Old Style"/>
        <family val="1"/>
      </rPr>
      <t xml:space="preserve"> which are not included in the Installation as per the provision of the Bidding Documents, as applicable</t>
    </r>
  </si>
  <si>
    <r>
      <t xml:space="preserve">Total GST on Supply (indentified in Schedule-1) </t>
    </r>
    <r>
      <rPr>
        <sz val="10"/>
        <rFont val="Bookman Old Style"/>
        <family val="1"/>
      </rPr>
      <t xml:space="preserve"> which are not included in the Installation as per the provision of the Bidding Documents, as applicable</t>
    </r>
  </si>
  <si>
    <t>Total F&amp;I Charges Including GST</t>
  </si>
  <si>
    <t>TOTAL SCHEDULE NO.-1</t>
  </si>
  <si>
    <t>TOTAL SCHEDULE NO.-2</t>
  </si>
  <si>
    <t>TOTAL SCHEDULE NO.-3</t>
  </si>
  <si>
    <t>Supply Charges 
(ITEMS TAB: Item 01  for BID PRICE SUMMARY Statement )</t>
  </si>
  <si>
    <t>F&amp;I Charges Including GST 
(ITEMS TAB: Item 02  for BID PRICE SUMMARY Statement )</t>
  </si>
  <si>
    <t>Total of Service/Installation Charge
(ITEMS TAB: Item 03  for BID PRICE SUMMARY Statement )</t>
  </si>
  <si>
    <t>Total GST against Supply
(ITEMS TAB: Item 04  for BID PRICE SUMMARY Statement )</t>
  </si>
  <si>
    <t>a</t>
  </si>
  <si>
    <t>b</t>
  </si>
  <si>
    <t xml:space="preserve">Grand Total </t>
  </si>
  <si>
    <t>(Schedule 1+ Schedule 2 +Schedule 3 + Schedule 5)</t>
  </si>
  <si>
    <t>Total GST against Service/Installation/Erection
(ITEMS TAB: Item 05  for BID PRICE SUMMARY Statement )</t>
  </si>
  <si>
    <t>995462</t>
  </si>
  <si>
    <r>
      <t>General Instruction to the Bidders for filling up this workbook of Price Schedules for "</t>
    </r>
    <r>
      <rPr>
        <b/>
        <sz val="14"/>
        <color rgb="FFFF0000"/>
        <rFont val="Book Antiqua"/>
        <family val="1"/>
      </rPr>
      <t>Construction of customized luxury prefabricated accommodation modules with site utility buildings with all amenities viz internal electrification, finishing, with all accessories, fittings and fixtures etc. including, transport, installation and commissioning in transit camp complex at KPS-2 POWERGRID Substation, Dist- Kutch Gujarat</t>
    </r>
    <r>
      <rPr>
        <b/>
        <sz val="14"/>
        <color indexed="9"/>
        <rFont val="Book Antiqua"/>
        <family val="1"/>
      </rPr>
      <t xml:space="preserve">” 
</t>
    </r>
  </si>
  <si>
    <t xml:space="preserve">Construction of customized luxury prefabricated accommodation modules with site utility buildings with all amenities viz internal electrification, finishing, with all accessories, fittings and fixtures etc. including, transport, installation and commissioning in transit camp complex at KPS-2 POWERGRID Substation, Dist- Kutch Gujarat
</t>
  </si>
  <si>
    <t>WR2/T/W-MISC/DOM/G01/24/08170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</si>
</sst>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 #,##0;&quot;₹&quot;\ \-#,##0"/>
    <numFmt numFmtId="164" formatCode="_(* #,##0.00_);_(* \(#,##0.00\);_(* &quot;-&quot;??_);_(@_)"/>
    <numFmt numFmtId="165" formatCode="0_ ;[Red]\-0\ "/>
    <numFmt numFmtId="166" formatCode="0.00;[Red]0.00"/>
    <numFmt numFmtId="167" formatCode="0.000"/>
    <numFmt numFmtId="168" formatCode="0.0"/>
    <numFmt numFmtId="169" formatCode="&quot;Rs.&quot;\ #,##0"/>
    <numFmt numFmtId="170" formatCode="#\,##\,##0.00"/>
    <numFmt numFmtId="172" formatCode="_-&quot;£&quot;* #,##0.00_-;\-&quot;£&quot;* #,##0.00_-;_-&quot;£&quot;* &quot;-&quot;??_-;_-@_-"/>
    <numFmt numFmtId="173" formatCode="0.0_)"/>
    <numFmt numFmtId="174" formatCode="#,##0.000_);\(#,##0.000\)"/>
    <numFmt numFmtId="175" formatCode=";;"/>
    <numFmt numFmtId="176" formatCode="&quot;\&quot;#,##0.00;[Red]\-&quot;\&quot;#,##0.00"/>
    <numFmt numFmtId="177" formatCode="#,##0.0"/>
    <numFmt numFmtId="178" formatCode="&quot;Rs.&quot;\ #,##0.00"/>
  </numFmts>
  <fonts count="65">
    <font>
      <sz val="11"/>
      <color theme="1"/>
      <name val="Calibri"/>
      <family val="2"/>
      <scheme val="minor"/>
    </font>
    <font>
      <sz val="11"/>
      <color theme="1"/>
      <name val="Calibri"/>
      <family val="2"/>
      <scheme val="minor"/>
    </font>
    <font>
      <sz val="11"/>
      <color rgb="FF363435"/>
      <name val="Calibri"/>
      <family val="2"/>
      <scheme val="minor"/>
    </font>
    <font>
      <sz val="11"/>
      <name val="Calibri"/>
      <family val="2"/>
      <scheme val="minor"/>
    </font>
    <font>
      <b/>
      <sz val="10"/>
      <name val="Calibri"/>
      <family val="2"/>
      <scheme val="minor"/>
    </font>
    <font>
      <b/>
      <sz val="11"/>
      <name val="Calibri"/>
      <family val="2"/>
      <scheme val="minor"/>
    </font>
    <font>
      <sz val="9"/>
      <name val="Calibri"/>
      <family val="2"/>
      <scheme val="minor"/>
    </font>
    <font>
      <sz val="10"/>
      <color indexed="8"/>
      <name val="Calibri"/>
      <family val="2"/>
      <scheme val="minor"/>
    </font>
    <font>
      <sz val="9"/>
      <color indexed="8"/>
      <name val="Calibri"/>
      <family val="2"/>
      <scheme val="minor"/>
    </font>
    <font>
      <b/>
      <sz val="9"/>
      <color indexed="8"/>
      <name val="Calibri"/>
      <family val="2"/>
      <scheme val="minor"/>
    </font>
    <font>
      <b/>
      <sz val="9"/>
      <name val="Calibri"/>
      <family val="2"/>
      <scheme val="minor"/>
    </font>
    <font>
      <b/>
      <sz val="10"/>
      <color indexed="8"/>
      <name val="Calibri"/>
      <family val="2"/>
      <scheme val="minor"/>
    </font>
    <font>
      <sz val="10"/>
      <name val="Calibri"/>
      <family val="2"/>
      <scheme val="minor"/>
    </font>
    <font>
      <b/>
      <sz val="11"/>
      <color rgb="FF363435"/>
      <name val="Calibri"/>
      <family val="2"/>
      <scheme val="minor"/>
    </font>
    <font>
      <sz val="10"/>
      <color theme="1"/>
      <name val="Arial"/>
      <family val="2"/>
    </font>
    <font>
      <b/>
      <sz val="11"/>
      <color theme="1"/>
      <name val="Book Antiqua"/>
      <family val="1"/>
    </font>
    <font>
      <b/>
      <sz val="9"/>
      <color theme="1"/>
      <name val="Book Antiqua"/>
      <family val="1"/>
    </font>
    <font>
      <b/>
      <sz val="18"/>
      <color rgb="FFFF0000"/>
      <name val="Book Antiqua"/>
      <family val="1"/>
    </font>
    <font>
      <sz val="10"/>
      <name val="Book Antiqua"/>
      <family val="1"/>
    </font>
    <font>
      <b/>
      <sz val="12"/>
      <name val="Book Antiqua"/>
      <family val="1"/>
    </font>
    <font>
      <sz val="11"/>
      <name val="Book Antiqua"/>
      <family val="1"/>
    </font>
    <font>
      <sz val="14"/>
      <name val="Book Antiqua"/>
      <family val="1"/>
    </font>
    <font>
      <b/>
      <u/>
      <sz val="13"/>
      <color rgb="FF0000FF"/>
      <name val="Book Antiqua"/>
      <family val="1"/>
    </font>
    <font>
      <b/>
      <sz val="18"/>
      <color theme="1"/>
      <name val="Bookman Old Style"/>
      <family val="1"/>
    </font>
    <font>
      <b/>
      <sz val="11"/>
      <name val="Bookman Old Style"/>
      <family val="1"/>
    </font>
    <font>
      <b/>
      <sz val="11"/>
      <color theme="1"/>
      <name val="Bookman Old Style"/>
      <family val="1"/>
    </font>
    <font>
      <sz val="10"/>
      <name val="Bookman Old Style"/>
      <family val="1"/>
    </font>
    <font>
      <b/>
      <sz val="14"/>
      <name val="Bookman Old Style"/>
      <family val="1"/>
    </font>
    <font>
      <b/>
      <sz val="12"/>
      <name val="Bookman Old Style"/>
      <family val="1"/>
    </font>
    <font>
      <sz val="11"/>
      <name val="Bookman Old Style"/>
      <family val="1"/>
    </font>
    <font>
      <sz val="12"/>
      <name val="Bookman Old Style"/>
      <family val="1"/>
    </font>
    <font>
      <b/>
      <sz val="12"/>
      <color theme="1"/>
      <name val="Book Antiqua"/>
      <family val="1"/>
    </font>
    <font>
      <b/>
      <sz val="11"/>
      <name val="Book Antiqua"/>
      <family val="1"/>
    </font>
    <font>
      <b/>
      <sz val="10"/>
      <name val="Book Antiqua"/>
      <family val="1"/>
    </font>
    <font>
      <b/>
      <sz val="14"/>
      <color indexed="9"/>
      <name val="Book Antiqua"/>
      <family val="1"/>
    </font>
    <font>
      <b/>
      <sz val="14"/>
      <color indexed="12"/>
      <name val="Book Antiqua"/>
      <family val="1"/>
    </font>
    <font>
      <b/>
      <sz val="12"/>
      <name val="Arial"/>
      <family val="2"/>
    </font>
    <font>
      <sz val="12"/>
      <name val="Book Antiqua"/>
      <family val="1"/>
    </font>
    <font>
      <sz val="12"/>
      <name val="Arial"/>
      <family val="2"/>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sz val="10"/>
      <name val="Arial"/>
      <family val="2"/>
    </font>
    <font>
      <b/>
      <sz val="11"/>
      <color indexed="12"/>
      <name val="Book Antiqua"/>
      <family val="1"/>
    </font>
    <font>
      <b/>
      <sz val="11"/>
      <color indexed="9"/>
      <name val="Book Antiqua"/>
      <family val="1"/>
    </font>
    <font>
      <sz val="10"/>
      <name val="Arial"/>
      <family val="2"/>
    </font>
    <font>
      <sz val="10"/>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Helv"/>
    </font>
    <font>
      <b/>
      <sz val="16"/>
      <name val="Book Antiqua"/>
      <family val="1"/>
    </font>
    <font>
      <sz val="12"/>
      <color theme="1"/>
      <name val="Book Antiqua"/>
      <family val="1"/>
    </font>
    <font>
      <b/>
      <sz val="12"/>
      <color indexed="9"/>
      <name val="Book Antiqua"/>
      <family val="1"/>
    </font>
    <font>
      <b/>
      <i/>
      <sz val="12"/>
      <name val="Book Antiqua"/>
      <family val="1"/>
    </font>
    <font>
      <i/>
      <sz val="12"/>
      <color theme="1"/>
      <name val="Book Antiqua"/>
      <family val="1"/>
    </font>
    <font>
      <b/>
      <sz val="14"/>
      <color theme="1"/>
      <name val="Book Antiqua"/>
      <family val="1"/>
    </font>
    <font>
      <sz val="12"/>
      <color rgb="FFFF0000"/>
      <name val="Book Antiqua"/>
      <family val="1"/>
    </font>
    <font>
      <b/>
      <sz val="14"/>
      <color rgb="FFFF0000"/>
      <name val="Book Antiqua"/>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12"/>
        <bgColor indexed="64"/>
      </patternFill>
    </fill>
    <fill>
      <patternFill patternType="solid">
        <fgColor indexed="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7">
    <xf numFmtId="0" fontId="0" fillId="0" borderId="0"/>
    <xf numFmtId="0" fontId="1" fillId="0" borderId="0"/>
    <xf numFmtId="0" fontId="20" fillId="0" borderId="0"/>
    <xf numFmtId="0" fontId="43" fillId="0" borderId="0"/>
    <xf numFmtId="0" fontId="18" fillId="0" borderId="0"/>
    <xf numFmtId="0" fontId="46" fillId="0" borderId="0"/>
    <xf numFmtId="0" fontId="47" fillId="0" borderId="0"/>
    <xf numFmtId="9" fontId="48" fillId="0" borderId="0"/>
    <xf numFmtId="172" fontId="46" fillId="0" borderId="0" applyFont="0" applyFill="0" applyBorder="0" applyAlignment="0" applyProtection="0"/>
    <xf numFmtId="173" fontId="46" fillId="0" borderId="0" applyFont="0" applyFill="0" applyBorder="0" applyAlignment="0" applyProtection="0"/>
    <xf numFmtId="174" fontId="46" fillId="0" borderId="0" applyFont="0" applyFill="0" applyBorder="0" applyAlignment="0" applyProtection="0"/>
    <xf numFmtId="175" fontId="46" fillId="0" borderId="0" applyFont="0" applyFill="0" applyBorder="0" applyAlignment="0" applyProtection="0"/>
    <xf numFmtId="0" fontId="49" fillId="0" borderId="0"/>
    <xf numFmtId="176" fontId="46" fillId="0" borderId="0"/>
    <xf numFmtId="176" fontId="46" fillId="0" borderId="0"/>
    <xf numFmtId="176" fontId="46" fillId="0" borderId="0"/>
    <xf numFmtId="176" fontId="46" fillId="0" borderId="0"/>
    <xf numFmtId="176" fontId="46" fillId="0" borderId="0"/>
    <xf numFmtId="176" fontId="46" fillId="0" borderId="0"/>
    <xf numFmtId="176" fontId="46" fillId="0" borderId="0"/>
    <xf numFmtId="176" fontId="46" fillId="0" borderId="0"/>
    <xf numFmtId="177" fontId="50" fillId="0" borderId="24">
      <alignment horizontal="right"/>
    </xf>
    <xf numFmtId="0" fontId="36" fillId="0" borderId="25" applyNumberFormat="0" applyAlignment="0" applyProtection="0">
      <alignment horizontal="left" vertical="center"/>
    </xf>
    <xf numFmtId="0" fontId="36" fillId="0" borderId="6">
      <alignment horizontal="left" vertical="center"/>
    </xf>
    <xf numFmtId="0" fontId="51" fillId="0" borderId="0" applyNumberFormat="0" applyFill="0" applyBorder="0" applyAlignment="0" applyProtection="0">
      <alignment vertical="top"/>
      <protection locked="0"/>
    </xf>
    <xf numFmtId="37" fontId="52" fillId="0" borderId="0"/>
    <xf numFmtId="167" fontId="46" fillId="0" borderId="0"/>
    <xf numFmtId="0" fontId="18" fillId="0" borderId="0"/>
    <xf numFmtId="5" fontId="56" fillId="0" borderId="0"/>
    <xf numFmtId="0" fontId="53" fillId="0" borderId="0" applyFont="0"/>
    <xf numFmtId="0" fontId="54" fillId="0" borderId="0" applyNumberFormat="0" applyFill="0" applyBorder="0" applyAlignment="0" applyProtection="0">
      <alignment vertical="top"/>
      <protection locked="0"/>
    </xf>
    <xf numFmtId="0" fontId="55" fillId="0" borderId="0"/>
    <xf numFmtId="0" fontId="18" fillId="0" borderId="0"/>
    <xf numFmtId="0" fontId="47" fillId="0" borderId="0"/>
    <xf numFmtId="9" fontId="1" fillId="0" borderId="0" applyFont="0" applyFill="0" applyBorder="0" applyAlignment="0" applyProtection="0"/>
    <xf numFmtId="164" fontId="1" fillId="0" borderId="0" applyFont="0" applyFill="0" applyBorder="0" applyAlignment="0" applyProtection="0"/>
    <xf numFmtId="0" fontId="20" fillId="0" borderId="0" applyNumberFormat="0" applyFill="0" applyBorder="0" applyProtection="0">
      <alignment vertical="top"/>
    </xf>
  </cellStyleXfs>
  <cellXfs count="400">
    <xf numFmtId="0" fontId="0" fillId="0" borderId="0" xfId="0"/>
    <xf numFmtId="0" fontId="1" fillId="0" borderId="1" xfId="1" applyBorder="1" applyAlignment="1">
      <alignment horizontal="center" vertical="center"/>
    </xf>
    <xf numFmtId="0" fontId="2" fillId="0" borderId="3" xfId="1" applyFont="1" applyBorder="1" applyAlignment="1">
      <alignment horizontal="left" vertical="center" wrapText="1"/>
    </xf>
    <xf numFmtId="1" fontId="1" fillId="0" borderId="1" xfId="1" applyNumberFormat="1" applyBorder="1" applyAlignment="1">
      <alignment horizontal="center" vertical="center"/>
    </xf>
    <xf numFmtId="0" fontId="3" fillId="0" borderId="1" xfId="1" applyFont="1" applyBorder="1" applyAlignment="1">
      <alignment horizontal="left" vertical="center" wrapText="1"/>
    </xf>
    <xf numFmtId="0" fontId="3" fillId="0" borderId="1" xfId="1" applyFont="1" applyBorder="1" applyAlignment="1">
      <alignment horizontal="center" vertical="center"/>
    </xf>
    <xf numFmtId="0" fontId="2" fillId="0" borderId="1" xfId="1" applyFont="1" applyBorder="1" applyAlignment="1">
      <alignment horizontal="left" vertical="center" wrapText="1"/>
    </xf>
    <xf numFmtId="0" fontId="3" fillId="0" borderId="3" xfId="1" applyFont="1" applyBorder="1" applyAlignment="1">
      <alignment horizontal="left" vertical="center" wrapText="1"/>
    </xf>
    <xf numFmtId="2" fontId="3" fillId="0" borderId="1" xfId="1" applyNumberFormat="1" applyFont="1" applyBorder="1" applyAlignment="1">
      <alignment horizontal="center" vertical="center"/>
    </xf>
    <xf numFmtId="2" fontId="3" fillId="0" borderId="3" xfId="1" applyNumberFormat="1" applyFont="1" applyBorder="1" applyAlignment="1">
      <alignment horizontal="center" vertical="center"/>
    </xf>
    <xf numFmtId="0" fontId="1" fillId="0" borderId="4" xfId="1" applyBorder="1" applyAlignment="1">
      <alignment horizontal="center" vertical="center"/>
    </xf>
    <xf numFmtId="165" fontId="4" fillId="2" borderId="1" xfId="0" applyNumberFormat="1" applyFont="1" applyFill="1" applyBorder="1" applyAlignment="1">
      <alignment horizontal="center" vertical="center" wrapText="1" shrinkToFit="1"/>
    </xf>
    <xf numFmtId="166" fontId="4" fillId="2" borderId="1" xfId="0" applyNumberFormat="1" applyFont="1" applyFill="1" applyBorder="1" applyAlignment="1">
      <alignment horizontal="center" vertical="center" wrapText="1" shrinkToFit="1"/>
    </xf>
    <xf numFmtId="166" fontId="4" fillId="2" borderId="1" xfId="0" applyNumberFormat="1" applyFont="1" applyFill="1" applyBorder="1" applyAlignment="1">
      <alignment horizontal="right" vertical="center" wrapText="1" shrinkToFit="1"/>
    </xf>
    <xf numFmtId="0" fontId="3" fillId="0" borderId="0" xfId="0" applyFont="1"/>
    <xf numFmtId="0" fontId="3" fillId="0" borderId="1" xfId="0" applyFont="1" applyBorder="1"/>
    <xf numFmtId="1" fontId="3" fillId="0" borderId="1" xfId="1" applyNumberFormat="1" applyFont="1" applyBorder="1" applyAlignment="1">
      <alignment horizontal="center" vertical="center"/>
    </xf>
    <xf numFmtId="0" fontId="5" fillId="0" borderId="3" xfId="1" applyFont="1" applyBorder="1" applyAlignment="1">
      <alignment horizontal="left" vertical="center" wrapText="1"/>
    </xf>
    <xf numFmtId="2" fontId="3" fillId="0" borderId="1" xfId="0" applyNumberFormat="1" applyFont="1" applyBorder="1"/>
    <xf numFmtId="0" fontId="3" fillId="0" borderId="1" xfId="1" applyFont="1" applyBorder="1" applyAlignment="1">
      <alignment horizontal="center" vertical="center" wrapText="1"/>
    </xf>
    <xf numFmtId="0" fontId="5" fillId="0" borderId="1" xfId="1" applyFont="1" applyBorder="1" applyAlignment="1">
      <alignment horizontal="left" vertical="top" wrapText="1"/>
    </xf>
    <xf numFmtId="0" fontId="3" fillId="0" borderId="1" xfId="1" applyFont="1" applyBorder="1" applyAlignment="1">
      <alignment horizontal="left" vertical="top" wrapText="1"/>
    </xf>
    <xf numFmtId="2" fontId="3" fillId="0" borderId="0" xfId="1" applyNumberFormat="1" applyFont="1" applyAlignment="1">
      <alignment horizontal="center" vertical="center"/>
    </xf>
    <xf numFmtId="0" fontId="3" fillId="0" borderId="0" xfId="0" applyFont="1" applyAlignment="1">
      <alignment wrapText="1"/>
    </xf>
    <xf numFmtId="167" fontId="3" fillId="0" borderId="1" xfId="1" applyNumberFormat="1" applyFont="1" applyBorder="1" applyAlignment="1">
      <alignment horizontal="center" vertical="center"/>
    </xf>
    <xf numFmtId="0" fontId="3" fillId="0" borderId="3" xfId="1" applyFont="1" applyBorder="1" applyAlignment="1">
      <alignment vertical="top" wrapText="1"/>
    </xf>
    <xf numFmtId="0" fontId="6" fillId="0" borderId="1" xfId="0" applyFont="1" applyBorder="1" applyAlignment="1">
      <alignment horizontal="center" vertical="center"/>
    </xf>
    <xf numFmtId="2" fontId="7" fillId="0" borderId="1" xfId="0" applyNumberFormat="1" applyFont="1" applyBorder="1" applyAlignment="1">
      <alignment horizontal="justify" vertical="top" wrapText="1"/>
    </xf>
    <xf numFmtId="2" fontId="8" fillId="0" borderId="1" xfId="0" applyNumberFormat="1" applyFont="1" applyBorder="1" applyAlignment="1">
      <alignment horizontal="right" vertical="center" wrapText="1"/>
    </xf>
    <xf numFmtId="2" fontId="9" fillId="0" borderId="1" xfId="0" applyNumberFormat="1" applyFont="1" applyBorder="1" applyAlignment="1">
      <alignment horizontal="right" vertical="center" wrapText="1"/>
    </xf>
    <xf numFmtId="2" fontId="9" fillId="0" borderId="1" xfId="0" applyNumberFormat="1" applyFont="1" applyBorder="1" applyAlignment="1">
      <alignment horizontal="center" vertical="center" wrapText="1"/>
    </xf>
    <xf numFmtId="2" fontId="6" fillId="0" borderId="1" xfId="0" applyNumberFormat="1" applyFont="1" applyBorder="1" applyAlignment="1">
      <alignment horizontal="right" vertical="center" wrapText="1"/>
    </xf>
    <xf numFmtId="0" fontId="10" fillId="0" borderId="1" xfId="0" applyFont="1" applyBorder="1"/>
    <xf numFmtId="2" fontId="8" fillId="0" borderId="2" xfId="0" applyNumberFormat="1" applyFont="1" applyBorder="1" applyAlignment="1">
      <alignment vertical="center" wrapText="1"/>
    </xf>
    <xf numFmtId="2" fontId="6" fillId="0" borderId="2" xfId="0" applyNumberFormat="1" applyFont="1" applyBorder="1" applyAlignment="1">
      <alignment vertical="center" wrapText="1"/>
    </xf>
    <xf numFmtId="2" fontId="8" fillId="0" borderId="1" xfId="0" applyNumberFormat="1" applyFont="1" applyBorder="1" applyAlignment="1">
      <alignment vertical="center" wrapText="1"/>
    </xf>
    <xf numFmtId="2" fontId="6" fillId="0" borderId="1" xfId="0" applyNumberFormat="1" applyFont="1" applyBorder="1" applyAlignment="1">
      <alignment vertical="center" wrapText="1"/>
    </xf>
    <xf numFmtId="0" fontId="12" fillId="0" borderId="1" xfId="0" applyFont="1" applyBorder="1" applyAlignment="1">
      <alignment horizontal="justify" vertical="top" wrapText="1" shrinkToFit="1"/>
    </xf>
    <xf numFmtId="1" fontId="12" fillId="0" borderId="1" xfId="0" applyNumberFormat="1" applyFont="1" applyBorder="1" applyAlignment="1">
      <alignment horizontal="justify" vertical="top" wrapText="1" shrinkToFit="1"/>
    </xf>
    <xf numFmtId="166" fontId="12" fillId="0" borderId="1" xfId="0" applyNumberFormat="1" applyFont="1" applyBorder="1" applyAlignment="1">
      <alignment horizontal="right" vertical="center" wrapText="1" shrinkToFit="1"/>
    </xf>
    <xf numFmtId="166" fontId="4" fillId="0" borderId="1" xfId="0" applyNumberFormat="1" applyFont="1" applyBorder="1" applyAlignment="1">
      <alignment horizontal="right" vertical="center" wrapText="1" shrinkToFit="1"/>
    </xf>
    <xf numFmtId="166" fontId="4" fillId="0" borderId="1" xfId="0" applyNumberFormat="1" applyFont="1" applyBorder="1" applyAlignment="1">
      <alignment horizontal="center" vertical="center" wrapText="1" shrinkToFit="1"/>
    </xf>
    <xf numFmtId="2" fontId="12" fillId="0" borderId="1" xfId="1" applyNumberFormat="1" applyFont="1" applyBorder="1" applyAlignment="1">
      <alignment horizontal="center" vertical="center"/>
    </xf>
    <xf numFmtId="0" fontId="3" fillId="0" borderId="1" xfId="0"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3" fillId="0" borderId="1" xfId="0" applyFont="1" applyBorder="1" applyAlignment="1">
      <alignment wrapText="1"/>
    </xf>
    <xf numFmtId="0" fontId="3" fillId="0" borderId="1" xfId="1" applyFont="1" applyBorder="1" applyAlignment="1">
      <alignment horizontal="center"/>
    </xf>
    <xf numFmtId="0" fontId="3" fillId="0" borderId="3" xfId="1" applyFont="1" applyBorder="1" applyAlignment="1">
      <alignment horizontal="left" vertical="top" wrapText="1"/>
    </xf>
    <xf numFmtId="2" fontId="11" fillId="0" borderId="1" xfId="0" applyNumberFormat="1" applyFont="1" applyBorder="1" applyAlignment="1">
      <alignment horizontal="right" vertical="center" wrapText="1"/>
    </xf>
    <xf numFmtId="2" fontId="11" fillId="0" borderId="1" xfId="0" applyNumberFormat="1" applyFont="1" applyBorder="1" applyAlignment="1">
      <alignment horizontal="center" vertical="center" wrapText="1"/>
    </xf>
    <xf numFmtId="0" fontId="13" fillId="0" borderId="1" xfId="1" applyFont="1" applyBorder="1" applyAlignment="1">
      <alignment horizontal="left" vertical="center" wrapText="1"/>
    </xf>
    <xf numFmtId="2" fontId="3" fillId="0" borderId="1" xfId="1" applyNumberFormat="1" applyFont="1" applyBorder="1" applyAlignment="1">
      <alignment horizontal="center" vertical="center" wrapText="1"/>
    </xf>
    <xf numFmtId="0" fontId="3" fillId="0" borderId="3" xfId="1" applyFont="1" applyBorder="1" applyAlignment="1">
      <alignment horizontal="distributed" vertical="top" wrapText="1"/>
    </xf>
    <xf numFmtId="2" fontId="3" fillId="0" borderId="1" xfId="1" applyNumberFormat="1" applyFont="1" applyBorder="1" applyAlignment="1">
      <alignment horizontal="center"/>
    </xf>
    <xf numFmtId="2" fontId="3" fillId="0" borderId="3" xfId="1" applyNumberFormat="1" applyFont="1" applyBorder="1" applyAlignment="1">
      <alignment horizontal="center"/>
    </xf>
    <xf numFmtId="0" fontId="5" fillId="0" borderId="3" xfId="1" applyFont="1" applyBorder="1" applyAlignment="1">
      <alignment horizontal="distributed" vertical="top" wrapText="1"/>
    </xf>
    <xf numFmtId="0" fontId="5" fillId="0" borderId="3" xfId="1" applyFont="1" applyBorder="1" applyAlignment="1">
      <alignment horizontal="left" vertical="top" wrapText="1"/>
    </xf>
    <xf numFmtId="1" fontId="3" fillId="0" borderId="1" xfId="1" applyNumberFormat="1" applyFont="1" applyBorder="1" applyAlignment="1">
      <alignment horizontal="center"/>
    </xf>
    <xf numFmtId="0" fontId="0" fillId="0" borderId="1" xfId="0" applyBorder="1" applyAlignment="1">
      <alignment horizontal="distributed" vertical="top"/>
    </xf>
    <xf numFmtId="2" fontId="0" fillId="0" borderId="1" xfId="0" applyNumberFormat="1" applyBorder="1"/>
    <xf numFmtId="0" fontId="0" fillId="0" borderId="1" xfId="0" applyBorder="1"/>
    <xf numFmtId="2"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3" fillId="0" borderId="0" xfId="0" applyFont="1" applyAlignment="1">
      <alignment horizontal="center" vertical="center"/>
    </xf>
    <xf numFmtId="0" fontId="14" fillId="0" borderId="0" xfId="0" applyFont="1" applyAlignment="1">
      <alignment vertical="center" wrapText="1"/>
    </xf>
    <xf numFmtId="0" fontId="14" fillId="0" borderId="1" xfId="0" applyFont="1" applyBorder="1" applyAlignment="1">
      <alignment vertical="top" wrapText="1"/>
    </xf>
    <xf numFmtId="0" fontId="3" fillId="0" borderId="1" xfId="0" applyFont="1" applyBorder="1" applyAlignment="1">
      <alignment horizontal="center"/>
    </xf>
    <xf numFmtId="168" fontId="3" fillId="0" borderId="1" xfId="0" applyNumberFormat="1" applyFont="1" applyBorder="1" applyAlignment="1">
      <alignment horizontal="center"/>
    </xf>
    <xf numFmtId="2" fontId="3" fillId="0" borderId="1" xfId="0" applyNumberFormat="1" applyFont="1" applyBorder="1" applyAlignment="1">
      <alignment horizontal="center"/>
    </xf>
    <xf numFmtId="168" fontId="3" fillId="0" borderId="1" xfId="0" applyNumberFormat="1" applyFont="1" applyBorder="1" applyAlignment="1">
      <alignment horizontal="center" vertical="center"/>
    </xf>
    <xf numFmtId="165" fontId="12" fillId="0" borderId="1" xfId="0" applyNumberFormat="1" applyFont="1" applyBorder="1" applyAlignment="1">
      <alignment horizontal="center" vertical="center" wrapText="1" shrinkToFit="1"/>
    </xf>
    <xf numFmtId="165" fontId="6" fillId="0" borderId="1" xfId="0" applyNumberFormat="1" applyFont="1" applyBorder="1" applyAlignment="1">
      <alignment horizontal="center" vertical="center" wrapText="1" shrinkToFit="1"/>
    </xf>
    <xf numFmtId="0" fontId="13" fillId="0" borderId="1" xfId="1" applyFont="1" applyBorder="1" applyAlignment="1">
      <alignment horizontal="center" vertical="center" wrapText="1"/>
    </xf>
    <xf numFmtId="0" fontId="2" fillId="0" borderId="1" xfId="1" applyFont="1" applyBorder="1" applyAlignment="1">
      <alignment horizontal="center" vertical="center" wrapText="1"/>
    </xf>
    <xf numFmtId="165" fontId="6"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4" fillId="2" borderId="1" xfId="0" applyNumberFormat="1" applyFont="1" applyFill="1" applyBorder="1" applyAlignment="1">
      <alignment horizontal="center" vertical="center" wrapText="1" shrinkToFit="1"/>
    </xf>
    <xf numFmtId="2" fontId="12" fillId="0" borderId="1" xfId="0" applyNumberFormat="1" applyFont="1" applyBorder="1" applyAlignment="1">
      <alignment horizontal="center" vertical="center" wrapText="1" shrinkToFit="1"/>
    </xf>
    <xf numFmtId="2" fontId="6" fillId="0" borderId="1" xfId="0" applyNumberFormat="1" applyFont="1" applyBorder="1" applyAlignment="1">
      <alignment horizontal="center" vertical="center" wrapText="1" shrinkToFit="1"/>
    </xf>
    <xf numFmtId="2" fontId="3" fillId="0" borderId="0" xfId="0" applyNumberFormat="1" applyFont="1" applyAlignment="1">
      <alignment horizontal="center" vertical="center"/>
    </xf>
    <xf numFmtId="2" fontId="4" fillId="2" borderId="1" xfId="0" applyNumberFormat="1" applyFont="1" applyFill="1" applyBorder="1" applyAlignment="1">
      <alignment horizontal="center" vertical="center" shrinkToFit="1"/>
    </xf>
    <xf numFmtId="2" fontId="12" fillId="0" borderId="1" xfId="0" applyNumberFormat="1" applyFont="1" applyBorder="1" applyAlignment="1">
      <alignment horizontal="center" vertical="center" shrinkToFit="1"/>
    </xf>
    <xf numFmtId="2" fontId="6" fillId="0" borderId="1" xfId="0" applyNumberFormat="1" applyFont="1" applyBorder="1" applyAlignment="1">
      <alignment horizontal="center" vertical="center" shrinkToFit="1"/>
    </xf>
    <xf numFmtId="2" fontId="8"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0" fontId="0" fillId="0" borderId="1" xfId="0" applyBorder="1" applyAlignment="1">
      <alignment horizontal="left" vertical="top"/>
    </xf>
    <xf numFmtId="1" fontId="3" fillId="0" borderId="1" xfId="1" applyNumberFormat="1" applyFont="1" applyBorder="1" applyAlignment="1">
      <alignment horizontal="center" vertical="center" wrapText="1"/>
    </xf>
    <xf numFmtId="0" fontId="14" fillId="0" borderId="9" xfId="0" applyFont="1" applyBorder="1" applyAlignment="1">
      <alignment vertical="top" wrapText="1"/>
    </xf>
    <xf numFmtId="0" fontId="3"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167" fontId="3" fillId="0" borderId="1" xfId="1" applyNumberFormat="1" applyFont="1" applyBorder="1" applyAlignment="1">
      <alignment horizontal="center" vertical="center" wrapText="1"/>
    </xf>
    <xf numFmtId="2" fontId="3" fillId="0" borderId="1" xfId="1" applyNumberFormat="1" applyFont="1" applyBorder="1" applyAlignment="1">
      <alignment horizontal="left" vertical="top" wrapText="1"/>
    </xf>
    <xf numFmtId="167" fontId="3" fillId="0" borderId="1" xfId="1" applyNumberFormat="1" applyFont="1" applyBorder="1" applyAlignment="1">
      <alignment horizontal="left" vertical="top" wrapText="1"/>
    </xf>
    <xf numFmtId="0" fontId="1" fillId="3" borderId="1" xfId="1" applyFill="1" applyBorder="1" applyAlignment="1">
      <alignment horizontal="center" vertical="center"/>
    </xf>
    <xf numFmtId="0" fontId="15" fillId="0" borderId="1" xfId="0" applyFont="1" applyBorder="1" applyAlignment="1" applyProtection="1">
      <alignment horizontal="center" vertical="center" wrapText="1"/>
      <protection hidden="1"/>
    </xf>
    <xf numFmtId="0" fontId="18" fillId="0" borderId="0" xfId="0" applyFont="1" applyAlignment="1" applyProtection="1">
      <alignment vertical="center"/>
      <protection hidden="1"/>
    </xf>
    <xf numFmtId="0" fontId="20" fillId="0" borderId="1" xfId="0" applyFont="1" applyBorder="1" applyAlignment="1" applyProtection="1">
      <alignment vertical="center"/>
      <protection hidden="1"/>
    </xf>
    <xf numFmtId="0" fontId="21" fillId="0" borderId="3"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0" fillId="0" borderId="3" xfId="0" applyFont="1" applyBorder="1" applyAlignment="1" applyProtection="1">
      <alignment vertical="center"/>
      <protection hidden="1"/>
    </xf>
    <xf numFmtId="0" fontId="20" fillId="0" borderId="6" xfId="0" applyFont="1" applyBorder="1" applyAlignment="1" applyProtection="1">
      <alignment vertical="center"/>
      <protection hidden="1"/>
    </xf>
    <xf numFmtId="0" fontId="20" fillId="0" borderId="2" xfId="0" applyFont="1" applyBorder="1" applyAlignment="1" applyProtection="1">
      <alignment vertical="center"/>
      <protection hidden="1"/>
    </xf>
    <xf numFmtId="0" fontId="19" fillId="0" borderId="2" xfId="0" applyFont="1" applyBorder="1" applyAlignment="1" applyProtection="1">
      <alignment vertical="center" wrapText="1"/>
      <protection hidden="1"/>
    </xf>
    <xf numFmtId="0" fontId="20" fillId="0" borderId="1" xfId="0" applyFont="1" applyBorder="1" applyAlignment="1" applyProtection="1">
      <alignment vertical="center" wrapText="1"/>
      <protection hidden="1"/>
    </xf>
    <xf numFmtId="0" fontId="20" fillId="0" borderId="3" xfId="0" applyFont="1" applyBorder="1" applyAlignment="1" applyProtection="1">
      <alignment vertical="center" wrapText="1"/>
      <protection hidden="1"/>
    </xf>
    <xf numFmtId="0" fontId="20" fillId="0" borderId="2" xfId="0" applyFont="1" applyBorder="1" applyAlignment="1" applyProtection="1">
      <alignment vertical="center" wrapText="1"/>
      <protection hidden="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vertical="top" wrapText="1"/>
    </xf>
    <xf numFmtId="2" fontId="25" fillId="0" borderId="1" xfId="0" applyNumberFormat="1" applyFont="1" applyBorder="1" applyAlignment="1">
      <alignment horizontal="right" vertical="center" wrapText="1"/>
    </xf>
    <xf numFmtId="2" fontId="24" fillId="0" borderId="1" xfId="0" applyNumberFormat="1" applyFont="1" applyBorder="1" applyAlignment="1">
      <alignment horizontal="right" vertical="center" wrapText="1"/>
    </xf>
    <xf numFmtId="0" fontId="26" fillId="0" borderId="11" xfId="0" applyFont="1" applyBorder="1" applyAlignment="1">
      <alignment horizontal="center" vertical="center"/>
    </xf>
    <xf numFmtId="0" fontId="26" fillId="0" borderId="0" xfId="0" applyFont="1"/>
    <xf numFmtId="0" fontId="26" fillId="0" borderId="12" xfId="0" applyFont="1" applyBorder="1"/>
    <xf numFmtId="0" fontId="26" fillId="0" borderId="0" xfId="0" applyFont="1" applyAlignment="1">
      <alignment horizontal="left"/>
    </xf>
    <xf numFmtId="0" fontId="26" fillId="0" borderId="12" xfId="0" applyFont="1" applyBorder="1" applyAlignment="1">
      <alignment vertical="center"/>
    </xf>
    <xf numFmtId="0" fontId="26" fillId="0" borderId="13" xfId="0" applyFont="1" applyBorder="1" applyAlignment="1">
      <alignment horizontal="center" vertical="center"/>
    </xf>
    <xf numFmtId="0" fontId="26" fillId="0" borderId="10" xfId="0" applyFont="1" applyBorder="1" applyAlignment="1">
      <alignment horizontal="left"/>
    </xf>
    <xf numFmtId="0" fontId="26" fillId="0" borderId="10" xfId="0" applyFont="1" applyBorder="1" applyAlignment="1">
      <alignment vertical="center"/>
    </xf>
    <xf numFmtId="0" fontId="26" fillId="0" borderId="14" xfId="0" applyFont="1" applyBorder="1" applyAlignment="1">
      <alignment vertical="center"/>
    </xf>
    <xf numFmtId="0" fontId="26" fillId="0" borderId="0" xfId="0" applyFont="1" applyAlignment="1">
      <alignment vertical="center"/>
    </xf>
    <xf numFmtId="0" fontId="16" fillId="0" borderId="1" xfId="0" applyFont="1" applyBorder="1" applyAlignment="1" applyProtection="1">
      <alignment horizontal="center" vertical="center" wrapText="1"/>
      <protection hidden="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vertical="top"/>
    </xf>
    <xf numFmtId="170" fontId="30" fillId="0" borderId="1" xfId="0" applyNumberFormat="1" applyFont="1" applyBorder="1" applyAlignment="1">
      <alignment vertical="center"/>
    </xf>
    <xf numFmtId="0" fontId="30" fillId="0" borderId="1" xfId="0" applyFont="1" applyBorder="1" applyAlignment="1">
      <alignment vertical="center"/>
    </xf>
    <xf numFmtId="170" fontId="28" fillId="3" borderId="1" xfId="0" applyNumberFormat="1" applyFont="1" applyFill="1" applyBorder="1" applyAlignment="1">
      <alignment vertical="center"/>
    </xf>
    <xf numFmtId="0" fontId="24" fillId="0" borderId="1" xfId="0" applyFont="1" applyBorder="1" applyAlignment="1">
      <alignment horizontal="center" vertical="center"/>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vertical="center" wrapText="1"/>
    </xf>
    <xf numFmtId="170" fontId="29" fillId="0" borderId="8" xfId="0" applyNumberFormat="1" applyFont="1" applyBorder="1" applyAlignment="1">
      <alignment vertical="center" wrapText="1"/>
    </xf>
    <xf numFmtId="0" fontId="20" fillId="0" borderId="2"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protection hidden="1"/>
    </xf>
    <xf numFmtId="0" fontId="18" fillId="0" borderId="0" xfId="0" applyFont="1" applyProtection="1">
      <protection hidden="1"/>
    </xf>
    <xf numFmtId="0" fontId="15" fillId="0" borderId="0" xfId="0" applyFont="1" applyAlignment="1" applyProtection="1">
      <alignment horizontal="left" vertical="center"/>
      <protection hidden="1"/>
    </xf>
    <xf numFmtId="0" fontId="32" fillId="0" borderId="0" xfId="0" applyFont="1" applyAlignment="1" applyProtection="1">
      <alignment horizontal="center" vertical="center"/>
      <protection hidden="1"/>
    </xf>
    <xf numFmtId="0" fontId="33" fillId="0" borderId="0" xfId="0" applyFont="1" applyProtection="1">
      <protection hidden="1"/>
    </xf>
    <xf numFmtId="0" fontId="32" fillId="0" borderId="0" xfId="0" applyFont="1" applyAlignment="1" applyProtection="1">
      <alignment vertical="center"/>
      <protection hidden="1"/>
    </xf>
    <xf numFmtId="2" fontId="0" fillId="0" borderId="0" xfId="0" applyNumberFormat="1"/>
    <xf numFmtId="0" fontId="35" fillId="0" borderId="0" xfId="2" applyFont="1" applyAlignment="1" applyProtection="1">
      <alignment horizontal="center" vertical="center" wrapText="1"/>
      <protection hidden="1"/>
    </xf>
    <xf numFmtId="0" fontId="36" fillId="0" borderId="0" xfId="2" applyFont="1" applyProtection="1">
      <protection hidden="1"/>
    </xf>
    <xf numFmtId="0" fontId="20" fillId="0" borderId="0" xfId="2" applyProtection="1">
      <protection hidden="1"/>
    </xf>
    <xf numFmtId="0" fontId="20" fillId="0" borderId="0" xfId="2" applyAlignment="1" applyProtection="1">
      <alignment vertical="top"/>
      <protection hidden="1"/>
    </xf>
    <xf numFmtId="0" fontId="37" fillId="0" borderId="0" xfId="2" applyFont="1" applyAlignment="1" applyProtection="1">
      <alignment vertical="top"/>
      <protection hidden="1"/>
    </xf>
    <xf numFmtId="0" fontId="37" fillId="0" borderId="0" xfId="2" applyFont="1" applyAlignment="1" applyProtection="1">
      <alignment vertical="center"/>
      <protection hidden="1"/>
    </xf>
    <xf numFmtId="0" fontId="38" fillId="0" borderId="0" xfId="2" applyFont="1" applyProtection="1">
      <protection hidden="1"/>
    </xf>
    <xf numFmtId="0" fontId="32" fillId="0" borderId="0" xfId="2" applyFont="1" applyAlignment="1" applyProtection="1">
      <alignment horizontal="center" vertical="top"/>
      <protection hidden="1"/>
    </xf>
    <xf numFmtId="0" fontId="37" fillId="0" borderId="0" xfId="2" applyFont="1" applyAlignment="1" applyProtection="1">
      <alignment horizontal="justify" vertical="center"/>
      <protection hidden="1"/>
    </xf>
    <xf numFmtId="0" fontId="38" fillId="0" borderId="0" xfId="2" applyFont="1" applyAlignment="1" applyProtection="1">
      <alignment vertical="top" wrapText="1"/>
      <protection hidden="1"/>
    </xf>
    <xf numFmtId="168" fontId="19" fillId="0" borderId="0" xfId="2" quotePrefix="1" applyNumberFormat="1" applyFont="1" applyAlignment="1" applyProtection="1">
      <alignment horizontal="left" vertical="top" wrapText="1" indent="1"/>
      <protection hidden="1"/>
    </xf>
    <xf numFmtId="0" fontId="37" fillId="0" borderId="0" xfId="2" applyFont="1" applyAlignment="1" applyProtection="1">
      <alignment horizontal="justify" vertical="top"/>
      <protection hidden="1"/>
    </xf>
    <xf numFmtId="0" fontId="39" fillId="0" borderId="0" xfId="2" applyFont="1" applyAlignment="1" applyProtection="1">
      <alignment horizontal="justify" vertical="center"/>
      <protection hidden="1"/>
    </xf>
    <xf numFmtId="0" fontId="37" fillId="0" borderId="0" xfId="2" applyFont="1" applyAlignment="1" applyProtection="1">
      <alignment horizontal="right" vertical="top" wrapText="1"/>
      <protection hidden="1"/>
    </xf>
    <xf numFmtId="0" fontId="37" fillId="0" borderId="0" xfId="2" applyFont="1" applyAlignment="1" applyProtection="1">
      <alignment horizontal="center" vertical="top" wrapText="1"/>
      <protection hidden="1"/>
    </xf>
    <xf numFmtId="0" fontId="19" fillId="0" borderId="0" xfId="2" applyFont="1" applyAlignment="1" applyProtection="1">
      <alignment horizontal="left" vertical="top"/>
      <protection hidden="1"/>
    </xf>
    <xf numFmtId="168" fontId="19" fillId="0" borderId="0" xfId="2" quotePrefix="1" applyNumberFormat="1" applyFont="1" applyAlignment="1" applyProtection="1">
      <alignment horizontal="left" vertical="top" wrapText="1"/>
      <protection hidden="1"/>
    </xf>
    <xf numFmtId="0" fontId="37" fillId="0" borderId="0" xfId="2" applyFont="1" applyProtection="1">
      <protection hidden="1"/>
    </xf>
    <xf numFmtId="0" fontId="39" fillId="0" borderId="0" xfId="2" applyFont="1" applyAlignment="1" applyProtection="1">
      <alignment horizontal="center" vertical="top"/>
      <protection hidden="1"/>
    </xf>
    <xf numFmtId="0" fontId="37" fillId="0" borderId="0" xfId="2" applyFont="1" applyAlignment="1" applyProtection="1">
      <alignment horizontal="justify"/>
      <protection hidden="1"/>
    </xf>
    <xf numFmtId="0" fontId="19" fillId="0" borderId="1" xfId="3" applyFont="1" applyBorder="1" applyAlignment="1" applyProtection="1">
      <alignment vertical="center"/>
      <protection hidden="1"/>
    </xf>
    <xf numFmtId="0" fontId="43" fillId="0" borderId="0" xfId="3"/>
    <xf numFmtId="0" fontId="32" fillId="0" borderId="0" xfId="4" applyFont="1" applyAlignment="1" applyProtection="1">
      <alignment horizontal="center" vertical="center"/>
      <protection hidden="1"/>
    </xf>
    <xf numFmtId="0" fontId="20" fillId="0" borderId="0" xfId="4" applyFont="1" applyAlignment="1" applyProtection="1">
      <alignment horizontal="justify" vertical="center"/>
      <protection hidden="1"/>
    </xf>
    <xf numFmtId="0" fontId="20" fillId="0" borderId="0" xfId="4" applyFont="1" applyAlignment="1" applyProtection="1">
      <alignment vertical="center"/>
      <protection hidden="1"/>
    </xf>
    <xf numFmtId="0" fontId="20" fillId="0" borderId="3" xfId="4" applyFont="1" applyBorder="1" applyAlignment="1" applyProtection="1">
      <alignment vertical="center" wrapText="1"/>
      <protection hidden="1"/>
    </xf>
    <xf numFmtId="0" fontId="20" fillId="0" borderId="2" xfId="4" applyFont="1" applyBorder="1" applyAlignment="1" applyProtection="1">
      <alignment vertical="center" wrapText="1"/>
      <protection hidden="1"/>
    </xf>
    <xf numFmtId="0" fontId="37" fillId="7" borderId="1" xfId="4" applyFont="1" applyFill="1" applyBorder="1" applyAlignment="1" applyProtection="1">
      <alignment horizontal="left" vertical="center"/>
      <protection locked="0"/>
    </xf>
    <xf numFmtId="0" fontId="20" fillId="0" borderId="0" xfId="4" applyFont="1" applyAlignment="1" applyProtection="1">
      <alignment vertical="center" wrapText="1"/>
      <protection hidden="1"/>
    </xf>
    <xf numFmtId="0" fontId="20" fillId="0" borderId="0" xfId="4" applyFont="1" applyAlignment="1" applyProtection="1">
      <alignment horizontal="center" vertical="center"/>
      <protection hidden="1"/>
    </xf>
    <xf numFmtId="0" fontId="20" fillId="0" borderId="17" xfId="4" applyFont="1" applyBorder="1" applyAlignment="1" applyProtection="1">
      <alignment vertical="center"/>
      <protection hidden="1"/>
    </xf>
    <xf numFmtId="0" fontId="20" fillId="0" borderId="18" xfId="4" applyFont="1" applyBorder="1" applyAlignment="1" applyProtection="1">
      <alignment vertical="center"/>
      <protection hidden="1"/>
    </xf>
    <xf numFmtId="0" fontId="20" fillId="7" borderId="19" xfId="4" applyFont="1" applyFill="1" applyBorder="1" applyAlignment="1" applyProtection="1">
      <alignment vertical="center" wrapText="1"/>
      <protection locked="0"/>
    </xf>
    <xf numFmtId="0" fontId="20" fillId="0" borderId="20" xfId="4" applyFont="1" applyBorder="1" applyAlignment="1" applyProtection="1">
      <alignment vertical="center" wrapText="1"/>
      <protection hidden="1"/>
    </xf>
    <xf numFmtId="0" fontId="20" fillId="0" borderId="21" xfId="4" applyFont="1" applyBorder="1" applyAlignment="1" applyProtection="1">
      <alignment vertical="center"/>
      <protection hidden="1"/>
    </xf>
    <xf numFmtId="0" fontId="20" fillId="0" borderId="22" xfId="4" applyFont="1" applyBorder="1" applyAlignment="1" applyProtection="1">
      <alignment vertical="center"/>
      <protection hidden="1"/>
    </xf>
    <xf numFmtId="0" fontId="20" fillId="0" borderId="23" xfId="4" applyFont="1" applyBorder="1" applyAlignment="1" applyProtection="1">
      <alignment vertical="center"/>
      <protection hidden="1"/>
    </xf>
    <xf numFmtId="0" fontId="20" fillId="0" borderId="13" xfId="4" applyFont="1" applyBorder="1" applyAlignment="1" applyProtection="1">
      <alignment vertical="center"/>
      <protection hidden="1"/>
    </xf>
    <xf numFmtId="0" fontId="20" fillId="0" borderId="14" xfId="4" applyFont="1" applyBorder="1" applyAlignment="1" applyProtection="1">
      <alignment vertical="center"/>
      <protection hidden="1"/>
    </xf>
    <xf numFmtId="0" fontId="20" fillId="0" borderId="20" xfId="4" applyFont="1" applyBorder="1" applyAlignment="1" applyProtection="1">
      <alignment vertical="center"/>
      <protection hidden="1"/>
    </xf>
    <xf numFmtId="0" fontId="20" fillId="0" borderId="3" xfId="4" applyFont="1" applyBorder="1" applyAlignment="1" applyProtection="1">
      <alignment horizontal="left" vertical="center"/>
      <protection hidden="1"/>
    </xf>
    <xf numFmtId="0" fontId="20" fillId="0" borderId="2" xfId="4" applyFont="1" applyBorder="1" applyAlignment="1" applyProtection="1">
      <alignment horizontal="left" vertical="center"/>
      <protection hidden="1"/>
    </xf>
    <xf numFmtId="49" fontId="20" fillId="7" borderId="19" xfId="4" applyNumberFormat="1" applyFont="1" applyFill="1" applyBorder="1" applyAlignment="1" applyProtection="1">
      <alignment vertical="center" wrapText="1"/>
      <protection locked="0"/>
    </xf>
    <xf numFmtId="0" fontId="20" fillId="0" borderId="0" xfId="4" applyFont="1" applyAlignment="1" applyProtection="1">
      <alignment horizontal="left" vertical="center"/>
      <protection hidden="1"/>
    </xf>
    <xf numFmtId="15" fontId="20" fillId="7" borderId="19" xfId="4" applyNumberFormat="1" applyFont="1" applyFill="1" applyBorder="1" applyAlignment="1" applyProtection="1">
      <alignment vertical="center" wrapText="1"/>
      <protection locked="0"/>
    </xf>
    <xf numFmtId="49" fontId="18" fillId="0" borderId="0" xfId="0" applyNumberFormat="1" applyFont="1" applyProtection="1">
      <protection hidden="1"/>
    </xf>
    <xf numFmtId="0" fontId="3" fillId="5" borderId="1" xfId="0" applyFont="1" applyFill="1" applyBorder="1" applyProtection="1">
      <protection locked="0"/>
    </xf>
    <xf numFmtId="9" fontId="3" fillId="5" borderId="1" xfId="34" applyFont="1" applyFill="1" applyBorder="1" applyProtection="1">
      <protection locked="0"/>
    </xf>
    <xf numFmtId="0" fontId="21" fillId="0" borderId="7" xfId="0" applyFont="1" applyBorder="1" applyAlignment="1" applyProtection="1">
      <alignment horizontal="center" vertical="center" wrapText="1"/>
      <protection hidden="1"/>
    </xf>
    <xf numFmtId="0" fontId="37" fillId="0" borderId="1" xfId="3" applyFont="1" applyBorder="1" applyAlignment="1" applyProtection="1">
      <alignment vertical="center" wrapText="1"/>
      <protection hidden="1"/>
    </xf>
    <xf numFmtId="0" fontId="37" fillId="0" borderId="1" xfId="6" applyFont="1" applyBorder="1" applyAlignment="1" applyProtection="1">
      <alignment vertical="center"/>
      <protection hidden="1"/>
    </xf>
    <xf numFmtId="1" fontId="37" fillId="0" borderId="1" xfId="3" applyNumberFormat="1" applyFont="1" applyBorder="1" applyAlignment="1" applyProtection="1">
      <alignment vertical="center" wrapText="1"/>
      <protection hidden="1"/>
    </xf>
    <xf numFmtId="1" fontId="19" fillId="0" borderId="1" xfId="36" applyNumberFormat="1" applyFont="1" applyFill="1" applyBorder="1" applyAlignment="1" applyProtection="1">
      <alignment horizontal="center" vertical="top" wrapText="1"/>
    </xf>
    <xf numFmtId="164" fontId="58" fillId="0" borderId="1" xfId="35" applyFont="1" applyFill="1" applyBorder="1" applyAlignment="1" applyProtection="1">
      <alignment horizontal="right" vertical="top" wrapText="1"/>
    </xf>
    <xf numFmtId="164" fontId="58" fillId="4" borderId="1" xfId="35" applyFont="1" applyFill="1" applyBorder="1" applyAlignment="1" applyProtection="1">
      <alignment horizontal="right" vertical="top" wrapText="1"/>
    </xf>
    <xf numFmtId="4" fontId="19" fillId="0" borderId="1" xfId="35" applyNumberFormat="1" applyFont="1" applyFill="1" applyBorder="1" applyAlignment="1" applyProtection="1">
      <alignment horizontal="right" vertical="center"/>
    </xf>
    <xf numFmtId="1" fontId="42" fillId="0" borderId="1" xfId="36" applyNumberFormat="1" applyFont="1" applyFill="1" applyBorder="1" applyAlignment="1" applyProtection="1">
      <alignment horizontal="center" vertical="top" wrapText="1"/>
    </xf>
    <xf numFmtId="0" fontId="19" fillId="0" borderId="26" xfId="36" applyNumberFormat="1" applyFont="1" applyFill="1" applyBorder="1" applyAlignment="1" applyProtection="1">
      <alignment horizontal="center" vertical="center" wrapText="1"/>
    </xf>
    <xf numFmtId="0" fontId="19" fillId="0" borderId="27" xfId="36" applyNumberFormat="1" applyFont="1" applyFill="1" applyBorder="1" applyAlignment="1" applyProtection="1">
      <alignment horizontal="center" vertical="center" wrapText="1"/>
    </xf>
    <xf numFmtId="164" fontId="58" fillId="5" borderId="9" xfId="35" applyFont="1" applyFill="1" applyBorder="1" applyAlignment="1" applyProtection="1">
      <alignment horizontal="right" vertical="top" wrapText="1"/>
      <protection locked="0"/>
    </xf>
    <xf numFmtId="0" fontId="20" fillId="0" borderId="6" xfId="0" applyFont="1" applyBorder="1" applyAlignment="1" applyProtection="1">
      <alignment vertical="center" wrapText="1"/>
      <protection hidden="1"/>
    </xf>
    <xf numFmtId="1" fontId="37" fillId="0" borderId="1" xfId="36" applyNumberFormat="1" applyFont="1" applyFill="1" applyBorder="1" applyAlignment="1" applyProtection="1">
      <alignment horizontal="center" vertical="top" wrapText="1"/>
    </xf>
    <xf numFmtId="9" fontId="15" fillId="0" borderId="1" xfId="0" applyNumberFormat="1" applyFont="1" applyBorder="1" applyAlignment="1" applyProtection="1">
      <alignment vertical="center" wrapText="1"/>
      <protection hidden="1"/>
    </xf>
    <xf numFmtId="4" fontId="20" fillId="3" borderId="1" xfId="0" applyNumberFormat="1" applyFont="1" applyFill="1" applyBorder="1" applyAlignment="1" applyProtection="1">
      <alignment vertical="center" wrapText="1"/>
      <protection hidden="1"/>
    </xf>
    <xf numFmtId="164" fontId="58" fillId="5" borderId="1" xfId="35" applyFont="1" applyFill="1" applyBorder="1" applyAlignment="1" applyProtection="1">
      <alignment horizontal="right" vertical="top" wrapText="1"/>
      <protection locked="0"/>
    </xf>
    <xf numFmtId="0" fontId="19" fillId="0" borderId="10" xfId="0" applyFont="1" applyBorder="1" applyAlignment="1">
      <alignment horizontal="left"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57" fillId="0" borderId="10" xfId="0" applyFont="1" applyBorder="1" applyAlignment="1">
      <alignment horizontal="center" vertical="center"/>
    </xf>
    <xf numFmtId="0" fontId="58"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18" fillId="0" borderId="1" xfId="0" applyFont="1" applyBorder="1" applyAlignment="1">
      <alignment horizontal="center" vertical="center"/>
    </xf>
    <xf numFmtId="0" fontId="59" fillId="0" borderId="0" xfId="0" applyFont="1" applyAlignment="1">
      <alignment horizontal="center" vertical="center"/>
    </xf>
    <xf numFmtId="0" fontId="31"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61" fillId="0" borderId="1" xfId="0" applyFont="1" applyBorder="1" applyAlignment="1">
      <alignment horizontal="center" vertical="center"/>
    </xf>
    <xf numFmtId="0" fontId="61" fillId="0" borderId="0" xfId="0" applyFont="1" applyAlignment="1">
      <alignment horizontal="center" vertical="center"/>
    </xf>
    <xf numFmtId="0" fontId="19" fillId="0" borderId="1" xfId="0" applyFont="1" applyBorder="1" applyAlignment="1">
      <alignment vertical="center"/>
    </xf>
    <xf numFmtId="0" fontId="19" fillId="0" borderId="0" xfId="0" applyFont="1" applyAlignment="1">
      <alignment vertical="center"/>
    </xf>
    <xf numFmtId="0" fontId="37" fillId="0" borderId="1" xfId="0" applyFont="1" applyBorder="1" applyAlignment="1">
      <alignment horizontal="center" vertical="center"/>
    </xf>
    <xf numFmtId="0" fontId="58" fillId="0" borderId="1" xfId="0" applyFont="1" applyBorder="1" applyAlignment="1">
      <alignment horizontal="center" vertical="top" wrapText="1"/>
    </xf>
    <xf numFmtId="9" fontId="58" fillId="0" borderId="1" xfId="34" applyFont="1" applyBorder="1" applyAlignment="1" applyProtection="1">
      <alignment horizontal="center" vertical="top" wrapText="1"/>
    </xf>
    <xf numFmtId="0" fontId="58" fillId="0" borderId="1" xfId="0" applyFont="1" applyBorder="1" applyAlignment="1">
      <alignment vertical="top" wrapText="1"/>
    </xf>
    <xf numFmtId="0" fontId="37" fillId="0" borderId="1" xfId="0" applyFont="1" applyBorder="1" applyAlignment="1">
      <alignment vertical="top" wrapText="1"/>
    </xf>
    <xf numFmtId="0" fontId="37" fillId="0" borderId="1" xfId="0" applyFont="1" applyBorder="1" applyAlignment="1">
      <alignment horizontal="center" vertical="top" wrapText="1"/>
    </xf>
    <xf numFmtId="0" fontId="58" fillId="0" borderId="1" xfId="0" applyFont="1" applyBorder="1" applyAlignment="1">
      <alignment horizontal="center" vertical="center" wrapText="1"/>
    </xf>
    <xf numFmtId="0" fontId="58" fillId="0" borderId="1" xfId="4" applyFont="1" applyBorder="1" applyAlignment="1">
      <alignment vertical="top" wrapText="1"/>
    </xf>
    <xf numFmtId="10" fontId="37" fillId="0" borderId="1" xfId="36" applyNumberFormat="1" applyFont="1" applyFill="1" applyBorder="1" applyAlignment="1" applyProtection="1">
      <alignment horizontal="center" vertical="top" wrapText="1"/>
      <protection hidden="1"/>
    </xf>
    <xf numFmtId="0" fontId="58" fillId="0" borderId="1" xfId="0" applyFont="1" applyBorder="1" applyAlignment="1">
      <alignment horizontal="center" vertical="center"/>
    </xf>
    <xf numFmtId="0" fontId="58" fillId="0" borderId="0" xfId="0" applyFont="1" applyAlignment="1">
      <alignment horizontal="center" vertical="center" wrapText="1"/>
    </xf>
    <xf numFmtId="0" fontId="58" fillId="0" borderId="0" xfId="0" applyFont="1" applyAlignment="1">
      <alignment vertical="center"/>
    </xf>
    <xf numFmtId="0" fontId="58" fillId="0" borderId="0" xfId="0" applyFont="1" applyAlignment="1">
      <alignment horizontal="right" vertical="center"/>
    </xf>
    <xf numFmtId="0" fontId="60" fillId="0" borderId="3" xfId="0" applyFont="1" applyBorder="1" applyAlignment="1">
      <alignment horizontal="center" vertical="center"/>
    </xf>
    <xf numFmtId="0" fontId="60" fillId="0" borderId="2" xfId="0" applyFont="1" applyBorder="1" applyAlignment="1">
      <alignment horizontal="center" vertical="center"/>
    </xf>
    <xf numFmtId="0" fontId="58" fillId="0" borderId="3" xfId="4" applyFont="1" applyBorder="1" applyAlignment="1">
      <alignment vertical="top" wrapText="1"/>
    </xf>
    <xf numFmtId="10" fontId="37" fillId="0" borderId="9" xfId="36" applyNumberFormat="1" applyFont="1" applyFill="1" applyBorder="1" applyAlignment="1" applyProtection="1">
      <alignment horizontal="center" vertical="top" wrapText="1"/>
      <protection hidden="1"/>
    </xf>
    <xf numFmtId="164" fontId="58" fillId="0" borderId="9" xfId="35" applyFont="1" applyFill="1" applyBorder="1" applyAlignment="1" applyProtection="1">
      <alignment horizontal="right" vertical="top" wrapText="1"/>
    </xf>
    <xf numFmtId="0" fontId="58" fillId="0" borderId="1" xfId="4" applyFont="1" applyBorder="1" applyAlignment="1">
      <alignment horizontal="center" vertical="top" wrapText="1"/>
    </xf>
    <xf numFmtId="0" fontId="0" fillId="0" borderId="1" xfId="0" applyBorder="1" applyAlignment="1">
      <alignment horizontal="center" vertical="top" wrapText="1"/>
    </xf>
    <xf numFmtId="0" fontId="31" fillId="0" borderId="1" xfId="0" applyFont="1" applyBorder="1" applyAlignment="1">
      <alignment horizontal="left" vertical="center"/>
    </xf>
    <xf numFmtId="0" fontId="18" fillId="0" borderId="0" xfId="0" applyFont="1" applyAlignment="1">
      <alignment vertical="center"/>
    </xf>
    <xf numFmtId="0" fontId="22" fillId="0" borderId="0" xfId="0" applyFont="1" applyAlignment="1">
      <alignment horizontal="center" vertical="center"/>
    </xf>
    <xf numFmtId="168"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2" fontId="5" fillId="0" borderId="1" xfId="1" applyNumberFormat="1" applyFont="1" applyBorder="1" applyAlignment="1">
      <alignment horizontal="center" vertical="center"/>
    </xf>
    <xf numFmtId="2" fontId="5" fillId="0" borderId="3" xfId="1" applyNumberFormat="1" applyFont="1" applyBorder="1" applyAlignment="1">
      <alignment horizontal="center" vertical="center" wrapText="1"/>
    </xf>
    <xf numFmtId="2" fontId="5" fillId="0" borderId="1" xfId="1" applyNumberFormat="1" applyFont="1" applyBorder="1" applyAlignment="1">
      <alignment horizontal="center" vertical="center" wrapText="1"/>
    </xf>
    <xf numFmtId="2" fontId="5" fillId="0" borderId="6" xfId="1" applyNumberFormat="1" applyFont="1" applyBorder="1" applyAlignment="1">
      <alignment horizontal="center" vertical="center" wrapText="1"/>
    </xf>
    <xf numFmtId="169" fontId="3" fillId="0" borderId="3" xfId="1" applyNumberFormat="1" applyFont="1" applyBorder="1" applyAlignment="1">
      <alignment vertical="center"/>
    </xf>
    <xf numFmtId="169" fontId="3" fillId="0" borderId="1" xfId="1" applyNumberFormat="1" applyFont="1" applyBorder="1" applyAlignment="1">
      <alignment vertical="center"/>
    </xf>
    <xf numFmtId="2" fontId="3" fillId="0" borderId="6" xfId="1" applyNumberFormat="1" applyFont="1" applyBorder="1" applyAlignment="1">
      <alignment horizontal="right" vertical="center"/>
    </xf>
    <xf numFmtId="2" fontId="3" fillId="0" borderId="3" xfId="1" applyNumberFormat="1" applyFont="1" applyBorder="1" applyAlignment="1">
      <alignment horizontal="right" vertical="center"/>
    </xf>
    <xf numFmtId="0" fontId="58" fillId="0" borderId="1" xfId="0" applyFont="1" applyBorder="1" applyAlignment="1">
      <alignment horizontal="left" vertical="top" wrapText="1"/>
    </xf>
    <xf numFmtId="49" fontId="3" fillId="0" borderId="1" xfId="1" applyNumberFormat="1" applyFont="1" applyBorder="1" applyAlignment="1">
      <alignment horizontal="center" vertical="center"/>
    </xf>
    <xf numFmtId="169" fontId="3" fillId="0" borderId="1" xfId="1" applyNumberFormat="1" applyFont="1" applyBorder="1"/>
    <xf numFmtId="2" fontId="3" fillId="0" borderId="2" xfId="1" applyNumberFormat="1" applyFont="1" applyBorder="1" applyAlignment="1">
      <alignment horizontal="right"/>
    </xf>
    <xf numFmtId="2" fontId="3" fillId="0" borderId="1" xfId="1" applyNumberFormat="1" applyFont="1" applyBorder="1" applyAlignment="1">
      <alignment horizontal="right"/>
    </xf>
    <xf numFmtId="2" fontId="3" fillId="0" borderId="3" xfId="1" applyNumberFormat="1" applyFont="1" applyBorder="1" applyAlignment="1">
      <alignment horizontal="right"/>
    </xf>
    <xf numFmtId="2" fontId="3" fillId="3" borderId="6" xfId="1" applyNumberFormat="1" applyFont="1" applyFill="1" applyBorder="1" applyAlignment="1">
      <alignment horizontal="right" vertical="center"/>
    </xf>
    <xf numFmtId="0" fontId="58" fillId="3" borderId="1" xfId="0" applyFont="1" applyFill="1" applyBorder="1" applyAlignment="1">
      <alignment horizontal="center" vertical="top" wrapText="1"/>
    </xf>
    <xf numFmtId="0" fontId="58" fillId="3" borderId="1" xfId="0" applyFont="1" applyFill="1" applyBorder="1" applyAlignment="1">
      <alignment vertical="top" wrapText="1"/>
    </xf>
    <xf numFmtId="0" fontId="58" fillId="3" borderId="1" xfId="0" applyFont="1" applyFill="1" applyBorder="1" applyAlignment="1">
      <alignment horizontal="center" vertical="center" wrapText="1"/>
    </xf>
    <xf numFmtId="0" fontId="58" fillId="3" borderId="6" xfId="0" applyFont="1" applyFill="1" applyBorder="1" applyAlignment="1">
      <alignment horizontal="center" vertical="center" wrapText="1"/>
    </xf>
    <xf numFmtId="0" fontId="58" fillId="3" borderId="6" xfId="0" applyFont="1" applyFill="1" applyBorder="1" applyAlignment="1">
      <alignment vertical="top" wrapText="1"/>
    </xf>
    <xf numFmtId="0" fontId="58" fillId="3" borderId="3" xfId="0" applyFont="1" applyFill="1" applyBorder="1" applyAlignment="1">
      <alignment vertical="top" wrapText="1"/>
    </xf>
    <xf numFmtId="0" fontId="2" fillId="0" borderId="1" xfId="1" applyFont="1" applyBorder="1" applyAlignment="1">
      <alignment horizontal="center" vertical="center"/>
    </xf>
    <xf numFmtId="2" fontId="3" fillId="0" borderId="6" xfId="1" applyNumberFormat="1" applyFont="1" applyBorder="1" applyAlignment="1">
      <alignment horizontal="right"/>
    </xf>
    <xf numFmtId="0" fontId="3" fillId="0" borderId="1" xfId="1" quotePrefix="1" applyFont="1" applyBorder="1" applyAlignment="1">
      <alignment horizontal="center" vertical="center"/>
    </xf>
    <xf numFmtId="0" fontId="0" fillId="0" borderId="1" xfId="0" applyBorder="1" applyAlignment="1">
      <alignment horizontal="justify" vertical="top" wrapText="1"/>
    </xf>
    <xf numFmtId="169" fontId="3" fillId="0" borderId="1" xfId="0" applyNumberFormat="1" applyFont="1" applyBorder="1"/>
    <xf numFmtId="2" fontId="3" fillId="0" borderId="2" xfId="0" applyNumberFormat="1" applyFont="1" applyBorder="1" applyAlignment="1">
      <alignment horizontal="right"/>
    </xf>
    <xf numFmtId="2" fontId="3" fillId="0" borderId="1" xfId="0" applyNumberFormat="1" applyFont="1" applyBorder="1" applyAlignment="1">
      <alignment horizontal="right"/>
    </xf>
    <xf numFmtId="2" fontId="3" fillId="0" borderId="3" xfId="0" applyNumberFormat="1" applyFont="1" applyBorder="1" applyAlignment="1">
      <alignment horizontal="right"/>
    </xf>
    <xf numFmtId="169" fontId="1" fillId="0" borderId="1" xfId="1" applyNumberFormat="1" applyBorder="1" applyAlignment="1">
      <alignment vertical="center"/>
    </xf>
    <xf numFmtId="2" fontId="1" fillId="0" borderId="6" xfId="1" applyNumberFormat="1" applyBorder="1" applyAlignment="1">
      <alignment horizontal="right" vertical="center"/>
    </xf>
    <xf numFmtId="2" fontId="1" fillId="0" borderId="3" xfId="1" applyNumberFormat="1" applyBorder="1" applyAlignment="1">
      <alignment horizontal="right" vertical="center"/>
    </xf>
    <xf numFmtId="0" fontId="0" fillId="0" borderId="1" xfId="0" applyBorder="1" applyAlignment="1">
      <alignment horizontal="left" vertical="top" wrapText="1"/>
    </xf>
    <xf numFmtId="168" fontId="3" fillId="0" borderId="1" xfId="1" applyNumberFormat="1" applyFont="1" applyBorder="1" applyAlignment="1">
      <alignment horizontal="center" vertical="center"/>
    </xf>
    <xf numFmtId="4" fontId="5" fillId="0" borderId="1" xfId="1" applyNumberFormat="1" applyFont="1" applyBorder="1" applyAlignment="1">
      <alignment vertical="center"/>
    </xf>
    <xf numFmtId="4" fontId="5" fillId="0" borderId="1" xfId="1"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xf>
    <xf numFmtId="168" fontId="3" fillId="0" borderId="0" xfId="0" applyNumberFormat="1" applyFont="1" applyAlignment="1">
      <alignment horizontal="center" vertical="center"/>
    </xf>
    <xf numFmtId="0" fontId="3" fillId="0" borderId="0" xfId="0" applyFont="1" applyAlignment="1">
      <alignment horizontal="center"/>
    </xf>
    <xf numFmtId="169" fontId="3" fillId="0" borderId="0" xfId="0" applyNumberFormat="1" applyFont="1"/>
    <xf numFmtId="0" fontId="3" fillId="0" borderId="0" xfId="0" applyFont="1" applyAlignment="1">
      <alignment horizontal="left" vertical="top" wrapText="1"/>
    </xf>
    <xf numFmtId="2" fontId="3" fillId="0" borderId="0" xfId="0" applyNumberFormat="1" applyFont="1"/>
    <xf numFmtId="2" fontId="3" fillId="0" borderId="0" xfId="0" applyNumberFormat="1" applyFont="1" applyAlignment="1">
      <alignment horizontal="right"/>
    </xf>
    <xf numFmtId="0" fontId="37" fillId="0" borderId="1" xfId="33" applyFont="1" applyBorder="1" applyAlignment="1" applyProtection="1">
      <alignment horizontal="left" vertical="center"/>
      <protection hidden="1"/>
    </xf>
    <xf numFmtId="0" fontId="26" fillId="0" borderId="1" xfId="0" applyFont="1" applyBorder="1" applyAlignment="1">
      <alignment horizontal="center" vertical="center" wrapText="1"/>
    </xf>
    <xf numFmtId="178" fontId="3" fillId="0" borderId="3" xfId="1" applyNumberFormat="1" applyFont="1" applyBorder="1" applyAlignment="1">
      <alignment vertical="center"/>
    </xf>
    <xf numFmtId="4" fontId="20" fillId="0" borderId="1" xfId="0" applyNumberFormat="1" applyFont="1" applyBorder="1" applyAlignment="1" applyProtection="1">
      <alignment horizontal="right" vertical="center" wrapText="1"/>
      <protection hidden="1"/>
    </xf>
    <xf numFmtId="4" fontId="20" fillId="3" borderId="1" xfId="0" applyNumberFormat="1" applyFont="1" applyFill="1" applyBorder="1" applyAlignment="1" applyProtection="1">
      <alignment horizontal="right"/>
      <protection hidden="1"/>
    </xf>
    <xf numFmtId="164" fontId="58" fillId="5" borderId="9" xfId="35" applyFont="1" applyFill="1" applyBorder="1" applyAlignment="1" applyProtection="1">
      <alignment horizontal="center" vertical="top" wrapText="1"/>
      <protection locked="0"/>
    </xf>
    <xf numFmtId="164" fontId="58" fillId="5" borderId="9" xfId="35" applyFont="1" applyFill="1" applyBorder="1" applyAlignment="1" applyProtection="1">
      <alignment horizontal="left" vertical="center" wrapText="1"/>
      <protection locked="0"/>
    </xf>
    <xf numFmtId="0" fontId="37" fillId="5" borderId="1" xfId="36" applyNumberFormat="1" applyFont="1" applyFill="1" applyBorder="1" applyAlignment="1" applyProtection="1">
      <alignment horizontal="center" vertical="center"/>
      <protection locked="0"/>
    </xf>
    <xf numFmtId="164" fontId="58" fillId="5" borderId="1" xfId="35" applyFont="1" applyFill="1" applyBorder="1" applyAlignment="1" applyProtection="1">
      <alignment horizontal="center" vertical="top" wrapText="1"/>
      <protection locked="0"/>
    </xf>
    <xf numFmtId="2" fontId="37" fillId="5" borderId="1" xfId="36" applyNumberFormat="1" applyFont="1" applyFill="1" applyBorder="1" applyAlignment="1" applyProtection="1">
      <alignment horizontal="center" vertical="center"/>
      <protection locked="0"/>
    </xf>
    <xf numFmtId="0" fontId="19" fillId="0" borderId="1" xfId="3" applyFont="1" applyBorder="1" applyAlignment="1" applyProtection="1">
      <alignment horizontal="center" vertical="center"/>
      <protection hidden="1"/>
    </xf>
    <xf numFmtId="0" fontId="39" fillId="0" borderId="16" xfId="2" applyFont="1" applyBorder="1" applyAlignment="1" applyProtection="1">
      <alignment horizontal="center" vertical="center"/>
      <protection hidden="1"/>
    </xf>
    <xf numFmtId="0" fontId="39" fillId="0" borderId="0" xfId="2" applyFont="1" applyAlignment="1" applyProtection="1">
      <alignment horizontal="left" vertical="top" wrapText="1"/>
      <protection hidden="1"/>
    </xf>
    <xf numFmtId="0" fontId="39" fillId="0" borderId="0" xfId="2" applyFont="1" applyAlignment="1" applyProtection="1">
      <alignment horizontal="left" vertical="top"/>
      <protection hidden="1"/>
    </xf>
    <xf numFmtId="0" fontId="42" fillId="0" borderId="0" xfId="2" applyFont="1" applyAlignment="1" applyProtection="1">
      <alignment horizontal="center" vertical="top"/>
      <protection hidden="1"/>
    </xf>
    <xf numFmtId="0" fontId="42" fillId="0" borderId="15" xfId="2" applyFont="1" applyBorder="1" applyAlignment="1" applyProtection="1">
      <alignment horizontal="center" vertical="top"/>
      <protection hidden="1"/>
    </xf>
    <xf numFmtId="0" fontId="34" fillId="6" borderId="0" xfId="2" applyFont="1" applyFill="1" applyAlignment="1" applyProtection="1">
      <alignment horizontal="center" vertical="top" wrapText="1"/>
      <protection hidden="1"/>
    </xf>
    <xf numFmtId="0" fontId="44" fillId="0" borderId="10" xfId="4" applyFont="1" applyBorder="1" applyAlignment="1" applyProtection="1">
      <alignment horizontal="center" vertical="center" wrapText="1"/>
      <protection hidden="1"/>
    </xf>
    <xf numFmtId="0" fontId="33" fillId="0" borderId="6" xfId="4" applyFont="1" applyBorder="1" applyAlignment="1" applyProtection="1">
      <alignment horizontal="center" vertical="center" wrapText="1"/>
      <protection hidden="1"/>
    </xf>
    <xf numFmtId="0" fontId="45" fillId="6" borderId="0" xfId="4" applyFont="1" applyFill="1" applyAlignment="1" applyProtection="1">
      <alignment horizontal="center" vertical="center"/>
      <protection hidden="1"/>
    </xf>
    <xf numFmtId="0" fontId="46" fillId="4" borderId="0" xfId="5" applyFill="1" applyProtection="1">
      <protection hidden="1"/>
    </xf>
    <xf numFmtId="0" fontId="3" fillId="0" borderId="1" xfId="0" applyFont="1" applyBorder="1" applyAlignment="1">
      <alignment horizontal="left" vertical="top" wrapText="1"/>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2" xfId="1" applyFont="1" applyBorder="1" applyAlignment="1">
      <alignment horizontal="center" vertical="center"/>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166" fontId="3" fillId="0" borderId="1" xfId="0" applyNumberFormat="1" applyFont="1" applyBorder="1" applyAlignment="1">
      <alignment horizontal="left" vertical="top" wrapText="1" shrinkToFit="1"/>
    </xf>
    <xf numFmtId="0" fontId="3" fillId="0" borderId="1" xfId="1" applyFont="1" applyBorder="1" applyAlignment="1">
      <alignment horizontal="distributed" vertical="top" wrapText="1"/>
    </xf>
    <xf numFmtId="0" fontId="3" fillId="0" borderId="3" xfId="1" applyFont="1" applyBorder="1" applyAlignment="1">
      <alignment horizontal="left" vertical="top" wrapText="1"/>
    </xf>
    <xf numFmtId="0" fontId="3" fillId="0" borderId="6" xfId="1" applyFont="1" applyBorder="1" applyAlignment="1">
      <alignment horizontal="left" vertical="top" wrapText="1"/>
    </xf>
    <xf numFmtId="0" fontId="3" fillId="0" borderId="2" xfId="1" applyFont="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5"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 xfId="1" applyFont="1" applyBorder="1" applyAlignment="1">
      <alignment horizontal="left" vertical="top" wrapText="1"/>
    </xf>
    <xf numFmtId="2" fontId="3" fillId="0" borderId="3" xfId="0" applyNumberFormat="1" applyFont="1" applyBorder="1" applyAlignment="1">
      <alignment horizontal="center"/>
    </xf>
    <xf numFmtId="2" fontId="3" fillId="0" borderId="2" xfId="0" applyNumberFormat="1" applyFont="1" applyBorder="1" applyAlignment="1">
      <alignment horizont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165" fontId="6" fillId="0" borderId="3" xfId="0" applyNumberFormat="1" applyFont="1" applyBorder="1" applyAlignment="1">
      <alignment horizontal="center" vertical="center" wrapText="1" shrinkToFit="1"/>
    </xf>
    <xf numFmtId="165" fontId="6" fillId="0" borderId="2" xfId="0" applyNumberFormat="1" applyFont="1" applyBorder="1" applyAlignment="1">
      <alignment horizontal="center" vertical="center" wrapText="1" shrinkToFit="1"/>
    </xf>
    <xf numFmtId="0" fontId="18" fillId="5" borderId="3" xfId="0" applyFont="1" applyFill="1" applyBorder="1" applyAlignment="1">
      <alignment horizontal="center" vertical="center"/>
    </xf>
    <xf numFmtId="0" fontId="18" fillId="5" borderId="6" xfId="0" applyFont="1" applyFill="1" applyBorder="1" applyAlignment="1">
      <alignment horizontal="center" vertical="center"/>
    </xf>
    <xf numFmtId="0" fontId="31" fillId="0" borderId="1" xfId="0" applyFont="1" applyBorder="1" applyAlignment="1">
      <alignment horizontal="right" vertical="center"/>
    </xf>
    <xf numFmtId="0" fontId="19" fillId="0" borderId="0" xfId="0" applyFont="1" applyAlignment="1">
      <alignment horizontal="left" vertical="top" wrapText="1"/>
    </xf>
    <xf numFmtId="1" fontId="31" fillId="0" borderId="0" xfId="4" applyNumberFormat="1" applyFont="1" applyAlignment="1">
      <alignment horizontal="left" vertical="center" wrapText="1"/>
    </xf>
    <xf numFmtId="0" fontId="31" fillId="0" borderId="0" xfId="4" applyFont="1" applyAlignment="1">
      <alignment horizontal="left" vertical="center" wrapText="1"/>
    </xf>
    <xf numFmtId="0" fontId="31" fillId="0" borderId="0" xfId="0" applyFont="1" applyAlignment="1">
      <alignment horizontal="left" vertical="center"/>
    </xf>
    <xf numFmtId="0" fontId="19" fillId="0" borderId="0" xfId="0" applyFont="1" applyAlignment="1">
      <alignment horizontal="left" vertical="center" wrapText="1"/>
    </xf>
    <xf numFmtId="0" fontId="60" fillId="0" borderId="10" xfId="0" applyFont="1" applyBorder="1" applyAlignment="1">
      <alignment horizontal="right" vertical="center"/>
    </xf>
    <xf numFmtId="0" fontId="62" fillId="0" borderId="1" xfId="0" applyFont="1" applyBorder="1" applyAlignment="1">
      <alignment horizontal="left" vertical="top" wrapText="1"/>
    </xf>
    <xf numFmtId="1" fontId="42" fillId="0" borderId="1" xfId="36" applyNumberFormat="1" applyFont="1" applyFill="1" applyBorder="1" applyAlignment="1" applyProtection="1">
      <alignment horizontal="left" vertical="top" wrapText="1"/>
    </xf>
    <xf numFmtId="0" fontId="42" fillId="0" borderId="0" xfId="0" applyFont="1" applyAlignment="1">
      <alignment horizontal="center" vertical="center" wrapText="1"/>
    </xf>
    <xf numFmtId="0" fontId="59" fillId="0" borderId="0" xfId="0" applyFont="1" applyAlignment="1">
      <alignment horizontal="center" vertical="center"/>
    </xf>
    <xf numFmtId="1" fontId="42" fillId="0" borderId="3" xfId="36" applyNumberFormat="1" applyFont="1" applyFill="1" applyBorder="1" applyAlignment="1" applyProtection="1">
      <alignment horizontal="left" vertical="top" wrapText="1"/>
    </xf>
    <xf numFmtId="1" fontId="42" fillId="0" borderId="6" xfId="36" applyNumberFormat="1" applyFont="1" applyFill="1" applyBorder="1" applyAlignment="1" applyProtection="1">
      <alignment horizontal="left" vertical="top" wrapText="1"/>
    </xf>
    <xf numFmtId="0" fontId="31" fillId="0" borderId="1" xfId="0" applyFont="1" applyBorder="1" applyAlignment="1">
      <alignment horizontal="left" vertical="center"/>
    </xf>
    <xf numFmtId="0" fontId="42" fillId="0" borderId="0" xfId="0" applyFont="1" applyAlignment="1">
      <alignment horizontal="left" vertical="center" wrapText="1"/>
    </xf>
    <xf numFmtId="1" fontId="42" fillId="0" borderId="2" xfId="36" applyNumberFormat="1" applyFont="1" applyFill="1" applyBorder="1" applyAlignment="1" applyProtection="1">
      <alignment horizontal="left" vertical="top" wrapText="1"/>
    </xf>
    <xf numFmtId="0" fontId="5" fillId="0" borderId="3" xfId="1" applyFont="1" applyBorder="1" applyAlignment="1">
      <alignment horizontal="right" vertical="top" wrapText="1"/>
    </xf>
    <xf numFmtId="0" fontId="5" fillId="0" borderId="6" xfId="1" applyFont="1" applyBorder="1" applyAlignment="1">
      <alignment horizontal="right" vertical="top" wrapText="1"/>
    </xf>
    <xf numFmtId="0" fontId="15" fillId="0" borderId="3" xfId="0" applyFont="1" applyBorder="1" applyAlignment="1" applyProtection="1">
      <alignment horizontal="right" vertical="center"/>
      <protection hidden="1"/>
    </xf>
    <xf numFmtId="0" fontId="15" fillId="0" borderId="6" xfId="0" applyFont="1" applyBorder="1" applyAlignment="1" applyProtection="1">
      <alignment horizontal="right" vertical="center"/>
      <protection hidden="1"/>
    </xf>
    <xf numFmtId="0" fontId="19" fillId="0" borderId="13"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wrapText="1"/>
      <protection hidden="1"/>
    </xf>
    <xf numFmtId="0" fontId="62" fillId="0" borderId="3" xfId="0" applyFont="1" applyBorder="1" applyAlignment="1">
      <alignment horizontal="left" vertical="top" wrapText="1"/>
    </xf>
    <xf numFmtId="0" fontId="62" fillId="0" borderId="6" xfId="0" applyFont="1" applyBorder="1" applyAlignment="1">
      <alignment horizontal="left" vertical="top" wrapText="1"/>
    </xf>
    <xf numFmtId="0" fontId="62" fillId="0" borderId="2" xfId="0" applyFont="1" applyBorder="1" applyAlignment="1">
      <alignment horizontal="left" vertical="top" wrapText="1"/>
    </xf>
    <xf numFmtId="0" fontId="17" fillId="0" borderId="0" xfId="0" applyFont="1" applyAlignment="1">
      <alignment horizontal="center" vertical="center"/>
    </xf>
    <xf numFmtId="0" fontId="25" fillId="0" borderId="1" xfId="0" applyFont="1" applyBorder="1" applyAlignment="1">
      <alignment horizontal="justify"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27" fillId="0" borderId="1" xfId="0" applyFont="1" applyBorder="1" applyAlignment="1" applyProtection="1">
      <alignment horizontal="center" vertical="center" wrapText="1"/>
      <protection hidden="1"/>
    </xf>
    <xf numFmtId="0" fontId="27" fillId="0" borderId="1" xfId="0" applyFont="1" applyBorder="1" applyAlignment="1">
      <alignment horizontal="center" vertical="center" wrapText="1"/>
    </xf>
    <xf numFmtId="0" fontId="19" fillId="0" borderId="1" xfId="0" applyFont="1" applyBorder="1" applyAlignment="1">
      <alignment horizontal="left" vertical="center" wrapText="1"/>
    </xf>
    <xf numFmtId="0" fontId="30" fillId="0" borderId="1" xfId="0" applyFont="1" applyBorder="1" applyAlignment="1">
      <alignment horizontal="justify"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42" fillId="0" borderId="5" xfId="0" applyFont="1" applyBorder="1" applyAlignment="1" applyProtection="1">
      <alignment horizontal="center" vertical="center" wrapText="1"/>
      <protection hidden="1"/>
    </xf>
    <xf numFmtId="0" fontId="42" fillId="0" borderId="7" xfId="0" applyFont="1" applyBorder="1" applyAlignment="1" applyProtection="1">
      <alignment horizontal="center" vertical="center" wrapText="1"/>
      <protection hidden="1"/>
    </xf>
  </cellXfs>
  <cellStyles count="37">
    <cellStyle name="75" xfId="7" xr:uid="{00000000-0005-0000-0000-000000000000}"/>
    <cellStyle name="ÅëÈ­ [0]_±âÅ¸" xfId="8" xr:uid="{00000000-0005-0000-0000-000001000000}"/>
    <cellStyle name="ÅëÈ­_±âÅ¸" xfId="9" xr:uid="{00000000-0005-0000-0000-000002000000}"/>
    <cellStyle name="ÄÞ¸¶ [0]_±âÅ¸" xfId="10" xr:uid="{00000000-0005-0000-0000-000003000000}"/>
    <cellStyle name="ÄÞ¸¶_±âÅ¸" xfId="11" xr:uid="{00000000-0005-0000-0000-000004000000}"/>
    <cellStyle name="Ç¥ÁØ_¿¬°£´©°è¿¹»ó" xfId="12" xr:uid="{00000000-0005-0000-0000-000005000000}"/>
    <cellStyle name="Comma" xfId="35" builtinId="3"/>
    <cellStyle name="Comma  - Style1" xfId="13" xr:uid="{00000000-0005-0000-0000-000007000000}"/>
    <cellStyle name="Comma  - Style2" xfId="14" xr:uid="{00000000-0005-0000-0000-000008000000}"/>
    <cellStyle name="Comma  - Style3" xfId="15" xr:uid="{00000000-0005-0000-0000-000009000000}"/>
    <cellStyle name="Comma  - Style4" xfId="16" xr:uid="{00000000-0005-0000-0000-00000A000000}"/>
    <cellStyle name="Comma  - Style5" xfId="17" xr:uid="{00000000-0005-0000-0000-00000B000000}"/>
    <cellStyle name="Comma  - Style6" xfId="18" xr:uid="{00000000-0005-0000-0000-00000C000000}"/>
    <cellStyle name="Comma  - Style7" xfId="19" xr:uid="{00000000-0005-0000-0000-00000D000000}"/>
    <cellStyle name="Comma  - Style8" xfId="20" xr:uid="{00000000-0005-0000-0000-00000E000000}"/>
    <cellStyle name="Formula" xfId="21" xr:uid="{00000000-0005-0000-0000-00000F000000}"/>
    <cellStyle name="Header1" xfId="22" xr:uid="{00000000-0005-0000-0000-000010000000}"/>
    <cellStyle name="Header2" xfId="23" xr:uid="{00000000-0005-0000-0000-000011000000}"/>
    <cellStyle name="Hypertextový odkaz" xfId="24" xr:uid="{00000000-0005-0000-0000-000012000000}"/>
    <cellStyle name="no dec" xfId="25" xr:uid="{00000000-0005-0000-0000-000013000000}"/>
    <cellStyle name="Normal" xfId="0" builtinId="0"/>
    <cellStyle name="Normal - Style1" xfId="26" xr:uid="{00000000-0005-0000-0000-000015000000}"/>
    <cellStyle name="Normal 2" xfId="3" xr:uid="{00000000-0005-0000-0000-000016000000}"/>
    <cellStyle name="Normal 2 2" xfId="28" xr:uid="{00000000-0005-0000-0000-000017000000}"/>
    <cellStyle name="Normal 2 3" xfId="27" xr:uid="{00000000-0005-0000-0000-000018000000}"/>
    <cellStyle name="Normal 3" xfId="32" xr:uid="{00000000-0005-0000-0000-000019000000}"/>
    <cellStyle name="Normal 4" xfId="2" xr:uid="{00000000-0005-0000-0000-00001A000000}"/>
    <cellStyle name="Normal 5" xfId="6" xr:uid="{00000000-0005-0000-0000-00001B000000}"/>
    <cellStyle name="Normal 6" xfId="33" xr:uid="{00000000-0005-0000-0000-00001C000000}"/>
    <cellStyle name="Normal 7" xfId="1" xr:uid="{00000000-0005-0000-0000-00001D000000}"/>
    <cellStyle name="Normal_Attacments TW 04" xfId="4" xr:uid="{00000000-0005-0000-0000-00001E000000}"/>
    <cellStyle name="Normal_Entertainment Form" xfId="5" xr:uid="{00000000-0005-0000-0000-00001F000000}"/>
    <cellStyle name="Normal_pgcil-tivim-pricesched" xfId="36" xr:uid="{00000000-0005-0000-0000-000020000000}"/>
    <cellStyle name="Percent" xfId="34" builtinId="5"/>
    <cellStyle name="Popis" xfId="29" xr:uid="{00000000-0005-0000-0000-000022000000}"/>
    <cellStyle name="Sledovaný hypertextový odkaz" xfId="30" xr:uid="{00000000-0005-0000-0000-000023000000}"/>
    <cellStyle name="Standard_BS14" xfId="31" xr:uid="{00000000-0005-0000-0000-000024000000}"/>
  </cellStyles>
  <dxfs count="5">
    <dxf>
      <fill>
        <patternFill>
          <bgColor rgb="FFCCFFCC"/>
        </patternFill>
      </fill>
    </dxf>
    <dxf>
      <fill>
        <patternFill>
          <bgColor rgb="FFCCFFCC"/>
        </patternFill>
      </fill>
    </dxf>
    <dxf>
      <fill>
        <patternFill>
          <bgColor rgb="FFCCFFCC"/>
        </patternFill>
      </fill>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41582\AppData\Local\Microsoft\Windows\INetCache\Content.Outlook\XODEUVVG\First%20Envelope-Bid%20Forms&amp;%20Attach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1%20BOQ%20Gwalior%20-%20Revised.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IVIL\D\ENGG-CIVIL\ENGG%20CIVIL\7%20PROJECTS\79%20Bhuj%20Pooling%20SS-GEC\Tree%20Plantation\Tree%20Plantation%20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4 (A)"/>
      <sheetName val="Attach 4 (B)"/>
      <sheetName val="Attach 5A"/>
      <sheetName val="Attach 6"/>
      <sheetName val="Attach 7"/>
      <sheetName val="Attach 8"/>
      <sheetName val="Attach-8"/>
      <sheetName val="Attach 9"/>
      <sheetName val="Sheet2"/>
      <sheetName val="Attach 10"/>
      <sheetName val="Attach 11"/>
      <sheetName val="Attach 12"/>
      <sheetName val="Attach 13"/>
      <sheetName val="Attach 14"/>
      <sheetName val="Attach 14-IP"/>
      <sheetName val="Attach 14 IP"/>
      <sheetName val="Attach 15"/>
      <sheetName val="Attach 16"/>
      <sheetName val="Attach 17"/>
      <sheetName val="Attach 20"/>
      <sheetName val="Bid Form-1st Envelope"/>
      <sheetName val="e-Form"/>
      <sheetName val="N to W"/>
      <sheetName val="Sheet1"/>
    </sheetNames>
    <sheetDataSet>
      <sheetData sheetId="0">
        <row r="1">
          <cell r="A1" t="str">
            <v>Name of Package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ummary"/>
      <sheetName val="Summary Revised"/>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s>
    <sheetDataSet>
      <sheetData sheetId="0">
        <row r="5">
          <cell r="B5"/>
        </row>
      </sheetData>
      <sheetData sheetId="1">
        <row r="2">
          <cell r="B2" t="str">
            <v>Substation Package for (a)Conversion of  one number 765kV Fixed  Line reactor to switchable line reactor along with implementation of inter-tripping scheme  under WRES-XXXIII Part-B1 scheme. (b) Extension of Gwalior Substation with 2 Nos. GIS bays for termination of LILO of 220kV Gwalior Datia Line under ‘Consultancy Services to MPPTCL’</v>
          </cell>
        </row>
      </sheetData>
      <sheetData sheetId="2"/>
      <sheetData sheetId="3">
        <row r="24">
          <cell r="D24"/>
        </row>
        <row r="25">
          <cell r="D25"/>
        </row>
        <row r="27">
          <cell r="D27"/>
          <cell r="E27"/>
          <cell r="F27"/>
        </row>
        <row r="28">
          <cell r="D28"/>
        </row>
      </sheetData>
      <sheetData sheetId="4">
        <row r="18">
          <cell r="N18">
            <v>1440607</v>
          </cell>
        </row>
        <row r="19">
          <cell r="N19">
            <v>513</v>
          </cell>
        </row>
        <row r="20">
          <cell r="N20">
            <v>5962</v>
          </cell>
        </row>
        <row r="21">
          <cell r="N21">
            <v>9063</v>
          </cell>
        </row>
        <row r="22">
          <cell r="N22">
            <v>241841</v>
          </cell>
        </row>
        <row r="23">
          <cell r="N23">
            <v>46922</v>
          </cell>
        </row>
        <row r="24">
          <cell r="N24">
            <v>185194</v>
          </cell>
        </row>
        <row r="25">
          <cell r="N25">
            <v>13697</v>
          </cell>
        </row>
        <row r="26">
          <cell r="N26">
            <v>4829</v>
          </cell>
        </row>
        <row r="29">
          <cell r="N29">
            <v>660147.5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3a"/>
      <sheetName val="Sch3b"/>
      <sheetName val="Sch4"/>
      <sheetName val="Sch5"/>
      <sheetName val="Rate Analysis"/>
      <sheetName val="Bid Form 2nd Envelope"/>
    </sheetNames>
    <sheetDataSet>
      <sheetData sheetId="0" refreshError="1"/>
      <sheetData sheetId="1" refreshError="1"/>
      <sheetData sheetId="2" refreshError="1"/>
      <sheetData sheetId="3" refreshError="1">
        <row r="24">
          <cell r="G24"/>
        </row>
        <row r="27">
          <cell r="G27"/>
        </row>
        <row r="28">
          <cell r="G28"/>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4"/>
  <sheetViews>
    <sheetView workbookViewId="0">
      <selection sqref="A1:C1"/>
    </sheetView>
  </sheetViews>
  <sheetFormatPr defaultRowHeight="16.5"/>
  <cols>
    <col min="1" max="1" width="9.140625" style="152"/>
    <col min="2" max="2" width="9.140625" style="153"/>
    <col min="3" max="3" width="83" style="153" customWidth="1"/>
    <col min="4" max="4" width="75.5703125" style="152" customWidth="1"/>
    <col min="5" max="258" width="9.140625" style="151"/>
    <col min="259" max="259" width="83" style="151" customWidth="1"/>
    <col min="260" max="260" width="75.5703125" style="151" customWidth="1"/>
    <col min="261" max="514" width="9.140625" style="151"/>
    <col min="515" max="515" width="83" style="151" customWidth="1"/>
    <col min="516" max="516" width="75.5703125" style="151" customWidth="1"/>
    <col min="517" max="770" width="9.140625" style="151"/>
    <col min="771" max="771" width="83" style="151" customWidth="1"/>
    <col min="772" max="772" width="75.5703125" style="151" customWidth="1"/>
    <col min="773" max="1026" width="9.140625" style="151"/>
    <col min="1027" max="1027" width="83" style="151" customWidth="1"/>
    <col min="1028" max="1028" width="75.5703125" style="151" customWidth="1"/>
    <col min="1029" max="1282" width="9.140625" style="151"/>
    <col min="1283" max="1283" width="83" style="151" customWidth="1"/>
    <col min="1284" max="1284" width="75.5703125" style="151" customWidth="1"/>
    <col min="1285" max="1538" width="9.140625" style="151"/>
    <col min="1539" max="1539" width="83" style="151" customWidth="1"/>
    <col min="1540" max="1540" width="75.5703125" style="151" customWidth="1"/>
    <col min="1541" max="1794" width="9.140625" style="151"/>
    <col min="1795" max="1795" width="83" style="151" customWidth="1"/>
    <col min="1796" max="1796" width="75.5703125" style="151" customWidth="1"/>
    <col min="1797" max="2050" width="9.140625" style="151"/>
    <col min="2051" max="2051" width="83" style="151" customWidth="1"/>
    <col min="2052" max="2052" width="75.5703125" style="151" customWidth="1"/>
    <col min="2053" max="2306" width="9.140625" style="151"/>
    <col min="2307" max="2307" width="83" style="151" customWidth="1"/>
    <col min="2308" max="2308" width="75.5703125" style="151" customWidth="1"/>
    <col min="2309" max="2562" width="9.140625" style="151"/>
    <col min="2563" max="2563" width="83" style="151" customWidth="1"/>
    <col min="2564" max="2564" width="75.5703125" style="151" customWidth="1"/>
    <col min="2565" max="2818" width="9.140625" style="151"/>
    <col min="2819" max="2819" width="83" style="151" customWidth="1"/>
    <col min="2820" max="2820" width="75.5703125" style="151" customWidth="1"/>
    <col min="2821" max="3074" width="9.140625" style="151"/>
    <col min="3075" max="3075" width="83" style="151" customWidth="1"/>
    <col min="3076" max="3076" width="75.5703125" style="151" customWidth="1"/>
    <col min="3077" max="3330" width="9.140625" style="151"/>
    <col min="3331" max="3331" width="83" style="151" customWidth="1"/>
    <col min="3332" max="3332" width="75.5703125" style="151" customWidth="1"/>
    <col min="3333" max="3586" width="9.140625" style="151"/>
    <col min="3587" max="3587" width="83" style="151" customWidth="1"/>
    <col min="3588" max="3588" width="75.5703125" style="151" customWidth="1"/>
    <col min="3589" max="3842" width="9.140625" style="151"/>
    <col min="3843" max="3843" width="83" style="151" customWidth="1"/>
    <col min="3844" max="3844" width="75.5703125" style="151" customWidth="1"/>
    <col min="3845" max="4098" width="9.140625" style="151"/>
    <col min="4099" max="4099" width="83" style="151" customWidth="1"/>
    <col min="4100" max="4100" width="75.5703125" style="151" customWidth="1"/>
    <col min="4101" max="4354" width="9.140625" style="151"/>
    <col min="4355" max="4355" width="83" style="151" customWidth="1"/>
    <col min="4356" max="4356" width="75.5703125" style="151" customWidth="1"/>
    <col min="4357" max="4610" width="9.140625" style="151"/>
    <col min="4611" max="4611" width="83" style="151" customWidth="1"/>
    <col min="4612" max="4612" width="75.5703125" style="151" customWidth="1"/>
    <col min="4613" max="4866" width="9.140625" style="151"/>
    <col min="4867" max="4867" width="83" style="151" customWidth="1"/>
    <col min="4868" max="4868" width="75.5703125" style="151" customWidth="1"/>
    <col min="4869" max="5122" width="9.140625" style="151"/>
    <col min="5123" max="5123" width="83" style="151" customWidth="1"/>
    <col min="5124" max="5124" width="75.5703125" style="151" customWidth="1"/>
    <col min="5125" max="5378" width="9.140625" style="151"/>
    <col min="5379" max="5379" width="83" style="151" customWidth="1"/>
    <col min="5380" max="5380" width="75.5703125" style="151" customWidth="1"/>
    <col min="5381" max="5634" width="9.140625" style="151"/>
    <col min="5635" max="5635" width="83" style="151" customWidth="1"/>
    <col min="5636" max="5636" width="75.5703125" style="151" customWidth="1"/>
    <col min="5637" max="5890" width="9.140625" style="151"/>
    <col min="5891" max="5891" width="83" style="151" customWidth="1"/>
    <col min="5892" max="5892" width="75.5703125" style="151" customWidth="1"/>
    <col min="5893" max="6146" width="9.140625" style="151"/>
    <col min="6147" max="6147" width="83" style="151" customWidth="1"/>
    <col min="6148" max="6148" width="75.5703125" style="151" customWidth="1"/>
    <col min="6149" max="6402" width="9.140625" style="151"/>
    <col min="6403" max="6403" width="83" style="151" customWidth="1"/>
    <col min="6404" max="6404" width="75.5703125" style="151" customWidth="1"/>
    <col min="6405" max="6658" width="9.140625" style="151"/>
    <col min="6659" max="6659" width="83" style="151" customWidth="1"/>
    <col min="6660" max="6660" width="75.5703125" style="151" customWidth="1"/>
    <col min="6661" max="6914" width="9.140625" style="151"/>
    <col min="6915" max="6915" width="83" style="151" customWidth="1"/>
    <col min="6916" max="6916" width="75.5703125" style="151" customWidth="1"/>
    <col min="6917" max="7170" width="9.140625" style="151"/>
    <col min="7171" max="7171" width="83" style="151" customWidth="1"/>
    <col min="7172" max="7172" width="75.5703125" style="151" customWidth="1"/>
    <col min="7173" max="7426" width="9.140625" style="151"/>
    <col min="7427" max="7427" width="83" style="151" customWidth="1"/>
    <col min="7428" max="7428" width="75.5703125" style="151" customWidth="1"/>
    <col min="7429" max="7682" width="9.140625" style="151"/>
    <col min="7683" max="7683" width="83" style="151" customWidth="1"/>
    <col min="7684" max="7684" width="75.5703125" style="151" customWidth="1"/>
    <col min="7685" max="7938" width="9.140625" style="151"/>
    <col min="7939" max="7939" width="83" style="151" customWidth="1"/>
    <col min="7940" max="7940" width="75.5703125" style="151" customWidth="1"/>
    <col min="7941" max="8194" width="9.140625" style="151"/>
    <col min="8195" max="8195" width="83" style="151" customWidth="1"/>
    <col min="8196" max="8196" width="75.5703125" style="151" customWidth="1"/>
    <col min="8197" max="8450" width="9.140625" style="151"/>
    <col min="8451" max="8451" width="83" style="151" customWidth="1"/>
    <col min="8452" max="8452" width="75.5703125" style="151" customWidth="1"/>
    <col min="8453" max="8706" width="9.140625" style="151"/>
    <col min="8707" max="8707" width="83" style="151" customWidth="1"/>
    <col min="8708" max="8708" width="75.5703125" style="151" customWidth="1"/>
    <col min="8709" max="8962" width="9.140625" style="151"/>
    <col min="8963" max="8963" width="83" style="151" customWidth="1"/>
    <col min="8964" max="8964" width="75.5703125" style="151" customWidth="1"/>
    <col min="8965" max="9218" width="9.140625" style="151"/>
    <col min="9219" max="9219" width="83" style="151" customWidth="1"/>
    <col min="9220" max="9220" width="75.5703125" style="151" customWidth="1"/>
    <col min="9221" max="9474" width="9.140625" style="151"/>
    <col min="9475" max="9475" width="83" style="151" customWidth="1"/>
    <col min="9476" max="9476" width="75.5703125" style="151" customWidth="1"/>
    <col min="9477" max="9730" width="9.140625" style="151"/>
    <col min="9731" max="9731" width="83" style="151" customWidth="1"/>
    <col min="9732" max="9732" width="75.5703125" style="151" customWidth="1"/>
    <col min="9733" max="9986" width="9.140625" style="151"/>
    <col min="9987" max="9987" width="83" style="151" customWidth="1"/>
    <col min="9988" max="9988" width="75.5703125" style="151" customWidth="1"/>
    <col min="9989" max="10242" width="9.140625" style="151"/>
    <col min="10243" max="10243" width="83" style="151" customWidth="1"/>
    <col min="10244" max="10244" width="75.5703125" style="151" customWidth="1"/>
    <col min="10245" max="10498" width="9.140625" style="151"/>
    <col min="10499" max="10499" width="83" style="151" customWidth="1"/>
    <col min="10500" max="10500" width="75.5703125" style="151" customWidth="1"/>
    <col min="10501" max="10754" width="9.140625" style="151"/>
    <col min="10755" max="10755" width="83" style="151" customWidth="1"/>
    <col min="10756" max="10756" width="75.5703125" style="151" customWidth="1"/>
    <col min="10757" max="11010" width="9.140625" style="151"/>
    <col min="11011" max="11011" width="83" style="151" customWidth="1"/>
    <col min="11012" max="11012" width="75.5703125" style="151" customWidth="1"/>
    <col min="11013" max="11266" width="9.140625" style="151"/>
    <col min="11267" max="11267" width="83" style="151" customWidth="1"/>
    <col min="11268" max="11268" width="75.5703125" style="151" customWidth="1"/>
    <col min="11269" max="11522" width="9.140625" style="151"/>
    <col min="11523" max="11523" width="83" style="151" customWidth="1"/>
    <col min="11524" max="11524" width="75.5703125" style="151" customWidth="1"/>
    <col min="11525" max="11778" width="9.140625" style="151"/>
    <col min="11779" max="11779" width="83" style="151" customWidth="1"/>
    <col min="11780" max="11780" width="75.5703125" style="151" customWidth="1"/>
    <col min="11781" max="12034" width="9.140625" style="151"/>
    <col min="12035" max="12035" width="83" style="151" customWidth="1"/>
    <col min="12036" max="12036" width="75.5703125" style="151" customWidth="1"/>
    <col min="12037" max="12290" width="9.140625" style="151"/>
    <col min="12291" max="12291" width="83" style="151" customWidth="1"/>
    <col min="12292" max="12292" width="75.5703125" style="151" customWidth="1"/>
    <col min="12293" max="12546" width="9.140625" style="151"/>
    <col min="12547" max="12547" width="83" style="151" customWidth="1"/>
    <col min="12548" max="12548" width="75.5703125" style="151" customWidth="1"/>
    <col min="12549" max="12802" width="9.140625" style="151"/>
    <col min="12803" max="12803" width="83" style="151" customWidth="1"/>
    <col min="12804" max="12804" width="75.5703125" style="151" customWidth="1"/>
    <col min="12805" max="13058" width="9.140625" style="151"/>
    <col min="13059" max="13059" width="83" style="151" customWidth="1"/>
    <col min="13060" max="13060" width="75.5703125" style="151" customWidth="1"/>
    <col min="13061" max="13314" width="9.140625" style="151"/>
    <col min="13315" max="13315" width="83" style="151" customWidth="1"/>
    <col min="13316" max="13316" width="75.5703125" style="151" customWidth="1"/>
    <col min="13317" max="13570" width="9.140625" style="151"/>
    <col min="13571" max="13571" width="83" style="151" customWidth="1"/>
    <col min="13572" max="13572" width="75.5703125" style="151" customWidth="1"/>
    <col min="13573" max="13826" width="9.140625" style="151"/>
    <col min="13827" max="13827" width="83" style="151" customWidth="1"/>
    <col min="13828" max="13828" width="75.5703125" style="151" customWidth="1"/>
    <col min="13829" max="14082" width="9.140625" style="151"/>
    <col min="14083" max="14083" width="83" style="151" customWidth="1"/>
    <col min="14084" max="14084" width="75.5703125" style="151" customWidth="1"/>
    <col min="14085" max="14338" width="9.140625" style="151"/>
    <col min="14339" max="14339" width="83" style="151" customWidth="1"/>
    <col min="14340" max="14340" width="75.5703125" style="151" customWidth="1"/>
    <col min="14341" max="14594" width="9.140625" style="151"/>
    <col min="14595" max="14595" width="83" style="151" customWidth="1"/>
    <col min="14596" max="14596" width="75.5703125" style="151" customWidth="1"/>
    <col min="14597" max="14850" width="9.140625" style="151"/>
    <col min="14851" max="14851" width="83" style="151" customWidth="1"/>
    <col min="14852" max="14852" width="75.5703125" style="151" customWidth="1"/>
    <col min="14853" max="15106" width="9.140625" style="151"/>
    <col min="15107" max="15107" width="83" style="151" customWidth="1"/>
    <col min="15108" max="15108" width="75.5703125" style="151" customWidth="1"/>
    <col min="15109" max="15362" width="9.140625" style="151"/>
    <col min="15363" max="15363" width="83" style="151" customWidth="1"/>
    <col min="15364" max="15364" width="75.5703125" style="151" customWidth="1"/>
    <col min="15365" max="15618" width="9.140625" style="151"/>
    <col min="15619" max="15619" width="83" style="151" customWidth="1"/>
    <col min="15620" max="15620" width="75.5703125" style="151" customWidth="1"/>
    <col min="15621" max="15874" width="9.140625" style="151"/>
    <col min="15875" max="15875" width="83" style="151" customWidth="1"/>
    <col min="15876" max="15876" width="75.5703125" style="151" customWidth="1"/>
    <col min="15877" max="16130" width="9.140625" style="151"/>
    <col min="16131" max="16131" width="83" style="151" customWidth="1"/>
    <col min="16132" max="16132" width="75.5703125" style="151" customWidth="1"/>
    <col min="16133" max="16384" width="9.140625" style="151"/>
  </cols>
  <sheetData>
    <row r="1" spans="1:11" ht="126.75" customHeight="1">
      <c r="A1" s="318" t="s">
        <v>579</v>
      </c>
      <c r="B1" s="318"/>
      <c r="C1" s="318"/>
      <c r="D1" s="149"/>
      <c r="E1" s="150"/>
      <c r="F1" s="150"/>
      <c r="G1" s="150"/>
      <c r="H1" s="150"/>
      <c r="I1" s="150"/>
      <c r="J1" s="150"/>
      <c r="K1" s="150"/>
    </row>
    <row r="2" spans="1:11" ht="18" customHeight="1">
      <c r="D2" s="154"/>
      <c r="E2" s="155"/>
      <c r="F2" s="155"/>
      <c r="G2" s="155"/>
      <c r="H2" s="155"/>
      <c r="I2" s="155"/>
      <c r="J2" s="155"/>
      <c r="K2" s="155"/>
    </row>
    <row r="3" spans="1:11" ht="18" customHeight="1">
      <c r="A3" s="156" t="s">
        <v>358</v>
      </c>
      <c r="B3" s="153" t="s">
        <v>359</v>
      </c>
      <c r="D3" s="157"/>
      <c r="E3" s="158"/>
      <c r="F3" s="158"/>
      <c r="G3" s="158"/>
      <c r="H3" s="158"/>
      <c r="I3" s="158"/>
      <c r="J3" s="158"/>
      <c r="K3" s="158"/>
    </row>
    <row r="4" spans="1:11" ht="18" customHeight="1">
      <c r="B4" s="159" t="s">
        <v>21</v>
      </c>
      <c r="C4" s="160" t="s">
        <v>360</v>
      </c>
      <c r="D4" s="157"/>
      <c r="E4" s="158"/>
      <c r="F4" s="158"/>
      <c r="G4" s="158"/>
      <c r="H4" s="158"/>
      <c r="I4" s="158"/>
      <c r="J4" s="158"/>
      <c r="K4" s="158"/>
    </row>
    <row r="5" spans="1:11" ht="38.1" customHeight="1">
      <c r="B5" s="159" t="s">
        <v>361</v>
      </c>
      <c r="C5" s="160" t="s">
        <v>362</v>
      </c>
      <c r="D5" s="157"/>
      <c r="E5" s="158"/>
      <c r="F5" s="158"/>
      <c r="G5" s="158"/>
      <c r="H5" s="158"/>
      <c r="I5" s="158"/>
      <c r="J5" s="158"/>
      <c r="K5" s="158"/>
    </row>
    <row r="6" spans="1:11" ht="18" customHeight="1">
      <c r="B6" s="159" t="s">
        <v>363</v>
      </c>
      <c r="C6" s="160" t="s">
        <v>364</v>
      </c>
      <c r="D6" s="157"/>
      <c r="E6" s="158"/>
      <c r="F6" s="158"/>
      <c r="G6" s="158"/>
      <c r="H6" s="158"/>
      <c r="I6" s="158"/>
      <c r="J6" s="158"/>
      <c r="K6" s="158"/>
    </row>
    <row r="7" spans="1:11" ht="18" customHeight="1">
      <c r="B7" s="159" t="s">
        <v>365</v>
      </c>
      <c r="C7" s="160" t="s">
        <v>366</v>
      </c>
      <c r="D7" s="157"/>
      <c r="E7" s="158"/>
      <c r="F7" s="158"/>
      <c r="G7" s="158"/>
      <c r="H7" s="158"/>
      <c r="I7" s="158"/>
      <c r="J7" s="158"/>
      <c r="K7" s="158"/>
    </row>
    <row r="8" spans="1:11" ht="18" customHeight="1">
      <c r="B8" s="159" t="s">
        <v>367</v>
      </c>
      <c r="C8" s="160" t="s">
        <v>368</v>
      </c>
      <c r="D8" s="157"/>
      <c r="E8" s="158"/>
      <c r="F8" s="158"/>
      <c r="G8" s="158"/>
      <c r="H8" s="158"/>
      <c r="I8" s="158"/>
      <c r="J8" s="158"/>
      <c r="K8" s="158"/>
    </row>
    <row r="9" spans="1:11" ht="18" customHeight="1">
      <c r="B9" s="159" t="s">
        <v>369</v>
      </c>
      <c r="C9" s="160" t="s">
        <v>370</v>
      </c>
      <c r="D9" s="157"/>
      <c r="E9" s="158"/>
      <c r="F9" s="158"/>
      <c r="G9" s="158"/>
      <c r="H9" s="158"/>
      <c r="I9" s="158"/>
      <c r="J9" s="158"/>
      <c r="K9" s="158"/>
    </row>
    <row r="10" spans="1:11" ht="18" customHeight="1">
      <c r="B10" s="159"/>
      <c r="C10" s="160"/>
      <c r="D10" s="157"/>
      <c r="E10" s="158"/>
      <c r="F10" s="158"/>
      <c r="G10" s="158"/>
      <c r="H10" s="158"/>
      <c r="I10" s="158"/>
      <c r="J10" s="158"/>
      <c r="K10" s="158"/>
    </row>
    <row r="11" spans="1:11" ht="18" hidden="1" customHeight="1">
      <c r="A11" s="156" t="s">
        <v>371</v>
      </c>
      <c r="B11" s="153" t="s">
        <v>372</v>
      </c>
      <c r="D11" s="157"/>
      <c r="E11" s="158"/>
      <c r="F11" s="158"/>
      <c r="G11" s="158"/>
      <c r="H11" s="158"/>
      <c r="I11" s="158"/>
      <c r="J11" s="158"/>
      <c r="K11" s="158"/>
    </row>
    <row r="12" spans="1:11" ht="18" hidden="1" customHeight="1">
      <c r="B12" s="315" t="s">
        <v>373</v>
      </c>
      <c r="C12" s="315"/>
      <c r="D12" s="161"/>
      <c r="E12" s="158"/>
      <c r="F12" s="158"/>
      <c r="G12" s="158"/>
      <c r="H12" s="158"/>
      <c r="I12" s="158"/>
      <c r="J12" s="158"/>
      <c r="K12" s="158"/>
    </row>
    <row r="13" spans="1:11" ht="18" hidden="1" customHeight="1">
      <c r="B13" s="162"/>
      <c r="C13" s="160" t="s">
        <v>374</v>
      </c>
      <c r="D13" s="157"/>
      <c r="E13" s="158"/>
      <c r="F13" s="158"/>
      <c r="G13" s="158"/>
      <c r="H13" s="158"/>
      <c r="I13" s="158"/>
      <c r="J13" s="158"/>
      <c r="K13" s="158"/>
    </row>
    <row r="14" spans="1:11" ht="18" hidden="1" customHeight="1">
      <c r="B14" s="315" t="s">
        <v>375</v>
      </c>
      <c r="C14" s="315"/>
      <c r="D14" s="161"/>
      <c r="E14" s="158"/>
      <c r="F14" s="158"/>
      <c r="G14" s="158"/>
      <c r="H14" s="158"/>
      <c r="I14" s="158"/>
      <c r="J14" s="158"/>
      <c r="K14" s="158"/>
    </row>
    <row r="15" spans="1:11" ht="38.1" hidden="1" customHeight="1">
      <c r="B15" s="163" t="s">
        <v>376</v>
      </c>
      <c r="C15" s="160" t="s">
        <v>377</v>
      </c>
      <c r="D15" s="157"/>
      <c r="E15" s="158"/>
      <c r="F15" s="158"/>
      <c r="G15" s="158"/>
      <c r="H15" s="158"/>
      <c r="I15" s="158"/>
      <c r="J15" s="158"/>
      <c r="K15" s="158"/>
    </row>
    <row r="16" spans="1:11" ht="24.75" hidden="1" customHeight="1">
      <c r="B16" s="163" t="s">
        <v>376</v>
      </c>
      <c r="C16" s="160" t="s">
        <v>378</v>
      </c>
      <c r="D16" s="157"/>
      <c r="E16" s="158"/>
      <c r="F16" s="158"/>
      <c r="G16" s="158"/>
      <c r="H16" s="158"/>
      <c r="I16" s="158"/>
      <c r="J16" s="158"/>
      <c r="K16" s="158"/>
    </row>
    <row r="17" spans="2:11" ht="42" hidden="1" customHeight="1">
      <c r="B17" s="163" t="s">
        <v>376</v>
      </c>
      <c r="C17" s="160" t="s">
        <v>379</v>
      </c>
      <c r="D17" s="157"/>
      <c r="E17" s="158"/>
      <c r="F17" s="158"/>
      <c r="G17" s="158"/>
      <c r="H17" s="158"/>
      <c r="I17" s="158"/>
      <c r="J17" s="158"/>
      <c r="K17" s="158"/>
    </row>
    <row r="18" spans="2:11" ht="18" hidden="1" customHeight="1">
      <c r="B18" s="163" t="s">
        <v>376</v>
      </c>
      <c r="C18" s="160" t="s">
        <v>380</v>
      </c>
      <c r="D18" s="157"/>
      <c r="E18" s="158"/>
      <c r="F18" s="158"/>
      <c r="G18" s="158"/>
      <c r="H18" s="158"/>
      <c r="I18" s="158"/>
      <c r="J18" s="158"/>
      <c r="K18" s="158"/>
    </row>
    <row r="19" spans="2:11" ht="18" hidden="1" customHeight="1">
      <c r="B19" s="163" t="s">
        <v>376</v>
      </c>
      <c r="C19" s="160" t="s">
        <v>381</v>
      </c>
      <c r="D19" s="157"/>
      <c r="E19" s="158"/>
      <c r="F19" s="158"/>
      <c r="G19" s="158"/>
      <c r="H19" s="158"/>
      <c r="I19" s="158"/>
      <c r="J19" s="158"/>
      <c r="K19" s="158"/>
    </row>
    <row r="20" spans="2:11" ht="18" hidden="1" customHeight="1">
      <c r="B20" s="163" t="s">
        <v>376</v>
      </c>
      <c r="C20" s="160" t="s">
        <v>382</v>
      </c>
      <c r="D20" s="157"/>
      <c r="E20" s="158"/>
      <c r="F20" s="158"/>
      <c r="G20" s="158"/>
      <c r="H20" s="158"/>
      <c r="I20" s="158"/>
      <c r="J20" s="158"/>
      <c r="K20" s="158"/>
    </row>
    <row r="21" spans="2:11" ht="18" hidden="1" customHeight="1">
      <c r="B21" s="315" t="s">
        <v>383</v>
      </c>
      <c r="C21" s="315"/>
      <c r="D21" s="157"/>
      <c r="E21" s="158"/>
      <c r="F21" s="158"/>
      <c r="G21" s="158"/>
      <c r="H21" s="158"/>
      <c r="I21" s="158"/>
      <c r="J21" s="158"/>
      <c r="K21" s="158"/>
    </row>
    <row r="22" spans="2:11" ht="18" hidden="1" customHeight="1">
      <c r="B22" s="163" t="s">
        <v>376</v>
      </c>
      <c r="C22" s="160" t="s">
        <v>384</v>
      </c>
      <c r="D22" s="157"/>
      <c r="E22" s="158"/>
      <c r="F22" s="158"/>
      <c r="G22" s="158"/>
      <c r="H22" s="158"/>
      <c r="I22" s="158"/>
      <c r="J22" s="158"/>
      <c r="K22" s="158"/>
    </row>
    <row r="23" spans="2:11" ht="18" hidden="1" customHeight="1">
      <c r="B23" s="163" t="s">
        <v>376</v>
      </c>
      <c r="C23" s="160" t="s">
        <v>385</v>
      </c>
      <c r="D23" s="157"/>
      <c r="E23" s="158"/>
      <c r="F23" s="158"/>
      <c r="G23" s="158"/>
      <c r="H23" s="158"/>
      <c r="I23" s="158"/>
      <c r="J23" s="158"/>
      <c r="K23" s="158"/>
    </row>
    <row r="24" spans="2:11" ht="45.75" hidden="1" customHeight="1">
      <c r="B24" s="314" t="s">
        <v>386</v>
      </c>
      <c r="C24" s="314"/>
      <c r="D24" s="157"/>
      <c r="E24" s="158"/>
      <c r="F24" s="158"/>
      <c r="G24" s="158"/>
      <c r="H24" s="158"/>
      <c r="I24" s="158"/>
      <c r="J24" s="158"/>
      <c r="K24" s="158"/>
    </row>
    <row r="25" spans="2:11" ht="18" hidden="1" customHeight="1">
      <c r="B25" s="163" t="s">
        <v>376</v>
      </c>
      <c r="C25" s="164" t="s">
        <v>387</v>
      </c>
      <c r="D25" s="157"/>
      <c r="E25" s="158"/>
      <c r="F25" s="158"/>
      <c r="G25" s="158"/>
      <c r="H25" s="158"/>
      <c r="I25" s="158"/>
      <c r="J25" s="158"/>
      <c r="K25" s="158"/>
    </row>
    <row r="26" spans="2:11" ht="18" hidden="1" customHeight="1">
      <c r="B26" s="163" t="s">
        <v>376</v>
      </c>
      <c r="C26" s="160" t="s">
        <v>388</v>
      </c>
      <c r="D26" s="157"/>
      <c r="E26" s="158"/>
      <c r="F26" s="158"/>
      <c r="G26" s="158"/>
      <c r="H26" s="158"/>
      <c r="I26" s="158"/>
      <c r="J26" s="158"/>
      <c r="K26" s="158"/>
    </row>
    <row r="27" spans="2:11" ht="35.25" hidden="1" customHeight="1">
      <c r="B27" s="314" t="s">
        <v>389</v>
      </c>
      <c r="C27" s="314"/>
      <c r="D27" s="157"/>
      <c r="E27" s="158"/>
      <c r="F27" s="158"/>
      <c r="G27" s="158"/>
      <c r="H27" s="158"/>
      <c r="I27" s="158"/>
      <c r="J27" s="158"/>
      <c r="K27" s="158"/>
    </row>
    <row r="28" spans="2:11" ht="18" hidden="1" customHeight="1">
      <c r="B28" s="163" t="s">
        <v>376</v>
      </c>
      <c r="C28" s="160" t="s">
        <v>390</v>
      </c>
      <c r="D28" s="157"/>
      <c r="E28" s="158"/>
      <c r="F28" s="158"/>
      <c r="G28" s="158"/>
      <c r="H28" s="158"/>
      <c r="I28" s="158"/>
      <c r="J28" s="158"/>
      <c r="K28" s="158"/>
    </row>
    <row r="29" spans="2:11" ht="18" hidden="1" customHeight="1">
      <c r="B29" s="163" t="s">
        <v>376</v>
      </c>
      <c r="C29" s="160" t="s">
        <v>388</v>
      </c>
      <c r="D29" s="157"/>
      <c r="E29" s="158"/>
      <c r="F29" s="158"/>
      <c r="G29" s="158"/>
      <c r="H29" s="158"/>
      <c r="I29" s="158"/>
      <c r="J29" s="158"/>
      <c r="K29" s="158"/>
    </row>
    <row r="30" spans="2:11" ht="18" hidden="1" customHeight="1">
      <c r="B30" s="163" t="s">
        <v>376</v>
      </c>
      <c r="C30" s="160" t="s">
        <v>391</v>
      </c>
      <c r="D30" s="157"/>
      <c r="E30" s="158"/>
      <c r="F30" s="158"/>
      <c r="G30" s="158"/>
      <c r="H30" s="158"/>
      <c r="I30" s="158"/>
      <c r="J30" s="158"/>
      <c r="K30" s="158"/>
    </row>
    <row r="31" spans="2:11" ht="42" hidden="1" customHeight="1">
      <c r="B31" s="314" t="s">
        <v>392</v>
      </c>
      <c r="C31" s="314"/>
      <c r="D31" s="157"/>
      <c r="E31" s="158"/>
      <c r="F31" s="158"/>
      <c r="G31" s="158"/>
      <c r="H31" s="158"/>
      <c r="I31" s="158"/>
      <c r="J31" s="158"/>
      <c r="K31" s="158"/>
    </row>
    <row r="32" spans="2:11" ht="18" hidden="1" customHeight="1">
      <c r="B32" s="163" t="s">
        <v>376</v>
      </c>
      <c r="C32" s="164" t="s">
        <v>387</v>
      </c>
      <c r="D32" s="157"/>
      <c r="E32" s="158"/>
      <c r="F32" s="158"/>
      <c r="G32" s="158"/>
      <c r="H32" s="158"/>
      <c r="I32" s="158"/>
      <c r="J32" s="158"/>
      <c r="K32" s="158"/>
    </row>
    <row r="33" spans="1:11" ht="18" hidden="1" customHeight="1">
      <c r="B33" s="163" t="s">
        <v>376</v>
      </c>
      <c r="C33" s="160" t="s">
        <v>388</v>
      </c>
      <c r="D33" s="157"/>
      <c r="E33" s="158"/>
      <c r="F33" s="158"/>
      <c r="G33" s="158"/>
      <c r="H33" s="158"/>
      <c r="I33" s="158"/>
      <c r="J33" s="158"/>
      <c r="K33" s="158"/>
    </row>
    <row r="34" spans="1:11" ht="30.75" hidden="1" customHeight="1">
      <c r="B34" s="314" t="s">
        <v>393</v>
      </c>
      <c r="C34" s="314"/>
      <c r="D34" s="157"/>
      <c r="E34" s="158"/>
      <c r="F34" s="158"/>
      <c r="G34" s="158"/>
      <c r="H34" s="158"/>
      <c r="I34" s="158"/>
      <c r="J34" s="158"/>
      <c r="K34" s="158"/>
    </row>
    <row r="35" spans="1:11" ht="18" hidden="1" customHeight="1">
      <c r="B35" s="163" t="s">
        <v>376</v>
      </c>
      <c r="C35" s="160" t="s">
        <v>390</v>
      </c>
      <c r="D35" s="157"/>
      <c r="E35" s="158"/>
      <c r="F35" s="158"/>
      <c r="G35" s="158"/>
      <c r="H35" s="158"/>
      <c r="I35" s="158"/>
      <c r="J35" s="158"/>
      <c r="K35" s="158"/>
    </row>
    <row r="36" spans="1:11" ht="18" hidden="1" customHeight="1">
      <c r="B36" s="163" t="s">
        <v>376</v>
      </c>
      <c r="C36" s="160" t="s">
        <v>388</v>
      </c>
      <c r="D36" s="157"/>
      <c r="E36" s="158"/>
      <c r="F36" s="158"/>
      <c r="G36" s="158"/>
      <c r="H36" s="158"/>
      <c r="I36" s="158"/>
      <c r="J36" s="158"/>
      <c r="K36" s="158"/>
    </row>
    <row r="37" spans="1:11" ht="18" hidden="1" customHeight="1">
      <c r="B37" s="163" t="s">
        <v>376</v>
      </c>
      <c r="C37" s="160" t="s">
        <v>391</v>
      </c>
      <c r="D37" s="157"/>
      <c r="E37" s="158"/>
      <c r="F37" s="158"/>
      <c r="G37" s="158"/>
      <c r="H37" s="158"/>
      <c r="I37" s="158"/>
      <c r="J37" s="158"/>
      <c r="K37" s="158"/>
    </row>
    <row r="38" spans="1:11" ht="35.25" hidden="1" customHeight="1">
      <c r="B38" s="314" t="s">
        <v>394</v>
      </c>
      <c r="C38" s="314"/>
      <c r="D38" s="157"/>
      <c r="E38" s="158"/>
      <c r="F38" s="158"/>
      <c r="G38" s="158"/>
      <c r="H38" s="158"/>
      <c r="I38" s="158"/>
      <c r="J38" s="158"/>
      <c r="K38" s="158"/>
    </row>
    <row r="39" spans="1:11" ht="18" hidden="1" customHeight="1">
      <c r="B39" s="163" t="s">
        <v>376</v>
      </c>
      <c r="C39" s="160" t="s">
        <v>395</v>
      </c>
      <c r="D39" s="157"/>
      <c r="E39" s="158"/>
      <c r="F39" s="158"/>
      <c r="G39" s="158"/>
      <c r="H39" s="158"/>
      <c r="I39" s="158"/>
      <c r="J39" s="158"/>
      <c r="K39" s="158"/>
    </row>
    <row r="40" spans="1:11" ht="18" hidden="1" customHeight="1">
      <c r="B40" s="163" t="s">
        <v>376</v>
      </c>
      <c r="C40" s="160" t="s">
        <v>388</v>
      </c>
      <c r="D40" s="157"/>
      <c r="E40" s="158"/>
      <c r="F40" s="158"/>
      <c r="G40" s="158"/>
      <c r="H40" s="158"/>
      <c r="I40" s="158"/>
      <c r="J40" s="158"/>
      <c r="K40" s="158"/>
    </row>
    <row r="41" spans="1:11" ht="18" hidden="1" customHeight="1">
      <c r="B41" s="163" t="s">
        <v>376</v>
      </c>
      <c r="C41" s="160" t="s">
        <v>391</v>
      </c>
      <c r="D41" s="157"/>
      <c r="E41" s="158"/>
      <c r="F41" s="158"/>
      <c r="G41" s="158"/>
      <c r="H41" s="158"/>
      <c r="I41" s="158"/>
      <c r="J41" s="158"/>
      <c r="K41" s="158"/>
    </row>
    <row r="42" spans="1:11" ht="18" hidden="1" customHeight="1">
      <c r="B42" s="163"/>
      <c r="C42" s="160"/>
      <c r="D42" s="157"/>
      <c r="E42" s="158"/>
      <c r="F42" s="158"/>
      <c r="G42" s="158"/>
      <c r="H42" s="158"/>
      <c r="I42" s="158"/>
      <c r="J42" s="158"/>
      <c r="K42" s="158"/>
    </row>
    <row r="43" spans="1:11" ht="18" hidden="1" customHeight="1">
      <c r="B43" s="315" t="s">
        <v>396</v>
      </c>
      <c r="C43" s="315"/>
      <c r="D43" s="157"/>
      <c r="E43" s="158"/>
      <c r="F43" s="158"/>
      <c r="G43" s="158"/>
      <c r="H43" s="158"/>
      <c r="I43" s="158"/>
      <c r="J43" s="158"/>
      <c r="K43" s="158"/>
    </row>
    <row r="44" spans="1:11" hidden="1">
      <c r="B44" s="163" t="s">
        <v>376</v>
      </c>
      <c r="C44" s="160" t="s">
        <v>397</v>
      </c>
      <c r="D44" s="157"/>
      <c r="E44" s="158"/>
      <c r="F44" s="158"/>
      <c r="G44" s="158"/>
      <c r="H44" s="158"/>
      <c r="I44" s="158"/>
      <c r="J44" s="158"/>
      <c r="K44" s="158"/>
    </row>
    <row r="45" spans="1:11" ht="18" hidden="1" customHeight="1">
      <c r="B45" s="163" t="s">
        <v>376</v>
      </c>
      <c r="C45" s="160" t="s">
        <v>398</v>
      </c>
      <c r="D45" s="157"/>
      <c r="E45" s="158"/>
      <c r="F45" s="158"/>
      <c r="G45" s="158"/>
      <c r="H45" s="158"/>
      <c r="I45" s="158"/>
      <c r="J45" s="158"/>
      <c r="K45" s="158"/>
    </row>
    <row r="46" spans="1:11" ht="36" hidden="1" customHeight="1">
      <c r="B46" s="163" t="s">
        <v>376</v>
      </c>
      <c r="C46" s="160" t="s">
        <v>399</v>
      </c>
    </row>
    <row r="47" spans="1:11" ht="18" hidden="1" customHeight="1">
      <c r="B47" s="163" t="s">
        <v>376</v>
      </c>
      <c r="C47" s="160" t="s">
        <v>400</v>
      </c>
      <c r="D47" s="165"/>
    </row>
    <row r="48" spans="1:11" ht="18" hidden="1" customHeight="1">
      <c r="A48" s="153"/>
      <c r="C48" s="166"/>
      <c r="D48" s="165"/>
    </row>
    <row r="49" spans="1:3" ht="36" customHeight="1">
      <c r="A49" s="316"/>
      <c r="B49" s="316"/>
      <c r="C49" s="316"/>
    </row>
    <row r="50" spans="1:3" ht="18" customHeight="1">
      <c r="A50" s="317" t="s">
        <v>401</v>
      </c>
      <c r="B50" s="317"/>
      <c r="C50" s="317"/>
    </row>
    <row r="51" spans="1:3" ht="18" customHeight="1">
      <c r="A51" s="313" t="s">
        <v>402</v>
      </c>
      <c r="B51" s="313"/>
      <c r="C51" s="313"/>
    </row>
    <row r="52" spans="1:3" ht="18" customHeight="1">
      <c r="B52" s="167"/>
      <c r="C52" s="167"/>
    </row>
    <row r="53" spans="1:3" ht="18" customHeight="1">
      <c r="C53" s="168"/>
    </row>
    <row r="54" spans="1:3" ht="18" customHeight="1">
      <c r="C54" s="166"/>
    </row>
    <row r="55" spans="1:3" ht="18" customHeight="1">
      <c r="C55" s="168"/>
    </row>
    <row r="56" spans="1:3" ht="18" customHeight="1">
      <c r="B56" s="166"/>
      <c r="C56" s="166"/>
    </row>
    <row r="57" spans="1:3" ht="18" customHeight="1">
      <c r="B57" s="166"/>
      <c r="C57" s="166"/>
    </row>
    <row r="58" spans="1:3" ht="18" customHeight="1">
      <c r="B58" s="166"/>
      <c r="C58" s="166"/>
    </row>
    <row r="59" spans="1:3" ht="18" customHeight="1">
      <c r="B59" s="166"/>
      <c r="C59" s="166"/>
    </row>
    <row r="60" spans="1:3" ht="18" customHeight="1">
      <c r="B60" s="166"/>
      <c r="C60" s="166"/>
    </row>
    <row r="61" spans="1:3" ht="18" customHeight="1">
      <c r="B61" s="166"/>
      <c r="C61" s="166"/>
    </row>
    <row r="62" spans="1:3" ht="18" customHeight="1"/>
    <row r="63" spans="1:3" ht="18" customHeight="1"/>
    <row r="64" spans="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sheetData>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4" sqref="B4"/>
    </sheetView>
  </sheetViews>
  <sheetFormatPr defaultRowHeight="12.75"/>
  <cols>
    <col min="1" max="1" width="27.5703125" style="170" customWidth="1"/>
    <col min="2" max="2" width="62.140625" style="170" customWidth="1"/>
    <col min="3" max="249" width="9.140625" style="170"/>
    <col min="250" max="250" width="27.5703125" style="170" customWidth="1"/>
    <col min="251" max="251" width="14.85546875" style="170" customWidth="1"/>
    <col min="252" max="252" width="13.140625" style="170" customWidth="1"/>
    <col min="253" max="505" width="9.140625" style="170"/>
    <col min="506" max="506" width="27.5703125" style="170" customWidth="1"/>
    <col min="507" max="507" width="14.85546875" style="170" customWidth="1"/>
    <col min="508" max="508" width="13.140625" style="170" customWidth="1"/>
    <col min="509" max="761" width="9.140625" style="170"/>
    <col min="762" max="762" width="27.5703125" style="170" customWidth="1"/>
    <col min="763" max="763" width="14.85546875" style="170" customWidth="1"/>
    <col min="764" max="764" width="13.140625" style="170" customWidth="1"/>
    <col min="765" max="1017" width="9.140625" style="170"/>
    <col min="1018" max="1018" width="27.5703125" style="170" customWidth="1"/>
    <col min="1019" max="1019" width="14.85546875" style="170" customWidth="1"/>
    <col min="1020" max="1020" width="13.140625" style="170" customWidth="1"/>
    <col min="1021" max="1273" width="9.140625" style="170"/>
    <col min="1274" max="1274" width="27.5703125" style="170" customWidth="1"/>
    <col min="1275" max="1275" width="14.85546875" style="170" customWidth="1"/>
    <col min="1276" max="1276" width="13.140625" style="170" customWidth="1"/>
    <col min="1277" max="1529" width="9.140625" style="170"/>
    <col min="1530" max="1530" width="27.5703125" style="170" customWidth="1"/>
    <col min="1531" max="1531" width="14.85546875" style="170" customWidth="1"/>
    <col min="1532" max="1532" width="13.140625" style="170" customWidth="1"/>
    <col min="1533" max="1785" width="9.140625" style="170"/>
    <col min="1786" max="1786" width="27.5703125" style="170" customWidth="1"/>
    <col min="1787" max="1787" width="14.85546875" style="170" customWidth="1"/>
    <col min="1788" max="1788" width="13.140625" style="170" customWidth="1"/>
    <col min="1789" max="2041" width="9.140625" style="170"/>
    <col min="2042" max="2042" width="27.5703125" style="170" customWidth="1"/>
    <col min="2043" max="2043" width="14.85546875" style="170" customWidth="1"/>
    <col min="2044" max="2044" width="13.140625" style="170" customWidth="1"/>
    <col min="2045" max="2297" width="9.140625" style="170"/>
    <col min="2298" max="2298" width="27.5703125" style="170" customWidth="1"/>
    <col min="2299" max="2299" width="14.85546875" style="170" customWidth="1"/>
    <col min="2300" max="2300" width="13.140625" style="170" customWidth="1"/>
    <col min="2301" max="2553" width="9.140625" style="170"/>
    <col min="2554" max="2554" width="27.5703125" style="170" customWidth="1"/>
    <col min="2555" max="2555" width="14.85546875" style="170" customWidth="1"/>
    <col min="2556" max="2556" width="13.140625" style="170" customWidth="1"/>
    <col min="2557" max="2809" width="9.140625" style="170"/>
    <col min="2810" max="2810" width="27.5703125" style="170" customWidth="1"/>
    <col min="2811" max="2811" width="14.85546875" style="170" customWidth="1"/>
    <col min="2812" max="2812" width="13.140625" style="170" customWidth="1"/>
    <col min="2813" max="3065" width="9.140625" style="170"/>
    <col min="3066" max="3066" width="27.5703125" style="170" customWidth="1"/>
    <col min="3067" max="3067" width="14.85546875" style="170" customWidth="1"/>
    <col min="3068" max="3068" width="13.140625" style="170" customWidth="1"/>
    <col min="3069" max="3321" width="9.140625" style="170"/>
    <col min="3322" max="3322" width="27.5703125" style="170" customWidth="1"/>
    <col min="3323" max="3323" width="14.85546875" style="170" customWidth="1"/>
    <col min="3324" max="3324" width="13.140625" style="170" customWidth="1"/>
    <col min="3325" max="3577" width="9.140625" style="170"/>
    <col min="3578" max="3578" width="27.5703125" style="170" customWidth="1"/>
    <col min="3579" max="3579" width="14.85546875" style="170" customWidth="1"/>
    <col min="3580" max="3580" width="13.140625" style="170" customWidth="1"/>
    <col min="3581" max="3833" width="9.140625" style="170"/>
    <col min="3834" max="3834" width="27.5703125" style="170" customWidth="1"/>
    <col min="3835" max="3835" width="14.85546875" style="170" customWidth="1"/>
    <col min="3836" max="3836" width="13.140625" style="170" customWidth="1"/>
    <col min="3837" max="4089" width="9.140625" style="170"/>
    <col min="4090" max="4090" width="27.5703125" style="170" customWidth="1"/>
    <col min="4091" max="4091" width="14.85546875" style="170" customWidth="1"/>
    <col min="4092" max="4092" width="13.140625" style="170" customWidth="1"/>
    <col min="4093" max="4345" width="9.140625" style="170"/>
    <col min="4346" max="4346" width="27.5703125" style="170" customWidth="1"/>
    <col min="4347" max="4347" width="14.85546875" style="170" customWidth="1"/>
    <col min="4348" max="4348" width="13.140625" style="170" customWidth="1"/>
    <col min="4349" max="4601" width="9.140625" style="170"/>
    <col min="4602" max="4602" width="27.5703125" style="170" customWidth="1"/>
    <col min="4603" max="4603" width="14.85546875" style="170" customWidth="1"/>
    <col min="4604" max="4604" width="13.140625" style="170" customWidth="1"/>
    <col min="4605" max="4857" width="9.140625" style="170"/>
    <col min="4858" max="4858" width="27.5703125" style="170" customWidth="1"/>
    <col min="4859" max="4859" width="14.85546875" style="170" customWidth="1"/>
    <col min="4860" max="4860" width="13.140625" style="170" customWidth="1"/>
    <col min="4861" max="5113" width="9.140625" style="170"/>
    <col min="5114" max="5114" width="27.5703125" style="170" customWidth="1"/>
    <col min="5115" max="5115" width="14.85546875" style="170" customWidth="1"/>
    <col min="5116" max="5116" width="13.140625" style="170" customWidth="1"/>
    <col min="5117" max="5369" width="9.140625" style="170"/>
    <col min="5370" max="5370" width="27.5703125" style="170" customWidth="1"/>
    <col min="5371" max="5371" width="14.85546875" style="170" customWidth="1"/>
    <col min="5372" max="5372" width="13.140625" style="170" customWidth="1"/>
    <col min="5373" max="5625" width="9.140625" style="170"/>
    <col min="5626" max="5626" width="27.5703125" style="170" customWidth="1"/>
    <col min="5627" max="5627" width="14.85546875" style="170" customWidth="1"/>
    <col min="5628" max="5628" width="13.140625" style="170" customWidth="1"/>
    <col min="5629" max="5881" width="9.140625" style="170"/>
    <col min="5882" max="5882" width="27.5703125" style="170" customWidth="1"/>
    <col min="5883" max="5883" width="14.85546875" style="170" customWidth="1"/>
    <col min="5884" max="5884" width="13.140625" style="170" customWidth="1"/>
    <col min="5885" max="6137" width="9.140625" style="170"/>
    <col min="6138" max="6138" width="27.5703125" style="170" customWidth="1"/>
    <col min="6139" max="6139" width="14.85546875" style="170" customWidth="1"/>
    <col min="6140" max="6140" width="13.140625" style="170" customWidth="1"/>
    <col min="6141" max="6393" width="9.140625" style="170"/>
    <col min="6394" max="6394" width="27.5703125" style="170" customWidth="1"/>
    <col min="6395" max="6395" width="14.85546875" style="170" customWidth="1"/>
    <col min="6396" max="6396" width="13.140625" style="170" customWidth="1"/>
    <col min="6397" max="6649" width="9.140625" style="170"/>
    <col min="6650" max="6650" width="27.5703125" style="170" customWidth="1"/>
    <col min="6651" max="6651" width="14.85546875" style="170" customWidth="1"/>
    <col min="6652" max="6652" width="13.140625" style="170" customWidth="1"/>
    <col min="6653" max="6905" width="9.140625" style="170"/>
    <col min="6906" max="6906" width="27.5703125" style="170" customWidth="1"/>
    <col min="6907" max="6907" width="14.85546875" style="170" customWidth="1"/>
    <col min="6908" max="6908" width="13.140625" style="170" customWidth="1"/>
    <col min="6909" max="7161" width="9.140625" style="170"/>
    <col min="7162" max="7162" width="27.5703125" style="170" customWidth="1"/>
    <col min="7163" max="7163" width="14.85546875" style="170" customWidth="1"/>
    <col min="7164" max="7164" width="13.140625" style="170" customWidth="1"/>
    <col min="7165" max="7417" width="9.140625" style="170"/>
    <col min="7418" max="7418" width="27.5703125" style="170" customWidth="1"/>
    <col min="7419" max="7419" width="14.85546875" style="170" customWidth="1"/>
    <col min="7420" max="7420" width="13.140625" style="170" customWidth="1"/>
    <col min="7421" max="7673" width="9.140625" style="170"/>
    <col min="7674" max="7674" width="27.5703125" style="170" customWidth="1"/>
    <col min="7675" max="7675" width="14.85546875" style="170" customWidth="1"/>
    <col min="7676" max="7676" width="13.140625" style="170" customWidth="1"/>
    <col min="7677" max="7929" width="9.140625" style="170"/>
    <col min="7930" max="7930" width="27.5703125" style="170" customWidth="1"/>
    <col min="7931" max="7931" width="14.85546875" style="170" customWidth="1"/>
    <col min="7932" max="7932" width="13.140625" style="170" customWidth="1"/>
    <col min="7933" max="8185" width="9.140625" style="170"/>
    <col min="8186" max="8186" width="27.5703125" style="170" customWidth="1"/>
    <col min="8187" max="8187" width="14.85546875" style="170" customWidth="1"/>
    <col min="8188" max="8188" width="13.140625" style="170" customWidth="1"/>
    <col min="8189" max="8441" width="9.140625" style="170"/>
    <col min="8442" max="8442" width="27.5703125" style="170" customWidth="1"/>
    <col min="8443" max="8443" width="14.85546875" style="170" customWidth="1"/>
    <col min="8444" max="8444" width="13.140625" style="170" customWidth="1"/>
    <col min="8445" max="8697" width="9.140625" style="170"/>
    <col min="8698" max="8698" width="27.5703125" style="170" customWidth="1"/>
    <col min="8699" max="8699" width="14.85546875" style="170" customWidth="1"/>
    <col min="8700" max="8700" width="13.140625" style="170" customWidth="1"/>
    <col min="8701" max="8953" width="9.140625" style="170"/>
    <col min="8954" max="8954" width="27.5703125" style="170" customWidth="1"/>
    <col min="8955" max="8955" width="14.85546875" style="170" customWidth="1"/>
    <col min="8956" max="8956" width="13.140625" style="170" customWidth="1"/>
    <col min="8957" max="9209" width="9.140625" style="170"/>
    <col min="9210" max="9210" width="27.5703125" style="170" customWidth="1"/>
    <col min="9211" max="9211" width="14.85546875" style="170" customWidth="1"/>
    <col min="9212" max="9212" width="13.140625" style="170" customWidth="1"/>
    <col min="9213" max="9465" width="9.140625" style="170"/>
    <col min="9466" max="9466" width="27.5703125" style="170" customWidth="1"/>
    <col min="9467" max="9467" width="14.85546875" style="170" customWidth="1"/>
    <col min="9468" max="9468" width="13.140625" style="170" customWidth="1"/>
    <col min="9469" max="9721" width="9.140625" style="170"/>
    <col min="9722" max="9722" width="27.5703125" style="170" customWidth="1"/>
    <col min="9723" max="9723" width="14.85546875" style="170" customWidth="1"/>
    <col min="9724" max="9724" width="13.140625" style="170" customWidth="1"/>
    <col min="9725" max="9977" width="9.140625" style="170"/>
    <col min="9978" max="9978" width="27.5703125" style="170" customWidth="1"/>
    <col min="9979" max="9979" width="14.85546875" style="170" customWidth="1"/>
    <col min="9980" max="9980" width="13.140625" style="170" customWidth="1"/>
    <col min="9981" max="10233" width="9.140625" style="170"/>
    <col min="10234" max="10234" width="27.5703125" style="170" customWidth="1"/>
    <col min="10235" max="10235" width="14.85546875" style="170" customWidth="1"/>
    <col min="10236" max="10236" width="13.140625" style="170" customWidth="1"/>
    <col min="10237" max="10489" width="9.140625" style="170"/>
    <col min="10490" max="10490" width="27.5703125" style="170" customWidth="1"/>
    <col min="10491" max="10491" width="14.85546875" style="170" customWidth="1"/>
    <col min="10492" max="10492" width="13.140625" style="170" customWidth="1"/>
    <col min="10493" max="10745" width="9.140625" style="170"/>
    <col min="10746" max="10746" width="27.5703125" style="170" customWidth="1"/>
    <col min="10747" max="10747" width="14.85546875" style="170" customWidth="1"/>
    <col min="10748" max="10748" width="13.140625" style="170" customWidth="1"/>
    <col min="10749" max="11001" width="9.140625" style="170"/>
    <col min="11002" max="11002" width="27.5703125" style="170" customWidth="1"/>
    <col min="11003" max="11003" width="14.85546875" style="170" customWidth="1"/>
    <col min="11004" max="11004" width="13.140625" style="170" customWidth="1"/>
    <col min="11005" max="11257" width="9.140625" style="170"/>
    <col min="11258" max="11258" width="27.5703125" style="170" customWidth="1"/>
    <col min="11259" max="11259" width="14.85546875" style="170" customWidth="1"/>
    <col min="11260" max="11260" width="13.140625" style="170" customWidth="1"/>
    <col min="11261" max="11513" width="9.140625" style="170"/>
    <col min="11514" max="11514" width="27.5703125" style="170" customWidth="1"/>
    <col min="11515" max="11515" width="14.85546875" style="170" customWidth="1"/>
    <col min="11516" max="11516" width="13.140625" style="170" customWidth="1"/>
    <col min="11517" max="11769" width="9.140625" style="170"/>
    <col min="11770" max="11770" width="27.5703125" style="170" customWidth="1"/>
    <col min="11771" max="11771" width="14.85546875" style="170" customWidth="1"/>
    <col min="11772" max="11772" width="13.140625" style="170" customWidth="1"/>
    <col min="11773" max="12025" width="9.140625" style="170"/>
    <col min="12026" max="12026" width="27.5703125" style="170" customWidth="1"/>
    <col min="12027" max="12027" width="14.85546875" style="170" customWidth="1"/>
    <col min="12028" max="12028" width="13.140625" style="170" customWidth="1"/>
    <col min="12029" max="12281" width="9.140625" style="170"/>
    <col min="12282" max="12282" width="27.5703125" style="170" customWidth="1"/>
    <col min="12283" max="12283" width="14.85546875" style="170" customWidth="1"/>
    <col min="12284" max="12284" width="13.140625" style="170" customWidth="1"/>
    <col min="12285" max="12537" width="9.140625" style="170"/>
    <col min="12538" max="12538" width="27.5703125" style="170" customWidth="1"/>
    <col min="12539" max="12539" width="14.85546875" style="170" customWidth="1"/>
    <col min="12540" max="12540" width="13.140625" style="170" customWidth="1"/>
    <col min="12541" max="12793" width="9.140625" style="170"/>
    <col min="12794" max="12794" width="27.5703125" style="170" customWidth="1"/>
    <col min="12795" max="12795" width="14.85546875" style="170" customWidth="1"/>
    <col min="12796" max="12796" width="13.140625" style="170" customWidth="1"/>
    <col min="12797" max="13049" width="9.140625" style="170"/>
    <col min="13050" max="13050" width="27.5703125" style="170" customWidth="1"/>
    <col min="13051" max="13051" width="14.85546875" style="170" customWidth="1"/>
    <col min="13052" max="13052" width="13.140625" style="170" customWidth="1"/>
    <col min="13053" max="13305" width="9.140625" style="170"/>
    <col min="13306" max="13306" width="27.5703125" style="170" customWidth="1"/>
    <col min="13307" max="13307" width="14.85546875" style="170" customWidth="1"/>
    <col min="13308" max="13308" width="13.140625" style="170" customWidth="1"/>
    <col min="13309" max="13561" width="9.140625" style="170"/>
    <col min="13562" max="13562" width="27.5703125" style="170" customWidth="1"/>
    <col min="13563" max="13563" width="14.85546875" style="170" customWidth="1"/>
    <col min="13564" max="13564" width="13.140625" style="170" customWidth="1"/>
    <col min="13565" max="13817" width="9.140625" style="170"/>
    <col min="13818" max="13818" width="27.5703125" style="170" customWidth="1"/>
    <col min="13819" max="13819" width="14.85546875" style="170" customWidth="1"/>
    <col min="13820" max="13820" width="13.140625" style="170" customWidth="1"/>
    <col min="13821" max="14073" width="9.140625" style="170"/>
    <col min="14074" max="14074" width="27.5703125" style="170" customWidth="1"/>
    <col min="14075" max="14075" width="14.85546875" style="170" customWidth="1"/>
    <col min="14076" max="14076" width="13.140625" style="170" customWidth="1"/>
    <col min="14077" max="14329" width="9.140625" style="170"/>
    <col min="14330" max="14330" width="27.5703125" style="170" customWidth="1"/>
    <col min="14331" max="14331" width="14.85546875" style="170" customWidth="1"/>
    <col min="14332" max="14332" width="13.140625" style="170" customWidth="1"/>
    <col min="14333" max="14585" width="9.140625" style="170"/>
    <col min="14586" max="14586" width="27.5703125" style="170" customWidth="1"/>
    <col min="14587" max="14587" width="14.85546875" style="170" customWidth="1"/>
    <col min="14588" max="14588" width="13.140625" style="170" customWidth="1"/>
    <col min="14589" max="14841" width="9.140625" style="170"/>
    <col min="14842" max="14842" width="27.5703125" style="170" customWidth="1"/>
    <col min="14843" max="14843" width="14.85546875" style="170" customWidth="1"/>
    <col min="14844" max="14844" width="13.140625" style="170" customWidth="1"/>
    <col min="14845" max="15097" width="9.140625" style="170"/>
    <col min="15098" max="15098" width="27.5703125" style="170" customWidth="1"/>
    <col min="15099" max="15099" width="14.85546875" style="170" customWidth="1"/>
    <col min="15100" max="15100" width="13.140625" style="170" customWidth="1"/>
    <col min="15101" max="15353" width="9.140625" style="170"/>
    <col min="15354" max="15354" width="27.5703125" style="170" customWidth="1"/>
    <col min="15355" max="15355" width="14.85546875" style="170" customWidth="1"/>
    <col min="15356" max="15356" width="13.140625" style="170" customWidth="1"/>
    <col min="15357" max="15609" width="9.140625" style="170"/>
    <col min="15610" max="15610" width="27.5703125" style="170" customWidth="1"/>
    <col min="15611" max="15611" width="14.85546875" style="170" customWidth="1"/>
    <col min="15612" max="15612" width="13.140625" style="170" customWidth="1"/>
    <col min="15613" max="15865" width="9.140625" style="170"/>
    <col min="15866" max="15866" width="27.5703125" style="170" customWidth="1"/>
    <col min="15867" max="15867" width="14.85546875" style="170" customWidth="1"/>
    <col min="15868" max="15868" width="13.140625" style="170" customWidth="1"/>
    <col min="15869" max="16121" width="9.140625" style="170"/>
    <col min="16122" max="16122" width="27.5703125" style="170" customWidth="1"/>
    <col min="16123" max="16123" width="14.85546875" style="170" customWidth="1"/>
    <col min="16124" max="16124" width="13.140625" style="170" customWidth="1"/>
    <col min="16125" max="16384" width="9.140625" style="170"/>
  </cols>
  <sheetData>
    <row r="1" spans="1:2" ht="110.25">
      <c r="A1" s="169" t="s">
        <v>403</v>
      </c>
      <c r="B1" s="198" t="s">
        <v>580</v>
      </c>
    </row>
    <row r="2" spans="1:2" ht="50.25" customHeight="1">
      <c r="A2" s="169" t="s">
        <v>404</v>
      </c>
      <c r="B2" s="302">
        <v>5002003609</v>
      </c>
    </row>
    <row r="3" spans="1:2" ht="42.75" customHeight="1">
      <c r="A3" s="169" t="s">
        <v>405</v>
      </c>
      <c r="B3" s="199" t="s">
        <v>581</v>
      </c>
    </row>
    <row r="4" spans="1:2" ht="51.75" customHeight="1">
      <c r="A4" s="312" t="s">
        <v>406</v>
      </c>
      <c r="B4" s="20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view="pageBreakPreview" topLeftCell="A2" zoomScale="130" zoomScaleNormal="100" zoomScaleSheetLayoutView="130" workbookViewId="0">
      <selection activeCell="C6" sqref="C6"/>
    </sheetView>
  </sheetViews>
  <sheetFormatPr defaultRowHeight="12.75"/>
  <cols>
    <col min="1" max="1" width="33" style="170" customWidth="1"/>
    <col min="2" max="2" width="11.7109375" style="170" customWidth="1"/>
    <col min="3" max="3" width="54" style="170" customWidth="1"/>
    <col min="4" max="256" width="9.140625" style="170"/>
    <col min="257" max="257" width="33" style="170" customWidth="1"/>
    <col min="258" max="258" width="11.7109375" style="170" customWidth="1"/>
    <col min="259" max="259" width="54" style="170" customWidth="1"/>
    <col min="260" max="512" width="9.140625" style="170"/>
    <col min="513" max="513" width="33" style="170" customWidth="1"/>
    <col min="514" max="514" width="11.7109375" style="170" customWidth="1"/>
    <col min="515" max="515" width="54" style="170" customWidth="1"/>
    <col min="516" max="768" width="9.140625" style="170"/>
    <col min="769" max="769" width="33" style="170" customWidth="1"/>
    <col min="770" max="770" width="11.7109375" style="170" customWidth="1"/>
    <col min="771" max="771" width="54" style="170" customWidth="1"/>
    <col min="772" max="1024" width="9.140625" style="170"/>
    <col min="1025" max="1025" width="33" style="170" customWidth="1"/>
    <col min="1026" max="1026" width="11.7109375" style="170" customWidth="1"/>
    <col min="1027" max="1027" width="54" style="170" customWidth="1"/>
    <col min="1028" max="1280" width="9.140625" style="170"/>
    <col min="1281" max="1281" width="33" style="170" customWidth="1"/>
    <col min="1282" max="1282" width="11.7109375" style="170" customWidth="1"/>
    <col min="1283" max="1283" width="54" style="170" customWidth="1"/>
    <col min="1284" max="1536" width="9.140625" style="170"/>
    <col min="1537" max="1537" width="33" style="170" customWidth="1"/>
    <col min="1538" max="1538" width="11.7109375" style="170" customWidth="1"/>
    <col min="1539" max="1539" width="54" style="170" customWidth="1"/>
    <col min="1540" max="1792" width="9.140625" style="170"/>
    <col min="1793" max="1793" width="33" style="170" customWidth="1"/>
    <col min="1794" max="1794" width="11.7109375" style="170" customWidth="1"/>
    <col min="1795" max="1795" width="54" style="170" customWidth="1"/>
    <col min="1796" max="2048" width="9.140625" style="170"/>
    <col min="2049" max="2049" width="33" style="170" customWidth="1"/>
    <col min="2050" max="2050" width="11.7109375" style="170" customWidth="1"/>
    <col min="2051" max="2051" width="54" style="170" customWidth="1"/>
    <col min="2052" max="2304" width="9.140625" style="170"/>
    <col min="2305" max="2305" width="33" style="170" customWidth="1"/>
    <col min="2306" max="2306" width="11.7109375" style="170" customWidth="1"/>
    <col min="2307" max="2307" width="54" style="170" customWidth="1"/>
    <col min="2308" max="2560" width="9.140625" style="170"/>
    <col min="2561" max="2561" width="33" style="170" customWidth="1"/>
    <col min="2562" max="2562" width="11.7109375" style="170" customWidth="1"/>
    <col min="2563" max="2563" width="54" style="170" customWidth="1"/>
    <col min="2564" max="2816" width="9.140625" style="170"/>
    <col min="2817" max="2817" width="33" style="170" customWidth="1"/>
    <col min="2818" max="2818" width="11.7109375" style="170" customWidth="1"/>
    <col min="2819" max="2819" width="54" style="170" customWidth="1"/>
    <col min="2820" max="3072" width="9.140625" style="170"/>
    <col min="3073" max="3073" width="33" style="170" customWidth="1"/>
    <col min="3074" max="3074" width="11.7109375" style="170" customWidth="1"/>
    <col min="3075" max="3075" width="54" style="170" customWidth="1"/>
    <col min="3076" max="3328" width="9.140625" style="170"/>
    <col min="3329" max="3329" width="33" style="170" customWidth="1"/>
    <col min="3330" max="3330" width="11.7109375" style="170" customWidth="1"/>
    <col min="3331" max="3331" width="54" style="170" customWidth="1"/>
    <col min="3332" max="3584" width="9.140625" style="170"/>
    <col min="3585" max="3585" width="33" style="170" customWidth="1"/>
    <col min="3586" max="3586" width="11.7109375" style="170" customWidth="1"/>
    <col min="3587" max="3587" width="54" style="170" customWidth="1"/>
    <col min="3588" max="3840" width="9.140625" style="170"/>
    <col min="3841" max="3841" width="33" style="170" customWidth="1"/>
    <col min="3842" max="3842" width="11.7109375" style="170" customWidth="1"/>
    <col min="3843" max="3843" width="54" style="170" customWidth="1"/>
    <col min="3844" max="4096" width="9.140625" style="170"/>
    <col min="4097" max="4097" width="33" style="170" customWidth="1"/>
    <col min="4098" max="4098" width="11.7109375" style="170" customWidth="1"/>
    <col min="4099" max="4099" width="54" style="170" customWidth="1"/>
    <col min="4100" max="4352" width="9.140625" style="170"/>
    <col min="4353" max="4353" width="33" style="170" customWidth="1"/>
    <col min="4354" max="4354" width="11.7109375" style="170" customWidth="1"/>
    <col min="4355" max="4355" width="54" style="170" customWidth="1"/>
    <col min="4356" max="4608" width="9.140625" style="170"/>
    <col min="4609" max="4609" width="33" style="170" customWidth="1"/>
    <col min="4610" max="4610" width="11.7109375" style="170" customWidth="1"/>
    <col min="4611" max="4611" width="54" style="170" customWidth="1"/>
    <col min="4612" max="4864" width="9.140625" style="170"/>
    <col min="4865" max="4865" width="33" style="170" customWidth="1"/>
    <col min="4866" max="4866" width="11.7109375" style="170" customWidth="1"/>
    <col min="4867" max="4867" width="54" style="170" customWidth="1"/>
    <col min="4868" max="5120" width="9.140625" style="170"/>
    <col min="5121" max="5121" width="33" style="170" customWidth="1"/>
    <col min="5122" max="5122" width="11.7109375" style="170" customWidth="1"/>
    <col min="5123" max="5123" width="54" style="170" customWidth="1"/>
    <col min="5124" max="5376" width="9.140625" style="170"/>
    <col min="5377" max="5377" width="33" style="170" customWidth="1"/>
    <col min="5378" max="5378" width="11.7109375" style="170" customWidth="1"/>
    <col min="5379" max="5379" width="54" style="170" customWidth="1"/>
    <col min="5380" max="5632" width="9.140625" style="170"/>
    <col min="5633" max="5633" width="33" style="170" customWidth="1"/>
    <col min="5634" max="5634" width="11.7109375" style="170" customWidth="1"/>
    <col min="5635" max="5635" width="54" style="170" customWidth="1"/>
    <col min="5636" max="5888" width="9.140625" style="170"/>
    <col min="5889" max="5889" width="33" style="170" customWidth="1"/>
    <col min="5890" max="5890" width="11.7109375" style="170" customWidth="1"/>
    <col min="5891" max="5891" width="54" style="170" customWidth="1"/>
    <col min="5892" max="6144" width="9.140625" style="170"/>
    <col min="6145" max="6145" width="33" style="170" customWidth="1"/>
    <col min="6146" max="6146" width="11.7109375" style="170" customWidth="1"/>
    <col min="6147" max="6147" width="54" style="170" customWidth="1"/>
    <col min="6148" max="6400" width="9.140625" style="170"/>
    <col min="6401" max="6401" width="33" style="170" customWidth="1"/>
    <col min="6402" max="6402" width="11.7109375" style="170" customWidth="1"/>
    <col min="6403" max="6403" width="54" style="170" customWidth="1"/>
    <col min="6404" max="6656" width="9.140625" style="170"/>
    <col min="6657" max="6657" width="33" style="170" customWidth="1"/>
    <col min="6658" max="6658" width="11.7109375" style="170" customWidth="1"/>
    <col min="6659" max="6659" width="54" style="170" customWidth="1"/>
    <col min="6660" max="6912" width="9.140625" style="170"/>
    <col min="6913" max="6913" width="33" style="170" customWidth="1"/>
    <col min="6914" max="6914" width="11.7109375" style="170" customWidth="1"/>
    <col min="6915" max="6915" width="54" style="170" customWidth="1"/>
    <col min="6916" max="7168" width="9.140625" style="170"/>
    <col min="7169" max="7169" width="33" style="170" customWidth="1"/>
    <col min="7170" max="7170" width="11.7109375" style="170" customWidth="1"/>
    <col min="7171" max="7171" width="54" style="170" customWidth="1"/>
    <col min="7172" max="7424" width="9.140625" style="170"/>
    <col min="7425" max="7425" width="33" style="170" customWidth="1"/>
    <col min="7426" max="7426" width="11.7109375" style="170" customWidth="1"/>
    <col min="7427" max="7427" width="54" style="170" customWidth="1"/>
    <col min="7428" max="7680" width="9.140625" style="170"/>
    <col min="7681" max="7681" width="33" style="170" customWidth="1"/>
    <col min="7682" max="7682" width="11.7109375" style="170" customWidth="1"/>
    <col min="7683" max="7683" width="54" style="170" customWidth="1"/>
    <col min="7684" max="7936" width="9.140625" style="170"/>
    <col min="7937" max="7937" width="33" style="170" customWidth="1"/>
    <col min="7938" max="7938" width="11.7109375" style="170" customWidth="1"/>
    <col min="7939" max="7939" width="54" style="170" customWidth="1"/>
    <col min="7940" max="8192" width="9.140625" style="170"/>
    <col min="8193" max="8193" width="33" style="170" customWidth="1"/>
    <col min="8194" max="8194" width="11.7109375" style="170" customWidth="1"/>
    <col min="8195" max="8195" width="54" style="170" customWidth="1"/>
    <col min="8196" max="8448" width="9.140625" style="170"/>
    <col min="8449" max="8449" width="33" style="170" customWidth="1"/>
    <col min="8450" max="8450" width="11.7109375" style="170" customWidth="1"/>
    <col min="8451" max="8451" width="54" style="170" customWidth="1"/>
    <col min="8452" max="8704" width="9.140625" style="170"/>
    <col min="8705" max="8705" width="33" style="170" customWidth="1"/>
    <col min="8706" max="8706" width="11.7109375" style="170" customWidth="1"/>
    <col min="8707" max="8707" width="54" style="170" customWidth="1"/>
    <col min="8708" max="8960" width="9.140625" style="170"/>
    <col min="8961" max="8961" width="33" style="170" customWidth="1"/>
    <col min="8962" max="8962" width="11.7109375" style="170" customWidth="1"/>
    <col min="8963" max="8963" width="54" style="170" customWidth="1"/>
    <col min="8964" max="9216" width="9.140625" style="170"/>
    <col min="9217" max="9217" width="33" style="170" customWidth="1"/>
    <col min="9218" max="9218" width="11.7109375" style="170" customWidth="1"/>
    <col min="9219" max="9219" width="54" style="170" customWidth="1"/>
    <col min="9220" max="9472" width="9.140625" style="170"/>
    <col min="9473" max="9473" width="33" style="170" customWidth="1"/>
    <col min="9474" max="9474" width="11.7109375" style="170" customWidth="1"/>
    <col min="9475" max="9475" width="54" style="170" customWidth="1"/>
    <col min="9476" max="9728" width="9.140625" style="170"/>
    <col min="9729" max="9729" width="33" style="170" customWidth="1"/>
    <col min="9730" max="9730" width="11.7109375" style="170" customWidth="1"/>
    <col min="9731" max="9731" width="54" style="170" customWidth="1"/>
    <col min="9732" max="9984" width="9.140625" style="170"/>
    <col min="9985" max="9985" width="33" style="170" customWidth="1"/>
    <col min="9986" max="9986" width="11.7109375" style="170" customWidth="1"/>
    <col min="9987" max="9987" width="54" style="170" customWidth="1"/>
    <col min="9988" max="10240" width="9.140625" style="170"/>
    <col min="10241" max="10241" width="33" style="170" customWidth="1"/>
    <col min="10242" max="10242" width="11.7109375" style="170" customWidth="1"/>
    <col min="10243" max="10243" width="54" style="170" customWidth="1"/>
    <col min="10244" max="10496" width="9.140625" style="170"/>
    <col min="10497" max="10497" width="33" style="170" customWidth="1"/>
    <col min="10498" max="10498" width="11.7109375" style="170" customWidth="1"/>
    <col min="10499" max="10499" width="54" style="170" customWidth="1"/>
    <col min="10500" max="10752" width="9.140625" style="170"/>
    <col min="10753" max="10753" width="33" style="170" customWidth="1"/>
    <col min="10754" max="10754" width="11.7109375" style="170" customWidth="1"/>
    <col min="10755" max="10755" width="54" style="170" customWidth="1"/>
    <col min="10756" max="11008" width="9.140625" style="170"/>
    <col min="11009" max="11009" width="33" style="170" customWidth="1"/>
    <col min="11010" max="11010" width="11.7109375" style="170" customWidth="1"/>
    <col min="11011" max="11011" width="54" style="170" customWidth="1"/>
    <col min="11012" max="11264" width="9.140625" style="170"/>
    <col min="11265" max="11265" width="33" style="170" customWidth="1"/>
    <col min="11266" max="11266" width="11.7109375" style="170" customWidth="1"/>
    <col min="11267" max="11267" width="54" style="170" customWidth="1"/>
    <col min="11268" max="11520" width="9.140625" style="170"/>
    <col min="11521" max="11521" width="33" style="170" customWidth="1"/>
    <col min="11522" max="11522" width="11.7109375" style="170" customWidth="1"/>
    <col min="11523" max="11523" width="54" style="170" customWidth="1"/>
    <col min="11524" max="11776" width="9.140625" style="170"/>
    <col min="11777" max="11777" width="33" style="170" customWidth="1"/>
    <col min="11778" max="11778" width="11.7109375" style="170" customWidth="1"/>
    <col min="11779" max="11779" width="54" style="170" customWidth="1"/>
    <col min="11780" max="12032" width="9.140625" style="170"/>
    <col min="12033" max="12033" width="33" style="170" customWidth="1"/>
    <col min="12034" max="12034" width="11.7109375" style="170" customWidth="1"/>
    <col min="12035" max="12035" width="54" style="170" customWidth="1"/>
    <col min="12036" max="12288" width="9.140625" style="170"/>
    <col min="12289" max="12289" width="33" style="170" customWidth="1"/>
    <col min="12290" max="12290" width="11.7109375" style="170" customWidth="1"/>
    <col min="12291" max="12291" width="54" style="170" customWidth="1"/>
    <col min="12292" max="12544" width="9.140625" style="170"/>
    <col min="12545" max="12545" width="33" style="170" customWidth="1"/>
    <col min="12546" max="12546" width="11.7109375" style="170" customWidth="1"/>
    <col min="12547" max="12547" width="54" style="170" customWidth="1"/>
    <col min="12548" max="12800" width="9.140625" style="170"/>
    <col min="12801" max="12801" width="33" style="170" customWidth="1"/>
    <col min="12802" max="12802" width="11.7109375" style="170" customWidth="1"/>
    <col min="12803" max="12803" width="54" style="170" customWidth="1"/>
    <col min="12804" max="13056" width="9.140625" style="170"/>
    <col min="13057" max="13057" width="33" style="170" customWidth="1"/>
    <col min="13058" max="13058" width="11.7109375" style="170" customWidth="1"/>
    <col min="13059" max="13059" width="54" style="170" customWidth="1"/>
    <col min="13060" max="13312" width="9.140625" style="170"/>
    <col min="13313" max="13313" width="33" style="170" customWidth="1"/>
    <col min="13314" max="13314" width="11.7109375" style="170" customWidth="1"/>
    <col min="13315" max="13315" width="54" style="170" customWidth="1"/>
    <col min="13316" max="13568" width="9.140625" style="170"/>
    <col min="13569" max="13569" width="33" style="170" customWidth="1"/>
    <col min="13570" max="13570" width="11.7109375" style="170" customWidth="1"/>
    <col min="13571" max="13571" width="54" style="170" customWidth="1"/>
    <col min="13572" max="13824" width="9.140625" style="170"/>
    <col min="13825" max="13825" width="33" style="170" customWidth="1"/>
    <col min="13826" max="13826" width="11.7109375" style="170" customWidth="1"/>
    <col min="13827" max="13827" width="54" style="170" customWidth="1"/>
    <col min="13828" max="14080" width="9.140625" style="170"/>
    <col min="14081" max="14081" width="33" style="170" customWidth="1"/>
    <col min="14082" max="14082" width="11.7109375" style="170" customWidth="1"/>
    <col min="14083" max="14083" width="54" style="170" customWidth="1"/>
    <col min="14084" max="14336" width="9.140625" style="170"/>
    <col min="14337" max="14337" width="33" style="170" customWidth="1"/>
    <col min="14338" max="14338" width="11.7109375" style="170" customWidth="1"/>
    <col min="14339" max="14339" width="54" style="170" customWidth="1"/>
    <col min="14340" max="14592" width="9.140625" style="170"/>
    <col min="14593" max="14593" width="33" style="170" customWidth="1"/>
    <col min="14594" max="14594" width="11.7109375" style="170" customWidth="1"/>
    <col min="14595" max="14595" width="54" style="170" customWidth="1"/>
    <col min="14596" max="14848" width="9.140625" style="170"/>
    <col min="14849" max="14849" width="33" style="170" customWidth="1"/>
    <col min="14850" max="14850" width="11.7109375" style="170" customWidth="1"/>
    <col min="14851" max="14851" width="54" style="170" customWidth="1"/>
    <col min="14852" max="15104" width="9.140625" style="170"/>
    <col min="15105" max="15105" width="33" style="170" customWidth="1"/>
    <col min="15106" max="15106" width="11.7109375" style="170" customWidth="1"/>
    <col min="15107" max="15107" width="54" style="170" customWidth="1"/>
    <col min="15108" max="15360" width="9.140625" style="170"/>
    <col min="15361" max="15361" width="33" style="170" customWidth="1"/>
    <col min="15362" max="15362" width="11.7109375" style="170" customWidth="1"/>
    <col min="15363" max="15363" width="54" style="170" customWidth="1"/>
    <col min="15364" max="15616" width="9.140625" style="170"/>
    <col min="15617" max="15617" width="33" style="170" customWidth="1"/>
    <col min="15618" max="15618" width="11.7109375" style="170" customWidth="1"/>
    <col min="15619" max="15619" width="54" style="170" customWidth="1"/>
    <col min="15620" max="15872" width="9.140625" style="170"/>
    <col min="15873" max="15873" width="33" style="170" customWidth="1"/>
    <col min="15874" max="15874" width="11.7109375" style="170" customWidth="1"/>
    <col min="15875" max="15875" width="54" style="170" customWidth="1"/>
    <col min="15876" max="16128" width="9.140625" style="170"/>
    <col min="16129" max="16129" width="33" style="170" customWidth="1"/>
    <col min="16130" max="16130" width="11.7109375" style="170" customWidth="1"/>
    <col min="16131" max="16131" width="54" style="170" customWidth="1"/>
    <col min="16132" max="16384" width="9.140625" style="170"/>
  </cols>
  <sheetData>
    <row r="1" spans="1:3" ht="15">
      <c r="A1" s="319" t="str">
        <f>[1]Basic!A1</f>
        <v>Name of Package :</v>
      </c>
      <c r="B1" s="319"/>
      <c r="C1" s="319"/>
    </row>
    <row r="2" spans="1:3" ht="71.25" customHeight="1">
      <c r="A2" s="320" t="str">
        <f>'BASIC '!B1:B1</f>
        <v xml:space="preserve">Construction of customized luxury prefabricated accommodation modules with site utility buildings with all amenities viz internal electrification, finishing, with all accessories, fittings and fixtures etc. including, transport, installation and commissioning in transit camp complex at KPS-2 POWERGRID Substation, Dist- Kutch Gujarat
</v>
      </c>
      <c r="B2" s="320"/>
      <c r="C2" s="320"/>
    </row>
    <row r="3" spans="1:3" ht="15">
      <c r="A3" s="171"/>
      <c r="B3" s="171"/>
      <c r="C3" s="171"/>
    </row>
    <row r="4" spans="1:3" ht="15">
      <c r="A4" s="321" t="s">
        <v>407</v>
      </c>
      <c r="B4" s="321"/>
      <c r="C4" s="321"/>
    </row>
    <row r="5" spans="1:3" ht="16.5">
      <c r="A5" s="172"/>
      <c r="B5" s="172"/>
      <c r="C5" s="173"/>
    </row>
    <row r="6" spans="1:3" ht="33">
      <c r="A6" s="174" t="s">
        <v>408</v>
      </c>
      <c r="B6" s="175"/>
      <c r="C6" s="176" t="s">
        <v>409</v>
      </c>
    </row>
    <row r="7" spans="1:3" ht="16.5">
      <c r="A7" s="177"/>
      <c r="B7" s="177"/>
      <c r="C7" s="178"/>
    </row>
    <row r="8" spans="1:3" ht="16.5">
      <c r="A8" s="179" t="str">
        <f>IF(C6="Individual Firm","Name of Sole Bidder [Individual Firm]",IF(C6="Licensee of a Manufacturer","Name of Bidder [Licensee]",IF(C6="Representative of a Manufacturer","Name of Bidder [Authorised Representative]","Name of Lead Partner")))</f>
        <v>Name of Sole Bidder [Individual Firm]</v>
      </c>
      <c r="B8" s="180"/>
      <c r="C8" s="181"/>
    </row>
    <row r="9" spans="1:3" ht="33">
      <c r="A9" s="182" t="s">
        <v>410</v>
      </c>
      <c r="B9" s="183"/>
      <c r="C9" s="181" t="s">
        <v>411</v>
      </c>
    </row>
    <row r="10" spans="1:3" ht="16.5">
      <c r="A10" s="184"/>
      <c r="B10" s="185"/>
      <c r="C10" s="181" t="s">
        <v>411</v>
      </c>
    </row>
    <row r="11" spans="1:3" ht="16.5">
      <c r="A11" s="186"/>
      <c r="B11" s="187"/>
      <c r="C11" s="181" t="s">
        <v>411</v>
      </c>
    </row>
    <row r="12" spans="1:3" ht="16.5">
      <c r="A12" s="173"/>
      <c r="B12" s="173"/>
      <c r="C12" s="177"/>
    </row>
    <row r="13" spans="1:3" ht="16.5">
      <c r="A13" s="179" t="str">
        <f>IF(C6="Individual Firm","",IF(C6="Licensee of a Manufacturer","Name of Manufacturer [Licenser]",IF(C6="Representative of a Manufacturer","Name of Manufacturer","Name of Other Partner")))</f>
        <v/>
      </c>
      <c r="B13" s="180"/>
      <c r="C13" s="181" t="s">
        <v>411</v>
      </c>
    </row>
    <row r="14" spans="1:3" ht="16.5">
      <c r="A14" s="188"/>
      <c r="B14" s="183"/>
      <c r="C14" s="181" t="s">
        <v>411</v>
      </c>
    </row>
    <row r="15" spans="1:3" ht="16.5">
      <c r="A15" s="184"/>
      <c r="B15" s="185"/>
      <c r="C15" s="181" t="s">
        <v>411</v>
      </c>
    </row>
    <row r="16" spans="1:3" ht="16.5">
      <c r="A16" s="322"/>
      <c r="B16" s="322"/>
      <c r="C16" s="181" t="s">
        <v>411</v>
      </c>
    </row>
    <row r="17" spans="1:3" ht="16.5">
      <c r="A17" s="173"/>
      <c r="B17" s="173"/>
      <c r="C17" s="177"/>
    </row>
    <row r="18" spans="1:3" ht="16.5">
      <c r="A18" s="189" t="s">
        <v>412</v>
      </c>
      <c r="B18" s="190"/>
      <c r="C18" s="191"/>
    </row>
    <row r="19" spans="1:3" ht="16.5">
      <c r="A19" s="189" t="s">
        <v>413</v>
      </c>
      <c r="B19" s="190"/>
      <c r="C19" s="181"/>
    </row>
    <row r="20" spans="1:3" ht="16.5">
      <c r="A20" s="192"/>
      <c r="B20" s="192"/>
      <c r="C20" s="192"/>
    </row>
    <row r="21" spans="1:3" ht="16.5">
      <c r="A21" s="189" t="s">
        <v>414</v>
      </c>
      <c r="B21" s="190"/>
      <c r="C21" s="193"/>
    </row>
    <row r="22" spans="1:3" ht="16.5">
      <c r="A22" s="189" t="s">
        <v>415</v>
      </c>
      <c r="B22" s="190"/>
      <c r="C22" s="181"/>
    </row>
  </sheetData>
  <mergeCells count="4">
    <mergeCell ref="A1:C1"/>
    <mergeCell ref="A2:C2"/>
    <mergeCell ref="A4:C4"/>
    <mergeCell ref="A16:B16"/>
  </mergeCells>
  <conditionalFormatting sqref="A13:B15 A16">
    <cfRule type="expression" dxfId="4" priority="1" stopIfTrue="1">
      <formula>$D$6= "Individual Firm"</formula>
    </cfRule>
  </conditionalFormatting>
  <conditionalFormatting sqref="C7">
    <cfRule type="expression" dxfId="3" priority="2" stopIfTrue="1">
      <formula>$AA$6=0</formula>
    </cfRule>
  </conditionalFormatting>
  <dataValidations count="1">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200-000000000000}">
      <formula1>$AA$2:$AA$5</formula1>
    </dataValidation>
  </dataValidations>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30"/>
  <sheetViews>
    <sheetView view="pageLayout" topLeftCell="A7" workbookViewId="0">
      <selection activeCell="H7" sqref="H7"/>
    </sheetView>
  </sheetViews>
  <sheetFormatPr defaultColWidth="9.140625" defaultRowHeight="15"/>
  <cols>
    <col min="1" max="1" width="5.28515625" style="65" customWidth="1"/>
    <col min="2" max="2" width="40.140625" style="23" customWidth="1"/>
    <col min="3" max="3" width="5.5703125" style="65" bestFit="1" customWidth="1"/>
    <col min="4" max="4" width="7.28515625" style="84" customWidth="1"/>
    <col min="5" max="5" width="5.85546875" style="14" bestFit="1" customWidth="1"/>
    <col min="6" max="6" width="5.5703125" style="14" bestFit="1" customWidth="1"/>
    <col min="7" max="7" width="9.5703125" style="84" customWidth="1"/>
    <col min="8" max="8" width="9.42578125" style="14" customWidth="1"/>
    <col min="9" max="9" width="6.42578125" style="14" customWidth="1"/>
    <col min="10" max="16384" width="9.140625" style="14"/>
  </cols>
  <sheetData>
    <row r="1" spans="1:12">
      <c r="A1" s="347" t="e">
        <f>'Sch-3 NS Civil Erection'!#REF!</f>
        <v>#REF!</v>
      </c>
      <c r="B1" s="348"/>
      <c r="C1" s="348"/>
      <c r="D1" s="348"/>
      <c r="E1" s="348"/>
      <c r="F1" s="348"/>
      <c r="G1" s="348"/>
      <c r="H1" s="348"/>
      <c r="I1" s="349"/>
    </row>
    <row r="2" spans="1:12">
      <c r="A2" s="324" t="s">
        <v>0</v>
      </c>
      <c r="B2" s="325"/>
      <c r="C2" s="325"/>
      <c r="D2" s="325"/>
      <c r="E2" s="325"/>
      <c r="F2" s="325"/>
      <c r="G2" s="325"/>
      <c r="H2" s="325"/>
      <c r="I2" s="326"/>
    </row>
    <row r="3" spans="1:12" ht="25.5">
      <c r="A3" s="11" t="s">
        <v>1</v>
      </c>
      <c r="B3" s="11" t="s">
        <v>2</v>
      </c>
      <c r="C3" s="11" t="s">
        <v>55</v>
      </c>
      <c r="D3" s="81" t="s">
        <v>56</v>
      </c>
      <c r="E3" s="12" t="s">
        <v>33</v>
      </c>
      <c r="F3" s="12" t="s">
        <v>57</v>
      </c>
      <c r="G3" s="85" t="s">
        <v>58</v>
      </c>
      <c r="H3" s="13" t="s">
        <v>59</v>
      </c>
      <c r="I3" s="12" t="s">
        <v>60</v>
      </c>
    </row>
    <row r="4" spans="1:12" ht="78.75" customHeight="1">
      <c r="A4" s="5">
        <v>1</v>
      </c>
      <c r="B4" s="331" t="s">
        <v>54</v>
      </c>
      <c r="C4" s="332"/>
      <c r="D4" s="332"/>
      <c r="E4" s="332"/>
      <c r="F4" s="332"/>
      <c r="G4" s="332"/>
      <c r="H4" s="332"/>
      <c r="I4" s="333"/>
    </row>
    <row r="5" spans="1:12">
      <c r="A5" s="5"/>
      <c r="B5" s="7" t="s">
        <v>67</v>
      </c>
      <c r="C5" s="43">
        <v>50</v>
      </c>
      <c r="D5" s="8">
        <v>3</v>
      </c>
      <c r="E5" s="9">
        <v>3</v>
      </c>
      <c r="F5" s="8">
        <v>1.5</v>
      </c>
      <c r="G5" s="79">
        <f>C5*D5*E5*F5</f>
        <v>675</v>
      </c>
      <c r="H5" s="15"/>
      <c r="I5" s="5"/>
    </row>
    <row r="6" spans="1:12">
      <c r="A6" s="5"/>
      <c r="B6" s="7"/>
      <c r="C6" s="43"/>
      <c r="D6" s="8"/>
      <c r="E6" s="9"/>
      <c r="F6" s="8"/>
      <c r="G6" s="79" t="s">
        <v>62</v>
      </c>
      <c r="H6" s="15">
        <f>SUM(G5)</f>
        <v>675</v>
      </c>
      <c r="I6" s="5" t="s">
        <v>5</v>
      </c>
      <c r="K6" s="22"/>
      <c r="L6" s="22"/>
    </row>
    <row r="7" spans="1:12">
      <c r="A7" s="5"/>
      <c r="B7" s="7"/>
      <c r="C7" s="43"/>
      <c r="D7" s="8"/>
      <c r="E7" s="9"/>
      <c r="F7" s="8"/>
      <c r="G7" s="79" t="s">
        <v>63</v>
      </c>
      <c r="H7" s="15">
        <f>ROUNDUP(H6,0)</f>
        <v>675</v>
      </c>
      <c r="I7" s="5" t="s">
        <v>5</v>
      </c>
    </row>
    <row r="8" spans="1:12" ht="76.5" customHeight="1">
      <c r="A8" s="5">
        <f>A4+1</f>
        <v>2</v>
      </c>
      <c r="B8" s="331" t="s">
        <v>231</v>
      </c>
      <c r="C8" s="332"/>
      <c r="D8" s="332"/>
      <c r="E8" s="332"/>
      <c r="F8" s="332"/>
      <c r="G8" s="332"/>
      <c r="H8" s="332"/>
      <c r="I8" s="333"/>
    </row>
    <row r="9" spans="1:12">
      <c r="A9" s="5"/>
      <c r="B9" s="7" t="s">
        <v>67</v>
      </c>
      <c r="C9" s="43">
        <v>50</v>
      </c>
      <c r="D9" s="8">
        <v>3</v>
      </c>
      <c r="E9" s="9">
        <v>3</v>
      </c>
      <c r="F9" s="8">
        <v>1</v>
      </c>
      <c r="G9" s="79">
        <f>C9*D9*E9*F9</f>
        <v>450</v>
      </c>
      <c r="H9" s="15"/>
      <c r="I9" s="5"/>
    </row>
    <row r="10" spans="1:12">
      <c r="A10" s="5"/>
      <c r="B10" s="7"/>
      <c r="C10" s="43"/>
      <c r="D10" s="8"/>
      <c r="E10" s="9"/>
      <c r="F10" s="8"/>
      <c r="G10" s="79" t="s">
        <v>62</v>
      </c>
      <c r="H10" s="15">
        <f>SUM(G9)</f>
        <v>450</v>
      </c>
      <c r="I10" s="5" t="s">
        <v>5</v>
      </c>
    </row>
    <row r="11" spans="1:12">
      <c r="A11" s="5"/>
      <c r="B11" s="7"/>
      <c r="C11" s="43"/>
      <c r="D11" s="8"/>
      <c r="E11" s="9"/>
      <c r="F11" s="8"/>
      <c r="G11" s="79" t="s">
        <v>63</v>
      </c>
      <c r="H11" s="15">
        <f>ROUNDUP(H10,0)</f>
        <v>450</v>
      </c>
      <c r="I11" s="5" t="s">
        <v>5</v>
      </c>
    </row>
    <row r="12" spans="1:12" ht="110.25" customHeight="1">
      <c r="A12" s="5">
        <f>A8+1</f>
        <v>3</v>
      </c>
      <c r="B12" s="331" t="s">
        <v>232</v>
      </c>
      <c r="C12" s="332"/>
      <c r="D12" s="332"/>
      <c r="E12" s="332"/>
      <c r="F12" s="332"/>
      <c r="G12" s="332"/>
      <c r="H12" s="332"/>
      <c r="I12" s="333"/>
    </row>
    <row r="13" spans="1:12">
      <c r="A13" s="5"/>
      <c r="B13" s="7" t="s">
        <v>64</v>
      </c>
      <c r="C13" s="43">
        <v>1</v>
      </c>
      <c r="D13" s="8">
        <v>30</v>
      </c>
      <c r="E13" s="9"/>
      <c r="F13" s="8"/>
      <c r="G13" s="79">
        <f>C13*D13</f>
        <v>30</v>
      </c>
      <c r="H13" s="15"/>
      <c r="I13" s="5"/>
    </row>
    <row r="14" spans="1:12">
      <c r="A14" s="5"/>
      <c r="B14" s="7"/>
      <c r="C14" s="43">
        <v>1</v>
      </c>
      <c r="D14" s="8">
        <v>50.5</v>
      </c>
      <c r="E14" s="9"/>
      <c r="F14" s="8"/>
      <c r="G14" s="79">
        <f>C14*D14</f>
        <v>50.5</v>
      </c>
      <c r="H14" s="15"/>
      <c r="I14" s="16"/>
    </row>
    <row r="15" spans="1:12">
      <c r="A15" s="5"/>
      <c r="B15" s="17"/>
      <c r="C15" s="43"/>
      <c r="D15" s="8"/>
      <c r="E15" s="9"/>
      <c r="F15" s="8"/>
      <c r="G15" s="79" t="s">
        <v>62</v>
      </c>
      <c r="H15" s="15">
        <f>SUM(G13:G14)</f>
        <v>80.5</v>
      </c>
      <c r="I15" s="16" t="s">
        <v>7</v>
      </c>
    </row>
    <row r="16" spans="1:12">
      <c r="A16" s="5"/>
      <c r="B16" s="17"/>
      <c r="C16" s="43"/>
      <c r="D16" s="8"/>
      <c r="E16" s="9"/>
      <c r="F16" s="8"/>
      <c r="G16" s="79" t="s">
        <v>63</v>
      </c>
      <c r="H16" s="18">
        <f>ROUNDUP(H15,0)</f>
        <v>81</v>
      </c>
      <c r="I16" s="16" t="s">
        <v>7</v>
      </c>
    </row>
    <row r="17" spans="1:9" ht="47.25" customHeight="1">
      <c r="A17" s="5">
        <f>A12+1</f>
        <v>4</v>
      </c>
      <c r="B17" s="331" t="s">
        <v>8</v>
      </c>
      <c r="C17" s="332"/>
      <c r="D17" s="332"/>
      <c r="E17" s="332"/>
      <c r="F17" s="332"/>
      <c r="G17" s="332"/>
      <c r="H17" s="332"/>
      <c r="I17" s="333"/>
    </row>
    <row r="18" spans="1:9">
      <c r="A18" s="5"/>
      <c r="B18" s="37" t="s">
        <v>119</v>
      </c>
      <c r="C18" s="72">
        <v>1</v>
      </c>
      <c r="D18" s="82">
        <f>H7+H11</f>
        <v>1125</v>
      </c>
      <c r="E18" s="39"/>
      <c r="F18" s="39"/>
      <c r="G18" s="86">
        <f>D18*C18</f>
        <v>1125</v>
      </c>
      <c r="H18" s="40"/>
      <c r="I18" s="41"/>
    </row>
    <row r="19" spans="1:9">
      <c r="A19" s="5"/>
      <c r="B19" s="38" t="s">
        <v>120</v>
      </c>
      <c r="C19" s="72">
        <v>-1</v>
      </c>
      <c r="D19" s="82">
        <f>H26+C279+C280</f>
        <v>357.5</v>
      </c>
      <c r="E19" s="39"/>
      <c r="F19" s="39"/>
      <c r="G19" s="86">
        <f>D19*C19</f>
        <v>-357.5</v>
      </c>
      <c r="H19" s="40"/>
      <c r="I19" s="41"/>
    </row>
    <row r="20" spans="1:9">
      <c r="A20" s="5"/>
      <c r="B20" s="37"/>
      <c r="C20" s="72"/>
      <c r="D20" s="82"/>
      <c r="E20" s="39"/>
      <c r="F20" s="39"/>
      <c r="G20" s="86">
        <f>SUM(G18:G19)</f>
        <v>767.5</v>
      </c>
      <c r="H20" s="40">
        <f>ROUNDUP(G20,0)</f>
        <v>768</v>
      </c>
      <c r="I20" s="41" t="s">
        <v>5</v>
      </c>
    </row>
    <row r="21" spans="1:9" ht="45.75" customHeight="1">
      <c r="A21" s="5">
        <f>A17+1</f>
        <v>5</v>
      </c>
      <c r="B21" s="331" t="s">
        <v>65</v>
      </c>
      <c r="C21" s="332"/>
      <c r="D21" s="332"/>
      <c r="E21" s="332"/>
      <c r="F21" s="332"/>
      <c r="G21" s="332"/>
      <c r="H21" s="332"/>
      <c r="I21" s="333"/>
    </row>
    <row r="22" spans="1:9">
      <c r="A22" s="5"/>
      <c r="B22" s="7"/>
      <c r="C22" s="43">
        <v>1</v>
      </c>
      <c r="D22" s="42">
        <f>G20</f>
        <v>767.5</v>
      </c>
      <c r="E22" s="9"/>
      <c r="F22" s="8"/>
      <c r="G22" s="79">
        <f>C22*D22</f>
        <v>767.5</v>
      </c>
      <c r="H22" s="15"/>
      <c r="I22" s="5"/>
    </row>
    <row r="23" spans="1:9">
      <c r="A23" s="5"/>
      <c r="B23" s="7"/>
      <c r="C23" s="43"/>
      <c r="D23" s="8"/>
      <c r="E23" s="9"/>
      <c r="F23" s="8"/>
      <c r="G23" s="86">
        <f>SUM(G21:G22)</f>
        <v>767.5</v>
      </c>
      <c r="H23" s="40">
        <f>ROUNDUP(G23,0)</f>
        <v>768</v>
      </c>
      <c r="I23" s="41" t="s">
        <v>5</v>
      </c>
    </row>
    <row r="24" spans="1:9" ht="48" customHeight="1">
      <c r="A24" s="5">
        <f>A21+1</f>
        <v>6</v>
      </c>
      <c r="B24" s="331" t="s">
        <v>66</v>
      </c>
      <c r="C24" s="332"/>
      <c r="D24" s="332"/>
      <c r="E24" s="332"/>
      <c r="F24" s="332"/>
      <c r="G24" s="332"/>
      <c r="H24" s="332"/>
      <c r="I24" s="333"/>
    </row>
    <row r="25" spans="1:9">
      <c r="A25" s="5"/>
      <c r="B25" s="7" t="s">
        <v>67</v>
      </c>
      <c r="C25" s="43">
        <v>50</v>
      </c>
      <c r="D25" s="8">
        <v>3</v>
      </c>
      <c r="E25" s="9">
        <v>3</v>
      </c>
      <c r="F25" s="8">
        <v>0.15</v>
      </c>
      <c r="G25" s="79">
        <f>C25*D25*E25*F25</f>
        <v>67.5</v>
      </c>
      <c r="H25" s="15"/>
      <c r="I25" s="5"/>
    </row>
    <row r="26" spans="1:9">
      <c r="A26" s="5"/>
      <c r="B26" s="7"/>
      <c r="C26" s="43"/>
      <c r="D26" s="8"/>
      <c r="E26" s="9"/>
      <c r="F26" s="8"/>
      <c r="G26" s="79" t="s">
        <v>62</v>
      </c>
      <c r="H26" s="15">
        <f>SUM(G25)</f>
        <v>67.5</v>
      </c>
      <c r="I26" s="5" t="s">
        <v>5</v>
      </c>
    </row>
    <row r="27" spans="1:9">
      <c r="A27" s="5"/>
      <c r="B27" s="7"/>
      <c r="C27" s="43"/>
      <c r="D27" s="8"/>
      <c r="E27" s="9"/>
      <c r="F27" s="8"/>
      <c r="G27" s="79" t="s">
        <v>63</v>
      </c>
      <c r="H27" s="15">
        <f>ROUNDUP(H26,0)</f>
        <v>68</v>
      </c>
      <c r="I27" s="5" t="s">
        <v>5</v>
      </c>
    </row>
    <row r="28" spans="1:9" ht="64.5" customHeight="1">
      <c r="A28" s="5">
        <f>A24+1</f>
        <v>7</v>
      </c>
      <c r="B28" s="331" t="s">
        <v>68</v>
      </c>
      <c r="C28" s="332"/>
      <c r="D28" s="332"/>
      <c r="E28" s="332"/>
      <c r="F28" s="332"/>
      <c r="G28" s="332"/>
      <c r="H28" s="332"/>
      <c r="I28" s="333"/>
    </row>
    <row r="29" spans="1:9">
      <c r="A29" s="5"/>
      <c r="B29" s="17" t="s">
        <v>109</v>
      </c>
      <c r="C29" s="43">
        <v>1</v>
      </c>
      <c r="D29" s="8">
        <v>21.1</v>
      </c>
      <c r="E29" s="9">
        <v>10.75</v>
      </c>
      <c r="F29" s="8">
        <v>0.15</v>
      </c>
      <c r="G29" s="79">
        <f>C29*D29*E29*F29</f>
        <v>34.02375</v>
      </c>
      <c r="H29" s="21"/>
      <c r="I29" s="21"/>
    </row>
    <row r="30" spans="1:9">
      <c r="A30" s="5"/>
      <c r="B30" s="21"/>
      <c r="C30" s="43">
        <v>1</v>
      </c>
      <c r="D30" s="8">
        <v>17.100000000000001</v>
      </c>
      <c r="E30" s="9">
        <v>15.1</v>
      </c>
      <c r="F30" s="8">
        <v>0.15</v>
      </c>
      <c r="G30" s="79">
        <f>C30*D30*E30*F30</f>
        <v>38.731500000000004</v>
      </c>
      <c r="H30" s="21"/>
      <c r="I30" s="21"/>
    </row>
    <row r="31" spans="1:9">
      <c r="A31" s="5"/>
      <c r="B31" s="21"/>
      <c r="C31" s="43"/>
      <c r="D31" s="8"/>
      <c r="E31" s="9"/>
      <c r="F31" s="8"/>
      <c r="G31" s="79" t="s">
        <v>62</v>
      </c>
      <c r="H31" s="18">
        <f>SUM(G29:G30)</f>
        <v>72.755250000000004</v>
      </c>
      <c r="I31" s="5" t="s">
        <v>5</v>
      </c>
    </row>
    <row r="32" spans="1:9">
      <c r="A32" s="5"/>
      <c r="B32" s="21"/>
      <c r="C32" s="43"/>
      <c r="D32" s="8"/>
      <c r="E32" s="8"/>
      <c r="F32" s="8"/>
      <c r="G32" s="79" t="s">
        <v>63</v>
      </c>
      <c r="H32" s="15">
        <f>ROUNDUP(H31,0)</f>
        <v>73</v>
      </c>
      <c r="I32" s="5" t="s">
        <v>5</v>
      </c>
    </row>
    <row r="33" spans="1:9">
      <c r="A33" s="5">
        <f>A28+1</f>
        <v>8</v>
      </c>
      <c r="B33" s="331" t="s">
        <v>11</v>
      </c>
      <c r="C33" s="332"/>
      <c r="D33" s="332"/>
      <c r="E33" s="332"/>
      <c r="F33" s="332"/>
      <c r="G33" s="332"/>
      <c r="H33" s="332"/>
      <c r="I33" s="333"/>
    </row>
    <row r="34" spans="1:9" ht="30">
      <c r="A34" s="5" t="s">
        <v>6</v>
      </c>
      <c r="B34" s="7" t="s">
        <v>12</v>
      </c>
      <c r="C34" s="43"/>
      <c r="D34" s="8"/>
      <c r="E34" s="9"/>
      <c r="F34" s="8"/>
      <c r="G34" s="79"/>
      <c r="H34" s="15"/>
      <c r="I34" s="5"/>
    </row>
    <row r="35" spans="1:9">
      <c r="A35" s="5"/>
      <c r="B35" s="4" t="s">
        <v>267</v>
      </c>
      <c r="C35" s="43">
        <v>200</v>
      </c>
      <c r="D35" s="8">
        <v>2.7</v>
      </c>
      <c r="E35" s="9"/>
      <c r="F35" s="8">
        <v>0.3</v>
      </c>
      <c r="G35" s="79">
        <f>C35*D35*F35</f>
        <v>162</v>
      </c>
      <c r="H35" s="15"/>
      <c r="I35" s="5"/>
    </row>
    <row r="36" spans="1:9">
      <c r="A36" s="5"/>
      <c r="B36" s="4" t="s">
        <v>268</v>
      </c>
      <c r="C36" s="43">
        <v>200</v>
      </c>
      <c r="D36" s="8">
        <v>2.4</v>
      </c>
      <c r="E36" s="9"/>
      <c r="F36" s="8">
        <v>0.3</v>
      </c>
      <c r="G36" s="79">
        <f>C36*D36*F36</f>
        <v>144</v>
      </c>
      <c r="H36" s="15"/>
      <c r="I36" s="5"/>
    </row>
    <row r="37" spans="1:9">
      <c r="A37" s="5"/>
      <c r="B37" s="7" t="s">
        <v>61</v>
      </c>
      <c r="C37" s="43">
        <v>100</v>
      </c>
      <c r="D37" s="8">
        <v>0.3</v>
      </c>
      <c r="E37" s="9"/>
      <c r="F37" s="8">
        <v>3.15</v>
      </c>
      <c r="G37" s="79">
        <f>C37*D37*F37</f>
        <v>94.5</v>
      </c>
      <c r="H37" s="15"/>
      <c r="I37" s="5"/>
    </row>
    <row r="38" spans="1:9">
      <c r="A38" s="5"/>
      <c r="B38" s="7"/>
      <c r="C38" s="43">
        <v>100</v>
      </c>
      <c r="D38" s="8">
        <v>0.45</v>
      </c>
      <c r="E38" s="9"/>
      <c r="F38" s="8">
        <v>3.15</v>
      </c>
      <c r="G38" s="79">
        <f>C38*D38*F38</f>
        <v>141.75</v>
      </c>
      <c r="H38" s="15"/>
      <c r="I38" s="5"/>
    </row>
    <row r="39" spans="1:9">
      <c r="A39" s="5"/>
      <c r="B39" s="7"/>
      <c r="C39" s="43"/>
      <c r="D39" s="8"/>
      <c r="E39" s="9"/>
      <c r="F39" s="8"/>
      <c r="G39" s="79" t="s">
        <v>62</v>
      </c>
      <c r="H39" s="15">
        <f>SUM(G35:G38)</f>
        <v>542.25</v>
      </c>
      <c r="I39" s="5" t="s">
        <v>9</v>
      </c>
    </row>
    <row r="40" spans="1:9">
      <c r="A40" s="5"/>
      <c r="B40" s="7"/>
      <c r="C40" s="43"/>
      <c r="D40" s="8"/>
      <c r="E40" s="9"/>
      <c r="F40" s="8"/>
      <c r="G40" s="79" t="s">
        <v>63</v>
      </c>
      <c r="H40" s="15">
        <f>ROUNDUP(H39,0)</f>
        <v>543</v>
      </c>
      <c r="I40" s="5" t="s">
        <v>9</v>
      </c>
    </row>
    <row r="41" spans="1:9" ht="30">
      <c r="A41" s="5" t="s">
        <v>121</v>
      </c>
      <c r="B41" s="7" t="s">
        <v>14</v>
      </c>
      <c r="C41" s="43"/>
      <c r="D41" s="8"/>
      <c r="E41" s="9"/>
      <c r="F41" s="8"/>
      <c r="G41" s="79"/>
      <c r="H41" s="15"/>
      <c r="I41" s="5"/>
    </row>
    <row r="42" spans="1:9">
      <c r="A42" s="5"/>
      <c r="B42" s="17" t="s">
        <v>86</v>
      </c>
      <c r="C42" s="43">
        <v>2</v>
      </c>
      <c r="D42" s="8">
        <v>21.1</v>
      </c>
      <c r="E42" s="9"/>
      <c r="F42" s="8">
        <v>0.15</v>
      </c>
      <c r="G42" s="79">
        <f>C42*D42*F42</f>
        <v>6.33</v>
      </c>
      <c r="H42" s="15"/>
      <c r="I42" s="5"/>
    </row>
    <row r="43" spans="1:9">
      <c r="A43" s="5"/>
      <c r="B43" s="7"/>
      <c r="C43" s="43">
        <v>2</v>
      </c>
      <c r="D43" s="8">
        <v>10.75</v>
      </c>
      <c r="E43" s="9"/>
      <c r="F43" s="8">
        <v>0.15</v>
      </c>
      <c r="G43" s="79">
        <f>C43*D43*F43</f>
        <v>3.2250000000000001</v>
      </c>
      <c r="H43" s="15"/>
      <c r="I43" s="5"/>
    </row>
    <row r="44" spans="1:9">
      <c r="A44" s="5"/>
      <c r="B44" s="7"/>
      <c r="C44" s="43">
        <v>2</v>
      </c>
      <c r="D44" s="8">
        <v>17.100000000000001</v>
      </c>
      <c r="E44" s="9"/>
      <c r="F44" s="8">
        <v>0.15</v>
      </c>
      <c r="G44" s="79">
        <f>C44*D44*F44</f>
        <v>5.13</v>
      </c>
      <c r="H44" s="15"/>
      <c r="I44" s="5"/>
    </row>
    <row r="45" spans="1:9">
      <c r="A45" s="5"/>
      <c r="B45" s="7"/>
      <c r="C45" s="43">
        <v>2</v>
      </c>
      <c r="D45" s="8">
        <v>15.1</v>
      </c>
      <c r="E45" s="9"/>
      <c r="F45" s="8">
        <v>0.15</v>
      </c>
      <c r="G45" s="79">
        <f>C45*D45*F45</f>
        <v>4.5299999999999994</v>
      </c>
      <c r="H45" s="15"/>
      <c r="I45" s="5"/>
    </row>
    <row r="46" spans="1:9">
      <c r="A46" s="5"/>
      <c r="B46" s="17" t="s">
        <v>87</v>
      </c>
      <c r="C46" s="43">
        <v>1</v>
      </c>
      <c r="D46" s="8">
        <v>17.149999999999999</v>
      </c>
      <c r="E46" s="9">
        <v>6</v>
      </c>
      <c r="F46" s="8"/>
      <c r="G46" s="79">
        <f>C46*D46*E46</f>
        <v>102.89999999999999</v>
      </c>
      <c r="H46" s="15"/>
      <c r="I46" s="5"/>
    </row>
    <row r="47" spans="1:9">
      <c r="A47" s="5"/>
      <c r="B47" s="17"/>
      <c r="C47" s="43">
        <v>2</v>
      </c>
      <c r="D47" s="8">
        <v>17.149999999999999</v>
      </c>
      <c r="E47" s="9"/>
      <c r="F47" s="8">
        <v>0.15</v>
      </c>
      <c r="G47" s="79">
        <f>C47*D47*F47</f>
        <v>5.1449999999999996</v>
      </c>
      <c r="H47" s="15"/>
      <c r="I47" s="5"/>
    </row>
    <row r="48" spans="1:9">
      <c r="A48" s="5"/>
      <c r="B48" s="17"/>
      <c r="C48" s="43">
        <v>2</v>
      </c>
      <c r="D48" s="8">
        <v>6</v>
      </c>
      <c r="E48" s="9"/>
      <c r="F48" s="8">
        <v>0.15</v>
      </c>
      <c r="G48" s="79">
        <f>C48*D48*F48</f>
        <v>1.7999999999999998</v>
      </c>
      <c r="H48" s="15"/>
      <c r="I48" s="5"/>
    </row>
    <row r="49" spans="1:9">
      <c r="A49" s="5"/>
      <c r="B49" s="17"/>
      <c r="C49" s="43">
        <v>1</v>
      </c>
      <c r="D49" s="8">
        <v>18.5</v>
      </c>
      <c r="E49" s="9">
        <v>8.15</v>
      </c>
      <c r="F49" s="8"/>
      <c r="G49" s="79">
        <f>C49*D49*E49</f>
        <v>150.77500000000001</v>
      </c>
      <c r="H49" s="15"/>
      <c r="I49" s="5"/>
    </row>
    <row r="50" spans="1:9">
      <c r="A50" s="5"/>
      <c r="B50" s="17"/>
      <c r="C50" s="43">
        <v>2</v>
      </c>
      <c r="D50" s="8">
        <v>18.5</v>
      </c>
      <c r="E50" s="9"/>
      <c r="F50" s="8">
        <v>0.15</v>
      </c>
      <c r="G50" s="79">
        <f>C50*D50*F50</f>
        <v>5.55</v>
      </c>
      <c r="H50" s="15"/>
      <c r="I50" s="5"/>
    </row>
    <row r="51" spans="1:9">
      <c r="A51" s="5"/>
      <c r="B51" s="17"/>
      <c r="C51" s="43">
        <v>2</v>
      </c>
      <c r="D51" s="8">
        <v>8.15</v>
      </c>
      <c r="E51" s="9"/>
      <c r="F51" s="8">
        <v>0.15</v>
      </c>
      <c r="G51" s="79">
        <f>C51*D51*F51</f>
        <v>2.4449999999999998</v>
      </c>
      <c r="H51" s="15"/>
      <c r="I51" s="5"/>
    </row>
    <row r="52" spans="1:9">
      <c r="A52" s="5"/>
      <c r="B52" s="17"/>
      <c r="C52" s="43">
        <v>1</v>
      </c>
      <c r="D52" s="8">
        <v>19.149999999999999</v>
      </c>
      <c r="E52" s="9">
        <v>3.45</v>
      </c>
      <c r="F52" s="8"/>
      <c r="G52" s="79">
        <f>C52*D52*E52</f>
        <v>66.067499999999995</v>
      </c>
      <c r="H52" s="15"/>
      <c r="I52" s="5"/>
    </row>
    <row r="53" spans="1:9">
      <c r="A53" s="5"/>
      <c r="B53" s="17"/>
      <c r="C53" s="43">
        <v>2</v>
      </c>
      <c r="D53" s="8">
        <v>19.149999999999999</v>
      </c>
      <c r="E53" s="9"/>
      <c r="F53" s="8">
        <v>0.15</v>
      </c>
      <c r="G53" s="79">
        <f>C53*D53*F53</f>
        <v>5.7449999999999992</v>
      </c>
      <c r="H53" s="15"/>
      <c r="I53" s="5"/>
    </row>
    <row r="54" spans="1:9">
      <c r="A54" s="5"/>
      <c r="B54" s="17"/>
      <c r="C54" s="43">
        <v>2</v>
      </c>
      <c r="D54" s="8">
        <v>3.45</v>
      </c>
      <c r="E54" s="9"/>
      <c r="F54" s="8">
        <v>0.15</v>
      </c>
      <c r="G54" s="79">
        <f>C54*D54*F54</f>
        <v>1.0349999999999999</v>
      </c>
      <c r="H54" s="15"/>
      <c r="I54" s="5"/>
    </row>
    <row r="55" spans="1:9">
      <c r="A55" s="5"/>
      <c r="B55" s="17"/>
      <c r="C55" s="43">
        <v>1</v>
      </c>
      <c r="D55" s="8">
        <v>21.15</v>
      </c>
      <c r="E55" s="9">
        <v>8.3000000000000007</v>
      </c>
      <c r="F55" s="8"/>
      <c r="G55" s="79">
        <f>C55*D55*E55</f>
        <v>175.54500000000002</v>
      </c>
      <c r="H55" s="15"/>
      <c r="I55" s="5"/>
    </row>
    <row r="56" spans="1:9">
      <c r="A56" s="5"/>
      <c r="B56" s="17"/>
      <c r="C56" s="43">
        <v>2</v>
      </c>
      <c r="D56" s="8">
        <v>21.15</v>
      </c>
      <c r="E56" s="9"/>
      <c r="F56" s="8">
        <v>0.15</v>
      </c>
      <c r="G56" s="79">
        <f>C56*D56*F56</f>
        <v>6.3449999999999998</v>
      </c>
      <c r="H56" s="15"/>
      <c r="I56" s="5"/>
    </row>
    <row r="57" spans="1:9">
      <c r="A57" s="5"/>
      <c r="B57" s="17"/>
      <c r="C57" s="43">
        <v>2</v>
      </c>
      <c r="D57" s="8">
        <v>8.3000000000000007</v>
      </c>
      <c r="E57" s="9"/>
      <c r="F57" s="8">
        <v>0.15</v>
      </c>
      <c r="G57" s="79">
        <f>C57*D57*F57</f>
        <v>2.4900000000000002</v>
      </c>
      <c r="H57" s="15"/>
      <c r="I57" s="5"/>
    </row>
    <row r="58" spans="1:9">
      <c r="A58" s="5"/>
      <c r="B58" s="17" t="s">
        <v>88</v>
      </c>
      <c r="C58" s="43">
        <v>1</v>
      </c>
      <c r="D58" s="8">
        <v>17.149999999999999</v>
      </c>
      <c r="E58" s="9">
        <v>6</v>
      </c>
      <c r="F58" s="8"/>
      <c r="G58" s="79">
        <f>C58*D58*E58</f>
        <v>102.89999999999999</v>
      </c>
      <c r="H58" s="15"/>
      <c r="I58" s="5"/>
    </row>
    <row r="59" spans="1:9">
      <c r="A59" s="5"/>
      <c r="B59" s="17"/>
      <c r="C59" s="43">
        <v>2</v>
      </c>
      <c r="D59" s="8">
        <v>17.149999999999999</v>
      </c>
      <c r="E59" s="9"/>
      <c r="F59" s="8">
        <v>0.15</v>
      </c>
      <c r="G59" s="79">
        <f>C59*D59*F59</f>
        <v>5.1449999999999996</v>
      </c>
      <c r="H59" s="15"/>
      <c r="I59" s="5"/>
    </row>
    <row r="60" spans="1:9">
      <c r="A60" s="5"/>
      <c r="B60" s="17"/>
      <c r="C60" s="43">
        <v>2</v>
      </c>
      <c r="D60" s="8">
        <v>6</v>
      </c>
      <c r="E60" s="9"/>
      <c r="F60" s="8">
        <v>0.15</v>
      </c>
      <c r="G60" s="79">
        <f>C60*D60*F60</f>
        <v>1.7999999999999998</v>
      </c>
      <c r="H60" s="15"/>
      <c r="I60" s="5"/>
    </row>
    <row r="61" spans="1:9">
      <c r="A61" s="5"/>
      <c r="B61" s="17"/>
      <c r="C61" s="43">
        <v>1</v>
      </c>
      <c r="D61" s="8">
        <v>18.5</v>
      </c>
      <c r="E61" s="9">
        <v>8.15</v>
      </c>
      <c r="F61" s="8"/>
      <c r="G61" s="79">
        <f>C61*D61*E61</f>
        <v>150.77500000000001</v>
      </c>
      <c r="H61" s="15"/>
      <c r="I61" s="5"/>
    </row>
    <row r="62" spans="1:9">
      <c r="A62" s="5"/>
      <c r="B62" s="17"/>
      <c r="C62" s="43">
        <v>2</v>
      </c>
      <c r="D62" s="8">
        <v>18.5</v>
      </c>
      <c r="E62" s="9"/>
      <c r="F62" s="8">
        <v>0.15</v>
      </c>
      <c r="G62" s="79">
        <f>C62*D62*F62</f>
        <v>5.55</v>
      </c>
      <c r="H62" s="15"/>
      <c r="I62" s="5"/>
    </row>
    <row r="63" spans="1:9">
      <c r="A63" s="5"/>
      <c r="B63" s="17"/>
      <c r="C63" s="43">
        <v>2</v>
      </c>
      <c r="D63" s="8">
        <v>8.15</v>
      </c>
      <c r="E63" s="9"/>
      <c r="F63" s="8">
        <v>0.15</v>
      </c>
      <c r="G63" s="79">
        <f>C63*D63*F63</f>
        <v>2.4449999999999998</v>
      </c>
      <c r="H63" s="15"/>
      <c r="I63" s="5"/>
    </row>
    <row r="64" spans="1:9">
      <c r="A64" s="5"/>
      <c r="B64" s="17"/>
      <c r="C64" s="43">
        <v>1</v>
      </c>
      <c r="D64" s="8">
        <v>19.149999999999999</v>
      </c>
      <c r="E64" s="9">
        <v>3.45</v>
      </c>
      <c r="F64" s="8"/>
      <c r="G64" s="79">
        <f>C64*D64*E64</f>
        <v>66.067499999999995</v>
      </c>
      <c r="H64" s="15"/>
      <c r="I64" s="5"/>
    </row>
    <row r="65" spans="1:9">
      <c r="A65" s="5"/>
      <c r="B65" s="17"/>
      <c r="C65" s="43">
        <v>2</v>
      </c>
      <c r="D65" s="8">
        <v>19.149999999999999</v>
      </c>
      <c r="E65" s="9"/>
      <c r="F65" s="8">
        <v>0.15</v>
      </c>
      <c r="G65" s="79">
        <f>C65*D65*F65</f>
        <v>5.7449999999999992</v>
      </c>
      <c r="H65" s="15"/>
      <c r="I65" s="5"/>
    </row>
    <row r="66" spans="1:9">
      <c r="A66" s="5"/>
      <c r="B66" s="17"/>
      <c r="C66" s="43">
        <v>2</v>
      </c>
      <c r="D66" s="8">
        <v>3.45</v>
      </c>
      <c r="E66" s="9"/>
      <c r="F66" s="8">
        <v>0.15</v>
      </c>
      <c r="G66" s="79">
        <f>C66*D66*F66</f>
        <v>1.0349999999999999</v>
      </c>
      <c r="H66" s="15"/>
      <c r="I66" s="5"/>
    </row>
    <row r="67" spans="1:9">
      <c r="A67" s="5"/>
      <c r="B67" s="17"/>
      <c r="C67" s="43">
        <v>1</v>
      </c>
      <c r="D67" s="8">
        <v>21.15</v>
      </c>
      <c r="E67" s="9">
        <v>8.3000000000000007</v>
      </c>
      <c r="F67" s="8"/>
      <c r="G67" s="79">
        <f>C67*D67*E67</f>
        <v>175.54500000000002</v>
      </c>
      <c r="H67" s="15"/>
      <c r="I67" s="5"/>
    </row>
    <row r="68" spans="1:9">
      <c r="A68" s="5"/>
      <c r="B68" s="17"/>
      <c r="C68" s="43">
        <v>2</v>
      </c>
      <c r="D68" s="8">
        <v>21.15</v>
      </c>
      <c r="E68" s="9"/>
      <c r="F68" s="8">
        <v>0.15</v>
      </c>
      <c r="G68" s="79">
        <f>C68*D68*F68</f>
        <v>6.3449999999999998</v>
      </c>
      <c r="H68" s="15"/>
      <c r="I68" s="5"/>
    </row>
    <row r="69" spans="1:9">
      <c r="A69" s="5"/>
      <c r="B69" s="17"/>
      <c r="C69" s="43">
        <v>2</v>
      </c>
      <c r="D69" s="8">
        <v>8.3000000000000007</v>
      </c>
      <c r="E69" s="9"/>
      <c r="F69" s="8">
        <v>0.15</v>
      </c>
      <c r="G69" s="79">
        <f>C69*D69*F69</f>
        <v>2.4900000000000002</v>
      </c>
      <c r="H69" s="15"/>
      <c r="I69" s="5"/>
    </row>
    <row r="70" spans="1:9">
      <c r="A70" s="5"/>
      <c r="B70" s="17" t="s">
        <v>89</v>
      </c>
      <c r="C70" s="43">
        <v>1</v>
      </c>
      <c r="D70" s="8">
        <v>2.2999999999999998</v>
      </c>
      <c r="E70" s="9">
        <v>3.2</v>
      </c>
      <c r="F70" s="8"/>
      <c r="G70" s="79">
        <f>C70*D70*E70</f>
        <v>7.3599999999999994</v>
      </c>
      <c r="H70" s="15"/>
      <c r="I70" s="5"/>
    </row>
    <row r="71" spans="1:9">
      <c r="A71" s="5"/>
      <c r="B71" s="17"/>
      <c r="C71" s="43">
        <v>2</v>
      </c>
      <c r="D71" s="8">
        <v>2.2999999999999998</v>
      </c>
      <c r="E71" s="9"/>
      <c r="F71" s="8">
        <v>0.15</v>
      </c>
      <c r="G71" s="79">
        <f>C71*D71*F71</f>
        <v>0.69</v>
      </c>
      <c r="H71" s="15"/>
      <c r="I71" s="5"/>
    </row>
    <row r="72" spans="1:9">
      <c r="A72" s="5"/>
      <c r="B72" s="17"/>
      <c r="C72" s="43">
        <v>2</v>
      </c>
      <c r="D72" s="8">
        <v>3.2</v>
      </c>
      <c r="E72" s="9"/>
      <c r="F72" s="8">
        <v>0.15</v>
      </c>
      <c r="G72" s="79">
        <f>C72*D72*F72</f>
        <v>0.96</v>
      </c>
      <c r="H72" s="15"/>
      <c r="I72" s="5"/>
    </row>
    <row r="73" spans="1:9">
      <c r="A73" s="5"/>
      <c r="B73" s="17" t="s">
        <v>90</v>
      </c>
      <c r="C73" s="43">
        <v>1</v>
      </c>
      <c r="D73" s="8">
        <v>2.2999999999999998</v>
      </c>
      <c r="E73" s="9">
        <v>3.2</v>
      </c>
      <c r="F73" s="8"/>
      <c r="G73" s="79">
        <f>C73*D73*E73</f>
        <v>7.3599999999999994</v>
      </c>
      <c r="H73" s="15"/>
      <c r="I73" s="5"/>
    </row>
    <row r="74" spans="1:9">
      <c r="A74" s="5"/>
      <c r="B74" s="17"/>
      <c r="C74" s="43">
        <v>2</v>
      </c>
      <c r="D74" s="8">
        <v>2.2999999999999998</v>
      </c>
      <c r="E74" s="9"/>
      <c r="F74" s="8">
        <v>0.15</v>
      </c>
      <c r="G74" s="79">
        <f>C74*D74*F74</f>
        <v>0.69</v>
      </c>
      <c r="H74" s="15"/>
      <c r="I74" s="5"/>
    </row>
    <row r="75" spans="1:9">
      <c r="A75" s="5"/>
      <c r="B75" s="17"/>
      <c r="C75" s="43">
        <v>2</v>
      </c>
      <c r="D75" s="8">
        <v>3.2</v>
      </c>
      <c r="E75" s="9"/>
      <c r="F75" s="8">
        <v>0.15</v>
      </c>
      <c r="G75" s="79">
        <f>C75*D75*F75</f>
        <v>0.96</v>
      </c>
      <c r="H75" s="15"/>
      <c r="I75" s="5"/>
    </row>
    <row r="76" spans="1:9">
      <c r="A76" s="5"/>
      <c r="B76" s="17"/>
      <c r="C76" s="43"/>
      <c r="D76" s="8"/>
      <c r="E76" s="9"/>
      <c r="F76" s="8"/>
      <c r="G76" s="79" t="s">
        <v>62</v>
      </c>
      <c r="H76" s="18">
        <f>SUM(G42:G75)</f>
        <v>1088.92</v>
      </c>
      <c r="I76" s="5" t="s">
        <v>9</v>
      </c>
    </row>
    <row r="77" spans="1:9">
      <c r="A77" s="5"/>
      <c r="B77" s="17"/>
      <c r="C77" s="43"/>
      <c r="D77" s="8"/>
      <c r="E77" s="9"/>
      <c r="F77" s="8"/>
      <c r="G77" s="79" t="s">
        <v>63</v>
      </c>
      <c r="H77" s="15">
        <f>ROUNDUP(H76,0)</f>
        <v>1089</v>
      </c>
      <c r="I77" s="5" t="s">
        <v>9</v>
      </c>
    </row>
    <row r="78" spans="1:9" ht="30">
      <c r="A78" s="5" t="s">
        <v>122</v>
      </c>
      <c r="B78" s="7" t="s">
        <v>17</v>
      </c>
      <c r="C78" s="43"/>
      <c r="D78" s="8"/>
      <c r="E78" s="9"/>
      <c r="F78" s="8"/>
      <c r="G78" s="79"/>
      <c r="H78" s="15"/>
      <c r="I78" s="5"/>
    </row>
    <row r="79" spans="1:9">
      <c r="A79" s="5"/>
      <c r="B79" s="17" t="s">
        <v>94</v>
      </c>
      <c r="C79" s="43">
        <v>8</v>
      </c>
      <c r="D79" s="8">
        <v>6</v>
      </c>
      <c r="E79" s="9">
        <v>0.3</v>
      </c>
      <c r="F79" s="8"/>
      <c r="G79" s="79">
        <f>C79*D79*E79</f>
        <v>14.399999999999999</v>
      </c>
      <c r="H79" s="15"/>
      <c r="I79" s="5"/>
    </row>
    <row r="80" spans="1:9">
      <c r="A80" s="5"/>
      <c r="B80" s="7"/>
      <c r="C80" s="43">
        <v>16</v>
      </c>
      <c r="D80" s="8">
        <v>6</v>
      </c>
      <c r="E80" s="9"/>
      <c r="F80" s="8">
        <v>0.45</v>
      </c>
      <c r="G80" s="79">
        <f>C80*D80*F80</f>
        <v>43.2</v>
      </c>
      <c r="H80" s="15"/>
      <c r="I80" s="5"/>
    </row>
    <row r="81" spans="1:9">
      <c r="A81" s="5"/>
      <c r="B81" s="7"/>
      <c r="C81" s="43">
        <v>10</v>
      </c>
      <c r="D81" s="8">
        <v>3</v>
      </c>
      <c r="E81" s="9">
        <v>0.3</v>
      </c>
      <c r="F81" s="8"/>
      <c r="G81" s="79">
        <f>C81*D81*E81</f>
        <v>9</v>
      </c>
      <c r="H81" s="15"/>
      <c r="I81" s="5"/>
    </row>
    <row r="82" spans="1:9">
      <c r="A82" s="5"/>
      <c r="B82" s="7"/>
      <c r="C82" s="43">
        <v>20</v>
      </c>
      <c r="D82" s="8">
        <v>3</v>
      </c>
      <c r="E82" s="9"/>
      <c r="F82" s="8">
        <v>0.45</v>
      </c>
      <c r="G82" s="79">
        <f>C82*D82*F82</f>
        <v>27</v>
      </c>
      <c r="H82" s="15"/>
      <c r="I82" s="5"/>
    </row>
    <row r="83" spans="1:9">
      <c r="A83" s="5"/>
      <c r="B83" s="7"/>
      <c r="C83" s="43">
        <v>20</v>
      </c>
      <c r="D83" s="8">
        <v>4</v>
      </c>
      <c r="E83" s="9">
        <v>0.3</v>
      </c>
      <c r="F83" s="8"/>
      <c r="G83" s="79">
        <f>C83*D83*E83</f>
        <v>24</v>
      </c>
      <c r="H83" s="15"/>
      <c r="I83" s="5"/>
    </row>
    <row r="84" spans="1:9">
      <c r="A84" s="5"/>
      <c r="B84" s="7"/>
      <c r="C84" s="43">
        <v>40</v>
      </c>
      <c r="D84" s="8">
        <v>4</v>
      </c>
      <c r="E84" s="9"/>
      <c r="F84" s="8">
        <v>0.45</v>
      </c>
      <c r="G84" s="79">
        <f>C84*D84*F84</f>
        <v>72</v>
      </c>
      <c r="H84" s="15"/>
      <c r="I84" s="5"/>
    </row>
    <row r="85" spans="1:9">
      <c r="A85" s="5"/>
      <c r="B85" s="7"/>
      <c r="C85" s="43">
        <v>3</v>
      </c>
      <c r="D85" s="8">
        <v>6</v>
      </c>
      <c r="E85" s="9">
        <v>0.3</v>
      </c>
      <c r="F85" s="8"/>
      <c r="G85" s="79">
        <f>C85*D85*E85</f>
        <v>5.3999999999999995</v>
      </c>
      <c r="H85" s="15"/>
      <c r="I85" s="5"/>
    </row>
    <row r="86" spans="1:9">
      <c r="A86" s="5"/>
      <c r="B86" s="7"/>
      <c r="C86" s="43">
        <v>6</v>
      </c>
      <c r="D86" s="8">
        <v>6</v>
      </c>
      <c r="E86" s="9"/>
      <c r="F86" s="8">
        <v>0.45</v>
      </c>
      <c r="G86" s="79">
        <f>C86*D86*F86</f>
        <v>16.2</v>
      </c>
      <c r="H86" s="15"/>
      <c r="I86" s="5"/>
    </row>
    <row r="87" spans="1:9">
      <c r="A87" s="5"/>
      <c r="B87" s="7"/>
      <c r="C87" s="43">
        <v>11</v>
      </c>
      <c r="D87" s="8">
        <v>4</v>
      </c>
      <c r="E87" s="9">
        <v>0.3</v>
      </c>
      <c r="F87" s="8"/>
      <c r="G87" s="79">
        <f>C87*D87*E87</f>
        <v>13.2</v>
      </c>
      <c r="H87" s="15"/>
      <c r="I87" s="5"/>
    </row>
    <row r="88" spans="1:9">
      <c r="A88" s="5"/>
      <c r="B88" s="7"/>
      <c r="C88" s="43">
        <v>22</v>
      </c>
      <c r="D88" s="8">
        <v>4</v>
      </c>
      <c r="E88" s="9"/>
      <c r="F88" s="8">
        <v>0.45</v>
      </c>
      <c r="G88" s="79">
        <f>C88*D88*F88</f>
        <v>39.6</v>
      </c>
      <c r="H88" s="15"/>
      <c r="I88" s="5"/>
    </row>
    <row r="89" spans="1:9">
      <c r="A89" s="5"/>
      <c r="B89" s="7"/>
      <c r="C89" s="43">
        <v>4</v>
      </c>
      <c r="D89" s="8">
        <v>11.8</v>
      </c>
      <c r="E89" s="9">
        <v>0.3</v>
      </c>
      <c r="F89" s="8"/>
      <c r="G89" s="79">
        <f>C89*D89*E89</f>
        <v>14.16</v>
      </c>
      <c r="H89" s="15"/>
      <c r="I89" s="5"/>
    </row>
    <row r="90" spans="1:9">
      <c r="A90" s="5"/>
      <c r="B90" s="7"/>
      <c r="C90" s="43">
        <v>8</v>
      </c>
      <c r="D90" s="8">
        <v>11.8</v>
      </c>
      <c r="E90" s="9"/>
      <c r="F90" s="8">
        <v>0.45</v>
      </c>
      <c r="G90" s="79">
        <f>C90*D90*F90</f>
        <v>42.480000000000004</v>
      </c>
      <c r="H90" s="15"/>
      <c r="I90" s="5"/>
    </row>
    <row r="91" spans="1:9">
      <c r="A91" s="5"/>
      <c r="B91" s="7"/>
      <c r="C91" s="43">
        <v>4</v>
      </c>
      <c r="D91" s="8">
        <v>8</v>
      </c>
      <c r="E91" s="9">
        <v>0.3</v>
      </c>
      <c r="F91" s="8"/>
      <c r="G91" s="79">
        <f>C91*D91*E91</f>
        <v>9.6</v>
      </c>
      <c r="H91" s="15"/>
      <c r="I91" s="5"/>
    </row>
    <row r="92" spans="1:9">
      <c r="A92" s="5"/>
      <c r="B92" s="7"/>
      <c r="C92" s="43">
        <v>8</v>
      </c>
      <c r="D92" s="8">
        <v>8</v>
      </c>
      <c r="E92" s="9"/>
      <c r="F92" s="8">
        <v>0.45</v>
      </c>
      <c r="G92" s="79">
        <f>C92*D92*F92</f>
        <v>28.8</v>
      </c>
      <c r="H92" s="15"/>
      <c r="I92" s="5"/>
    </row>
    <row r="93" spans="1:9">
      <c r="A93" s="5"/>
      <c r="B93" s="7"/>
      <c r="C93" s="43">
        <v>1</v>
      </c>
      <c r="D93" s="8">
        <v>1.7</v>
      </c>
      <c r="E93" s="9">
        <v>0.3</v>
      </c>
      <c r="F93" s="8"/>
      <c r="G93" s="79">
        <f>C93*D93*E93</f>
        <v>0.51</v>
      </c>
      <c r="H93" s="15"/>
      <c r="I93" s="5"/>
    </row>
    <row r="94" spans="1:9">
      <c r="A94" s="5"/>
      <c r="B94" s="7"/>
      <c r="C94" s="43">
        <v>2</v>
      </c>
      <c r="D94" s="8">
        <v>1.7</v>
      </c>
      <c r="E94" s="9"/>
      <c r="F94" s="8">
        <v>0.45</v>
      </c>
      <c r="G94" s="79">
        <f>C94*D94*F94</f>
        <v>1.53</v>
      </c>
      <c r="H94" s="15"/>
      <c r="I94" s="5"/>
    </row>
    <row r="95" spans="1:9">
      <c r="A95" s="5"/>
      <c r="B95" s="7"/>
      <c r="C95" s="43">
        <v>1</v>
      </c>
      <c r="D95" s="8">
        <v>1.6</v>
      </c>
      <c r="E95" s="9">
        <v>0.3</v>
      </c>
      <c r="F95" s="8"/>
      <c r="G95" s="79">
        <f>C95*D95*E95</f>
        <v>0.48</v>
      </c>
      <c r="H95" s="15"/>
      <c r="I95" s="5"/>
    </row>
    <row r="96" spans="1:9">
      <c r="A96" s="5"/>
      <c r="B96" s="7"/>
      <c r="C96" s="43">
        <v>2</v>
      </c>
      <c r="D96" s="8">
        <v>1.6</v>
      </c>
      <c r="E96" s="9"/>
      <c r="F96" s="8">
        <v>0.45</v>
      </c>
      <c r="G96" s="79">
        <f>C96*D96*F96</f>
        <v>1.4400000000000002</v>
      </c>
      <c r="H96" s="15"/>
      <c r="I96" s="5"/>
    </row>
    <row r="97" spans="1:9">
      <c r="A97" s="5"/>
      <c r="B97" s="7"/>
      <c r="C97" s="43">
        <v>2</v>
      </c>
      <c r="D97" s="8">
        <v>1.4</v>
      </c>
      <c r="E97" s="9">
        <v>0.3</v>
      </c>
      <c r="F97" s="8"/>
      <c r="G97" s="79">
        <f>C97*D97*E97</f>
        <v>0.84</v>
      </c>
      <c r="H97" s="15"/>
      <c r="I97" s="5"/>
    </row>
    <row r="98" spans="1:9">
      <c r="A98" s="5"/>
      <c r="B98" s="7"/>
      <c r="C98" s="43">
        <v>4</v>
      </c>
      <c r="D98" s="8">
        <v>1.4</v>
      </c>
      <c r="E98" s="9"/>
      <c r="F98" s="8">
        <v>0.45</v>
      </c>
      <c r="G98" s="79">
        <f>C98*D98*F98</f>
        <v>2.52</v>
      </c>
      <c r="H98" s="15"/>
      <c r="I98" s="5"/>
    </row>
    <row r="99" spans="1:9">
      <c r="A99" s="5"/>
      <c r="B99" s="7"/>
      <c r="C99" s="43">
        <v>1</v>
      </c>
      <c r="D99" s="8">
        <v>4.4000000000000004</v>
      </c>
      <c r="E99" s="9">
        <v>0.3</v>
      </c>
      <c r="F99" s="8"/>
      <c r="G99" s="79">
        <f>C99*D99*E99</f>
        <v>1.32</v>
      </c>
      <c r="H99" s="15"/>
      <c r="I99" s="5"/>
    </row>
    <row r="100" spans="1:9">
      <c r="A100" s="5"/>
      <c r="B100" s="7"/>
      <c r="C100" s="43">
        <v>2</v>
      </c>
      <c r="D100" s="8">
        <v>4.4000000000000004</v>
      </c>
      <c r="E100" s="9"/>
      <c r="F100" s="8">
        <v>0.45</v>
      </c>
      <c r="G100" s="79">
        <f>C100*D100*F100</f>
        <v>3.9600000000000004</v>
      </c>
      <c r="H100" s="15"/>
      <c r="I100" s="5"/>
    </row>
    <row r="101" spans="1:9">
      <c r="A101" s="5"/>
      <c r="B101" s="7"/>
      <c r="C101" s="43"/>
      <c r="D101" s="8"/>
      <c r="E101" s="9"/>
      <c r="F101" s="8"/>
      <c r="G101" s="79" t="s">
        <v>62</v>
      </c>
      <c r="H101" s="18">
        <f>SUM(G79:G100)</f>
        <v>371.64</v>
      </c>
      <c r="I101" s="5" t="s">
        <v>9</v>
      </c>
    </row>
    <row r="102" spans="1:9">
      <c r="A102" s="5"/>
      <c r="B102" s="7"/>
      <c r="C102" s="43"/>
      <c r="D102" s="8"/>
      <c r="E102" s="9"/>
      <c r="F102" s="8"/>
      <c r="G102" s="79" t="s">
        <v>63</v>
      </c>
      <c r="H102" s="15">
        <f>ROUNDUP(H101,0)</f>
        <v>372</v>
      </c>
      <c r="I102" s="5" t="s">
        <v>9</v>
      </c>
    </row>
    <row r="103" spans="1:9">
      <c r="A103" s="5"/>
      <c r="B103" s="17" t="s">
        <v>73</v>
      </c>
      <c r="C103" s="43"/>
      <c r="D103" s="8"/>
      <c r="E103" s="9"/>
      <c r="F103" s="8"/>
      <c r="G103" s="79"/>
      <c r="H103" s="15"/>
      <c r="I103" s="5"/>
    </row>
    <row r="104" spans="1:9">
      <c r="A104" s="5"/>
      <c r="B104" s="17" t="s">
        <v>75</v>
      </c>
      <c r="C104" s="43">
        <v>8</v>
      </c>
      <c r="D104" s="8">
        <v>6</v>
      </c>
      <c r="E104" s="9">
        <v>0.23</v>
      </c>
      <c r="F104" s="8"/>
      <c r="G104" s="79">
        <f>C104*D104*E104</f>
        <v>11.040000000000001</v>
      </c>
      <c r="H104" s="15"/>
      <c r="I104" s="5"/>
    </row>
    <row r="105" spans="1:9">
      <c r="A105" s="5"/>
      <c r="B105" s="17"/>
      <c r="C105" s="43">
        <v>16</v>
      </c>
      <c r="D105" s="8">
        <v>6</v>
      </c>
      <c r="E105" s="9"/>
      <c r="F105" s="8">
        <v>0.15</v>
      </c>
      <c r="G105" s="79">
        <f>C105*D105*F105</f>
        <v>14.399999999999999</v>
      </c>
      <c r="H105" s="15"/>
      <c r="I105" s="5"/>
    </row>
    <row r="106" spans="1:9">
      <c r="A106" s="5"/>
      <c r="B106" s="7"/>
      <c r="C106" s="43">
        <v>10</v>
      </c>
      <c r="D106" s="8">
        <v>3</v>
      </c>
      <c r="E106" s="9">
        <v>0.23</v>
      </c>
      <c r="F106" s="8"/>
      <c r="G106" s="79">
        <f>C106*D106*E106</f>
        <v>6.9</v>
      </c>
      <c r="H106" s="15"/>
      <c r="I106" s="5"/>
    </row>
    <row r="107" spans="1:9">
      <c r="A107" s="5"/>
      <c r="B107" s="7"/>
      <c r="C107" s="43">
        <v>20</v>
      </c>
      <c r="D107" s="8">
        <v>3</v>
      </c>
      <c r="E107" s="9"/>
      <c r="F107" s="8">
        <v>0.15</v>
      </c>
      <c r="G107" s="79">
        <f>C107*D107*F107</f>
        <v>9</v>
      </c>
      <c r="H107" s="15"/>
      <c r="I107" s="5"/>
    </row>
    <row r="108" spans="1:9">
      <c r="A108" s="5"/>
      <c r="B108" s="7"/>
      <c r="C108" s="43">
        <v>20</v>
      </c>
      <c r="D108" s="8">
        <v>4</v>
      </c>
      <c r="E108" s="9">
        <v>0.23</v>
      </c>
      <c r="F108" s="8"/>
      <c r="G108" s="79">
        <f>C108*D108*E108</f>
        <v>18.400000000000002</v>
      </c>
      <c r="H108" s="15"/>
      <c r="I108" s="5"/>
    </row>
    <row r="109" spans="1:9">
      <c r="A109" s="5"/>
      <c r="B109" s="7"/>
      <c r="C109" s="43">
        <v>40</v>
      </c>
      <c r="D109" s="8">
        <v>4</v>
      </c>
      <c r="E109" s="9"/>
      <c r="F109" s="8">
        <v>0.15</v>
      </c>
      <c r="G109" s="79">
        <f>C109*D109*F109</f>
        <v>24</v>
      </c>
      <c r="H109" s="15"/>
      <c r="I109" s="5"/>
    </row>
    <row r="110" spans="1:9">
      <c r="A110" s="5"/>
      <c r="B110" s="7"/>
      <c r="C110" s="43">
        <v>3</v>
      </c>
      <c r="D110" s="8">
        <v>6</v>
      </c>
      <c r="E110" s="9">
        <v>0.23</v>
      </c>
      <c r="F110" s="8"/>
      <c r="G110" s="79">
        <f>C110*D110*E110</f>
        <v>4.1400000000000006</v>
      </c>
      <c r="H110" s="15"/>
      <c r="I110" s="5"/>
    </row>
    <row r="111" spans="1:9">
      <c r="A111" s="5"/>
      <c r="B111" s="7"/>
      <c r="C111" s="43">
        <v>6</v>
      </c>
      <c r="D111" s="8">
        <v>6</v>
      </c>
      <c r="E111" s="9"/>
      <c r="F111" s="8">
        <v>0.15</v>
      </c>
      <c r="G111" s="79">
        <f>C111*D111*F111</f>
        <v>5.3999999999999995</v>
      </c>
      <c r="H111" s="15"/>
      <c r="I111" s="5"/>
    </row>
    <row r="112" spans="1:9">
      <c r="A112" s="5"/>
      <c r="B112" s="7"/>
      <c r="C112" s="43">
        <v>11</v>
      </c>
      <c r="D112" s="8">
        <v>4</v>
      </c>
      <c r="E112" s="9">
        <v>0.23</v>
      </c>
      <c r="F112" s="8"/>
      <c r="G112" s="79">
        <f>C112*D112*E112</f>
        <v>10.120000000000001</v>
      </c>
      <c r="H112" s="15"/>
      <c r="I112" s="5"/>
    </row>
    <row r="113" spans="1:9">
      <c r="A113" s="5"/>
      <c r="B113" s="7"/>
      <c r="C113" s="43">
        <v>22</v>
      </c>
      <c r="D113" s="8">
        <v>4</v>
      </c>
      <c r="E113" s="9"/>
      <c r="F113" s="8">
        <v>0.15</v>
      </c>
      <c r="G113" s="79">
        <f>C113*D113*F113</f>
        <v>13.2</v>
      </c>
      <c r="H113" s="15"/>
      <c r="I113" s="5"/>
    </row>
    <row r="114" spans="1:9">
      <c r="A114" s="5"/>
      <c r="B114" s="7"/>
      <c r="C114" s="43">
        <v>4</v>
      </c>
      <c r="D114" s="8">
        <v>11.8</v>
      </c>
      <c r="E114" s="9">
        <v>0.23</v>
      </c>
      <c r="F114" s="8"/>
      <c r="G114" s="79">
        <f>C114*D114*E114</f>
        <v>10.856000000000002</v>
      </c>
      <c r="H114" s="15"/>
      <c r="I114" s="5"/>
    </row>
    <row r="115" spans="1:9">
      <c r="A115" s="5"/>
      <c r="B115" s="7"/>
      <c r="C115" s="43">
        <v>8</v>
      </c>
      <c r="D115" s="8">
        <v>11.8</v>
      </c>
      <c r="E115" s="9"/>
      <c r="F115" s="8">
        <v>0.15</v>
      </c>
      <c r="G115" s="79">
        <f>C115*D115*F115</f>
        <v>14.16</v>
      </c>
      <c r="H115" s="15"/>
      <c r="I115" s="5"/>
    </row>
    <row r="116" spans="1:9">
      <c r="A116" s="5"/>
      <c r="B116" s="7"/>
      <c r="C116" s="43">
        <v>4</v>
      </c>
      <c r="D116" s="8">
        <v>8</v>
      </c>
      <c r="E116" s="9">
        <v>0.23</v>
      </c>
      <c r="F116" s="8"/>
      <c r="G116" s="79">
        <f>C116*D116*E116</f>
        <v>7.36</v>
      </c>
      <c r="H116" s="15"/>
      <c r="I116" s="5"/>
    </row>
    <row r="117" spans="1:9">
      <c r="A117" s="5"/>
      <c r="B117" s="7"/>
      <c r="C117" s="43">
        <v>8</v>
      </c>
      <c r="D117" s="8">
        <v>8</v>
      </c>
      <c r="E117" s="9"/>
      <c r="F117" s="8">
        <v>0.15</v>
      </c>
      <c r="G117" s="79">
        <f>C117*D117*F117</f>
        <v>9.6</v>
      </c>
      <c r="H117" s="15"/>
      <c r="I117" s="5"/>
    </row>
    <row r="118" spans="1:9">
      <c r="A118" s="5"/>
      <c r="B118" s="7"/>
      <c r="C118" s="43">
        <v>1</v>
      </c>
      <c r="D118" s="8">
        <v>1.7</v>
      </c>
      <c r="E118" s="9">
        <v>0.23</v>
      </c>
      <c r="F118" s="8"/>
      <c r="G118" s="79">
        <f>C118*D118*E118</f>
        <v>0.39100000000000001</v>
      </c>
      <c r="H118" s="15"/>
      <c r="I118" s="5"/>
    </row>
    <row r="119" spans="1:9">
      <c r="A119" s="5"/>
      <c r="B119" s="7"/>
      <c r="C119" s="43">
        <v>2</v>
      </c>
      <c r="D119" s="8">
        <v>1.7</v>
      </c>
      <c r="E119" s="9"/>
      <c r="F119" s="8">
        <v>0.15</v>
      </c>
      <c r="G119" s="79">
        <f>C119*D119*F119</f>
        <v>0.51</v>
      </c>
      <c r="H119" s="15"/>
      <c r="I119" s="5"/>
    </row>
    <row r="120" spans="1:9">
      <c r="A120" s="5"/>
      <c r="B120" s="7"/>
      <c r="C120" s="43">
        <v>1</v>
      </c>
      <c r="D120" s="8">
        <v>1.6</v>
      </c>
      <c r="E120" s="9">
        <v>0.23</v>
      </c>
      <c r="F120" s="8"/>
      <c r="G120" s="79">
        <f>C120*D120*E120</f>
        <v>0.36800000000000005</v>
      </c>
      <c r="H120" s="15"/>
      <c r="I120" s="5"/>
    </row>
    <row r="121" spans="1:9">
      <c r="A121" s="5"/>
      <c r="B121" s="7"/>
      <c r="C121" s="43">
        <v>2</v>
      </c>
      <c r="D121" s="8">
        <v>1.6</v>
      </c>
      <c r="E121" s="9"/>
      <c r="F121" s="8">
        <v>0.15</v>
      </c>
      <c r="G121" s="79">
        <f>C121*D121*F121</f>
        <v>0.48</v>
      </c>
      <c r="H121" s="15"/>
      <c r="I121" s="5"/>
    </row>
    <row r="122" spans="1:9">
      <c r="A122" s="5"/>
      <c r="B122" s="7"/>
      <c r="C122" s="43">
        <v>2</v>
      </c>
      <c r="D122" s="8">
        <v>1.4</v>
      </c>
      <c r="E122" s="9">
        <v>0.23</v>
      </c>
      <c r="F122" s="8"/>
      <c r="G122" s="79">
        <f>C122*D122*E122</f>
        <v>0.64400000000000002</v>
      </c>
      <c r="H122" s="15"/>
      <c r="I122" s="5"/>
    </row>
    <row r="123" spans="1:9">
      <c r="A123" s="5"/>
      <c r="B123" s="7"/>
      <c r="C123" s="43">
        <v>4</v>
      </c>
      <c r="D123" s="8">
        <v>1.4</v>
      </c>
      <c r="E123" s="9"/>
      <c r="F123" s="8">
        <v>0.15</v>
      </c>
      <c r="G123" s="79">
        <f>C123*D123*F123</f>
        <v>0.84</v>
      </c>
      <c r="H123" s="15"/>
      <c r="I123" s="5"/>
    </row>
    <row r="124" spans="1:9">
      <c r="A124" s="5"/>
      <c r="B124" s="7"/>
      <c r="C124" s="43">
        <v>1</v>
      </c>
      <c r="D124" s="8">
        <v>4.4000000000000004</v>
      </c>
      <c r="E124" s="9">
        <v>0.23</v>
      </c>
      <c r="F124" s="8"/>
      <c r="G124" s="79">
        <f>C124*D124*E124</f>
        <v>1.0120000000000002</v>
      </c>
      <c r="H124" s="15"/>
      <c r="I124" s="5"/>
    </row>
    <row r="125" spans="1:9">
      <c r="A125" s="5"/>
      <c r="B125" s="7"/>
      <c r="C125" s="43">
        <v>2</v>
      </c>
      <c r="D125" s="8">
        <v>4.4000000000000004</v>
      </c>
      <c r="E125" s="9"/>
      <c r="F125" s="8">
        <v>0.15</v>
      </c>
      <c r="G125" s="79">
        <f>C125*D125*F125</f>
        <v>1.32</v>
      </c>
      <c r="H125" s="15"/>
      <c r="I125" s="5"/>
    </row>
    <row r="126" spans="1:9">
      <c r="A126" s="5"/>
      <c r="B126" s="17" t="s">
        <v>76</v>
      </c>
      <c r="C126" s="43"/>
      <c r="D126" s="8"/>
      <c r="E126" s="9"/>
      <c r="F126" s="8"/>
      <c r="G126" s="79"/>
      <c r="H126" s="15"/>
      <c r="I126" s="5"/>
    </row>
    <row r="127" spans="1:9">
      <c r="A127" s="5"/>
      <c r="B127" s="7"/>
      <c r="C127" s="43">
        <v>8</v>
      </c>
      <c r="D127" s="8">
        <v>6</v>
      </c>
      <c r="E127" s="9">
        <v>0.23</v>
      </c>
      <c r="F127" s="8"/>
      <c r="G127" s="79">
        <f>C127*D127*E127</f>
        <v>11.040000000000001</v>
      </c>
      <c r="H127" s="15"/>
      <c r="I127" s="5"/>
    </row>
    <row r="128" spans="1:9">
      <c r="A128" s="5"/>
      <c r="B128" s="7"/>
      <c r="C128" s="43">
        <v>16</v>
      </c>
      <c r="D128" s="8">
        <v>6</v>
      </c>
      <c r="E128" s="9"/>
      <c r="F128" s="8">
        <v>0.15</v>
      </c>
      <c r="G128" s="79">
        <f>C128*D128*F128</f>
        <v>14.399999999999999</v>
      </c>
      <c r="H128" s="15"/>
      <c r="I128" s="5"/>
    </row>
    <row r="129" spans="1:9">
      <c r="A129" s="5"/>
      <c r="B129" s="7"/>
      <c r="C129" s="43">
        <v>10</v>
      </c>
      <c r="D129" s="8">
        <v>3</v>
      </c>
      <c r="E129" s="9">
        <v>0.23</v>
      </c>
      <c r="F129" s="8"/>
      <c r="G129" s="79">
        <f>C129*D129*E129</f>
        <v>6.9</v>
      </c>
      <c r="H129" s="15"/>
      <c r="I129" s="5"/>
    </row>
    <row r="130" spans="1:9">
      <c r="A130" s="5"/>
      <c r="B130" s="7"/>
      <c r="C130" s="43">
        <v>20</v>
      </c>
      <c r="D130" s="8">
        <v>3</v>
      </c>
      <c r="E130" s="9"/>
      <c r="F130" s="8">
        <v>0.15</v>
      </c>
      <c r="G130" s="79">
        <f>C130*D130*F130</f>
        <v>9</v>
      </c>
      <c r="H130" s="15"/>
      <c r="I130" s="5"/>
    </row>
    <row r="131" spans="1:9">
      <c r="A131" s="5"/>
      <c r="B131" s="7"/>
      <c r="C131" s="43">
        <v>20</v>
      </c>
      <c r="D131" s="8">
        <v>4</v>
      </c>
      <c r="E131" s="9">
        <v>0.23</v>
      </c>
      <c r="F131" s="8"/>
      <c r="G131" s="79">
        <f>C131*D131*E131</f>
        <v>18.400000000000002</v>
      </c>
      <c r="H131" s="15"/>
      <c r="I131" s="5"/>
    </row>
    <row r="132" spans="1:9">
      <c r="A132" s="5"/>
      <c r="B132" s="17"/>
      <c r="C132" s="43">
        <v>40</v>
      </c>
      <c r="D132" s="8">
        <v>4</v>
      </c>
      <c r="E132" s="9"/>
      <c r="F132" s="8">
        <v>0.15</v>
      </c>
      <c r="G132" s="79">
        <f>C132*D132*F132</f>
        <v>24</v>
      </c>
      <c r="H132" s="15"/>
      <c r="I132" s="5"/>
    </row>
    <row r="133" spans="1:9">
      <c r="A133" s="5"/>
      <c r="B133" s="7"/>
      <c r="C133" s="43">
        <v>3</v>
      </c>
      <c r="D133" s="8">
        <v>6</v>
      </c>
      <c r="E133" s="9">
        <v>0.23</v>
      </c>
      <c r="F133" s="8"/>
      <c r="G133" s="79">
        <f>C133*D133*E133</f>
        <v>4.1400000000000006</v>
      </c>
      <c r="H133" s="15"/>
      <c r="I133" s="5"/>
    </row>
    <row r="134" spans="1:9">
      <c r="A134" s="5"/>
      <c r="B134" s="7"/>
      <c r="C134" s="43">
        <v>6</v>
      </c>
      <c r="D134" s="8">
        <v>6</v>
      </c>
      <c r="E134" s="9"/>
      <c r="F134" s="8">
        <v>0.15</v>
      </c>
      <c r="G134" s="79">
        <f>C134*D134*F134</f>
        <v>5.3999999999999995</v>
      </c>
      <c r="H134" s="15"/>
      <c r="I134" s="5"/>
    </row>
    <row r="135" spans="1:9">
      <c r="A135" s="5"/>
      <c r="B135" s="7"/>
      <c r="C135" s="43">
        <v>11</v>
      </c>
      <c r="D135" s="8">
        <v>4</v>
      </c>
      <c r="E135" s="9">
        <v>0.23</v>
      </c>
      <c r="F135" s="8"/>
      <c r="G135" s="79">
        <f>C135*D135*E135</f>
        <v>10.120000000000001</v>
      </c>
      <c r="H135" s="15"/>
      <c r="I135" s="5"/>
    </row>
    <row r="136" spans="1:9">
      <c r="A136" s="5"/>
      <c r="B136" s="7"/>
      <c r="C136" s="43">
        <v>22</v>
      </c>
      <c r="D136" s="8">
        <v>4</v>
      </c>
      <c r="E136" s="9"/>
      <c r="F136" s="8">
        <v>0.15</v>
      </c>
      <c r="G136" s="79">
        <f>C136*D136*F136</f>
        <v>13.2</v>
      </c>
      <c r="H136" s="15"/>
      <c r="I136" s="5"/>
    </row>
    <row r="137" spans="1:9">
      <c r="A137" s="5"/>
      <c r="B137" s="7"/>
      <c r="C137" s="43">
        <v>4</v>
      </c>
      <c r="D137" s="8">
        <v>11.8</v>
      </c>
      <c r="E137" s="9">
        <v>0.23</v>
      </c>
      <c r="F137" s="8"/>
      <c r="G137" s="79">
        <f>C137*D137*E137</f>
        <v>10.856000000000002</v>
      </c>
      <c r="H137" s="15"/>
      <c r="I137" s="5"/>
    </row>
    <row r="138" spans="1:9">
      <c r="A138" s="5"/>
      <c r="B138" s="7"/>
      <c r="C138" s="43">
        <v>8</v>
      </c>
      <c r="D138" s="8">
        <v>11.8</v>
      </c>
      <c r="E138" s="9"/>
      <c r="F138" s="8">
        <v>0.15</v>
      </c>
      <c r="G138" s="79">
        <f>C138*D138*F138</f>
        <v>14.16</v>
      </c>
      <c r="H138" s="15"/>
      <c r="I138" s="5"/>
    </row>
    <row r="139" spans="1:9">
      <c r="A139" s="5"/>
      <c r="B139" s="7"/>
      <c r="C139" s="43">
        <v>4</v>
      </c>
      <c r="D139" s="8">
        <v>8</v>
      </c>
      <c r="E139" s="9">
        <v>0.23</v>
      </c>
      <c r="F139" s="8"/>
      <c r="G139" s="79">
        <f>C139*D139*E139</f>
        <v>7.36</v>
      </c>
      <c r="H139" s="15"/>
      <c r="I139" s="5"/>
    </row>
    <row r="140" spans="1:9">
      <c r="A140" s="5"/>
      <c r="B140" s="7"/>
      <c r="C140" s="43">
        <v>8</v>
      </c>
      <c r="D140" s="8">
        <v>8</v>
      </c>
      <c r="E140" s="9"/>
      <c r="F140" s="8">
        <v>0.15</v>
      </c>
      <c r="G140" s="79">
        <f>C140*D140*F140</f>
        <v>9.6</v>
      </c>
      <c r="H140" s="15"/>
      <c r="I140" s="5"/>
    </row>
    <row r="141" spans="1:9">
      <c r="A141" s="5"/>
      <c r="B141" s="7"/>
      <c r="C141" s="43">
        <v>1</v>
      </c>
      <c r="D141" s="8">
        <v>1.7</v>
      </c>
      <c r="E141" s="9">
        <v>0.23</v>
      </c>
      <c r="F141" s="8"/>
      <c r="G141" s="79">
        <f>C141*D141*E141</f>
        <v>0.39100000000000001</v>
      </c>
      <c r="H141" s="15"/>
      <c r="I141" s="5"/>
    </row>
    <row r="142" spans="1:9">
      <c r="A142" s="5"/>
      <c r="B142" s="7"/>
      <c r="C142" s="43">
        <v>2</v>
      </c>
      <c r="D142" s="8">
        <v>1.7</v>
      </c>
      <c r="E142" s="9"/>
      <c r="F142" s="8">
        <v>0.15</v>
      </c>
      <c r="G142" s="79">
        <f>C142*D142*F142</f>
        <v>0.51</v>
      </c>
      <c r="H142" s="15"/>
      <c r="I142" s="5"/>
    </row>
    <row r="143" spans="1:9">
      <c r="A143" s="5"/>
      <c r="B143" s="7"/>
      <c r="C143" s="43">
        <v>1</v>
      </c>
      <c r="D143" s="8">
        <v>1.6</v>
      </c>
      <c r="E143" s="9">
        <v>0.23</v>
      </c>
      <c r="F143" s="8"/>
      <c r="G143" s="79">
        <f>C143*D143*E143</f>
        <v>0.36800000000000005</v>
      </c>
      <c r="H143" s="15"/>
      <c r="I143" s="5"/>
    </row>
    <row r="144" spans="1:9">
      <c r="A144" s="5"/>
      <c r="B144" s="7"/>
      <c r="C144" s="43">
        <v>2</v>
      </c>
      <c r="D144" s="8">
        <v>1.6</v>
      </c>
      <c r="E144" s="9"/>
      <c r="F144" s="8">
        <v>0.15</v>
      </c>
      <c r="G144" s="79">
        <f>C144*D144*F144</f>
        <v>0.48</v>
      </c>
      <c r="H144" s="15"/>
      <c r="I144" s="5"/>
    </row>
    <row r="145" spans="1:9">
      <c r="A145" s="5"/>
      <c r="B145" s="7"/>
      <c r="C145" s="43">
        <v>2</v>
      </c>
      <c r="D145" s="8">
        <v>1.4</v>
      </c>
      <c r="E145" s="9">
        <v>0.23</v>
      </c>
      <c r="F145" s="8"/>
      <c r="G145" s="79">
        <f>C145*D145*E145</f>
        <v>0.64400000000000002</v>
      </c>
      <c r="H145" s="15"/>
      <c r="I145" s="5"/>
    </row>
    <row r="146" spans="1:9">
      <c r="A146" s="5"/>
      <c r="B146" s="7"/>
      <c r="C146" s="43">
        <v>4</v>
      </c>
      <c r="D146" s="8">
        <v>1.4</v>
      </c>
      <c r="E146" s="9"/>
      <c r="F146" s="8">
        <v>0.15</v>
      </c>
      <c r="G146" s="79">
        <f>C146*D146*F146</f>
        <v>0.84</v>
      </c>
      <c r="H146" s="15"/>
      <c r="I146" s="5"/>
    </row>
    <row r="147" spans="1:9">
      <c r="A147" s="5"/>
      <c r="B147" s="7"/>
      <c r="C147" s="43">
        <v>1</v>
      </c>
      <c r="D147" s="8">
        <v>4.4000000000000004</v>
      </c>
      <c r="E147" s="9">
        <v>0.23</v>
      </c>
      <c r="F147" s="8"/>
      <c r="G147" s="79">
        <f>C147*D147*E147</f>
        <v>1.0120000000000002</v>
      </c>
      <c r="H147" s="15"/>
      <c r="I147" s="5"/>
    </row>
    <row r="148" spans="1:9">
      <c r="A148" s="5"/>
      <c r="B148" s="7"/>
      <c r="C148" s="43">
        <v>2</v>
      </c>
      <c r="D148" s="8">
        <v>4.4000000000000004</v>
      </c>
      <c r="E148" s="9"/>
      <c r="F148" s="8">
        <v>0.15</v>
      </c>
      <c r="G148" s="79">
        <f>C148*D148*F148</f>
        <v>1.32</v>
      </c>
      <c r="H148" s="15"/>
      <c r="I148" s="5"/>
    </row>
    <row r="149" spans="1:9">
      <c r="A149" s="5"/>
      <c r="B149" s="17" t="s">
        <v>77</v>
      </c>
      <c r="C149" s="43">
        <v>2</v>
      </c>
      <c r="D149" s="8">
        <v>9.5</v>
      </c>
      <c r="E149" s="9">
        <v>0.23</v>
      </c>
      <c r="F149" s="8"/>
      <c r="G149" s="79">
        <f>C149*D149*E149</f>
        <v>4.37</v>
      </c>
      <c r="H149" s="15"/>
      <c r="I149" s="5"/>
    </row>
    <row r="150" spans="1:9">
      <c r="A150" s="5"/>
      <c r="B150" s="7"/>
      <c r="C150" s="43">
        <v>4</v>
      </c>
      <c r="D150" s="8">
        <v>9.5</v>
      </c>
      <c r="E150" s="9"/>
      <c r="F150" s="8">
        <v>0.15</v>
      </c>
      <c r="G150" s="79">
        <f>C150*D150*F150</f>
        <v>5.7</v>
      </c>
      <c r="H150" s="15"/>
      <c r="I150" s="5"/>
    </row>
    <row r="151" spans="1:9">
      <c r="A151" s="5"/>
      <c r="B151" s="7"/>
      <c r="C151" s="43">
        <v>3</v>
      </c>
      <c r="D151" s="8">
        <v>3.8</v>
      </c>
      <c r="E151" s="9">
        <v>0.23</v>
      </c>
      <c r="F151" s="8"/>
      <c r="G151" s="79">
        <f>C151*D151*E151</f>
        <v>2.6219999999999999</v>
      </c>
      <c r="H151" s="15"/>
      <c r="I151" s="5"/>
    </row>
    <row r="152" spans="1:9">
      <c r="A152" s="5"/>
      <c r="B152" s="7"/>
      <c r="C152" s="43">
        <v>6</v>
      </c>
      <c r="D152" s="8">
        <v>3.8</v>
      </c>
      <c r="E152" s="9"/>
      <c r="F152" s="8">
        <v>0.15</v>
      </c>
      <c r="G152" s="79">
        <f>C152*D152*F152</f>
        <v>3.4199999999999995</v>
      </c>
      <c r="H152" s="15"/>
      <c r="I152" s="5"/>
    </row>
    <row r="153" spans="1:9">
      <c r="A153" s="5"/>
      <c r="B153" s="7"/>
      <c r="C153" s="43"/>
      <c r="D153" s="8"/>
      <c r="E153" s="9"/>
      <c r="F153" s="8"/>
      <c r="G153" s="79" t="s">
        <v>62</v>
      </c>
      <c r="H153" s="18">
        <f>SUM(G104:G152)</f>
        <v>344.39400000000006</v>
      </c>
      <c r="I153" s="5" t="s">
        <v>9</v>
      </c>
    </row>
    <row r="154" spans="1:9">
      <c r="A154" s="5"/>
      <c r="B154" s="7"/>
      <c r="C154" s="43"/>
      <c r="D154" s="8"/>
      <c r="E154" s="9"/>
      <c r="F154" s="8"/>
      <c r="G154" s="79" t="s">
        <v>63</v>
      </c>
      <c r="H154" s="15">
        <f>ROUNDUP(H153,0)</f>
        <v>345</v>
      </c>
      <c r="I154" s="5" t="s">
        <v>9</v>
      </c>
    </row>
    <row r="155" spans="1:9">
      <c r="A155" s="5"/>
      <c r="B155" s="17" t="s">
        <v>74</v>
      </c>
      <c r="C155" s="43"/>
      <c r="D155" s="8"/>
      <c r="E155" s="9"/>
      <c r="F155" s="8"/>
      <c r="G155" s="79"/>
      <c r="H155" s="15"/>
      <c r="I155" s="5"/>
    </row>
    <row r="156" spans="1:9">
      <c r="A156" s="5"/>
      <c r="B156" s="17" t="s">
        <v>75</v>
      </c>
      <c r="C156" s="43">
        <v>8</v>
      </c>
      <c r="D156" s="8">
        <v>6</v>
      </c>
      <c r="E156" s="9">
        <v>0.3</v>
      </c>
      <c r="F156" s="8"/>
      <c r="G156" s="79">
        <f>C156*D156*E156</f>
        <v>14.399999999999999</v>
      </c>
      <c r="H156" s="15"/>
      <c r="I156" s="5"/>
    </row>
    <row r="157" spans="1:9">
      <c r="A157" s="5"/>
      <c r="B157" s="17"/>
      <c r="C157" s="43">
        <v>16</v>
      </c>
      <c r="D157" s="8">
        <v>6</v>
      </c>
      <c r="E157" s="9"/>
      <c r="F157" s="8">
        <v>0.6</v>
      </c>
      <c r="G157" s="79">
        <f>C157*D157*F157</f>
        <v>57.599999999999994</v>
      </c>
      <c r="H157" s="15"/>
      <c r="I157" s="5"/>
    </row>
    <row r="158" spans="1:9">
      <c r="A158" s="5"/>
      <c r="B158" s="17"/>
      <c r="C158" s="43">
        <v>10</v>
      </c>
      <c r="D158" s="8">
        <v>3</v>
      </c>
      <c r="E158" s="9">
        <v>0.3</v>
      </c>
      <c r="F158" s="8"/>
      <c r="G158" s="79">
        <f>C158*D158*E158</f>
        <v>9</v>
      </c>
      <c r="H158" s="15"/>
      <c r="I158" s="5"/>
    </row>
    <row r="159" spans="1:9">
      <c r="A159" s="5"/>
      <c r="B159" s="17"/>
      <c r="C159" s="43">
        <v>20</v>
      </c>
      <c r="D159" s="8">
        <v>3</v>
      </c>
      <c r="E159" s="9"/>
      <c r="F159" s="8">
        <v>0.6</v>
      </c>
      <c r="G159" s="79">
        <f>C159*D159*F159</f>
        <v>36</v>
      </c>
      <c r="H159" s="15"/>
      <c r="I159" s="5"/>
    </row>
    <row r="160" spans="1:9">
      <c r="A160" s="5"/>
      <c r="B160" s="17"/>
      <c r="C160" s="43">
        <v>20</v>
      </c>
      <c r="D160" s="8">
        <v>4</v>
      </c>
      <c r="E160" s="9">
        <v>0.3</v>
      </c>
      <c r="F160" s="8"/>
      <c r="G160" s="79">
        <f>C160*D160*E160</f>
        <v>24</v>
      </c>
      <c r="H160" s="15"/>
      <c r="I160" s="5"/>
    </row>
    <row r="161" spans="1:9">
      <c r="A161" s="5"/>
      <c r="B161" s="17"/>
      <c r="C161" s="43">
        <v>40</v>
      </c>
      <c r="D161" s="8">
        <v>4</v>
      </c>
      <c r="E161" s="9"/>
      <c r="F161" s="8">
        <v>0.6</v>
      </c>
      <c r="G161" s="79">
        <f>C161*D161*F161</f>
        <v>96</v>
      </c>
      <c r="H161" s="15"/>
      <c r="I161" s="5"/>
    </row>
    <row r="162" spans="1:9">
      <c r="A162" s="5"/>
      <c r="B162" s="17"/>
      <c r="C162" s="43">
        <v>3</v>
      </c>
      <c r="D162" s="8">
        <v>6</v>
      </c>
      <c r="E162" s="9">
        <v>0.3</v>
      </c>
      <c r="F162" s="8"/>
      <c r="G162" s="79">
        <f>C162*D162*E162</f>
        <v>5.3999999999999995</v>
      </c>
      <c r="H162" s="15"/>
      <c r="I162" s="5"/>
    </row>
    <row r="163" spans="1:9">
      <c r="A163" s="5"/>
      <c r="B163" s="17"/>
      <c r="C163" s="43">
        <v>6</v>
      </c>
      <c r="D163" s="8">
        <v>6</v>
      </c>
      <c r="E163" s="9"/>
      <c r="F163" s="8">
        <v>0.6</v>
      </c>
      <c r="G163" s="79">
        <f>C163*D163*F163</f>
        <v>21.599999999999998</v>
      </c>
      <c r="H163" s="15"/>
      <c r="I163" s="5"/>
    </row>
    <row r="164" spans="1:9">
      <c r="A164" s="5"/>
      <c r="B164" s="17"/>
      <c r="C164" s="43">
        <v>11</v>
      </c>
      <c r="D164" s="8">
        <v>4</v>
      </c>
      <c r="E164" s="9">
        <v>0.3</v>
      </c>
      <c r="F164" s="8"/>
      <c r="G164" s="79">
        <f>C164*D164*E164</f>
        <v>13.2</v>
      </c>
      <c r="H164" s="15"/>
      <c r="I164" s="5"/>
    </row>
    <row r="165" spans="1:9">
      <c r="A165" s="5"/>
      <c r="B165" s="17"/>
      <c r="C165" s="43">
        <v>22</v>
      </c>
      <c r="D165" s="8">
        <v>4</v>
      </c>
      <c r="E165" s="9"/>
      <c r="F165" s="8">
        <v>0.6</v>
      </c>
      <c r="G165" s="79">
        <f>C165*D165*F165</f>
        <v>52.8</v>
      </c>
      <c r="H165" s="15"/>
      <c r="I165" s="5"/>
    </row>
    <row r="166" spans="1:9">
      <c r="A166" s="5"/>
      <c r="B166" s="17"/>
      <c r="C166" s="43">
        <v>4</v>
      </c>
      <c r="D166" s="8">
        <v>11.8</v>
      </c>
      <c r="E166" s="9">
        <v>0.3</v>
      </c>
      <c r="F166" s="8"/>
      <c r="G166" s="79">
        <f>C166*D166*E166</f>
        <v>14.16</v>
      </c>
      <c r="H166" s="15"/>
      <c r="I166" s="5"/>
    </row>
    <row r="167" spans="1:9">
      <c r="A167" s="5"/>
      <c r="B167" s="17"/>
      <c r="C167" s="43">
        <v>8</v>
      </c>
      <c r="D167" s="8">
        <v>11.8</v>
      </c>
      <c r="E167" s="9"/>
      <c r="F167" s="8">
        <v>0.6</v>
      </c>
      <c r="G167" s="79">
        <f>C167*D167*F167</f>
        <v>56.64</v>
      </c>
      <c r="H167" s="15"/>
      <c r="I167" s="5"/>
    </row>
    <row r="168" spans="1:9">
      <c r="A168" s="5"/>
      <c r="B168" s="17"/>
      <c r="C168" s="43">
        <v>4</v>
      </c>
      <c r="D168" s="8">
        <v>8</v>
      </c>
      <c r="E168" s="9">
        <v>0.3</v>
      </c>
      <c r="F168" s="8"/>
      <c r="G168" s="79">
        <f>C168*D168*E168</f>
        <v>9.6</v>
      </c>
      <c r="H168" s="15"/>
      <c r="I168" s="5"/>
    </row>
    <row r="169" spans="1:9">
      <c r="A169" s="5"/>
      <c r="B169" s="17"/>
      <c r="C169" s="43">
        <v>8</v>
      </c>
      <c r="D169" s="8">
        <v>8</v>
      </c>
      <c r="E169" s="9"/>
      <c r="F169" s="8">
        <v>0.6</v>
      </c>
      <c r="G169" s="79">
        <f>C169*D169*F169</f>
        <v>38.4</v>
      </c>
      <c r="H169" s="15"/>
      <c r="I169" s="5"/>
    </row>
    <row r="170" spans="1:9">
      <c r="A170" s="5"/>
      <c r="B170" s="17"/>
      <c r="C170" s="43">
        <v>9</v>
      </c>
      <c r="D170" s="8">
        <v>1.7</v>
      </c>
      <c r="E170" s="9">
        <v>0.3</v>
      </c>
      <c r="F170" s="8"/>
      <c r="G170" s="79">
        <f>C170*D170*E170</f>
        <v>4.59</v>
      </c>
      <c r="H170" s="15"/>
      <c r="I170" s="5"/>
    </row>
    <row r="171" spans="1:9">
      <c r="A171" s="5"/>
      <c r="B171" s="17"/>
      <c r="C171" s="43">
        <v>18</v>
      </c>
      <c r="D171" s="8">
        <v>1.7</v>
      </c>
      <c r="E171" s="9"/>
      <c r="F171" s="8">
        <v>0.6</v>
      </c>
      <c r="G171" s="79">
        <f>C171*D171*F171</f>
        <v>18.36</v>
      </c>
      <c r="H171" s="15"/>
      <c r="I171" s="5"/>
    </row>
    <row r="172" spans="1:9">
      <c r="A172" s="5"/>
      <c r="B172" s="7"/>
      <c r="C172" s="43">
        <v>9</v>
      </c>
      <c r="D172" s="8">
        <v>1.6</v>
      </c>
      <c r="E172" s="9">
        <v>0.3</v>
      </c>
      <c r="F172" s="8"/>
      <c r="G172" s="79">
        <f>C172*D172*E172</f>
        <v>4.32</v>
      </c>
      <c r="H172" s="15"/>
      <c r="I172" s="5"/>
    </row>
    <row r="173" spans="1:9">
      <c r="A173" s="5"/>
      <c r="B173" s="7"/>
      <c r="C173" s="43">
        <v>18</v>
      </c>
      <c r="D173" s="8">
        <v>1.6</v>
      </c>
      <c r="E173" s="9"/>
      <c r="F173" s="8">
        <v>0.6</v>
      </c>
      <c r="G173" s="79">
        <f>C173*D173*F173</f>
        <v>17.28</v>
      </c>
      <c r="H173" s="15"/>
      <c r="I173" s="5"/>
    </row>
    <row r="174" spans="1:9">
      <c r="A174" s="5"/>
      <c r="B174" s="7"/>
      <c r="C174" s="43">
        <v>2</v>
      </c>
      <c r="D174" s="8">
        <v>1.4</v>
      </c>
      <c r="E174" s="9">
        <v>0.3</v>
      </c>
      <c r="F174" s="8"/>
      <c r="G174" s="79">
        <f>C174*D174*E174</f>
        <v>0.84</v>
      </c>
      <c r="H174" s="15"/>
      <c r="I174" s="5"/>
    </row>
    <row r="175" spans="1:9">
      <c r="A175" s="5"/>
      <c r="B175" s="7"/>
      <c r="C175" s="43">
        <v>4</v>
      </c>
      <c r="D175" s="8">
        <v>1.4</v>
      </c>
      <c r="E175" s="9"/>
      <c r="F175" s="8">
        <v>0.6</v>
      </c>
      <c r="G175" s="79">
        <f>C175*D175*F175</f>
        <v>3.36</v>
      </c>
      <c r="H175" s="15"/>
      <c r="I175" s="5"/>
    </row>
    <row r="176" spans="1:9">
      <c r="A176" s="5"/>
      <c r="B176" s="7"/>
      <c r="C176" s="43">
        <v>1</v>
      </c>
      <c r="D176" s="8">
        <v>4.4000000000000004</v>
      </c>
      <c r="E176" s="9">
        <v>0.3</v>
      </c>
      <c r="F176" s="8"/>
      <c r="G176" s="79">
        <f>C176*D176*E176</f>
        <v>1.32</v>
      </c>
      <c r="H176" s="15"/>
      <c r="I176" s="5"/>
    </row>
    <row r="177" spans="1:9">
      <c r="A177" s="5"/>
      <c r="B177" s="7"/>
      <c r="C177" s="43">
        <v>2</v>
      </c>
      <c r="D177" s="8">
        <v>4.4000000000000004</v>
      </c>
      <c r="E177" s="9"/>
      <c r="F177" s="8">
        <v>0.6</v>
      </c>
      <c r="G177" s="79">
        <f>C177*D177*F177</f>
        <v>5.28</v>
      </c>
      <c r="H177" s="15"/>
      <c r="I177" s="5"/>
    </row>
    <row r="178" spans="1:9">
      <c r="A178" s="5"/>
      <c r="B178" s="17" t="s">
        <v>76</v>
      </c>
      <c r="C178" s="43"/>
      <c r="D178" s="8"/>
      <c r="E178" s="9"/>
      <c r="F178" s="8"/>
      <c r="G178" s="79"/>
      <c r="H178" s="15"/>
      <c r="I178" s="5"/>
    </row>
    <row r="179" spans="1:9">
      <c r="A179" s="5"/>
      <c r="B179" s="7"/>
      <c r="C179" s="43">
        <v>8</v>
      </c>
      <c r="D179" s="8">
        <v>6</v>
      </c>
      <c r="E179" s="9">
        <v>0.3</v>
      </c>
      <c r="F179" s="8"/>
      <c r="G179" s="79">
        <f>C179*D179*E179</f>
        <v>14.399999999999999</v>
      </c>
      <c r="H179" s="15"/>
      <c r="I179" s="5"/>
    </row>
    <row r="180" spans="1:9">
      <c r="A180" s="5"/>
      <c r="B180" s="7"/>
      <c r="C180" s="43">
        <v>16</v>
      </c>
      <c r="D180" s="8">
        <v>6</v>
      </c>
      <c r="E180" s="9"/>
      <c r="F180" s="8">
        <v>0.6</v>
      </c>
      <c r="G180" s="79">
        <f>C180*D180*F180</f>
        <v>57.599999999999994</v>
      </c>
      <c r="H180" s="15"/>
      <c r="I180" s="5"/>
    </row>
    <row r="181" spans="1:9">
      <c r="A181" s="5"/>
      <c r="B181" s="7"/>
      <c r="C181" s="43">
        <v>10</v>
      </c>
      <c r="D181" s="8">
        <v>3</v>
      </c>
      <c r="E181" s="9">
        <v>0.3</v>
      </c>
      <c r="F181" s="8"/>
      <c r="G181" s="79">
        <f>C181*D181*E181</f>
        <v>9</v>
      </c>
      <c r="H181" s="15"/>
      <c r="I181" s="5"/>
    </row>
    <row r="182" spans="1:9">
      <c r="A182" s="5"/>
      <c r="B182" s="7"/>
      <c r="C182" s="43">
        <v>20</v>
      </c>
      <c r="D182" s="8">
        <v>3</v>
      </c>
      <c r="E182" s="9"/>
      <c r="F182" s="8">
        <v>0.6</v>
      </c>
      <c r="G182" s="79">
        <f>C182*D182*F182</f>
        <v>36</v>
      </c>
      <c r="H182" s="15"/>
      <c r="I182" s="5"/>
    </row>
    <row r="183" spans="1:9">
      <c r="A183" s="5"/>
      <c r="B183" s="7"/>
      <c r="C183" s="43">
        <v>20</v>
      </c>
      <c r="D183" s="8">
        <v>4</v>
      </c>
      <c r="E183" s="9">
        <v>0.3</v>
      </c>
      <c r="F183" s="8"/>
      <c r="G183" s="79">
        <f>C183*D183*E183</f>
        <v>24</v>
      </c>
      <c r="H183" s="15"/>
      <c r="I183" s="5"/>
    </row>
    <row r="184" spans="1:9">
      <c r="A184" s="5"/>
      <c r="B184" s="17"/>
      <c r="C184" s="43">
        <v>40</v>
      </c>
      <c r="D184" s="8">
        <v>4</v>
      </c>
      <c r="E184" s="9"/>
      <c r="F184" s="8">
        <v>0.6</v>
      </c>
      <c r="G184" s="79">
        <f>C184*D184*F184</f>
        <v>96</v>
      </c>
      <c r="H184" s="15"/>
      <c r="I184" s="5"/>
    </row>
    <row r="185" spans="1:9">
      <c r="A185" s="5"/>
      <c r="B185" s="7"/>
      <c r="C185" s="43">
        <v>3</v>
      </c>
      <c r="D185" s="8">
        <v>6</v>
      </c>
      <c r="E185" s="9">
        <v>0.3</v>
      </c>
      <c r="F185" s="8"/>
      <c r="G185" s="79">
        <f>C185*D185*E185</f>
        <v>5.3999999999999995</v>
      </c>
      <c r="H185" s="15"/>
      <c r="I185" s="5"/>
    </row>
    <row r="186" spans="1:9">
      <c r="A186" s="5"/>
      <c r="B186" s="7"/>
      <c r="C186" s="43">
        <v>6</v>
      </c>
      <c r="D186" s="8">
        <v>6</v>
      </c>
      <c r="E186" s="9"/>
      <c r="F186" s="8">
        <v>0.6</v>
      </c>
      <c r="G186" s="79">
        <f>C186*D186*F186</f>
        <v>21.599999999999998</v>
      </c>
      <c r="H186" s="15"/>
      <c r="I186" s="5"/>
    </row>
    <row r="187" spans="1:9">
      <c r="A187" s="5"/>
      <c r="B187" s="7"/>
      <c r="C187" s="43">
        <v>11</v>
      </c>
      <c r="D187" s="8">
        <v>4</v>
      </c>
      <c r="E187" s="9">
        <v>0.3</v>
      </c>
      <c r="F187" s="8"/>
      <c r="G187" s="79">
        <f>C187*D187*E187</f>
        <v>13.2</v>
      </c>
      <c r="H187" s="15"/>
      <c r="I187" s="5"/>
    </row>
    <row r="188" spans="1:9">
      <c r="A188" s="5"/>
      <c r="B188" s="7"/>
      <c r="C188" s="43">
        <v>22</v>
      </c>
      <c r="D188" s="8">
        <v>4</v>
      </c>
      <c r="E188" s="9"/>
      <c r="F188" s="8">
        <v>0.6</v>
      </c>
      <c r="G188" s="79">
        <f>C188*D188*F188</f>
        <v>52.8</v>
      </c>
      <c r="H188" s="15"/>
      <c r="I188" s="5"/>
    </row>
    <row r="189" spans="1:9">
      <c r="A189" s="5"/>
      <c r="B189" s="7"/>
      <c r="C189" s="43">
        <v>4</v>
      </c>
      <c r="D189" s="8">
        <v>11.8</v>
      </c>
      <c r="E189" s="9">
        <v>0.3</v>
      </c>
      <c r="F189" s="8"/>
      <c r="G189" s="79">
        <f>C189*D189*E189</f>
        <v>14.16</v>
      </c>
      <c r="H189" s="15"/>
      <c r="I189" s="5"/>
    </row>
    <row r="190" spans="1:9">
      <c r="A190" s="5"/>
      <c r="B190" s="7"/>
      <c r="C190" s="43">
        <v>8</v>
      </c>
      <c r="D190" s="8">
        <v>11.8</v>
      </c>
      <c r="E190" s="9"/>
      <c r="F190" s="8">
        <v>0.6</v>
      </c>
      <c r="G190" s="79">
        <f>C190*D190*F190</f>
        <v>56.64</v>
      </c>
      <c r="H190" s="15"/>
      <c r="I190" s="5"/>
    </row>
    <row r="191" spans="1:9">
      <c r="A191" s="5"/>
      <c r="B191" s="7"/>
      <c r="C191" s="43">
        <v>4</v>
      </c>
      <c r="D191" s="8">
        <v>8</v>
      </c>
      <c r="E191" s="9">
        <v>0.3</v>
      </c>
      <c r="F191" s="8"/>
      <c r="G191" s="79">
        <f>C191*D191*E191</f>
        <v>9.6</v>
      </c>
      <c r="H191" s="15"/>
      <c r="I191" s="5"/>
    </row>
    <row r="192" spans="1:9">
      <c r="A192" s="5"/>
      <c r="B192" s="7"/>
      <c r="C192" s="43">
        <v>8</v>
      </c>
      <c r="D192" s="8">
        <v>8</v>
      </c>
      <c r="E192" s="9"/>
      <c r="F192" s="8">
        <v>0.6</v>
      </c>
      <c r="G192" s="79">
        <f>C192*D192*F192</f>
        <v>38.4</v>
      </c>
      <c r="H192" s="15"/>
      <c r="I192" s="5"/>
    </row>
    <row r="193" spans="1:9">
      <c r="A193" s="5"/>
      <c r="B193" s="7"/>
      <c r="C193" s="43">
        <v>9</v>
      </c>
      <c r="D193" s="8">
        <v>1.7</v>
      </c>
      <c r="E193" s="9">
        <v>0.3</v>
      </c>
      <c r="F193" s="8"/>
      <c r="G193" s="79">
        <f>C193*D193*E193</f>
        <v>4.59</v>
      </c>
      <c r="H193" s="15"/>
      <c r="I193" s="5"/>
    </row>
    <row r="194" spans="1:9">
      <c r="A194" s="5"/>
      <c r="B194" s="7"/>
      <c r="C194" s="43">
        <v>18</v>
      </c>
      <c r="D194" s="8">
        <v>1.7</v>
      </c>
      <c r="E194" s="9"/>
      <c r="F194" s="8">
        <v>0.6</v>
      </c>
      <c r="G194" s="79">
        <f>C194*D194*F194</f>
        <v>18.36</v>
      </c>
      <c r="H194" s="15"/>
      <c r="I194" s="5"/>
    </row>
    <row r="195" spans="1:9">
      <c r="A195" s="5"/>
      <c r="B195" s="7"/>
      <c r="C195" s="43">
        <v>9</v>
      </c>
      <c r="D195" s="8">
        <v>1.6</v>
      </c>
      <c r="E195" s="9">
        <v>0.3</v>
      </c>
      <c r="F195" s="8"/>
      <c r="G195" s="79">
        <f>C195*D195*E195</f>
        <v>4.32</v>
      </c>
      <c r="H195" s="15"/>
      <c r="I195" s="5"/>
    </row>
    <row r="196" spans="1:9">
      <c r="A196" s="5"/>
      <c r="B196" s="7"/>
      <c r="C196" s="43">
        <v>18</v>
      </c>
      <c r="D196" s="8">
        <v>1.6</v>
      </c>
      <c r="E196" s="9"/>
      <c r="F196" s="8">
        <v>0.6</v>
      </c>
      <c r="G196" s="79">
        <f>C196*D196*F196</f>
        <v>17.28</v>
      </c>
      <c r="H196" s="15"/>
      <c r="I196" s="5"/>
    </row>
    <row r="197" spans="1:9">
      <c r="A197" s="5"/>
      <c r="B197" s="7"/>
      <c r="C197" s="43">
        <v>2</v>
      </c>
      <c r="D197" s="8">
        <v>1.4</v>
      </c>
      <c r="E197" s="9">
        <v>0.3</v>
      </c>
      <c r="F197" s="8"/>
      <c r="G197" s="79">
        <f>C197*D197*E197</f>
        <v>0.84</v>
      </c>
      <c r="H197" s="15"/>
      <c r="I197" s="5"/>
    </row>
    <row r="198" spans="1:9">
      <c r="A198" s="5"/>
      <c r="B198" s="7"/>
      <c r="C198" s="43">
        <v>4</v>
      </c>
      <c r="D198" s="8">
        <v>1.4</v>
      </c>
      <c r="E198" s="9"/>
      <c r="F198" s="8">
        <v>0.6</v>
      </c>
      <c r="G198" s="79">
        <f>C198*D198*F198</f>
        <v>3.36</v>
      </c>
      <c r="H198" s="15"/>
      <c r="I198" s="5"/>
    </row>
    <row r="199" spans="1:9">
      <c r="A199" s="5"/>
      <c r="B199" s="7"/>
      <c r="C199" s="43">
        <v>1</v>
      </c>
      <c r="D199" s="8">
        <v>4.4000000000000004</v>
      </c>
      <c r="E199" s="9">
        <v>0.3</v>
      </c>
      <c r="F199" s="8"/>
      <c r="G199" s="79">
        <f>C199*D199*E199</f>
        <v>1.32</v>
      </c>
      <c r="H199" s="15"/>
      <c r="I199" s="5"/>
    </row>
    <row r="200" spans="1:9">
      <c r="A200" s="5"/>
      <c r="B200" s="7"/>
      <c r="C200" s="43">
        <v>2</v>
      </c>
      <c r="D200" s="8">
        <v>4.4000000000000004</v>
      </c>
      <c r="E200" s="9"/>
      <c r="F200" s="8">
        <v>0.6</v>
      </c>
      <c r="G200" s="79">
        <f>C200*D200*F200</f>
        <v>5.28</v>
      </c>
      <c r="H200" s="15"/>
      <c r="I200" s="5"/>
    </row>
    <row r="201" spans="1:9">
      <c r="A201" s="5"/>
      <c r="B201" s="17" t="s">
        <v>77</v>
      </c>
      <c r="C201" s="43">
        <v>2</v>
      </c>
      <c r="D201" s="8">
        <v>9.5</v>
      </c>
      <c r="E201" s="9">
        <v>0.3</v>
      </c>
      <c r="F201" s="8"/>
      <c r="G201" s="79">
        <f>C201*D201*E201</f>
        <v>5.7</v>
      </c>
      <c r="H201" s="15"/>
      <c r="I201" s="5"/>
    </row>
    <row r="202" spans="1:9">
      <c r="A202" s="5"/>
      <c r="B202" s="7"/>
      <c r="C202" s="43">
        <v>4</v>
      </c>
      <c r="D202" s="8">
        <v>9.5</v>
      </c>
      <c r="E202" s="9"/>
      <c r="F202" s="8">
        <v>0.6</v>
      </c>
      <c r="G202" s="79">
        <f>C202*D202*F202</f>
        <v>22.8</v>
      </c>
      <c r="H202" s="15"/>
      <c r="I202" s="5"/>
    </row>
    <row r="203" spans="1:9">
      <c r="A203" s="5"/>
      <c r="B203" s="7"/>
      <c r="C203" s="43">
        <v>3</v>
      </c>
      <c r="D203" s="8">
        <v>3.8</v>
      </c>
      <c r="E203" s="9">
        <v>0.3</v>
      </c>
      <c r="F203" s="8"/>
      <c r="G203" s="79">
        <f>C203*D203*E203</f>
        <v>3.4199999999999995</v>
      </c>
      <c r="H203" s="15"/>
      <c r="I203" s="5"/>
    </row>
    <row r="204" spans="1:9">
      <c r="A204" s="5"/>
      <c r="B204" s="7"/>
      <c r="C204" s="43">
        <v>6</v>
      </c>
      <c r="D204" s="8">
        <v>3.8</v>
      </c>
      <c r="E204" s="9"/>
      <c r="F204" s="8">
        <v>0.6</v>
      </c>
      <c r="G204" s="79">
        <f>C204*D204*F204</f>
        <v>13.679999999999998</v>
      </c>
      <c r="H204" s="15"/>
      <c r="I204" s="5"/>
    </row>
    <row r="205" spans="1:9">
      <c r="A205" s="5"/>
      <c r="B205" s="17"/>
      <c r="C205" s="43"/>
      <c r="D205" s="8"/>
      <c r="E205" s="9"/>
      <c r="F205" s="8"/>
      <c r="G205" s="79" t="s">
        <v>62</v>
      </c>
      <c r="H205" s="18">
        <f>SUM(G156:G204)</f>
        <v>1053.9000000000003</v>
      </c>
      <c r="I205" s="5" t="s">
        <v>9</v>
      </c>
    </row>
    <row r="206" spans="1:9">
      <c r="A206" s="5"/>
      <c r="B206" s="17"/>
      <c r="C206" s="43"/>
      <c r="D206" s="8"/>
      <c r="E206" s="9"/>
      <c r="F206" s="8"/>
      <c r="G206" s="79" t="s">
        <v>63</v>
      </c>
      <c r="H206" s="15">
        <f>ROUNDUP(H205,0)</f>
        <v>1054</v>
      </c>
      <c r="I206" s="5" t="s">
        <v>9</v>
      </c>
    </row>
    <row r="207" spans="1:9" ht="30">
      <c r="A207" s="5" t="s">
        <v>15</v>
      </c>
      <c r="B207" s="7" t="s">
        <v>19</v>
      </c>
      <c r="C207" s="43"/>
      <c r="D207" s="8"/>
      <c r="E207" s="9"/>
      <c r="F207" s="8"/>
      <c r="G207" s="79"/>
      <c r="H207" s="15"/>
      <c r="I207" s="5"/>
    </row>
    <row r="208" spans="1:9">
      <c r="A208" s="5"/>
      <c r="B208" s="7" t="s">
        <v>95</v>
      </c>
      <c r="C208" s="43">
        <v>50</v>
      </c>
      <c r="D208" s="8">
        <v>0.3</v>
      </c>
      <c r="E208" s="9"/>
      <c r="F208" s="8">
        <v>3.15</v>
      </c>
      <c r="G208" s="79">
        <f t="shared" ref="G208:G213" si="0">C208*D208*F208</f>
        <v>47.25</v>
      </c>
      <c r="H208" s="15"/>
      <c r="I208" s="5"/>
    </row>
    <row r="209" spans="1:9">
      <c r="A209" s="5"/>
      <c r="B209" s="7"/>
      <c r="C209" s="43">
        <v>50</v>
      </c>
      <c r="D209" s="8">
        <v>0.6</v>
      </c>
      <c r="E209" s="9"/>
      <c r="F209" s="8">
        <v>3.15</v>
      </c>
      <c r="G209" s="79">
        <f t="shared" si="0"/>
        <v>94.5</v>
      </c>
      <c r="H209" s="15"/>
      <c r="I209" s="5"/>
    </row>
    <row r="210" spans="1:9">
      <c r="A210" s="5"/>
      <c r="B210" s="7" t="s">
        <v>96</v>
      </c>
      <c r="C210" s="43">
        <v>50</v>
      </c>
      <c r="D210" s="8">
        <v>0.3</v>
      </c>
      <c r="E210" s="9"/>
      <c r="F210" s="8">
        <v>3.15</v>
      </c>
      <c r="G210" s="79">
        <f t="shared" si="0"/>
        <v>47.25</v>
      </c>
      <c r="H210" s="15"/>
      <c r="I210" s="5"/>
    </row>
    <row r="211" spans="1:9">
      <c r="A211" s="5"/>
      <c r="B211" s="7"/>
      <c r="C211" s="43">
        <v>50</v>
      </c>
      <c r="D211" s="8">
        <v>0.6</v>
      </c>
      <c r="E211" s="9"/>
      <c r="F211" s="8">
        <v>3.15</v>
      </c>
      <c r="G211" s="79">
        <f t="shared" si="0"/>
        <v>94.5</v>
      </c>
      <c r="H211" s="15"/>
      <c r="I211" s="5"/>
    </row>
    <row r="212" spans="1:9">
      <c r="A212" s="5"/>
      <c r="B212" s="7" t="s">
        <v>97</v>
      </c>
      <c r="C212" s="43">
        <v>12</v>
      </c>
      <c r="D212" s="8">
        <v>0.3</v>
      </c>
      <c r="E212" s="9"/>
      <c r="F212" s="8">
        <v>2.8</v>
      </c>
      <c r="G212" s="79">
        <f t="shared" si="0"/>
        <v>10.079999999999998</v>
      </c>
      <c r="H212" s="15"/>
      <c r="I212" s="5"/>
    </row>
    <row r="213" spans="1:9">
      <c r="A213" s="5"/>
      <c r="B213" s="7"/>
      <c r="C213" s="43">
        <v>12</v>
      </c>
      <c r="D213" s="8">
        <v>0.6</v>
      </c>
      <c r="E213" s="9"/>
      <c r="F213" s="8">
        <v>2.8</v>
      </c>
      <c r="G213" s="79">
        <f t="shared" si="0"/>
        <v>20.159999999999997</v>
      </c>
      <c r="H213" s="15"/>
      <c r="I213" s="5"/>
    </row>
    <row r="214" spans="1:9">
      <c r="A214" s="5"/>
      <c r="B214" s="7"/>
      <c r="C214" s="43"/>
      <c r="D214" s="8"/>
      <c r="E214" s="9"/>
      <c r="F214" s="8"/>
      <c r="G214" s="79" t="s">
        <v>62</v>
      </c>
      <c r="H214" s="18">
        <f>SUM(G208:G211)</f>
        <v>283.5</v>
      </c>
      <c r="I214" s="5" t="s">
        <v>9</v>
      </c>
    </row>
    <row r="215" spans="1:9">
      <c r="A215" s="5"/>
      <c r="B215" s="7"/>
      <c r="C215" s="43"/>
      <c r="D215" s="8"/>
      <c r="E215" s="9"/>
      <c r="F215" s="8"/>
      <c r="G215" s="79" t="s">
        <v>63</v>
      </c>
      <c r="H215" s="15">
        <f>ROUNDUP(H214,0)</f>
        <v>284</v>
      </c>
      <c r="I215" s="5" t="s">
        <v>9</v>
      </c>
    </row>
    <row r="216" spans="1:9">
      <c r="A216" s="5"/>
      <c r="B216" s="7"/>
      <c r="C216" s="43"/>
      <c r="D216" s="8"/>
      <c r="E216" s="9"/>
      <c r="F216" s="8"/>
      <c r="G216" s="79"/>
      <c r="H216" s="15"/>
      <c r="I216" s="5"/>
    </row>
    <row r="217" spans="1:9" ht="30">
      <c r="A217" s="5" t="s">
        <v>16</v>
      </c>
      <c r="B217" s="7" t="s">
        <v>20</v>
      </c>
      <c r="C217" s="43"/>
      <c r="D217" s="8"/>
      <c r="E217" s="9"/>
      <c r="F217" s="8"/>
      <c r="G217" s="79"/>
      <c r="H217" s="15"/>
      <c r="I217" s="5"/>
    </row>
    <row r="218" spans="1:9">
      <c r="A218" s="5"/>
      <c r="B218" s="17" t="s">
        <v>100</v>
      </c>
      <c r="C218" s="43"/>
      <c r="D218" s="8"/>
      <c r="E218" s="9"/>
      <c r="F218" s="8"/>
      <c r="G218" s="79"/>
      <c r="H218" s="15"/>
      <c r="I218" s="5"/>
    </row>
    <row r="219" spans="1:9">
      <c r="A219" s="5"/>
      <c r="B219" s="7" t="s">
        <v>98</v>
      </c>
      <c r="C219" s="43">
        <v>1</v>
      </c>
      <c r="D219" s="8">
        <v>3.75</v>
      </c>
      <c r="E219" s="9">
        <v>1.5</v>
      </c>
      <c r="F219" s="8"/>
      <c r="G219" s="79">
        <f>C219*D219*E219</f>
        <v>5.625</v>
      </c>
      <c r="H219" s="15"/>
      <c r="I219" s="5"/>
    </row>
    <row r="220" spans="1:9">
      <c r="A220" s="5"/>
      <c r="B220" s="7"/>
      <c r="C220" s="43">
        <v>2</v>
      </c>
      <c r="D220" s="8">
        <v>3.75</v>
      </c>
      <c r="E220" s="9"/>
      <c r="F220" s="8">
        <v>0.15</v>
      </c>
      <c r="G220" s="79">
        <f>C220*D220*F220</f>
        <v>1.125</v>
      </c>
      <c r="H220" s="15"/>
      <c r="I220" s="5"/>
    </row>
    <row r="221" spans="1:9">
      <c r="A221" s="5"/>
      <c r="B221" s="7"/>
      <c r="C221" s="43">
        <v>2</v>
      </c>
      <c r="D221" s="8">
        <v>1.5</v>
      </c>
      <c r="E221" s="9"/>
      <c r="F221" s="8">
        <v>0.15</v>
      </c>
      <c r="G221" s="79">
        <f>C221*D221*F221</f>
        <v>0.44999999999999996</v>
      </c>
      <c r="H221" s="15"/>
      <c r="I221" s="5"/>
    </row>
    <row r="222" spans="1:9">
      <c r="A222" s="5"/>
      <c r="B222" s="7"/>
      <c r="C222" s="43">
        <v>1</v>
      </c>
      <c r="D222" s="8">
        <v>3.45</v>
      </c>
      <c r="E222" s="9">
        <v>1.5</v>
      </c>
      <c r="F222" s="8"/>
      <c r="G222" s="79">
        <f>C222*D222*E222</f>
        <v>5.1750000000000007</v>
      </c>
      <c r="H222" s="15"/>
      <c r="I222" s="5"/>
    </row>
    <row r="223" spans="1:9">
      <c r="A223" s="5"/>
      <c r="B223" s="7"/>
      <c r="C223" s="43">
        <v>2</v>
      </c>
      <c r="D223" s="8">
        <v>3.45</v>
      </c>
      <c r="E223" s="9"/>
      <c r="F223" s="8">
        <v>0.15</v>
      </c>
      <c r="G223" s="79">
        <f>C223*D223*F223</f>
        <v>1.0349999999999999</v>
      </c>
      <c r="H223" s="15"/>
      <c r="I223" s="5"/>
    </row>
    <row r="224" spans="1:9">
      <c r="A224" s="5"/>
      <c r="B224" s="7"/>
      <c r="C224" s="43">
        <v>2</v>
      </c>
      <c r="D224" s="8">
        <v>1.5</v>
      </c>
      <c r="E224" s="9"/>
      <c r="F224" s="8">
        <v>0.15</v>
      </c>
      <c r="G224" s="79">
        <f>C224*D224*F224</f>
        <v>0.44999999999999996</v>
      </c>
      <c r="H224" s="15"/>
      <c r="I224" s="5"/>
    </row>
    <row r="225" spans="1:9">
      <c r="A225" s="5"/>
      <c r="B225" s="7" t="s">
        <v>83</v>
      </c>
      <c r="C225" s="43">
        <v>24</v>
      </c>
      <c r="D225" s="8">
        <v>1.5</v>
      </c>
      <c r="E225" s="9"/>
      <c r="F225" s="24">
        <v>0.15</v>
      </c>
      <c r="G225" s="79">
        <f>C225*D225*F225</f>
        <v>5.3999999999999995</v>
      </c>
      <c r="H225" s="15"/>
      <c r="I225" s="5"/>
    </row>
    <row r="226" spans="1:9">
      <c r="A226" s="5"/>
      <c r="B226" s="7" t="s">
        <v>99</v>
      </c>
      <c r="C226" s="43">
        <v>48</v>
      </c>
      <c r="D226" s="8">
        <v>0.3</v>
      </c>
      <c r="E226" s="9"/>
      <c r="F226" s="24">
        <v>0.15</v>
      </c>
      <c r="G226" s="79">
        <f>C226*D226*F226</f>
        <v>2.1599999999999997</v>
      </c>
      <c r="H226" s="15"/>
      <c r="I226" s="5"/>
    </row>
    <row r="227" spans="1:9">
      <c r="A227" s="5"/>
      <c r="B227" s="17" t="s">
        <v>101</v>
      </c>
      <c r="C227" s="43"/>
      <c r="D227" s="8"/>
      <c r="E227" s="9"/>
      <c r="F227" s="24"/>
      <c r="G227" s="79"/>
      <c r="H227" s="15"/>
      <c r="I227" s="5"/>
    </row>
    <row r="228" spans="1:9">
      <c r="A228" s="5"/>
      <c r="B228" s="7" t="s">
        <v>98</v>
      </c>
      <c r="C228" s="43">
        <v>1</v>
      </c>
      <c r="D228" s="8">
        <v>3.75</v>
      </c>
      <c r="E228" s="9">
        <v>1.5</v>
      </c>
      <c r="F228" s="8"/>
      <c r="G228" s="79">
        <f>C228*D228*E228</f>
        <v>5.625</v>
      </c>
      <c r="H228" s="15"/>
      <c r="I228" s="5"/>
    </row>
    <row r="229" spans="1:9">
      <c r="A229" s="5"/>
      <c r="B229" s="7"/>
      <c r="C229" s="43">
        <v>2</v>
      </c>
      <c r="D229" s="8">
        <v>3.75</v>
      </c>
      <c r="E229" s="9"/>
      <c r="F229" s="8">
        <v>0.15</v>
      </c>
      <c r="G229" s="79">
        <f>C229*D229*F229</f>
        <v>1.125</v>
      </c>
      <c r="H229" s="15"/>
      <c r="I229" s="5"/>
    </row>
    <row r="230" spans="1:9">
      <c r="A230" s="5"/>
      <c r="B230" s="7"/>
      <c r="C230" s="43">
        <v>2</v>
      </c>
      <c r="D230" s="8">
        <v>1.5</v>
      </c>
      <c r="E230" s="9"/>
      <c r="F230" s="8">
        <v>0.15</v>
      </c>
      <c r="G230" s="79">
        <f>C230*D230*F230</f>
        <v>0.44999999999999996</v>
      </c>
      <c r="H230" s="15"/>
      <c r="I230" s="5"/>
    </row>
    <row r="231" spans="1:9">
      <c r="A231" s="5"/>
      <c r="B231" s="7"/>
      <c r="C231" s="43">
        <v>1</v>
      </c>
      <c r="D231" s="8">
        <v>3.45</v>
      </c>
      <c r="E231" s="9">
        <v>1.5</v>
      </c>
      <c r="F231" s="8"/>
      <c r="G231" s="79">
        <f>C231*D231*E231</f>
        <v>5.1750000000000007</v>
      </c>
      <c r="H231" s="15"/>
      <c r="I231" s="5"/>
    </row>
    <row r="232" spans="1:9">
      <c r="A232" s="5"/>
      <c r="B232" s="7"/>
      <c r="C232" s="43">
        <v>2</v>
      </c>
      <c r="D232" s="8">
        <v>3.45</v>
      </c>
      <c r="E232" s="9"/>
      <c r="F232" s="8">
        <v>0.15</v>
      </c>
      <c r="G232" s="79">
        <f>C232*D232*F232</f>
        <v>1.0349999999999999</v>
      </c>
      <c r="H232" s="15"/>
      <c r="I232" s="5"/>
    </row>
    <row r="233" spans="1:9">
      <c r="A233" s="5"/>
      <c r="B233" s="7"/>
      <c r="C233" s="43">
        <v>2</v>
      </c>
      <c r="D233" s="8">
        <v>1.5</v>
      </c>
      <c r="E233" s="9"/>
      <c r="F233" s="8">
        <v>0.15</v>
      </c>
      <c r="G233" s="79">
        <f>C233*D233*F233</f>
        <v>0.44999999999999996</v>
      </c>
      <c r="H233" s="15"/>
      <c r="I233" s="5"/>
    </row>
    <row r="234" spans="1:9">
      <c r="A234" s="5"/>
      <c r="B234" s="7" t="s">
        <v>83</v>
      </c>
      <c r="C234" s="43">
        <v>24</v>
      </c>
      <c r="D234" s="8">
        <v>1.5</v>
      </c>
      <c r="E234" s="9"/>
      <c r="F234" s="24">
        <v>0.15</v>
      </c>
      <c r="G234" s="79">
        <f>C234*D234*F234</f>
        <v>5.3999999999999995</v>
      </c>
      <c r="H234" s="15"/>
      <c r="I234" s="5"/>
    </row>
    <row r="235" spans="1:9">
      <c r="A235" s="5"/>
      <c r="B235" s="7" t="s">
        <v>99</v>
      </c>
      <c r="C235" s="43">
        <v>48</v>
      </c>
      <c r="D235" s="8">
        <v>0.3</v>
      </c>
      <c r="E235" s="9"/>
      <c r="F235" s="24">
        <v>0.15</v>
      </c>
      <c r="G235" s="79">
        <f>C235*D235*F235</f>
        <v>2.1599999999999997</v>
      </c>
      <c r="H235" s="15"/>
      <c r="I235" s="5"/>
    </row>
    <row r="236" spans="1:9">
      <c r="A236" s="5"/>
      <c r="B236" s="7"/>
      <c r="C236" s="43"/>
      <c r="D236" s="8"/>
      <c r="E236" s="9"/>
      <c r="F236" s="24"/>
      <c r="G236" s="79" t="s">
        <v>62</v>
      </c>
      <c r="H236" s="18">
        <f>SUM(G219:G235)</f>
        <v>42.839999999999996</v>
      </c>
      <c r="I236" s="5" t="s">
        <v>9</v>
      </c>
    </row>
    <row r="237" spans="1:9">
      <c r="A237" s="5"/>
      <c r="B237" s="7"/>
      <c r="C237" s="43"/>
      <c r="D237" s="8"/>
      <c r="E237" s="9"/>
      <c r="F237" s="24"/>
      <c r="G237" s="79" t="s">
        <v>63</v>
      </c>
      <c r="H237" s="15">
        <f>ROUNDUP(H236,0)</f>
        <v>43</v>
      </c>
      <c r="I237" s="5" t="s">
        <v>9</v>
      </c>
    </row>
    <row r="238" spans="1:9" ht="31.5" customHeight="1">
      <c r="A238" s="5" t="s">
        <v>18</v>
      </c>
      <c r="B238" s="25" t="s">
        <v>22</v>
      </c>
      <c r="C238" s="43"/>
      <c r="D238" s="8"/>
      <c r="E238" s="9"/>
      <c r="F238" s="8"/>
      <c r="G238" s="79"/>
      <c r="H238" s="15"/>
      <c r="I238" s="5"/>
    </row>
    <row r="239" spans="1:9">
      <c r="A239" s="5"/>
      <c r="B239" s="7"/>
      <c r="C239" s="43">
        <v>1</v>
      </c>
      <c r="D239" s="8">
        <v>25.8</v>
      </c>
      <c r="E239" s="9">
        <v>0.6</v>
      </c>
      <c r="F239" s="8"/>
      <c r="G239" s="79">
        <f>C239*D239*E239</f>
        <v>15.48</v>
      </c>
      <c r="H239" s="15"/>
      <c r="I239" s="5"/>
    </row>
    <row r="240" spans="1:9">
      <c r="A240" s="5"/>
      <c r="B240" s="7"/>
      <c r="C240" s="43">
        <v>2</v>
      </c>
      <c r="D240" s="8">
        <v>25.8</v>
      </c>
      <c r="E240" s="9"/>
      <c r="F240" s="8">
        <v>0.15</v>
      </c>
      <c r="G240" s="79">
        <f>C240*D240*F240</f>
        <v>7.74</v>
      </c>
      <c r="H240" s="15"/>
      <c r="I240" s="5"/>
    </row>
    <row r="241" spans="1:9">
      <c r="A241" s="5"/>
      <c r="B241" s="7"/>
      <c r="C241" s="43">
        <v>2</v>
      </c>
      <c r="D241" s="8">
        <v>0.6</v>
      </c>
      <c r="E241" s="9"/>
      <c r="F241" s="8">
        <v>0.15</v>
      </c>
      <c r="G241" s="79">
        <f>C241*D241*F241</f>
        <v>0.18</v>
      </c>
      <c r="H241" s="15"/>
      <c r="I241" s="5"/>
    </row>
    <row r="242" spans="1:9">
      <c r="A242" s="5"/>
      <c r="B242" s="7"/>
      <c r="C242" s="43">
        <v>1</v>
      </c>
      <c r="D242" s="8">
        <v>8.3000000000000007</v>
      </c>
      <c r="E242" s="9">
        <v>0.6</v>
      </c>
      <c r="F242" s="8"/>
      <c r="G242" s="79">
        <f>C242*D242*E242</f>
        <v>4.9800000000000004</v>
      </c>
      <c r="H242" s="15"/>
      <c r="I242" s="5"/>
    </row>
    <row r="243" spans="1:9">
      <c r="A243" s="5"/>
      <c r="B243" s="7"/>
      <c r="C243" s="43">
        <v>2</v>
      </c>
      <c r="D243" s="8">
        <v>8</v>
      </c>
      <c r="E243" s="9"/>
      <c r="F243" s="8">
        <v>0.15</v>
      </c>
      <c r="G243" s="79">
        <f>C243*D243*F243</f>
        <v>2.4</v>
      </c>
      <c r="H243" s="15"/>
      <c r="I243" s="5"/>
    </row>
    <row r="244" spans="1:9">
      <c r="A244" s="5"/>
      <c r="B244" s="7"/>
      <c r="C244" s="43">
        <v>2</v>
      </c>
      <c r="D244" s="8">
        <v>0.6</v>
      </c>
      <c r="E244" s="9"/>
      <c r="F244" s="8">
        <v>0.15</v>
      </c>
      <c r="G244" s="79">
        <f>C244*D244*F244</f>
        <v>0.18</v>
      </c>
      <c r="H244" s="15"/>
      <c r="I244" s="5"/>
    </row>
    <row r="245" spans="1:9">
      <c r="A245" s="5"/>
      <c r="B245" s="7"/>
      <c r="C245" s="43">
        <v>1</v>
      </c>
      <c r="D245" s="8">
        <v>12.3</v>
      </c>
      <c r="E245" s="9">
        <v>0.6</v>
      </c>
      <c r="F245" s="8"/>
      <c r="G245" s="79">
        <f>C245*D245*E245</f>
        <v>7.38</v>
      </c>
      <c r="H245" s="15"/>
      <c r="I245" s="5"/>
    </row>
    <row r="246" spans="1:9">
      <c r="A246" s="5"/>
      <c r="B246" s="7"/>
      <c r="C246" s="43">
        <v>2</v>
      </c>
      <c r="D246" s="8">
        <v>12.3</v>
      </c>
      <c r="E246" s="9"/>
      <c r="F246" s="8">
        <v>0.15</v>
      </c>
      <c r="G246" s="79">
        <f>C246*D246*F246</f>
        <v>3.69</v>
      </c>
      <c r="H246" s="15"/>
      <c r="I246" s="5"/>
    </row>
    <row r="247" spans="1:9">
      <c r="A247" s="5"/>
      <c r="B247" s="7"/>
      <c r="C247" s="43">
        <v>2</v>
      </c>
      <c r="D247" s="8">
        <v>0.6</v>
      </c>
      <c r="E247" s="9"/>
      <c r="F247" s="8">
        <v>0.15</v>
      </c>
      <c r="G247" s="79">
        <f>C247*D247*F247</f>
        <v>0.18</v>
      </c>
      <c r="H247" s="15"/>
      <c r="I247" s="5"/>
    </row>
    <row r="248" spans="1:9">
      <c r="A248" s="5"/>
      <c r="B248" s="7"/>
      <c r="C248" s="43">
        <v>2</v>
      </c>
      <c r="D248" s="8">
        <v>2</v>
      </c>
      <c r="E248" s="9">
        <v>0.85</v>
      </c>
      <c r="F248" s="8"/>
      <c r="G248" s="79">
        <f>C248*D248*E248</f>
        <v>3.4</v>
      </c>
      <c r="H248" s="15"/>
      <c r="I248" s="5"/>
    </row>
    <row r="249" spans="1:9">
      <c r="A249" s="5"/>
      <c r="B249" s="7"/>
      <c r="C249" s="43">
        <v>4</v>
      </c>
      <c r="D249" s="8">
        <v>2</v>
      </c>
      <c r="E249" s="9"/>
      <c r="F249" s="8">
        <v>0.15</v>
      </c>
      <c r="G249" s="79">
        <f>C249*D249*F249</f>
        <v>1.2</v>
      </c>
      <c r="H249" s="15"/>
      <c r="I249" s="5"/>
    </row>
    <row r="250" spans="1:9">
      <c r="A250" s="5"/>
      <c r="B250" s="7"/>
      <c r="C250" s="43">
        <v>4</v>
      </c>
      <c r="D250" s="8">
        <v>0.85</v>
      </c>
      <c r="E250" s="9"/>
      <c r="F250" s="8">
        <v>0.15</v>
      </c>
      <c r="G250" s="79">
        <f>C250*D250*F250</f>
        <v>0.51</v>
      </c>
      <c r="H250" s="15"/>
      <c r="I250" s="5"/>
    </row>
    <row r="251" spans="1:9">
      <c r="A251" s="5"/>
      <c r="B251" s="7"/>
      <c r="C251" s="43">
        <v>1</v>
      </c>
      <c r="D251" s="8">
        <v>8</v>
      </c>
      <c r="E251" s="9">
        <v>0.7</v>
      </c>
      <c r="F251" s="8"/>
      <c r="G251" s="79">
        <f>C251*D251*E251</f>
        <v>5.6</v>
      </c>
      <c r="H251" s="15"/>
      <c r="I251" s="5"/>
    </row>
    <row r="252" spans="1:9">
      <c r="A252" s="5"/>
      <c r="B252" s="7"/>
      <c r="C252" s="43">
        <v>2</v>
      </c>
      <c r="D252" s="8">
        <v>8</v>
      </c>
      <c r="E252" s="9"/>
      <c r="F252" s="8">
        <v>0.15</v>
      </c>
      <c r="G252" s="79">
        <f>C252*D252*F252</f>
        <v>2.4</v>
      </c>
      <c r="H252" s="15"/>
      <c r="I252" s="5"/>
    </row>
    <row r="253" spans="1:9">
      <c r="A253" s="5"/>
      <c r="B253" s="7"/>
      <c r="C253" s="43">
        <v>2</v>
      </c>
      <c r="D253" s="8">
        <v>0.7</v>
      </c>
      <c r="E253" s="9"/>
      <c r="F253" s="8">
        <v>0.15</v>
      </c>
      <c r="G253" s="79">
        <f>C253*D253*F253</f>
        <v>0.21</v>
      </c>
      <c r="H253" s="15"/>
      <c r="I253" s="5"/>
    </row>
    <row r="254" spans="1:9">
      <c r="A254" s="5"/>
      <c r="B254" s="7"/>
      <c r="C254" s="43"/>
      <c r="D254" s="8"/>
      <c r="E254" s="9"/>
      <c r="F254" s="8"/>
      <c r="G254" s="79" t="s">
        <v>62</v>
      </c>
      <c r="H254" s="18">
        <f>SUM(G239:G253)</f>
        <v>55.529999999999994</v>
      </c>
      <c r="I254" s="5" t="s">
        <v>9</v>
      </c>
    </row>
    <row r="255" spans="1:9">
      <c r="A255" s="5"/>
      <c r="B255" s="7"/>
      <c r="C255" s="43"/>
      <c r="D255" s="8"/>
      <c r="E255" s="9"/>
      <c r="F255" s="8"/>
      <c r="G255" s="79" t="s">
        <v>63</v>
      </c>
      <c r="H255" s="15">
        <f>ROUNDUP(H254,0)</f>
        <v>56</v>
      </c>
      <c r="I255" s="5" t="s">
        <v>9</v>
      </c>
    </row>
    <row r="256" spans="1:9" ht="54.75" customHeight="1">
      <c r="A256" s="5">
        <f>A33+1</f>
        <v>9</v>
      </c>
      <c r="B256" s="331" t="s">
        <v>123</v>
      </c>
      <c r="C256" s="332"/>
      <c r="D256" s="332"/>
      <c r="E256" s="332"/>
      <c r="F256" s="332"/>
      <c r="G256" s="332"/>
      <c r="H256" s="332"/>
      <c r="I256" s="333"/>
    </row>
    <row r="257" spans="1:9">
      <c r="A257" s="26"/>
      <c r="B257" s="27"/>
      <c r="C257" s="354" t="s">
        <v>102</v>
      </c>
      <c r="D257" s="355"/>
      <c r="E257" s="35" t="s">
        <v>103</v>
      </c>
      <c r="F257" s="33"/>
      <c r="G257" s="87"/>
      <c r="H257" s="29"/>
      <c r="I257" s="30"/>
    </row>
    <row r="258" spans="1:9">
      <c r="A258" s="26"/>
      <c r="B258" s="27" t="s">
        <v>110</v>
      </c>
      <c r="C258" s="354">
        <v>40</v>
      </c>
      <c r="D258" s="355"/>
      <c r="E258" s="36">
        <f>H32</f>
        <v>73</v>
      </c>
      <c r="F258" s="34"/>
      <c r="G258" s="88">
        <f>E258*C258</f>
        <v>2920</v>
      </c>
      <c r="H258" s="29"/>
      <c r="I258" s="30"/>
    </row>
    <row r="259" spans="1:9">
      <c r="A259" s="26"/>
      <c r="B259" s="27" t="s">
        <v>104</v>
      </c>
      <c r="C259" s="354">
        <v>30</v>
      </c>
      <c r="D259" s="355"/>
      <c r="E259" s="36">
        <f>H295</f>
        <v>204</v>
      </c>
      <c r="F259" s="34"/>
      <c r="G259" s="88">
        <f>E259*C259</f>
        <v>6120</v>
      </c>
      <c r="H259" s="29"/>
      <c r="I259" s="32"/>
    </row>
    <row r="260" spans="1:9">
      <c r="A260" s="26"/>
      <c r="B260" s="27" t="s">
        <v>105</v>
      </c>
      <c r="C260" s="354">
        <v>160</v>
      </c>
      <c r="D260" s="355"/>
      <c r="E260" s="36">
        <f>H299+H322</f>
        <v>86</v>
      </c>
      <c r="F260" s="34"/>
      <c r="G260" s="88">
        <f>E260*C260</f>
        <v>13760</v>
      </c>
      <c r="H260" s="29"/>
      <c r="I260" s="32"/>
    </row>
    <row r="261" spans="1:9">
      <c r="A261" s="26"/>
      <c r="B261" s="27" t="s">
        <v>106</v>
      </c>
      <c r="C261" s="354">
        <v>30</v>
      </c>
      <c r="D261" s="355"/>
      <c r="E261" s="36">
        <f>H336</f>
        <v>11</v>
      </c>
      <c r="F261" s="34"/>
      <c r="G261" s="88">
        <f>E261*C261</f>
        <v>330</v>
      </c>
      <c r="H261" s="29"/>
      <c r="I261" s="32"/>
    </row>
    <row r="262" spans="1:9">
      <c r="A262" s="26"/>
      <c r="B262" s="27" t="s">
        <v>107</v>
      </c>
      <c r="C262" s="354">
        <v>140</v>
      </c>
      <c r="D262" s="355"/>
      <c r="E262" s="36">
        <f>H313</f>
        <v>56</v>
      </c>
      <c r="F262" s="34"/>
      <c r="G262" s="88">
        <f>E262*C262</f>
        <v>7840</v>
      </c>
      <c r="H262" s="29"/>
      <c r="I262" s="32"/>
    </row>
    <row r="263" spans="1:9">
      <c r="A263" s="26"/>
      <c r="B263" s="27"/>
      <c r="C263" s="76"/>
      <c r="D263" s="83"/>
      <c r="E263" s="28"/>
      <c r="F263" s="28"/>
      <c r="G263" s="88">
        <f>SUM(G258:G262)</f>
        <v>30970</v>
      </c>
      <c r="H263" s="28">
        <f>ROUNDUP(G263,0)</f>
        <v>30970</v>
      </c>
      <c r="I263" s="30" t="s">
        <v>23</v>
      </c>
    </row>
    <row r="264" spans="1:9" ht="49.5" customHeight="1">
      <c r="A264" s="5">
        <f>A256+1</f>
        <v>10</v>
      </c>
      <c r="B264" s="331" t="s">
        <v>124</v>
      </c>
      <c r="C264" s="332"/>
      <c r="D264" s="332"/>
      <c r="E264" s="332"/>
      <c r="F264" s="332"/>
      <c r="G264" s="332"/>
      <c r="H264" s="332"/>
      <c r="I264" s="333"/>
    </row>
    <row r="265" spans="1:9">
      <c r="A265" s="5"/>
      <c r="B265" s="7"/>
      <c r="C265" s="43"/>
      <c r="D265" s="8"/>
      <c r="E265" s="9"/>
      <c r="F265" s="8"/>
      <c r="G265" s="79"/>
      <c r="H265" s="15"/>
      <c r="I265" s="5"/>
    </row>
    <row r="266" spans="1:9">
      <c r="A266" s="5"/>
      <c r="B266" s="27" t="s">
        <v>111</v>
      </c>
      <c r="C266" s="73">
        <v>30</v>
      </c>
      <c r="D266" s="83"/>
      <c r="E266" s="31">
        <f>H365</f>
        <v>23</v>
      </c>
      <c r="F266" s="28"/>
      <c r="G266" s="88">
        <f>E266*C266</f>
        <v>690</v>
      </c>
      <c r="H266" s="29"/>
      <c r="I266" s="32"/>
    </row>
    <row r="267" spans="1:9">
      <c r="A267" s="5"/>
      <c r="B267" s="27" t="s">
        <v>112</v>
      </c>
      <c r="C267" s="73">
        <v>140</v>
      </c>
      <c r="D267" s="83"/>
      <c r="E267" s="31">
        <f>H394</f>
        <v>117</v>
      </c>
      <c r="F267" s="28"/>
      <c r="G267" s="88">
        <f>E267*C267</f>
        <v>16380</v>
      </c>
      <c r="H267" s="29"/>
      <c r="I267" s="32"/>
    </row>
    <row r="268" spans="1:9">
      <c r="A268" s="5"/>
      <c r="B268" s="27" t="s">
        <v>113</v>
      </c>
      <c r="C268" s="73">
        <v>60</v>
      </c>
      <c r="D268" s="83"/>
      <c r="E268" s="31">
        <f>H434</f>
        <v>14</v>
      </c>
      <c r="F268" s="28"/>
      <c r="G268" s="88">
        <f>E268*C268</f>
        <v>840</v>
      </c>
      <c r="H268" s="29"/>
      <c r="I268" s="32"/>
    </row>
    <row r="269" spans="1:9">
      <c r="A269" s="5"/>
      <c r="B269" s="27" t="s">
        <v>114</v>
      </c>
      <c r="C269" s="73">
        <v>40</v>
      </c>
      <c r="D269" s="83"/>
      <c r="E269" s="31">
        <f>H408+H422</f>
        <v>167</v>
      </c>
      <c r="F269" s="28"/>
      <c r="G269" s="88">
        <f>E269*C269</f>
        <v>6680</v>
      </c>
      <c r="H269" s="29"/>
      <c r="I269" s="32"/>
    </row>
    <row r="270" spans="1:9">
      <c r="A270" s="5"/>
      <c r="B270" s="7"/>
      <c r="C270" s="43"/>
      <c r="D270" s="8"/>
      <c r="E270" s="9"/>
      <c r="F270" s="8"/>
      <c r="G270" s="88">
        <f>SUM(G266:G269)</f>
        <v>24590</v>
      </c>
      <c r="H270" s="28">
        <f>ROUNDUP(G270,0)</f>
        <v>24590</v>
      </c>
      <c r="I270" s="30" t="s">
        <v>23</v>
      </c>
    </row>
    <row r="271" spans="1:9" ht="15" customHeight="1">
      <c r="A271" s="5">
        <f>A264+1</f>
        <v>11</v>
      </c>
      <c r="B271" s="331" t="s">
        <v>24</v>
      </c>
      <c r="C271" s="332"/>
      <c r="D271" s="332"/>
      <c r="E271" s="332"/>
      <c r="F271" s="332"/>
      <c r="G271" s="332"/>
      <c r="H271" s="332"/>
      <c r="I271" s="333"/>
    </row>
    <row r="272" spans="1:9">
      <c r="A272" s="5"/>
      <c r="B272" s="7"/>
      <c r="C272" s="43">
        <v>4</v>
      </c>
      <c r="D272" s="8">
        <v>11</v>
      </c>
      <c r="E272" s="9"/>
      <c r="F272" s="8"/>
      <c r="G272" s="79">
        <f>C272*D272</f>
        <v>44</v>
      </c>
      <c r="H272" s="15"/>
      <c r="I272" s="16"/>
    </row>
    <row r="273" spans="1:9">
      <c r="A273" s="5"/>
      <c r="B273" s="4"/>
      <c r="C273" s="43">
        <v>3</v>
      </c>
      <c r="D273" s="8">
        <v>15</v>
      </c>
      <c r="E273" s="8"/>
      <c r="F273" s="8"/>
      <c r="G273" s="79">
        <f>C273*D273</f>
        <v>45</v>
      </c>
      <c r="H273" s="15"/>
      <c r="I273" s="16"/>
    </row>
    <row r="274" spans="1:9">
      <c r="A274" s="5"/>
      <c r="B274" s="4"/>
      <c r="C274" s="43">
        <v>3</v>
      </c>
      <c r="D274" s="8">
        <v>9</v>
      </c>
      <c r="E274" s="8"/>
      <c r="F274" s="8"/>
      <c r="G274" s="79">
        <f>C274*D274</f>
        <v>27</v>
      </c>
      <c r="H274" s="15"/>
      <c r="I274" s="16"/>
    </row>
    <row r="275" spans="1:9">
      <c r="A275" s="5"/>
      <c r="B275" s="4"/>
      <c r="C275" s="43">
        <v>3</v>
      </c>
      <c r="D275" s="8">
        <v>10</v>
      </c>
      <c r="E275" s="8"/>
      <c r="F275" s="8"/>
      <c r="G275" s="79">
        <f>C275*D275</f>
        <v>30</v>
      </c>
      <c r="H275" s="15"/>
      <c r="I275" s="16"/>
    </row>
    <row r="276" spans="1:9">
      <c r="A276" s="5"/>
      <c r="B276" s="4"/>
      <c r="C276" s="43"/>
      <c r="D276" s="8"/>
      <c r="E276" s="8"/>
      <c r="F276" s="8"/>
      <c r="G276" s="79">
        <f>SUM(G272:G275)</f>
        <v>146</v>
      </c>
      <c r="H276" s="15">
        <f>G276</f>
        <v>146</v>
      </c>
      <c r="I276" s="16" t="s">
        <v>118</v>
      </c>
    </row>
    <row r="277" spans="1:9" ht="32.25" customHeight="1">
      <c r="A277" s="5">
        <f>A271+1</f>
        <v>12</v>
      </c>
      <c r="B277" s="331" t="s">
        <v>25</v>
      </c>
      <c r="C277" s="332"/>
      <c r="D277" s="332"/>
      <c r="E277" s="332"/>
      <c r="F277" s="332"/>
      <c r="G277" s="332"/>
      <c r="H277" s="332"/>
      <c r="I277" s="333"/>
    </row>
    <row r="278" spans="1:9" ht="65.25" customHeight="1">
      <c r="A278" s="5"/>
      <c r="B278" s="48" t="s">
        <v>115</v>
      </c>
      <c r="C278" s="350" t="s">
        <v>116</v>
      </c>
      <c r="D278" s="351"/>
      <c r="E278" s="352" t="s">
        <v>117</v>
      </c>
      <c r="F278" s="353"/>
      <c r="G278" s="79"/>
      <c r="H278" s="15"/>
      <c r="I278" s="5"/>
    </row>
    <row r="279" spans="1:9">
      <c r="A279" s="5"/>
      <c r="B279" s="17" t="s">
        <v>92</v>
      </c>
      <c r="C279" s="343">
        <f>H295</f>
        <v>204</v>
      </c>
      <c r="D279" s="344"/>
      <c r="E279" s="345">
        <v>40</v>
      </c>
      <c r="F279" s="346"/>
      <c r="G279" s="79">
        <f>C279*E279</f>
        <v>8160</v>
      </c>
      <c r="H279" s="15"/>
      <c r="I279" s="5"/>
    </row>
    <row r="280" spans="1:9">
      <c r="A280" s="5"/>
      <c r="B280" s="17" t="s">
        <v>91</v>
      </c>
      <c r="C280" s="343">
        <f>H299+H322</f>
        <v>86</v>
      </c>
      <c r="D280" s="344"/>
      <c r="E280" s="345">
        <v>40</v>
      </c>
      <c r="F280" s="346"/>
      <c r="G280" s="79">
        <f t="shared" ref="G280:G287" si="1">C280*E280</f>
        <v>3440</v>
      </c>
      <c r="H280" s="15"/>
      <c r="I280" s="5"/>
    </row>
    <row r="281" spans="1:9">
      <c r="A281" s="5"/>
      <c r="B281" s="17" t="s">
        <v>93</v>
      </c>
      <c r="C281" s="343">
        <f>H313</f>
        <v>56</v>
      </c>
      <c r="D281" s="344"/>
      <c r="E281" s="345">
        <v>40</v>
      </c>
      <c r="F281" s="346"/>
      <c r="G281" s="79">
        <f t="shared" si="1"/>
        <v>2240</v>
      </c>
      <c r="H281" s="15"/>
      <c r="I281" s="5"/>
    </row>
    <row r="282" spans="1:9">
      <c r="A282" s="5"/>
      <c r="B282" s="17" t="s">
        <v>72</v>
      </c>
      <c r="C282" s="343">
        <f>H336</f>
        <v>11</v>
      </c>
      <c r="D282" s="344"/>
      <c r="E282" s="345">
        <v>40</v>
      </c>
      <c r="F282" s="346"/>
      <c r="G282" s="79">
        <f t="shared" si="1"/>
        <v>440</v>
      </c>
      <c r="H282" s="15"/>
      <c r="I282" s="5"/>
    </row>
    <row r="283" spans="1:9">
      <c r="A283" s="5"/>
      <c r="B283" s="17" t="s">
        <v>73</v>
      </c>
      <c r="C283" s="343">
        <f>H365</f>
        <v>23</v>
      </c>
      <c r="D283" s="344"/>
      <c r="E283" s="345">
        <v>40</v>
      </c>
      <c r="F283" s="346"/>
      <c r="G283" s="79">
        <f t="shared" si="1"/>
        <v>920</v>
      </c>
      <c r="H283" s="15"/>
      <c r="I283" s="5"/>
    </row>
    <row r="284" spans="1:9">
      <c r="A284" s="5"/>
      <c r="B284" s="17" t="s">
        <v>74</v>
      </c>
      <c r="C284" s="343">
        <f>H394</f>
        <v>117</v>
      </c>
      <c r="D284" s="344"/>
      <c r="E284" s="345">
        <v>40</v>
      </c>
      <c r="F284" s="346"/>
      <c r="G284" s="79">
        <f t="shared" si="1"/>
        <v>4680</v>
      </c>
      <c r="H284" s="15"/>
      <c r="I284" s="5"/>
    </row>
    <row r="285" spans="1:9">
      <c r="A285" s="5"/>
      <c r="B285" s="17" t="s">
        <v>78</v>
      </c>
      <c r="C285" s="343">
        <f>H408</f>
        <v>155</v>
      </c>
      <c r="D285" s="344"/>
      <c r="E285" s="345">
        <v>40</v>
      </c>
      <c r="F285" s="346"/>
      <c r="G285" s="79">
        <f t="shared" si="1"/>
        <v>6200</v>
      </c>
      <c r="H285" s="15"/>
      <c r="I285" s="5"/>
    </row>
    <row r="286" spans="1:9">
      <c r="A286" s="5"/>
      <c r="B286" s="17" t="s">
        <v>85</v>
      </c>
      <c r="C286" s="343">
        <f>H422</f>
        <v>12</v>
      </c>
      <c r="D286" s="344"/>
      <c r="E286" s="345">
        <v>40</v>
      </c>
      <c r="F286" s="346"/>
      <c r="G286" s="79">
        <f t="shared" si="1"/>
        <v>480</v>
      </c>
      <c r="H286" s="15"/>
      <c r="I286" s="5"/>
    </row>
    <row r="287" spans="1:9">
      <c r="A287" s="5"/>
      <c r="B287" s="17" t="s">
        <v>82</v>
      </c>
      <c r="C287" s="343">
        <f>H434</f>
        <v>14</v>
      </c>
      <c r="D287" s="344"/>
      <c r="E287" s="345">
        <v>40</v>
      </c>
      <c r="F287" s="346"/>
      <c r="G287" s="79">
        <f t="shared" si="1"/>
        <v>560</v>
      </c>
      <c r="H287" s="15"/>
      <c r="I287" s="5"/>
    </row>
    <row r="288" spans="1:9">
      <c r="A288" s="5"/>
      <c r="B288" s="7"/>
      <c r="C288" s="43"/>
      <c r="D288" s="8"/>
      <c r="E288" s="9"/>
      <c r="F288" s="8"/>
      <c r="G288" s="89">
        <f>SUM(G279:G287)</f>
        <v>27120</v>
      </c>
      <c r="H288" s="49">
        <f>ROUNDUP(G288,0)</f>
        <v>27120</v>
      </c>
      <c r="I288" s="50" t="s">
        <v>23</v>
      </c>
    </row>
    <row r="289" spans="1:9">
      <c r="A289" s="5"/>
      <c r="B289" s="4"/>
      <c r="C289" s="43"/>
      <c r="D289" s="8"/>
      <c r="E289" s="8"/>
      <c r="F289" s="8"/>
      <c r="G289" s="89"/>
      <c r="H289" s="49">
        <f>H288/100</f>
        <v>271.2</v>
      </c>
      <c r="I289" s="44" t="s">
        <v>26</v>
      </c>
    </row>
    <row r="290" spans="1:9" ht="155.25" customHeight="1">
      <c r="A290" s="5">
        <f>A277+1</f>
        <v>13</v>
      </c>
      <c r="B290" s="331" t="s">
        <v>27</v>
      </c>
      <c r="C290" s="332"/>
      <c r="D290" s="332"/>
      <c r="E290" s="332"/>
      <c r="F290" s="332"/>
      <c r="G290" s="332"/>
      <c r="H290" s="332"/>
      <c r="I290" s="333"/>
    </row>
    <row r="291" spans="1:9">
      <c r="A291" s="5" t="s">
        <v>6</v>
      </c>
      <c r="B291" s="7" t="s">
        <v>28</v>
      </c>
      <c r="C291" s="43"/>
      <c r="D291" s="8"/>
      <c r="E291" s="9"/>
      <c r="F291" s="8"/>
      <c r="G291" s="79"/>
      <c r="H291" s="15"/>
      <c r="I291" s="5"/>
    </row>
    <row r="292" spans="1:9">
      <c r="A292" s="5"/>
      <c r="B292" s="17" t="s">
        <v>92</v>
      </c>
      <c r="C292" s="43">
        <v>50</v>
      </c>
      <c r="D292" s="8">
        <v>2.7</v>
      </c>
      <c r="E292" s="9">
        <v>2.7</v>
      </c>
      <c r="F292" s="8">
        <v>0.4</v>
      </c>
      <c r="G292" s="79">
        <f>C292*D292*E292*F292</f>
        <v>145.80000000000001</v>
      </c>
      <c r="H292" s="15"/>
      <c r="I292" s="5"/>
    </row>
    <row r="293" spans="1:9">
      <c r="A293" s="5"/>
      <c r="B293" s="17"/>
      <c r="C293" s="43">
        <v>50</v>
      </c>
      <c r="D293" s="8">
        <v>2.4</v>
      </c>
      <c r="E293" s="9">
        <v>2.4</v>
      </c>
      <c r="F293" s="8">
        <v>0.2</v>
      </c>
      <c r="G293" s="79">
        <f>C293*D293*E293*F293</f>
        <v>57.6</v>
      </c>
      <c r="H293" s="15"/>
      <c r="I293" s="5"/>
    </row>
    <row r="294" spans="1:9">
      <c r="A294" s="5"/>
      <c r="B294" s="17"/>
      <c r="C294" s="43"/>
      <c r="D294" s="8"/>
      <c r="E294" s="9"/>
      <c r="F294" s="8"/>
      <c r="G294" s="79" t="s">
        <v>62</v>
      </c>
      <c r="H294" s="18">
        <f>SUM(G292:G293)</f>
        <v>203.4</v>
      </c>
      <c r="I294" s="5" t="s">
        <v>10</v>
      </c>
    </row>
    <row r="295" spans="1:9">
      <c r="A295" s="5"/>
      <c r="B295" s="7"/>
      <c r="C295" s="43"/>
      <c r="D295" s="8"/>
      <c r="E295" s="9"/>
      <c r="F295" s="8"/>
      <c r="G295" s="79" t="s">
        <v>63</v>
      </c>
      <c r="H295" s="18">
        <f>ROUNDUP(H294,0)</f>
        <v>204</v>
      </c>
      <c r="I295" s="5" t="s">
        <v>10</v>
      </c>
    </row>
    <row r="296" spans="1:9">
      <c r="A296" s="5"/>
      <c r="B296" s="7"/>
      <c r="C296" s="43"/>
      <c r="D296" s="8"/>
      <c r="E296" s="9"/>
      <c r="F296" s="8"/>
      <c r="G296" s="79"/>
      <c r="H296" s="15"/>
      <c r="I296" s="5"/>
    </row>
    <row r="297" spans="1:9">
      <c r="A297" s="5"/>
      <c r="B297" s="17" t="s">
        <v>91</v>
      </c>
      <c r="C297" s="43">
        <v>50</v>
      </c>
      <c r="D297" s="8">
        <v>0.3</v>
      </c>
      <c r="E297" s="9">
        <v>0.6</v>
      </c>
      <c r="F297" s="8">
        <v>1.8</v>
      </c>
      <c r="G297" s="79">
        <f>C297*D297*E297*F297</f>
        <v>16.2</v>
      </c>
      <c r="H297" s="15"/>
      <c r="I297" s="5"/>
    </row>
    <row r="298" spans="1:9">
      <c r="A298" s="5"/>
      <c r="B298" s="7"/>
      <c r="C298" s="43"/>
      <c r="D298" s="8"/>
      <c r="E298" s="9"/>
      <c r="F298" s="8"/>
      <c r="G298" s="79" t="s">
        <v>62</v>
      </c>
      <c r="H298" s="18">
        <f>SUM(G297)</f>
        <v>16.2</v>
      </c>
      <c r="I298" s="5" t="s">
        <v>10</v>
      </c>
    </row>
    <row r="299" spans="1:9">
      <c r="A299" s="5"/>
      <c r="B299" s="7"/>
      <c r="C299" s="43"/>
      <c r="D299" s="8"/>
      <c r="E299" s="9"/>
      <c r="F299" s="8"/>
      <c r="G299" s="79" t="s">
        <v>63</v>
      </c>
      <c r="H299" s="18">
        <f>ROUNDUP(H298,0)</f>
        <v>17</v>
      </c>
      <c r="I299" s="5" t="s">
        <v>10</v>
      </c>
    </row>
    <row r="300" spans="1:9">
      <c r="A300" s="5"/>
      <c r="B300" s="17" t="s">
        <v>93</v>
      </c>
      <c r="C300" s="43"/>
      <c r="D300" s="8"/>
      <c r="E300" s="9"/>
      <c r="F300" s="8"/>
      <c r="G300" s="79"/>
      <c r="H300" s="15"/>
      <c r="I300" s="5"/>
    </row>
    <row r="301" spans="1:9">
      <c r="A301" s="5"/>
      <c r="B301" s="17"/>
      <c r="C301" s="43">
        <v>8</v>
      </c>
      <c r="D301" s="8">
        <v>6</v>
      </c>
      <c r="E301" s="9">
        <v>0.3</v>
      </c>
      <c r="F301" s="8">
        <v>0.6</v>
      </c>
      <c r="G301" s="79">
        <f t="shared" ref="G301:G311" si="2">C301*D301*E301*F301</f>
        <v>8.6399999999999988</v>
      </c>
      <c r="H301" s="15"/>
      <c r="I301" s="5"/>
    </row>
    <row r="302" spans="1:9">
      <c r="A302" s="5"/>
      <c r="B302" s="7"/>
      <c r="C302" s="43">
        <v>10</v>
      </c>
      <c r="D302" s="8">
        <v>3</v>
      </c>
      <c r="E302" s="9">
        <v>0.3</v>
      </c>
      <c r="F302" s="8">
        <v>0.6</v>
      </c>
      <c r="G302" s="79">
        <f t="shared" si="2"/>
        <v>5.3999999999999995</v>
      </c>
      <c r="H302" s="15"/>
      <c r="I302" s="5"/>
    </row>
    <row r="303" spans="1:9">
      <c r="A303" s="5"/>
      <c r="B303" s="7"/>
      <c r="C303" s="43">
        <v>20</v>
      </c>
      <c r="D303" s="8">
        <v>4</v>
      </c>
      <c r="E303" s="9">
        <v>0.3</v>
      </c>
      <c r="F303" s="8">
        <v>0.6</v>
      </c>
      <c r="G303" s="79">
        <f t="shared" si="2"/>
        <v>14.399999999999999</v>
      </c>
      <c r="H303" s="15"/>
      <c r="I303" s="5"/>
    </row>
    <row r="304" spans="1:9">
      <c r="A304" s="5"/>
      <c r="B304" s="7"/>
      <c r="C304" s="43">
        <v>3</v>
      </c>
      <c r="D304" s="8">
        <v>6</v>
      </c>
      <c r="E304" s="9">
        <v>0.3</v>
      </c>
      <c r="F304" s="8">
        <v>0.6</v>
      </c>
      <c r="G304" s="79">
        <f t="shared" si="2"/>
        <v>3.2399999999999998</v>
      </c>
      <c r="H304" s="15"/>
      <c r="I304" s="5"/>
    </row>
    <row r="305" spans="1:9">
      <c r="A305" s="5"/>
      <c r="B305" s="7"/>
      <c r="C305" s="43">
        <v>11</v>
      </c>
      <c r="D305" s="8">
        <v>4</v>
      </c>
      <c r="E305" s="9">
        <v>0.3</v>
      </c>
      <c r="F305" s="8">
        <v>0.6</v>
      </c>
      <c r="G305" s="79">
        <f t="shared" si="2"/>
        <v>7.919999999999999</v>
      </c>
      <c r="H305" s="15"/>
      <c r="I305" s="5"/>
    </row>
    <row r="306" spans="1:9">
      <c r="A306" s="5"/>
      <c r="B306" s="7"/>
      <c r="C306" s="43">
        <v>4</v>
      </c>
      <c r="D306" s="8">
        <v>11.8</v>
      </c>
      <c r="E306" s="9">
        <v>0.3</v>
      </c>
      <c r="F306" s="8">
        <v>0.6</v>
      </c>
      <c r="G306" s="79">
        <f t="shared" si="2"/>
        <v>8.4960000000000004</v>
      </c>
      <c r="H306" s="15"/>
      <c r="I306" s="5"/>
    </row>
    <row r="307" spans="1:9">
      <c r="A307" s="5"/>
      <c r="B307" s="7"/>
      <c r="C307" s="43">
        <v>4</v>
      </c>
      <c r="D307" s="8">
        <v>8</v>
      </c>
      <c r="E307" s="9">
        <v>0.3</v>
      </c>
      <c r="F307" s="8">
        <v>0.6</v>
      </c>
      <c r="G307" s="79">
        <f t="shared" si="2"/>
        <v>5.76</v>
      </c>
      <c r="H307" s="15"/>
      <c r="I307" s="5"/>
    </row>
    <row r="308" spans="1:9">
      <c r="A308" s="5"/>
      <c r="B308" s="7"/>
      <c r="C308" s="43">
        <v>1</v>
      </c>
      <c r="D308" s="8">
        <v>1.7</v>
      </c>
      <c r="E308" s="9">
        <v>0.3</v>
      </c>
      <c r="F308" s="8">
        <v>0.6</v>
      </c>
      <c r="G308" s="79">
        <f t="shared" si="2"/>
        <v>0.30599999999999999</v>
      </c>
      <c r="H308" s="15"/>
      <c r="I308" s="5"/>
    </row>
    <row r="309" spans="1:9">
      <c r="A309" s="5"/>
      <c r="B309" s="7"/>
      <c r="C309" s="43">
        <v>1</v>
      </c>
      <c r="D309" s="8">
        <v>1.6</v>
      </c>
      <c r="E309" s="9">
        <v>0.3</v>
      </c>
      <c r="F309" s="8">
        <v>0.6</v>
      </c>
      <c r="G309" s="79">
        <f t="shared" si="2"/>
        <v>0.28799999999999998</v>
      </c>
      <c r="H309" s="15"/>
      <c r="I309" s="5"/>
    </row>
    <row r="310" spans="1:9">
      <c r="A310" s="5"/>
      <c r="B310" s="7"/>
      <c r="C310" s="43">
        <v>2</v>
      </c>
      <c r="D310" s="8">
        <v>1.4</v>
      </c>
      <c r="E310" s="9">
        <v>0.3</v>
      </c>
      <c r="F310" s="8">
        <v>0.6</v>
      </c>
      <c r="G310" s="79">
        <f t="shared" si="2"/>
        <v>0.504</v>
      </c>
      <c r="H310" s="15"/>
      <c r="I310" s="5"/>
    </row>
    <row r="311" spans="1:9">
      <c r="A311" s="5"/>
      <c r="B311" s="7"/>
      <c r="C311" s="43">
        <v>1</v>
      </c>
      <c r="D311" s="8">
        <v>4.4000000000000004</v>
      </c>
      <c r="E311" s="9">
        <v>0.3</v>
      </c>
      <c r="F311" s="8">
        <v>0.6</v>
      </c>
      <c r="G311" s="79">
        <f t="shared" si="2"/>
        <v>0.79200000000000004</v>
      </c>
      <c r="H311" s="15"/>
      <c r="I311" s="5"/>
    </row>
    <row r="312" spans="1:9">
      <c r="A312" s="5"/>
      <c r="B312" s="7"/>
      <c r="C312" s="43"/>
      <c r="D312" s="8"/>
      <c r="E312" s="9"/>
      <c r="F312" s="8"/>
      <c r="G312" s="79" t="s">
        <v>62</v>
      </c>
      <c r="H312" s="18">
        <f>SUM(G301:G311)</f>
        <v>55.745999999999988</v>
      </c>
      <c r="I312" s="5" t="s">
        <v>10</v>
      </c>
    </row>
    <row r="313" spans="1:9">
      <c r="A313" s="5"/>
      <c r="B313" s="7"/>
      <c r="C313" s="43"/>
      <c r="D313" s="8"/>
      <c r="E313" s="9"/>
      <c r="F313" s="8"/>
      <c r="G313" s="79" t="s">
        <v>63</v>
      </c>
      <c r="H313" s="18">
        <f>ROUNDUP(H312,0)</f>
        <v>56</v>
      </c>
      <c r="I313" s="5" t="s">
        <v>10</v>
      </c>
    </row>
    <row r="314" spans="1:9">
      <c r="A314" s="5"/>
      <c r="B314" s="7"/>
      <c r="C314" s="43"/>
      <c r="D314" s="8"/>
      <c r="E314" s="9"/>
      <c r="F314" s="8"/>
      <c r="G314" s="79"/>
      <c r="H314" s="18"/>
      <c r="I314" s="5"/>
    </row>
    <row r="315" spans="1:9" ht="30">
      <c r="A315" s="5" t="s">
        <v>13</v>
      </c>
      <c r="B315" s="7" t="s">
        <v>29</v>
      </c>
      <c r="C315" s="43"/>
      <c r="D315" s="8"/>
      <c r="E315" s="9"/>
      <c r="F315" s="8"/>
      <c r="G315" s="79"/>
      <c r="H315" s="15"/>
      <c r="I315" s="5"/>
    </row>
    <row r="316" spans="1:9">
      <c r="A316" s="5"/>
      <c r="B316" s="20" t="s">
        <v>61</v>
      </c>
      <c r="C316" s="19"/>
      <c r="D316" s="52"/>
      <c r="E316" s="21"/>
      <c r="F316" s="21"/>
      <c r="G316" s="52"/>
      <c r="H316" s="21"/>
      <c r="I316" s="21"/>
    </row>
    <row r="317" spans="1:9">
      <c r="A317" s="5"/>
      <c r="B317" s="7" t="s">
        <v>69</v>
      </c>
      <c r="C317" s="43">
        <v>50</v>
      </c>
      <c r="D317" s="8">
        <v>0.3</v>
      </c>
      <c r="E317" s="9">
        <v>0.6</v>
      </c>
      <c r="F317" s="8">
        <v>3.2</v>
      </c>
      <c r="G317" s="79">
        <f>C317*D317*E317*F317</f>
        <v>28.8</v>
      </c>
      <c r="H317" s="15"/>
      <c r="I317" s="5"/>
    </row>
    <row r="318" spans="1:9">
      <c r="A318" s="5"/>
      <c r="B318" s="7" t="s">
        <v>70</v>
      </c>
      <c r="C318" s="43">
        <v>50</v>
      </c>
      <c r="D318" s="8">
        <v>0.3</v>
      </c>
      <c r="E318" s="9">
        <v>0.6</v>
      </c>
      <c r="F318" s="8">
        <v>3.2</v>
      </c>
      <c r="G318" s="79">
        <f>C318*D318*E318*F318</f>
        <v>28.8</v>
      </c>
      <c r="H318" s="15"/>
      <c r="I318" s="5"/>
    </row>
    <row r="319" spans="1:9">
      <c r="A319" s="5"/>
      <c r="B319" s="7" t="s">
        <v>108</v>
      </c>
      <c r="C319" s="43">
        <v>6</v>
      </c>
      <c r="D319" s="8">
        <v>0.3</v>
      </c>
      <c r="E319" s="9">
        <v>0.6</v>
      </c>
      <c r="F319" s="8">
        <v>2.8</v>
      </c>
      <c r="G319" s="79">
        <f>C319*D319*E319*F319</f>
        <v>3.0239999999999996</v>
      </c>
      <c r="H319" s="15"/>
      <c r="I319" s="5"/>
    </row>
    <row r="320" spans="1:9">
      <c r="A320" s="5"/>
      <c r="B320" s="7" t="s">
        <v>71</v>
      </c>
      <c r="C320" s="43">
        <v>44</v>
      </c>
      <c r="D320" s="8">
        <v>0.3</v>
      </c>
      <c r="E320" s="9">
        <v>0.6</v>
      </c>
      <c r="F320" s="8">
        <v>1</v>
      </c>
      <c r="G320" s="79">
        <f>C320*D320*E320*F320</f>
        <v>7.919999999999999</v>
      </c>
      <c r="H320" s="15"/>
      <c r="I320" s="5"/>
    </row>
    <row r="321" spans="1:9">
      <c r="A321" s="5"/>
      <c r="B321" s="7"/>
      <c r="C321" s="43"/>
      <c r="D321" s="8"/>
      <c r="E321" s="9"/>
      <c r="F321" s="8"/>
      <c r="G321" s="79" t="s">
        <v>62</v>
      </c>
      <c r="H321" s="15">
        <f>SUM(G317:G320)</f>
        <v>68.543999999999997</v>
      </c>
      <c r="I321" s="5" t="s">
        <v>10</v>
      </c>
    </row>
    <row r="322" spans="1:9">
      <c r="A322" s="5"/>
      <c r="B322" s="7"/>
      <c r="C322" s="43"/>
      <c r="D322" s="8"/>
      <c r="E322" s="9"/>
      <c r="F322" s="8"/>
      <c r="G322" s="79" t="s">
        <v>63</v>
      </c>
      <c r="H322" s="18">
        <f>ROUNDUP(H321,0)</f>
        <v>69</v>
      </c>
      <c r="I322" s="5" t="s">
        <v>10</v>
      </c>
    </row>
    <row r="323" spans="1:9">
      <c r="A323" s="5"/>
      <c r="B323" s="17" t="s">
        <v>72</v>
      </c>
      <c r="C323" s="43"/>
      <c r="D323" s="8"/>
      <c r="E323" s="9"/>
      <c r="F323" s="8"/>
      <c r="G323" s="79"/>
      <c r="H323" s="15"/>
      <c r="I323" s="5"/>
    </row>
    <row r="324" spans="1:9">
      <c r="A324" s="5"/>
      <c r="B324" s="7"/>
      <c r="C324" s="43">
        <v>8</v>
      </c>
      <c r="D324" s="8">
        <v>6</v>
      </c>
      <c r="E324" s="9">
        <v>0.23</v>
      </c>
      <c r="F324" s="8">
        <v>0.15</v>
      </c>
      <c r="G324" s="79">
        <f t="shared" ref="G324:G334" si="3">C324*D324*E324*F324</f>
        <v>1.6560000000000001</v>
      </c>
      <c r="H324" s="15"/>
      <c r="I324" s="5"/>
    </row>
    <row r="325" spans="1:9">
      <c r="A325" s="5"/>
      <c r="B325" s="7"/>
      <c r="C325" s="43">
        <v>10</v>
      </c>
      <c r="D325" s="8">
        <v>3</v>
      </c>
      <c r="E325" s="9">
        <v>0.23</v>
      </c>
      <c r="F325" s="8">
        <v>0.15</v>
      </c>
      <c r="G325" s="79">
        <f t="shared" si="3"/>
        <v>1.0349999999999999</v>
      </c>
      <c r="H325" s="15"/>
      <c r="I325" s="5"/>
    </row>
    <row r="326" spans="1:9">
      <c r="A326" s="5"/>
      <c r="B326" s="7"/>
      <c r="C326" s="43">
        <v>20</v>
      </c>
      <c r="D326" s="8">
        <v>4</v>
      </c>
      <c r="E326" s="9">
        <v>0.23</v>
      </c>
      <c r="F326" s="8">
        <v>0.15</v>
      </c>
      <c r="G326" s="79">
        <f t="shared" si="3"/>
        <v>2.7600000000000002</v>
      </c>
      <c r="H326" s="15"/>
      <c r="I326" s="5"/>
    </row>
    <row r="327" spans="1:9">
      <c r="A327" s="5"/>
      <c r="B327" s="7"/>
      <c r="C327" s="43">
        <v>3</v>
      </c>
      <c r="D327" s="8">
        <v>6</v>
      </c>
      <c r="E327" s="9">
        <v>0.23</v>
      </c>
      <c r="F327" s="8">
        <v>0.15</v>
      </c>
      <c r="G327" s="79">
        <f t="shared" si="3"/>
        <v>0.62100000000000011</v>
      </c>
      <c r="H327" s="15"/>
      <c r="I327" s="5"/>
    </row>
    <row r="328" spans="1:9">
      <c r="A328" s="5"/>
      <c r="B328" s="7"/>
      <c r="C328" s="43">
        <v>11</v>
      </c>
      <c r="D328" s="8">
        <v>4</v>
      </c>
      <c r="E328" s="9">
        <v>0.23</v>
      </c>
      <c r="F328" s="8">
        <v>0.15</v>
      </c>
      <c r="G328" s="79">
        <f t="shared" si="3"/>
        <v>1.518</v>
      </c>
      <c r="H328" s="15"/>
      <c r="I328" s="5"/>
    </row>
    <row r="329" spans="1:9">
      <c r="A329" s="5"/>
      <c r="B329" s="7"/>
      <c r="C329" s="43">
        <v>4</v>
      </c>
      <c r="D329" s="8">
        <v>11.8</v>
      </c>
      <c r="E329" s="9">
        <v>0.23</v>
      </c>
      <c r="F329" s="8">
        <v>0.15</v>
      </c>
      <c r="G329" s="79">
        <f t="shared" si="3"/>
        <v>1.6284000000000003</v>
      </c>
      <c r="H329" s="15"/>
      <c r="I329" s="5"/>
    </row>
    <row r="330" spans="1:9">
      <c r="A330" s="5"/>
      <c r="B330" s="7"/>
      <c r="C330" s="43">
        <v>4</v>
      </c>
      <c r="D330" s="8">
        <v>8</v>
      </c>
      <c r="E330" s="9">
        <v>0.23</v>
      </c>
      <c r="F330" s="8">
        <v>0.15</v>
      </c>
      <c r="G330" s="79">
        <f t="shared" si="3"/>
        <v>1.1040000000000001</v>
      </c>
      <c r="H330" s="15"/>
      <c r="I330" s="5"/>
    </row>
    <row r="331" spans="1:9">
      <c r="A331" s="5"/>
      <c r="B331" s="7"/>
      <c r="C331" s="43">
        <v>1</v>
      </c>
      <c r="D331" s="8">
        <v>1.7</v>
      </c>
      <c r="E331" s="9">
        <v>0.23</v>
      </c>
      <c r="F331" s="8">
        <v>0.15</v>
      </c>
      <c r="G331" s="79">
        <f t="shared" si="3"/>
        <v>5.8650000000000001E-2</v>
      </c>
      <c r="H331" s="15"/>
      <c r="I331" s="5"/>
    </row>
    <row r="332" spans="1:9">
      <c r="A332" s="5"/>
      <c r="B332" s="7"/>
      <c r="C332" s="43">
        <v>1</v>
      </c>
      <c r="D332" s="8">
        <v>1.6</v>
      </c>
      <c r="E332" s="9">
        <v>0.23</v>
      </c>
      <c r="F332" s="8">
        <v>0.15</v>
      </c>
      <c r="G332" s="79">
        <f t="shared" si="3"/>
        <v>5.5200000000000006E-2</v>
      </c>
      <c r="H332" s="15"/>
      <c r="I332" s="5"/>
    </row>
    <row r="333" spans="1:9">
      <c r="A333" s="5"/>
      <c r="B333" s="7"/>
      <c r="C333" s="43">
        <v>2</v>
      </c>
      <c r="D333" s="8">
        <v>1.4</v>
      </c>
      <c r="E333" s="9">
        <v>0.23</v>
      </c>
      <c r="F333" s="8">
        <v>0.15</v>
      </c>
      <c r="G333" s="79">
        <f t="shared" si="3"/>
        <v>9.6600000000000005E-2</v>
      </c>
      <c r="H333" s="15"/>
      <c r="I333" s="5"/>
    </row>
    <row r="334" spans="1:9">
      <c r="A334" s="5"/>
      <c r="B334" s="7"/>
      <c r="C334" s="43">
        <v>1</v>
      </c>
      <c r="D334" s="8">
        <v>4.4000000000000004</v>
      </c>
      <c r="E334" s="9">
        <v>0.23</v>
      </c>
      <c r="F334" s="8">
        <v>0.15</v>
      </c>
      <c r="G334" s="79">
        <f t="shared" si="3"/>
        <v>0.15180000000000002</v>
      </c>
      <c r="H334" s="15"/>
      <c r="I334" s="5"/>
    </row>
    <row r="335" spans="1:9">
      <c r="A335" s="5"/>
      <c r="B335" s="7"/>
      <c r="C335" s="43"/>
      <c r="D335" s="8"/>
      <c r="E335" s="9"/>
      <c r="F335" s="8"/>
      <c r="G335" s="79" t="s">
        <v>62</v>
      </c>
      <c r="H335" s="18">
        <f>SUM(G324:G334)</f>
        <v>10.684650000000001</v>
      </c>
      <c r="I335" s="5" t="s">
        <v>10</v>
      </c>
    </row>
    <row r="336" spans="1:9">
      <c r="A336" s="5"/>
      <c r="B336" s="7"/>
      <c r="C336" s="43"/>
      <c r="D336" s="8"/>
      <c r="E336" s="9"/>
      <c r="F336" s="8"/>
      <c r="G336" s="79" t="s">
        <v>63</v>
      </c>
      <c r="H336" s="18">
        <f>ROUNDUP(H335,0)</f>
        <v>11</v>
      </c>
      <c r="I336" s="5" t="s">
        <v>10</v>
      </c>
    </row>
    <row r="337" spans="1:9">
      <c r="A337" s="5"/>
      <c r="B337" s="17" t="s">
        <v>73</v>
      </c>
      <c r="C337" s="43"/>
      <c r="D337" s="8"/>
      <c r="E337" s="9"/>
      <c r="F337" s="8"/>
      <c r="G337" s="79"/>
      <c r="H337" s="15"/>
      <c r="I337" s="5"/>
    </row>
    <row r="338" spans="1:9">
      <c r="A338" s="5"/>
      <c r="B338" s="17" t="s">
        <v>75</v>
      </c>
      <c r="C338" s="43">
        <v>8</v>
      </c>
      <c r="D338" s="8">
        <v>6</v>
      </c>
      <c r="E338" s="9">
        <v>0.23</v>
      </c>
      <c r="F338" s="8">
        <v>0.15</v>
      </c>
      <c r="G338" s="79">
        <f t="shared" ref="G338:G348" si="4">C338*D338*E338*F338</f>
        <v>1.6560000000000001</v>
      </c>
      <c r="H338" s="15"/>
      <c r="I338" s="5"/>
    </row>
    <row r="339" spans="1:9">
      <c r="A339" s="5"/>
      <c r="B339" s="7"/>
      <c r="C339" s="43">
        <v>10</v>
      </c>
      <c r="D339" s="8">
        <v>3</v>
      </c>
      <c r="E339" s="9">
        <v>0.23</v>
      </c>
      <c r="F339" s="8">
        <v>0.15</v>
      </c>
      <c r="G339" s="79">
        <f t="shared" si="4"/>
        <v>1.0349999999999999</v>
      </c>
      <c r="H339" s="15"/>
      <c r="I339" s="5"/>
    </row>
    <row r="340" spans="1:9">
      <c r="A340" s="5"/>
      <c r="B340" s="7"/>
      <c r="C340" s="43">
        <v>20</v>
      </c>
      <c r="D340" s="8">
        <v>4</v>
      </c>
      <c r="E340" s="9">
        <v>0.23</v>
      </c>
      <c r="F340" s="8">
        <v>0.15</v>
      </c>
      <c r="G340" s="79">
        <f t="shared" si="4"/>
        <v>2.7600000000000002</v>
      </c>
      <c r="H340" s="15"/>
      <c r="I340" s="5"/>
    </row>
    <row r="341" spans="1:9">
      <c r="A341" s="5"/>
      <c r="B341" s="7"/>
      <c r="C341" s="43">
        <v>3</v>
      </c>
      <c r="D341" s="8">
        <v>6</v>
      </c>
      <c r="E341" s="9">
        <v>0.23</v>
      </c>
      <c r="F341" s="8">
        <v>0.15</v>
      </c>
      <c r="G341" s="79">
        <f t="shared" si="4"/>
        <v>0.62100000000000011</v>
      </c>
      <c r="H341" s="15"/>
      <c r="I341" s="5"/>
    </row>
    <row r="342" spans="1:9">
      <c r="A342" s="5"/>
      <c r="B342" s="7"/>
      <c r="C342" s="43">
        <v>11</v>
      </c>
      <c r="D342" s="8">
        <v>4</v>
      </c>
      <c r="E342" s="9">
        <v>0.23</v>
      </c>
      <c r="F342" s="8">
        <v>0.15</v>
      </c>
      <c r="G342" s="79">
        <f t="shared" si="4"/>
        <v>1.518</v>
      </c>
      <c r="H342" s="15"/>
      <c r="I342" s="5"/>
    </row>
    <row r="343" spans="1:9">
      <c r="A343" s="5"/>
      <c r="B343" s="7"/>
      <c r="C343" s="43">
        <v>4</v>
      </c>
      <c r="D343" s="8">
        <v>11.8</v>
      </c>
      <c r="E343" s="9">
        <v>0.23</v>
      </c>
      <c r="F343" s="8">
        <v>0.15</v>
      </c>
      <c r="G343" s="79">
        <f t="shared" si="4"/>
        <v>1.6284000000000003</v>
      </c>
      <c r="H343" s="15"/>
      <c r="I343" s="5"/>
    </row>
    <row r="344" spans="1:9">
      <c r="A344" s="5"/>
      <c r="B344" s="7"/>
      <c r="C344" s="43">
        <v>4</v>
      </c>
      <c r="D344" s="8">
        <v>8</v>
      </c>
      <c r="E344" s="9">
        <v>0.23</v>
      </c>
      <c r="F344" s="8">
        <v>0.15</v>
      </c>
      <c r="G344" s="79">
        <f t="shared" si="4"/>
        <v>1.1040000000000001</v>
      </c>
      <c r="H344" s="15"/>
      <c r="I344" s="5"/>
    </row>
    <row r="345" spans="1:9">
      <c r="A345" s="5"/>
      <c r="B345" s="7"/>
      <c r="C345" s="43">
        <v>1</v>
      </c>
      <c r="D345" s="8">
        <v>1.7</v>
      </c>
      <c r="E345" s="9">
        <v>0.23</v>
      </c>
      <c r="F345" s="8">
        <v>0.15</v>
      </c>
      <c r="G345" s="79">
        <f t="shared" si="4"/>
        <v>5.8650000000000001E-2</v>
      </c>
      <c r="H345" s="15"/>
      <c r="I345" s="5"/>
    </row>
    <row r="346" spans="1:9">
      <c r="A346" s="5"/>
      <c r="B346" s="7"/>
      <c r="C346" s="43">
        <v>1</v>
      </c>
      <c r="D346" s="8">
        <v>1.6</v>
      </c>
      <c r="E346" s="9">
        <v>0.23</v>
      </c>
      <c r="F346" s="8">
        <v>0.15</v>
      </c>
      <c r="G346" s="79">
        <f t="shared" si="4"/>
        <v>5.5200000000000006E-2</v>
      </c>
      <c r="H346" s="15"/>
      <c r="I346" s="5"/>
    </row>
    <row r="347" spans="1:9">
      <c r="A347" s="5"/>
      <c r="B347" s="7"/>
      <c r="C347" s="43">
        <v>2</v>
      </c>
      <c r="D347" s="8">
        <v>1.4</v>
      </c>
      <c r="E347" s="9">
        <v>0.23</v>
      </c>
      <c r="F347" s="8">
        <v>0.15</v>
      </c>
      <c r="G347" s="79">
        <f t="shared" si="4"/>
        <v>9.6600000000000005E-2</v>
      </c>
      <c r="H347" s="15"/>
      <c r="I347" s="5"/>
    </row>
    <row r="348" spans="1:9">
      <c r="A348" s="5"/>
      <c r="B348" s="7"/>
      <c r="C348" s="43">
        <v>1</v>
      </c>
      <c r="D348" s="8">
        <v>4.4000000000000004</v>
      </c>
      <c r="E348" s="9">
        <v>0.23</v>
      </c>
      <c r="F348" s="8">
        <v>0.15</v>
      </c>
      <c r="G348" s="79">
        <f t="shared" si="4"/>
        <v>0.15180000000000002</v>
      </c>
      <c r="H348" s="15"/>
      <c r="I348" s="5"/>
    </row>
    <row r="349" spans="1:9">
      <c r="A349" s="5"/>
      <c r="B349" s="17" t="s">
        <v>76</v>
      </c>
      <c r="C349" s="43"/>
      <c r="D349" s="8"/>
      <c r="E349" s="9"/>
      <c r="F349" s="8"/>
      <c r="G349" s="79"/>
      <c r="H349" s="18"/>
      <c r="I349" s="5"/>
    </row>
    <row r="350" spans="1:9">
      <c r="A350" s="5"/>
      <c r="B350" s="7"/>
      <c r="C350" s="43">
        <v>8</v>
      </c>
      <c r="D350" s="8">
        <v>6</v>
      </c>
      <c r="E350" s="9">
        <v>0.23</v>
      </c>
      <c r="F350" s="8">
        <v>0.15</v>
      </c>
      <c r="G350" s="79">
        <f t="shared" ref="G350:G360" si="5">C350*D350*E350*F350</f>
        <v>1.6560000000000001</v>
      </c>
      <c r="H350" s="15"/>
      <c r="I350" s="5"/>
    </row>
    <row r="351" spans="1:9">
      <c r="A351" s="5"/>
      <c r="B351" s="7"/>
      <c r="C351" s="43">
        <v>10</v>
      </c>
      <c r="D351" s="8">
        <v>3</v>
      </c>
      <c r="E351" s="9">
        <v>0.23</v>
      </c>
      <c r="F351" s="8">
        <v>0.15</v>
      </c>
      <c r="G351" s="79">
        <f t="shared" si="5"/>
        <v>1.0349999999999999</v>
      </c>
      <c r="H351" s="15"/>
      <c r="I351" s="5"/>
    </row>
    <row r="352" spans="1:9">
      <c r="A352" s="5"/>
      <c r="B352" s="7"/>
      <c r="C352" s="43">
        <v>20</v>
      </c>
      <c r="D352" s="8">
        <v>4</v>
      </c>
      <c r="E352" s="9">
        <v>0.23</v>
      </c>
      <c r="F352" s="8">
        <v>0.15</v>
      </c>
      <c r="G352" s="79">
        <f t="shared" si="5"/>
        <v>2.7600000000000002</v>
      </c>
      <c r="H352" s="15"/>
      <c r="I352" s="5"/>
    </row>
    <row r="353" spans="1:9">
      <c r="A353" s="5"/>
      <c r="B353" s="7"/>
      <c r="C353" s="43">
        <v>3</v>
      </c>
      <c r="D353" s="8">
        <v>6</v>
      </c>
      <c r="E353" s="9">
        <v>0.23</v>
      </c>
      <c r="F353" s="8">
        <v>0.15</v>
      </c>
      <c r="G353" s="79">
        <f t="shared" si="5"/>
        <v>0.62100000000000011</v>
      </c>
      <c r="H353" s="15"/>
      <c r="I353" s="5"/>
    </row>
    <row r="354" spans="1:9">
      <c r="A354" s="5"/>
      <c r="B354" s="7"/>
      <c r="C354" s="43">
        <v>11</v>
      </c>
      <c r="D354" s="8">
        <v>4</v>
      </c>
      <c r="E354" s="9">
        <v>0.23</v>
      </c>
      <c r="F354" s="8">
        <v>0.15</v>
      </c>
      <c r="G354" s="79">
        <f t="shared" si="5"/>
        <v>1.518</v>
      </c>
      <c r="H354" s="15"/>
      <c r="I354" s="5"/>
    </row>
    <row r="355" spans="1:9">
      <c r="A355" s="5"/>
      <c r="B355" s="17"/>
      <c r="C355" s="43">
        <v>4</v>
      </c>
      <c r="D355" s="8">
        <v>11.8</v>
      </c>
      <c r="E355" s="9">
        <v>0.23</v>
      </c>
      <c r="F355" s="8">
        <v>0.15</v>
      </c>
      <c r="G355" s="79">
        <f t="shared" si="5"/>
        <v>1.6284000000000003</v>
      </c>
      <c r="H355" s="15"/>
      <c r="I355" s="5"/>
    </row>
    <row r="356" spans="1:9">
      <c r="A356" s="5"/>
      <c r="B356" s="7"/>
      <c r="C356" s="43">
        <v>4</v>
      </c>
      <c r="D356" s="8">
        <v>8</v>
      </c>
      <c r="E356" s="9">
        <v>0.23</v>
      </c>
      <c r="F356" s="8">
        <v>0.15</v>
      </c>
      <c r="G356" s="79">
        <f t="shared" si="5"/>
        <v>1.1040000000000001</v>
      </c>
      <c r="H356" s="15"/>
      <c r="I356" s="5"/>
    </row>
    <row r="357" spans="1:9">
      <c r="A357" s="5"/>
      <c r="B357" s="7"/>
      <c r="C357" s="43">
        <v>1</v>
      </c>
      <c r="D357" s="8">
        <v>1.7</v>
      </c>
      <c r="E357" s="9">
        <v>0.23</v>
      </c>
      <c r="F357" s="8">
        <v>0.15</v>
      </c>
      <c r="G357" s="79">
        <f t="shared" si="5"/>
        <v>5.8650000000000001E-2</v>
      </c>
      <c r="H357" s="15"/>
      <c r="I357" s="5"/>
    </row>
    <row r="358" spans="1:9">
      <c r="A358" s="5"/>
      <c r="B358" s="7"/>
      <c r="C358" s="43">
        <v>1</v>
      </c>
      <c r="D358" s="8">
        <v>1.6</v>
      </c>
      <c r="E358" s="9">
        <v>0.23</v>
      </c>
      <c r="F358" s="8">
        <v>0.15</v>
      </c>
      <c r="G358" s="79">
        <f t="shared" si="5"/>
        <v>5.5200000000000006E-2</v>
      </c>
      <c r="H358" s="15"/>
      <c r="I358" s="5"/>
    </row>
    <row r="359" spans="1:9">
      <c r="A359" s="5"/>
      <c r="B359" s="7"/>
      <c r="C359" s="43">
        <v>2</v>
      </c>
      <c r="D359" s="8">
        <v>1.4</v>
      </c>
      <c r="E359" s="9">
        <v>0.23</v>
      </c>
      <c r="F359" s="8">
        <v>0.15</v>
      </c>
      <c r="G359" s="79">
        <f t="shared" si="5"/>
        <v>9.6600000000000005E-2</v>
      </c>
      <c r="H359" s="15"/>
      <c r="I359" s="5"/>
    </row>
    <row r="360" spans="1:9">
      <c r="A360" s="5"/>
      <c r="B360" s="7"/>
      <c r="C360" s="43">
        <v>1</v>
      </c>
      <c r="D360" s="8">
        <v>4.4000000000000004</v>
      </c>
      <c r="E360" s="9">
        <v>0.23</v>
      </c>
      <c r="F360" s="8">
        <v>0.15</v>
      </c>
      <c r="G360" s="79">
        <f t="shared" si="5"/>
        <v>0.15180000000000002</v>
      </c>
      <c r="H360" s="15"/>
      <c r="I360" s="5"/>
    </row>
    <row r="361" spans="1:9">
      <c r="A361" s="5"/>
      <c r="B361" s="17" t="s">
        <v>77</v>
      </c>
      <c r="C361" s="43"/>
      <c r="D361" s="8"/>
      <c r="E361" s="9"/>
      <c r="F361" s="8"/>
      <c r="G361" s="79"/>
      <c r="H361" s="15"/>
      <c r="I361" s="5"/>
    </row>
    <row r="362" spans="1:9">
      <c r="A362" s="5"/>
      <c r="B362" s="7"/>
      <c r="C362" s="43">
        <v>2</v>
      </c>
      <c r="D362" s="8">
        <v>9.5</v>
      </c>
      <c r="E362" s="9">
        <v>0.23</v>
      </c>
      <c r="F362" s="8">
        <v>0.15</v>
      </c>
      <c r="G362" s="79">
        <f>C362*D362*E362*F362</f>
        <v>0.65549999999999997</v>
      </c>
      <c r="H362" s="15"/>
      <c r="I362" s="5"/>
    </row>
    <row r="363" spans="1:9">
      <c r="A363" s="5"/>
      <c r="B363" s="7"/>
      <c r="C363" s="43">
        <v>3</v>
      </c>
      <c r="D363" s="8">
        <v>3.8</v>
      </c>
      <c r="E363" s="9">
        <v>0.23</v>
      </c>
      <c r="F363" s="8">
        <v>0.15</v>
      </c>
      <c r="G363" s="79">
        <f>C363*D363*E363*F363</f>
        <v>0.39329999999999998</v>
      </c>
      <c r="H363" s="15"/>
      <c r="I363" s="5"/>
    </row>
    <row r="364" spans="1:9">
      <c r="A364" s="5"/>
      <c r="B364" s="7"/>
      <c r="C364" s="43"/>
      <c r="D364" s="8"/>
      <c r="E364" s="9"/>
      <c r="F364" s="8"/>
      <c r="G364" s="79" t="s">
        <v>62</v>
      </c>
      <c r="H364" s="18">
        <f>SUM(G338:G363)</f>
        <v>22.418099999999999</v>
      </c>
      <c r="I364" s="5" t="s">
        <v>10</v>
      </c>
    </row>
    <row r="365" spans="1:9">
      <c r="A365" s="5"/>
      <c r="B365" s="7"/>
      <c r="C365" s="43"/>
      <c r="D365" s="8"/>
      <c r="E365" s="9"/>
      <c r="F365" s="8"/>
      <c r="G365" s="79" t="s">
        <v>63</v>
      </c>
      <c r="H365" s="18">
        <f>ROUNDUP(H364,0)</f>
        <v>23</v>
      </c>
      <c r="I365" s="5" t="s">
        <v>10</v>
      </c>
    </row>
    <row r="366" spans="1:9">
      <c r="A366" s="5"/>
      <c r="B366" s="17" t="s">
        <v>74</v>
      </c>
      <c r="C366" s="43"/>
      <c r="D366" s="8"/>
      <c r="E366" s="9"/>
      <c r="F366" s="8"/>
      <c r="G366" s="79"/>
      <c r="H366" s="15"/>
      <c r="I366" s="5"/>
    </row>
    <row r="367" spans="1:9">
      <c r="A367" s="5"/>
      <c r="B367" s="17" t="s">
        <v>75</v>
      </c>
      <c r="C367" s="43">
        <v>8</v>
      </c>
      <c r="D367" s="8">
        <v>6</v>
      </c>
      <c r="E367" s="9">
        <v>0.3</v>
      </c>
      <c r="F367" s="8">
        <v>0.6</v>
      </c>
      <c r="G367" s="79">
        <f t="shared" ref="G367:G377" si="6">C367*D367*E367*F367</f>
        <v>8.6399999999999988</v>
      </c>
      <c r="H367" s="15"/>
      <c r="I367" s="5"/>
    </row>
    <row r="368" spans="1:9">
      <c r="A368" s="5"/>
      <c r="B368" s="7"/>
      <c r="C368" s="43">
        <v>10</v>
      </c>
      <c r="D368" s="8">
        <v>3</v>
      </c>
      <c r="E368" s="9">
        <v>0.3</v>
      </c>
      <c r="F368" s="8">
        <v>0.6</v>
      </c>
      <c r="G368" s="79">
        <f t="shared" si="6"/>
        <v>5.3999999999999995</v>
      </c>
      <c r="H368" s="15"/>
      <c r="I368" s="5"/>
    </row>
    <row r="369" spans="1:9">
      <c r="A369" s="5"/>
      <c r="B369" s="7"/>
      <c r="C369" s="43">
        <v>20</v>
      </c>
      <c r="D369" s="8">
        <v>4</v>
      </c>
      <c r="E369" s="9">
        <v>0.3</v>
      </c>
      <c r="F369" s="8">
        <v>0.6</v>
      </c>
      <c r="G369" s="79">
        <f t="shared" si="6"/>
        <v>14.399999999999999</v>
      </c>
      <c r="H369" s="15"/>
      <c r="I369" s="5"/>
    </row>
    <row r="370" spans="1:9">
      <c r="A370" s="5"/>
      <c r="B370" s="7"/>
      <c r="C370" s="43">
        <v>3</v>
      </c>
      <c r="D370" s="8">
        <v>6</v>
      </c>
      <c r="E370" s="9">
        <v>0.3</v>
      </c>
      <c r="F370" s="8">
        <v>0.6</v>
      </c>
      <c r="G370" s="79">
        <f t="shared" si="6"/>
        <v>3.2399999999999998</v>
      </c>
      <c r="H370" s="15"/>
      <c r="I370" s="5"/>
    </row>
    <row r="371" spans="1:9">
      <c r="A371" s="5"/>
      <c r="B371" s="7"/>
      <c r="C371" s="43">
        <v>11</v>
      </c>
      <c r="D371" s="8">
        <v>4</v>
      </c>
      <c r="E371" s="9">
        <v>0.3</v>
      </c>
      <c r="F371" s="8">
        <v>0.6</v>
      </c>
      <c r="G371" s="79">
        <f t="shared" si="6"/>
        <v>7.919999999999999</v>
      </c>
      <c r="H371" s="15"/>
      <c r="I371" s="5"/>
    </row>
    <row r="372" spans="1:9">
      <c r="A372" s="5"/>
      <c r="B372" s="7"/>
      <c r="C372" s="43">
        <v>4</v>
      </c>
      <c r="D372" s="8">
        <v>11.8</v>
      </c>
      <c r="E372" s="9">
        <v>0.3</v>
      </c>
      <c r="F372" s="8">
        <v>0.6</v>
      </c>
      <c r="G372" s="79">
        <f t="shared" si="6"/>
        <v>8.4960000000000004</v>
      </c>
      <c r="H372" s="15"/>
      <c r="I372" s="5"/>
    </row>
    <row r="373" spans="1:9">
      <c r="A373" s="5"/>
      <c r="B373" s="7"/>
      <c r="C373" s="43">
        <v>4</v>
      </c>
      <c r="D373" s="8">
        <v>8</v>
      </c>
      <c r="E373" s="9">
        <v>0.3</v>
      </c>
      <c r="F373" s="8">
        <v>0.6</v>
      </c>
      <c r="G373" s="79">
        <f t="shared" si="6"/>
        <v>5.76</v>
      </c>
      <c r="H373" s="15"/>
      <c r="I373" s="5"/>
    </row>
    <row r="374" spans="1:9">
      <c r="A374" s="5"/>
      <c r="B374" s="7"/>
      <c r="C374" s="43">
        <v>1</v>
      </c>
      <c r="D374" s="8">
        <v>1.7</v>
      </c>
      <c r="E374" s="9">
        <v>0.3</v>
      </c>
      <c r="F374" s="8">
        <v>0.6</v>
      </c>
      <c r="G374" s="79">
        <f t="shared" si="6"/>
        <v>0.30599999999999999</v>
      </c>
      <c r="H374" s="15"/>
      <c r="I374" s="5"/>
    </row>
    <row r="375" spans="1:9">
      <c r="A375" s="5"/>
      <c r="B375" s="7"/>
      <c r="C375" s="43">
        <v>1</v>
      </c>
      <c r="D375" s="8">
        <v>1.6</v>
      </c>
      <c r="E375" s="9">
        <v>0.3</v>
      </c>
      <c r="F375" s="8">
        <v>0.6</v>
      </c>
      <c r="G375" s="79">
        <f t="shared" si="6"/>
        <v>0.28799999999999998</v>
      </c>
      <c r="H375" s="15"/>
      <c r="I375" s="5"/>
    </row>
    <row r="376" spans="1:9">
      <c r="A376" s="5"/>
      <c r="B376" s="7"/>
      <c r="C376" s="43">
        <v>2</v>
      </c>
      <c r="D376" s="8">
        <v>1.4</v>
      </c>
      <c r="E376" s="9">
        <v>0.3</v>
      </c>
      <c r="F376" s="8">
        <v>0.6</v>
      </c>
      <c r="G376" s="79">
        <f t="shared" si="6"/>
        <v>0.504</v>
      </c>
      <c r="H376" s="15"/>
      <c r="I376" s="5"/>
    </row>
    <row r="377" spans="1:9">
      <c r="A377" s="5"/>
      <c r="B377" s="7"/>
      <c r="C377" s="43">
        <v>1</v>
      </c>
      <c r="D377" s="8">
        <v>4.4000000000000004</v>
      </c>
      <c r="E377" s="9">
        <v>0.3</v>
      </c>
      <c r="F377" s="8">
        <v>0.6</v>
      </c>
      <c r="G377" s="79">
        <f t="shared" si="6"/>
        <v>0.79200000000000004</v>
      </c>
      <c r="H377" s="15"/>
      <c r="I377" s="5"/>
    </row>
    <row r="378" spans="1:9">
      <c r="A378" s="5"/>
      <c r="B378" s="17" t="s">
        <v>76</v>
      </c>
      <c r="C378" s="43"/>
      <c r="D378" s="8"/>
      <c r="E378" s="9"/>
      <c r="F378" s="8"/>
      <c r="G378" s="79"/>
      <c r="H378" s="18"/>
      <c r="I378" s="5"/>
    </row>
    <row r="379" spans="1:9">
      <c r="A379" s="5"/>
      <c r="B379" s="7"/>
      <c r="C379" s="43">
        <v>8</v>
      </c>
      <c r="D379" s="8">
        <v>6</v>
      </c>
      <c r="E379" s="9">
        <v>0.3</v>
      </c>
      <c r="F379" s="8">
        <v>0.6</v>
      </c>
      <c r="G379" s="79">
        <f t="shared" ref="G379:G389" si="7">C379*D379*E379*F379</f>
        <v>8.6399999999999988</v>
      </c>
      <c r="H379" s="15"/>
      <c r="I379" s="5"/>
    </row>
    <row r="380" spans="1:9">
      <c r="A380" s="5"/>
      <c r="B380" s="7"/>
      <c r="C380" s="43">
        <v>10</v>
      </c>
      <c r="D380" s="8">
        <v>3</v>
      </c>
      <c r="E380" s="9">
        <v>0.3</v>
      </c>
      <c r="F380" s="8">
        <v>0.6</v>
      </c>
      <c r="G380" s="79">
        <f t="shared" si="7"/>
        <v>5.3999999999999995</v>
      </c>
      <c r="H380" s="15"/>
      <c r="I380" s="5"/>
    </row>
    <row r="381" spans="1:9">
      <c r="A381" s="5"/>
      <c r="B381" s="7"/>
      <c r="C381" s="43">
        <v>20</v>
      </c>
      <c r="D381" s="8">
        <v>4</v>
      </c>
      <c r="E381" s="9">
        <v>0.3</v>
      </c>
      <c r="F381" s="8">
        <v>0.6</v>
      </c>
      <c r="G381" s="79">
        <f t="shared" si="7"/>
        <v>14.399999999999999</v>
      </c>
      <c r="H381" s="15"/>
      <c r="I381" s="5"/>
    </row>
    <row r="382" spans="1:9">
      <c r="A382" s="5"/>
      <c r="B382" s="7"/>
      <c r="C382" s="43">
        <v>3</v>
      </c>
      <c r="D382" s="8">
        <v>6</v>
      </c>
      <c r="E382" s="9">
        <v>0.3</v>
      </c>
      <c r="F382" s="8">
        <v>0.6</v>
      </c>
      <c r="G382" s="79">
        <f t="shared" si="7"/>
        <v>3.2399999999999998</v>
      </c>
      <c r="H382" s="15"/>
      <c r="I382" s="5"/>
    </row>
    <row r="383" spans="1:9">
      <c r="A383" s="5"/>
      <c r="B383" s="7"/>
      <c r="C383" s="43">
        <v>11</v>
      </c>
      <c r="D383" s="8">
        <v>4</v>
      </c>
      <c r="E383" s="9">
        <v>0.3</v>
      </c>
      <c r="F383" s="8">
        <v>0.6</v>
      </c>
      <c r="G383" s="79">
        <f t="shared" si="7"/>
        <v>7.919999999999999</v>
      </c>
      <c r="H383" s="15"/>
      <c r="I383" s="5"/>
    </row>
    <row r="384" spans="1:9">
      <c r="A384" s="5"/>
      <c r="B384" s="17"/>
      <c r="C384" s="43">
        <v>4</v>
      </c>
      <c r="D384" s="8">
        <v>11.8</v>
      </c>
      <c r="E384" s="9">
        <v>0.3</v>
      </c>
      <c r="F384" s="8">
        <v>0.6</v>
      </c>
      <c r="G384" s="79">
        <f t="shared" si="7"/>
        <v>8.4960000000000004</v>
      </c>
      <c r="H384" s="15"/>
      <c r="I384" s="5"/>
    </row>
    <row r="385" spans="1:9">
      <c r="A385" s="5"/>
      <c r="B385" s="7"/>
      <c r="C385" s="43">
        <v>4</v>
      </c>
      <c r="D385" s="8">
        <v>8</v>
      </c>
      <c r="E385" s="9">
        <v>0.3</v>
      </c>
      <c r="F385" s="8">
        <v>0.6</v>
      </c>
      <c r="G385" s="79">
        <f t="shared" si="7"/>
        <v>5.76</v>
      </c>
      <c r="H385" s="15"/>
      <c r="I385" s="5"/>
    </row>
    <row r="386" spans="1:9">
      <c r="A386" s="5"/>
      <c r="B386" s="7"/>
      <c r="C386" s="43">
        <v>1</v>
      </c>
      <c r="D386" s="8">
        <v>1.7</v>
      </c>
      <c r="E386" s="9">
        <v>0.3</v>
      </c>
      <c r="F386" s="8">
        <v>0.6</v>
      </c>
      <c r="G386" s="79">
        <f t="shared" si="7"/>
        <v>0.30599999999999999</v>
      </c>
      <c r="H386" s="15"/>
      <c r="I386" s="5"/>
    </row>
    <row r="387" spans="1:9">
      <c r="A387" s="5"/>
      <c r="B387" s="7"/>
      <c r="C387" s="43">
        <v>1</v>
      </c>
      <c r="D387" s="8">
        <v>1.6</v>
      </c>
      <c r="E387" s="9">
        <v>0.3</v>
      </c>
      <c r="F387" s="8">
        <v>0.6</v>
      </c>
      <c r="G387" s="79">
        <f t="shared" si="7"/>
        <v>0.28799999999999998</v>
      </c>
      <c r="H387" s="15"/>
      <c r="I387" s="5"/>
    </row>
    <row r="388" spans="1:9">
      <c r="A388" s="5"/>
      <c r="B388" s="7"/>
      <c r="C388" s="43">
        <v>2</v>
      </c>
      <c r="D388" s="8">
        <v>1.4</v>
      </c>
      <c r="E388" s="9">
        <v>0.3</v>
      </c>
      <c r="F388" s="8">
        <v>0.6</v>
      </c>
      <c r="G388" s="79">
        <f t="shared" si="7"/>
        <v>0.504</v>
      </c>
      <c r="H388" s="15"/>
      <c r="I388" s="5"/>
    </row>
    <row r="389" spans="1:9">
      <c r="A389" s="5"/>
      <c r="B389" s="7"/>
      <c r="C389" s="43">
        <v>1</v>
      </c>
      <c r="D389" s="8">
        <v>4.4000000000000004</v>
      </c>
      <c r="E389" s="9">
        <v>0.3</v>
      </c>
      <c r="F389" s="8">
        <v>0.6</v>
      </c>
      <c r="G389" s="79">
        <f t="shared" si="7"/>
        <v>0.79200000000000004</v>
      </c>
      <c r="H389" s="15"/>
      <c r="I389" s="5"/>
    </row>
    <row r="390" spans="1:9">
      <c r="A390" s="5"/>
      <c r="B390" s="17" t="s">
        <v>77</v>
      </c>
      <c r="C390" s="43"/>
      <c r="D390" s="8"/>
      <c r="E390" s="9"/>
      <c r="F390" s="8"/>
      <c r="G390" s="79"/>
      <c r="H390" s="15"/>
      <c r="I390" s="5"/>
    </row>
    <row r="391" spans="1:9">
      <c r="A391" s="5"/>
      <c r="B391" s="7"/>
      <c r="C391" s="43">
        <v>2</v>
      </c>
      <c r="D391" s="8">
        <v>9.5</v>
      </c>
      <c r="E391" s="9">
        <v>0.3</v>
      </c>
      <c r="F391" s="8">
        <v>0.6</v>
      </c>
      <c r="G391" s="79">
        <f>C391*D391*E391*F391</f>
        <v>3.42</v>
      </c>
      <c r="H391" s="15"/>
      <c r="I391" s="5"/>
    </row>
    <row r="392" spans="1:9">
      <c r="A392" s="5"/>
      <c r="B392" s="7"/>
      <c r="C392" s="43">
        <v>3</v>
      </c>
      <c r="D392" s="8">
        <v>3.8</v>
      </c>
      <c r="E392" s="9">
        <v>0.3</v>
      </c>
      <c r="F392" s="8">
        <v>0.6</v>
      </c>
      <c r="G392" s="79">
        <f>C392*D392*E392*F392</f>
        <v>2.0519999999999996</v>
      </c>
      <c r="H392" s="15"/>
      <c r="I392" s="5"/>
    </row>
    <row r="393" spans="1:9">
      <c r="A393" s="5"/>
      <c r="B393" s="7"/>
      <c r="C393" s="43"/>
      <c r="D393" s="8"/>
      <c r="E393" s="9"/>
      <c r="F393" s="8"/>
      <c r="G393" s="79" t="s">
        <v>62</v>
      </c>
      <c r="H393" s="18">
        <f>SUM(G367:G392)</f>
        <v>116.96399999999997</v>
      </c>
      <c r="I393" s="5" t="s">
        <v>10</v>
      </c>
    </row>
    <row r="394" spans="1:9">
      <c r="A394" s="5"/>
      <c r="B394" s="17"/>
      <c r="C394" s="43"/>
      <c r="D394" s="8"/>
      <c r="E394" s="9"/>
      <c r="F394" s="8"/>
      <c r="G394" s="79" t="s">
        <v>63</v>
      </c>
      <c r="H394" s="18">
        <f>ROUNDUP(H393,0)</f>
        <v>117</v>
      </c>
      <c r="I394" s="5" t="s">
        <v>10</v>
      </c>
    </row>
    <row r="395" spans="1:9">
      <c r="A395" s="5"/>
      <c r="B395" s="17" t="s">
        <v>78</v>
      </c>
      <c r="C395" s="43"/>
      <c r="D395" s="8"/>
      <c r="E395" s="9"/>
      <c r="F395" s="8"/>
      <c r="G395" s="79"/>
      <c r="H395" s="15"/>
      <c r="I395" s="5"/>
    </row>
    <row r="396" spans="1:9">
      <c r="A396" s="5"/>
      <c r="B396" s="17" t="s">
        <v>79</v>
      </c>
      <c r="C396" s="43">
        <v>1</v>
      </c>
      <c r="D396" s="8">
        <v>17.149999999999999</v>
      </c>
      <c r="E396" s="9">
        <v>6</v>
      </c>
      <c r="F396" s="8">
        <v>0.15</v>
      </c>
      <c r="G396" s="79">
        <f>C396*D396*E396*F396</f>
        <v>15.434999999999999</v>
      </c>
      <c r="H396" s="15"/>
      <c r="I396" s="5"/>
    </row>
    <row r="397" spans="1:9">
      <c r="A397" s="5"/>
      <c r="B397" s="17"/>
      <c r="C397" s="43">
        <v>1</v>
      </c>
      <c r="D397" s="8">
        <v>18.5</v>
      </c>
      <c r="E397" s="9">
        <v>8.15</v>
      </c>
      <c r="F397" s="8">
        <v>0.15</v>
      </c>
      <c r="G397" s="79">
        <f>C397*D397*E397*F397</f>
        <v>22.616250000000001</v>
      </c>
      <c r="H397" s="15"/>
      <c r="I397" s="5"/>
    </row>
    <row r="398" spans="1:9">
      <c r="A398" s="5"/>
      <c r="B398" s="17"/>
      <c r="C398" s="43">
        <v>1</v>
      </c>
      <c r="D398" s="8">
        <v>19.149999999999999</v>
      </c>
      <c r="E398" s="9">
        <v>3.45</v>
      </c>
      <c r="F398" s="8">
        <v>0.15</v>
      </c>
      <c r="G398" s="79">
        <f>C398*D398*E398*F398</f>
        <v>9.910124999999999</v>
      </c>
      <c r="H398" s="15"/>
      <c r="I398" s="5"/>
    </row>
    <row r="399" spans="1:9">
      <c r="A399" s="5"/>
      <c r="B399" s="17"/>
      <c r="C399" s="43">
        <v>1</v>
      </c>
      <c r="D399" s="8">
        <v>21.15</v>
      </c>
      <c r="E399" s="9">
        <v>8.3000000000000007</v>
      </c>
      <c r="F399" s="8">
        <v>0.15</v>
      </c>
      <c r="G399" s="79">
        <f>C399*D399*E399*F399</f>
        <v>26.331750000000003</v>
      </c>
      <c r="H399" s="15"/>
      <c r="I399" s="5"/>
    </row>
    <row r="400" spans="1:9">
      <c r="A400" s="5"/>
      <c r="B400" s="17" t="s">
        <v>80</v>
      </c>
      <c r="C400" s="43"/>
      <c r="D400" s="8"/>
      <c r="E400" s="9"/>
      <c r="F400" s="8"/>
      <c r="G400" s="79"/>
      <c r="H400" s="15"/>
      <c r="I400" s="5"/>
    </row>
    <row r="401" spans="1:9">
      <c r="A401" s="5"/>
      <c r="B401" s="17"/>
      <c r="C401" s="43">
        <v>1</v>
      </c>
      <c r="D401" s="8">
        <v>17.149999999999999</v>
      </c>
      <c r="E401" s="9">
        <v>6</v>
      </c>
      <c r="F401" s="8">
        <v>0.15</v>
      </c>
      <c r="G401" s="79">
        <f>C401*D401*E401*F401</f>
        <v>15.434999999999999</v>
      </c>
      <c r="H401" s="15"/>
      <c r="I401" s="5"/>
    </row>
    <row r="402" spans="1:9">
      <c r="A402" s="5"/>
      <c r="B402" s="17"/>
      <c r="C402" s="43">
        <v>1</v>
      </c>
      <c r="D402" s="8">
        <v>18.5</v>
      </c>
      <c r="E402" s="9">
        <v>8.15</v>
      </c>
      <c r="F402" s="8">
        <v>0.15</v>
      </c>
      <c r="G402" s="79">
        <f>C402*D402*E402*F402</f>
        <v>22.616250000000001</v>
      </c>
      <c r="H402" s="15"/>
      <c r="I402" s="5"/>
    </row>
    <row r="403" spans="1:9">
      <c r="A403" s="5"/>
      <c r="B403" s="17"/>
      <c r="C403" s="43">
        <v>1</v>
      </c>
      <c r="D403" s="8">
        <v>19.149999999999999</v>
      </c>
      <c r="E403" s="9">
        <v>3.45</v>
      </c>
      <c r="F403" s="8">
        <v>0.15</v>
      </c>
      <c r="G403" s="79">
        <f>C403*D403*E403*F403</f>
        <v>9.910124999999999</v>
      </c>
      <c r="H403" s="15"/>
      <c r="I403" s="5"/>
    </row>
    <row r="404" spans="1:9">
      <c r="A404" s="5"/>
      <c r="B404" s="17"/>
      <c r="C404" s="43">
        <v>1</v>
      </c>
      <c r="D404" s="8">
        <v>21.15</v>
      </c>
      <c r="E404" s="9">
        <v>8.3000000000000007</v>
      </c>
      <c r="F404" s="8">
        <v>0.15</v>
      </c>
      <c r="G404" s="79">
        <f>C404*D404*E404*F404</f>
        <v>26.331750000000003</v>
      </c>
      <c r="H404" s="15"/>
      <c r="I404" s="5"/>
    </row>
    <row r="405" spans="1:9">
      <c r="A405" s="5"/>
      <c r="B405" s="17" t="s">
        <v>81</v>
      </c>
      <c r="C405" s="43"/>
      <c r="D405" s="8"/>
      <c r="E405" s="9"/>
      <c r="F405" s="8"/>
      <c r="G405" s="79"/>
      <c r="H405" s="15"/>
      <c r="I405" s="5"/>
    </row>
    <row r="406" spans="1:9">
      <c r="A406" s="5"/>
      <c r="B406" s="17"/>
      <c r="C406" s="43">
        <v>1</v>
      </c>
      <c r="D406" s="8">
        <v>9.5</v>
      </c>
      <c r="E406" s="9">
        <v>3.8</v>
      </c>
      <c r="F406" s="8">
        <v>0.15</v>
      </c>
      <c r="G406" s="79">
        <f>C406*D406*E406*F406</f>
        <v>5.415</v>
      </c>
      <c r="H406" s="15"/>
      <c r="I406" s="5"/>
    </row>
    <row r="407" spans="1:9">
      <c r="A407" s="5"/>
      <c r="B407" s="17"/>
      <c r="C407" s="43"/>
      <c r="D407" s="8"/>
      <c r="E407" s="9"/>
      <c r="F407" s="8"/>
      <c r="G407" s="79" t="s">
        <v>62</v>
      </c>
      <c r="H407" s="18">
        <f>SUM(G396:G406)</f>
        <v>154.00125</v>
      </c>
      <c r="I407" s="5" t="s">
        <v>10</v>
      </c>
    </row>
    <row r="408" spans="1:9">
      <c r="A408" s="5"/>
      <c r="B408" s="7"/>
      <c r="C408" s="43"/>
      <c r="D408" s="8"/>
      <c r="E408" s="9"/>
      <c r="F408" s="8"/>
      <c r="G408" s="79" t="s">
        <v>63</v>
      </c>
      <c r="H408" s="18">
        <f>ROUNDUP(H407,0)</f>
        <v>155</v>
      </c>
      <c r="I408" s="5" t="s">
        <v>10</v>
      </c>
    </row>
    <row r="409" spans="1:9">
      <c r="A409" s="5"/>
      <c r="B409" s="17" t="s">
        <v>85</v>
      </c>
      <c r="C409" s="43"/>
      <c r="D409" s="8"/>
      <c r="E409" s="9"/>
      <c r="F409" s="8"/>
      <c r="G409" s="79"/>
      <c r="H409" s="18"/>
      <c r="I409" s="5"/>
    </row>
    <row r="410" spans="1:9">
      <c r="A410" s="5"/>
      <c r="B410" s="17" t="s">
        <v>79</v>
      </c>
      <c r="C410" s="43">
        <v>1</v>
      </c>
      <c r="D410" s="8">
        <v>25.8</v>
      </c>
      <c r="E410" s="9">
        <v>0.6</v>
      </c>
      <c r="F410" s="8">
        <v>0.15</v>
      </c>
      <c r="G410" s="79">
        <f>C410*D410*E410*F410</f>
        <v>2.3220000000000001</v>
      </c>
      <c r="H410" s="18"/>
      <c r="I410" s="5"/>
    </row>
    <row r="411" spans="1:9">
      <c r="A411" s="5"/>
      <c r="B411" s="17"/>
      <c r="C411" s="43">
        <v>1</v>
      </c>
      <c r="D411" s="8">
        <v>8.3000000000000007</v>
      </c>
      <c r="E411" s="9">
        <v>0.6</v>
      </c>
      <c r="F411" s="8">
        <v>0.15</v>
      </c>
      <c r="G411" s="79">
        <f>C411*D411*E411*F411</f>
        <v>0.747</v>
      </c>
      <c r="H411" s="18"/>
      <c r="I411" s="5"/>
    </row>
    <row r="412" spans="1:9">
      <c r="A412" s="5"/>
      <c r="B412" s="17"/>
      <c r="C412" s="43">
        <v>1</v>
      </c>
      <c r="D412" s="8">
        <v>12.3</v>
      </c>
      <c r="E412" s="9">
        <v>0.6</v>
      </c>
      <c r="F412" s="8">
        <v>0.15</v>
      </c>
      <c r="G412" s="79">
        <f>C412*D412*E412*F412</f>
        <v>1.107</v>
      </c>
      <c r="H412" s="18"/>
      <c r="I412" s="5"/>
    </row>
    <row r="413" spans="1:9">
      <c r="A413" s="5"/>
      <c r="B413" s="17"/>
      <c r="C413" s="43">
        <v>2</v>
      </c>
      <c r="D413" s="8">
        <v>2</v>
      </c>
      <c r="E413" s="9">
        <v>0.85</v>
      </c>
      <c r="F413" s="8">
        <v>0.15</v>
      </c>
      <c r="G413" s="79">
        <f>C413*D413*E413*F413</f>
        <v>0.51</v>
      </c>
      <c r="H413" s="18"/>
      <c r="I413" s="5"/>
    </row>
    <row r="414" spans="1:9">
      <c r="A414" s="5"/>
      <c r="B414" s="17"/>
      <c r="C414" s="43">
        <v>1</v>
      </c>
      <c r="D414" s="8">
        <v>8</v>
      </c>
      <c r="E414" s="9">
        <v>0.7</v>
      </c>
      <c r="F414" s="8">
        <v>0.15</v>
      </c>
      <c r="G414" s="79">
        <f>C414*D414*E414*F414</f>
        <v>0.84</v>
      </c>
      <c r="H414" s="18"/>
      <c r="I414" s="5"/>
    </row>
    <row r="415" spans="1:9">
      <c r="A415" s="5"/>
      <c r="B415" s="17" t="s">
        <v>80</v>
      </c>
      <c r="C415" s="43"/>
      <c r="D415" s="8"/>
      <c r="E415" s="9"/>
      <c r="F415" s="8"/>
      <c r="G415" s="79"/>
      <c r="H415" s="18"/>
      <c r="I415" s="5"/>
    </row>
    <row r="416" spans="1:9">
      <c r="A416" s="5"/>
      <c r="B416" s="17"/>
      <c r="C416" s="43">
        <v>1</v>
      </c>
      <c r="D416" s="8">
        <v>25.8</v>
      </c>
      <c r="E416" s="9">
        <v>0.6</v>
      </c>
      <c r="F416" s="8">
        <v>0.15</v>
      </c>
      <c r="G416" s="79">
        <f>C416*D416*E416*F416</f>
        <v>2.3220000000000001</v>
      </c>
      <c r="H416" s="18"/>
      <c r="I416" s="5"/>
    </row>
    <row r="417" spans="1:9">
      <c r="A417" s="5"/>
      <c r="B417" s="17"/>
      <c r="C417" s="43">
        <v>1</v>
      </c>
      <c r="D417" s="8">
        <v>8.3000000000000007</v>
      </c>
      <c r="E417" s="9">
        <v>0.6</v>
      </c>
      <c r="F417" s="8">
        <v>0.15</v>
      </c>
      <c r="G417" s="79">
        <f>C417*D417*E417*F417</f>
        <v>0.747</v>
      </c>
      <c r="H417" s="18"/>
      <c r="I417" s="5"/>
    </row>
    <row r="418" spans="1:9">
      <c r="A418" s="5"/>
      <c r="B418" s="17"/>
      <c r="C418" s="43">
        <v>1</v>
      </c>
      <c r="D418" s="8">
        <v>12.3</v>
      </c>
      <c r="E418" s="9">
        <v>0.6</v>
      </c>
      <c r="F418" s="8">
        <v>0.15</v>
      </c>
      <c r="G418" s="79">
        <f>C418*D418*E418*F418</f>
        <v>1.107</v>
      </c>
      <c r="H418" s="18"/>
      <c r="I418" s="5"/>
    </row>
    <row r="419" spans="1:9">
      <c r="A419" s="5"/>
      <c r="B419" s="17"/>
      <c r="C419" s="43">
        <v>2</v>
      </c>
      <c r="D419" s="8">
        <v>2</v>
      </c>
      <c r="E419" s="9">
        <v>0.85</v>
      </c>
      <c r="F419" s="8">
        <v>0.15</v>
      </c>
      <c r="G419" s="79">
        <f>C419*D419*E419*F419</f>
        <v>0.51</v>
      </c>
      <c r="H419" s="18"/>
      <c r="I419" s="5"/>
    </row>
    <row r="420" spans="1:9">
      <c r="A420" s="5"/>
      <c r="B420" s="17"/>
      <c r="C420" s="43">
        <v>1</v>
      </c>
      <c r="D420" s="8">
        <v>8</v>
      </c>
      <c r="E420" s="9">
        <v>0.7</v>
      </c>
      <c r="F420" s="8">
        <v>0.15</v>
      </c>
      <c r="G420" s="79">
        <f>C420*D420*E420*F420</f>
        <v>0.84</v>
      </c>
      <c r="H420" s="18"/>
      <c r="I420" s="5"/>
    </row>
    <row r="421" spans="1:9">
      <c r="A421" s="5"/>
      <c r="B421" s="17"/>
      <c r="C421" s="43"/>
      <c r="D421" s="8"/>
      <c r="E421" s="9"/>
      <c r="F421" s="8"/>
      <c r="G421" s="79" t="s">
        <v>62</v>
      </c>
      <c r="H421" s="18">
        <f>SUM(G410:G420)</f>
        <v>11.052</v>
      </c>
      <c r="I421" s="5" t="s">
        <v>10</v>
      </c>
    </row>
    <row r="422" spans="1:9">
      <c r="A422" s="5"/>
      <c r="B422" s="17"/>
      <c r="C422" s="43"/>
      <c r="D422" s="8"/>
      <c r="E422" s="9"/>
      <c r="F422" s="8"/>
      <c r="G422" s="79" t="s">
        <v>63</v>
      </c>
      <c r="H422" s="18">
        <f>ROUNDUP(H421,0)</f>
        <v>12</v>
      </c>
      <c r="I422" s="5" t="s">
        <v>10</v>
      </c>
    </row>
    <row r="423" spans="1:9">
      <c r="A423" s="5"/>
      <c r="B423" s="17" t="s">
        <v>82</v>
      </c>
      <c r="C423" s="43"/>
      <c r="D423" s="8"/>
      <c r="E423" s="9"/>
      <c r="F423" s="8"/>
      <c r="G423" s="79"/>
      <c r="H423" s="18"/>
      <c r="I423" s="5"/>
    </row>
    <row r="424" spans="1:9">
      <c r="A424" s="5"/>
      <c r="B424" s="17" t="s">
        <v>79</v>
      </c>
      <c r="C424" s="43">
        <v>1</v>
      </c>
      <c r="D424" s="8">
        <v>3.75</v>
      </c>
      <c r="E424" s="9">
        <v>1.5</v>
      </c>
      <c r="F424" s="8">
        <v>0.15</v>
      </c>
      <c r="G424" s="79">
        <f>C424*D424*E424*F424</f>
        <v>0.84375</v>
      </c>
      <c r="H424" s="18"/>
      <c r="I424" s="5"/>
    </row>
    <row r="425" spans="1:9">
      <c r="A425" s="5"/>
      <c r="B425" s="7"/>
      <c r="C425" s="43">
        <v>1</v>
      </c>
      <c r="D425" s="8">
        <v>3.45</v>
      </c>
      <c r="E425" s="9">
        <v>1.5</v>
      </c>
      <c r="F425" s="8">
        <v>0.15</v>
      </c>
      <c r="G425" s="79">
        <f>C425*D425*E425*F425</f>
        <v>0.77625000000000011</v>
      </c>
      <c r="H425" s="18"/>
      <c r="I425" s="5"/>
    </row>
    <row r="426" spans="1:9">
      <c r="A426" s="5"/>
      <c r="B426" s="7" t="s">
        <v>83</v>
      </c>
      <c r="C426" s="43">
        <v>24</v>
      </c>
      <c r="D426" s="8">
        <v>0.3</v>
      </c>
      <c r="E426" s="9">
        <v>1.5</v>
      </c>
      <c r="F426" s="8">
        <v>0.35</v>
      </c>
      <c r="G426" s="79">
        <f>C426*D426*E426*F426</f>
        <v>3.7799999999999994</v>
      </c>
      <c r="H426" s="18"/>
      <c r="I426" s="5"/>
    </row>
    <row r="427" spans="1:9">
      <c r="A427" s="5"/>
      <c r="B427" s="7" t="s">
        <v>84</v>
      </c>
      <c r="C427" s="43">
        <v>1</v>
      </c>
      <c r="D427" s="8">
        <v>2.2999999999999998</v>
      </c>
      <c r="E427" s="9">
        <v>3.2</v>
      </c>
      <c r="F427" s="8">
        <v>0.15</v>
      </c>
      <c r="G427" s="79">
        <f>C427*D427*E427*F427</f>
        <v>1.1039999999999999</v>
      </c>
      <c r="H427" s="18"/>
      <c r="I427" s="5"/>
    </row>
    <row r="428" spans="1:9">
      <c r="A428" s="5"/>
      <c r="B428" s="17" t="s">
        <v>80</v>
      </c>
      <c r="C428" s="43"/>
      <c r="D428" s="8"/>
      <c r="E428" s="9"/>
      <c r="F428" s="8"/>
      <c r="G428" s="79"/>
      <c r="H428" s="18"/>
      <c r="I428" s="5"/>
    </row>
    <row r="429" spans="1:9">
      <c r="A429" s="5"/>
      <c r="B429" s="17"/>
      <c r="C429" s="43">
        <v>1</v>
      </c>
      <c r="D429" s="8">
        <v>3.75</v>
      </c>
      <c r="E429" s="9">
        <v>1.5</v>
      </c>
      <c r="F429" s="8">
        <v>0.15</v>
      </c>
      <c r="G429" s="79">
        <f>C429*D429*E429*F429</f>
        <v>0.84375</v>
      </c>
      <c r="H429" s="18"/>
      <c r="I429" s="5"/>
    </row>
    <row r="430" spans="1:9">
      <c r="A430" s="5"/>
      <c r="B430" s="7"/>
      <c r="C430" s="43">
        <v>1</v>
      </c>
      <c r="D430" s="8">
        <v>3.45</v>
      </c>
      <c r="E430" s="9">
        <v>1.5</v>
      </c>
      <c r="F430" s="8">
        <v>0.15</v>
      </c>
      <c r="G430" s="79">
        <f>C430*D430*E430*F430</f>
        <v>0.77625000000000011</v>
      </c>
      <c r="H430" s="18"/>
      <c r="I430" s="5"/>
    </row>
    <row r="431" spans="1:9">
      <c r="A431" s="5"/>
      <c r="B431" s="7" t="s">
        <v>83</v>
      </c>
      <c r="C431" s="43">
        <v>24</v>
      </c>
      <c r="D431" s="8">
        <v>0.3</v>
      </c>
      <c r="E431" s="9">
        <v>1.5</v>
      </c>
      <c r="F431" s="8">
        <v>0.35</v>
      </c>
      <c r="G431" s="79">
        <f>C431*D431*E431*F431</f>
        <v>3.7799999999999994</v>
      </c>
      <c r="H431" s="18"/>
      <c r="I431" s="5"/>
    </row>
    <row r="432" spans="1:9">
      <c r="A432" s="5"/>
      <c r="B432" s="7" t="s">
        <v>84</v>
      </c>
      <c r="C432" s="43">
        <v>1</v>
      </c>
      <c r="D432" s="8">
        <v>2.2999999999999998</v>
      </c>
      <c r="E432" s="9">
        <v>3.2</v>
      </c>
      <c r="F432" s="8">
        <v>0.15</v>
      </c>
      <c r="G432" s="79">
        <f>C432*D432*E432*F432</f>
        <v>1.1039999999999999</v>
      </c>
      <c r="H432" s="18"/>
      <c r="I432" s="5"/>
    </row>
    <row r="433" spans="1:9">
      <c r="A433" s="5"/>
      <c r="B433" s="7"/>
      <c r="C433" s="43"/>
      <c r="D433" s="8"/>
      <c r="E433" s="9"/>
      <c r="F433" s="8"/>
      <c r="G433" s="79" t="s">
        <v>62</v>
      </c>
      <c r="H433" s="18">
        <f>SUM(G424:G432)</f>
        <v>13.007999999999997</v>
      </c>
      <c r="I433" s="5" t="s">
        <v>10</v>
      </c>
    </row>
    <row r="434" spans="1:9">
      <c r="A434" s="5"/>
      <c r="B434" s="7"/>
      <c r="C434" s="43"/>
      <c r="D434" s="8"/>
      <c r="E434" s="9"/>
      <c r="F434" s="8"/>
      <c r="G434" s="79" t="s">
        <v>63</v>
      </c>
      <c r="H434" s="18">
        <f>ROUNDUP(H433,0)</f>
        <v>14</v>
      </c>
      <c r="I434" s="5" t="s">
        <v>10</v>
      </c>
    </row>
    <row r="435" spans="1:9" ht="45.75" customHeight="1">
      <c r="A435" s="5">
        <f>A290+1</f>
        <v>14</v>
      </c>
      <c r="B435" s="331" t="s">
        <v>125</v>
      </c>
      <c r="C435" s="332"/>
      <c r="D435" s="332"/>
      <c r="E435" s="332"/>
      <c r="F435" s="332"/>
      <c r="G435" s="332"/>
      <c r="H435" s="332"/>
      <c r="I435" s="333"/>
    </row>
    <row r="436" spans="1:9">
      <c r="A436" s="5"/>
      <c r="B436" s="7"/>
      <c r="C436" s="43">
        <v>6</v>
      </c>
      <c r="D436" s="8">
        <v>10.85</v>
      </c>
      <c r="E436" s="9">
        <v>0.23</v>
      </c>
      <c r="F436" s="8">
        <v>1.2</v>
      </c>
      <c r="G436" s="79">
        <f t="shared" ref="G436:G448" si="8">C436*D436*E436*F436</f>
        <v>17.967599999999997</v>
      </c>
      <c r="H436" s="15"/>
      <c r="I436" s="5"/>
    </row>
    <row r="437" spans="1:9">
      <c r="A437" s="5"/>
      <c r="B437" s="7"/>
      <c r="C437" s="43">
        <v>3</v>
      </c>
      <c r="D437" s="8">
        <v>4.8</v>
      </c>
      <c r="E437" s="9">
        <v>0.23</v>
      </c>
      <c r="F437" s="8">
        <v>1.2</v>
      </c>
      <c r="G437" s="79">
        <f t="shared" si="8"/>
        <v>3.9743999999999997</v>
      </c>
      <c r="H437" s="15"/>
      <c r="I437" s="5"/>
    </row>
    <row r="438" spans="1:9">
      <c r="A438" s="5"/>
      <c r="B438" s="7"/>
      <c r="C438" s="43">
        <v>3</v>
      </c>
      <c r="D438" s="8">
        <v>4.2</v>
      </c>
      <c r="E438" s="9">
        <v>0.23</v>
      </c>
      <c r="F438" s="8">
        <v>1.2</v>
      </c>
      <c r="G438" s="79">
        <f t="shared" si="8"/>
        <v>3.4776000000000007</v>
      </c>
      <c r="H438" s="15"/>
      <c r="I438" s="5"/>
    </row>
    <row r="439" spans="1:9">
      <c r="A439" s="5"/>
      <c r="B439" s="7"/>
      <c r="C439" s="43">
        <v>3</v>
      </c>
      <c r="D439" s="8">
        <v>2.8</v>
      </c>
      <c r="E439" s="9">
        <v>0.23</v>
      </c>
      <c r="F439" s="8">
        <v>1.2</v>
      </c>
      <c r="G439" s="79">
        <f t="shared" si="8"/>
        <v>2.3183999999999996</v>
      </c>
      <c r="H439" s="15"/>
      <c r="I439" s="5"/>
    </row>
    <row r="440" spans="1:9">
      <c r="A440" s="5"/>
      <c r="B440" s="7"/>
      <c r="C440" s="43">
        <v>3</v>
      </c>
      <c r="D440" s="8">
        <v>5.8</v>
      </c>
      <c r="E440" s="9">
        <v>0.23</v>
      </c>
      <c r="F440" s="8">
        <v>1.2</v>
      </c>
      <c r="G440" s="79">
        <f t="shared" si="8"/>
        <v>4.8023999999999996</v>
      </c>
      <c r="H440" s="15"/>
      <c r="I440" s="5"/>
    </row>
    <row r="441" spans="1:9">
      <c r="A441" s="5"/>
      <c r="B441" s="7"/>
      <c r="C441" s="43">
        <v>1</v>
      </c>
      <c r="D441" s="8">
        <v>10.8</v>
      </c>
      <c r="E441" s="9">
        <v>0.23</v>
      </c>
      <c r="F441" s="8">
        <v>1.2</v>
      </c>
      <c r="G441" s="79">
        <f t="shared" si="8"/>
        <v>2.9808000000000003</v>
      </c>
      <c r="H441" s="15"/>
      <c r="I441" s="5"/>
    </row>
    <row r="442" spans="1:9">
      <c r="A442" s="5"/>
      <c r="B442" s="7"/>
      <c r="C442" s="43">
        <v>1</v>
      </c>
      <c r="D442" s="8">
        <v>8.15</v>
      </c>
      <c r="E442" s="9">
        <v>0.23</v>
      </c>
      <c r="F442" s="8">
        <v>1.2</v>
      </c>
      <c r="G442" s="79">
        <f t="shared" si="8"/>
        <v>2.2494000000000001</v>
      </c>
      <c r="H442" s="15"/>
      <c r="I442" s="5"/>
    </row>
    <row r="443" spans="1:9">
      <c r="A443" s="5"/>
      <c r="B443" s="7"/>
      <c r="C443" s="43">
        <v>12</v>
      </c>
      <c r="D443" s="8">
        <v>3.2</v>
      </c>
      <c r="E443" s="9">
        <v>0.23</v>
      </c>
      <c r="F443" s="8">
        <v>1.2</v>
      </c>
      <c r="G443" s="79">
        <f t="shared" si="8"/>
        <v>10.598400000000003</v>
      </c>
      <c r="H443" s="15"/>
      <c r="I443" s="5"/>
    </row>
    <row r="444" spans="1:9">
      <c r="A444" s="5"/>
      <c r="B444" s="7"/>
      <c r="C444" s="43">
        <v>2</v>
      </c>
      <c r="D444" s="8">
        <v>2.6</v>
      </c>
      <c r="E444" s="9">
        <v>0.23</v>
      </c>
      <c r="F444" s="8">
        <v>1.2</v>
      </c>
      <c r="G444" s="79">
        <f t="shared" si="8"/>
        <v>1.4352000000000003</v>
      </c>
      <c r="H444" s="15"/>
      <c r="I444" s="5"/>
    </row>
    <row r="445" spans="1:9">
      <c r="A445" s="5"/>
      <c r="B445" s="7"/>
      <c r="C445" s="43">
        <v>6</v>
      </c>
      <c r="D445" s="8">
        <v>1.6</v>
      </c>
      <c r="E445" s="9">
        <v>0.23</v>
      </c>
      <c r="F445" s="8">
        <v>1.2</v>
      </c>
      <c r="G445" s="79">
        <f t="shared" si="8"/>
        <v>2.6496000000000008</v>
      </c>
      <c r="H445" s="15"/>
      <c r="I445" s="5"/>
    </row>
    <row r="446" spans="1:9">
      <c r="A446" s="5"/>
      <c r="B446" s="7"/>
      <c r="C446" s="43">
        <v>3</v>
      </c>
      <c r="D446" s="8">
        <v>2.75</v>
      </c>
      <c r="E446" s="9">
        <v>0.23</v>
      </c>
      <c r="F446" s="8">
        <v>1.2</v>
      </c>
      <c r="G446" s="79">
        <f t="shared" si="8"/>
        <v>2.2770000000000001</v>
      </c>
      <c r="H446" s="15"/>
      <c r="I446" s="5"/>
    </row>
    <row r="447" spans="1:9">
      <c r="A447" s="5"/>
      <c r="B447" s="7"/>
      <c r="C447" s="43">
        <v>2</v>
      </c>
      <c r="D447" s="8">
        <v>3.35</v>
      </c>
      <c r="E447" s="9">
        <v>0.23</v>
      </c>
      <c r="F447" s="8">
        <v>1.2</v>
      </c>
      <c r="G447" s="79">
        <f t="shared" si="8"/>
        <v>1.8492000000000002</v>
      </c>
      <c r="H447" s="15"/>
      <c r="I447" s="5"/>
    </row>
    <row r="448" spans="1:9">
      <c r="A448" s="5"/>
      <c r="B448" s="7"/>
      <c r="C448" s="43">
        <v>3</v>
      </c>
      <c r="D448" s="8">
        <v>2.2999999999999998</v>
      </c>
      <c r="E448" s="9">
        <v>0.23</v>
      </c>
      <c r="F448" s="8">
        <v>1.2</v>
      </c>
      <c r="G448" s="79">
        <f t="shared" si="8"/>
        <v>1.9043999999999999</v>
      </c>
      <c r="H448" s="15"/>
      <c r="I448" s="5"/>
    </row>
    <row r="449" spans="1:9">
      <c r="A449" s="5"/>
      <c r="B449" s="7"/>
      <c r="C449" s="43"/>
      <c r="D449" s="8"/>
      <c r="E449" s="9"/>
      <c r="F449" s="8"/>
      <c r="G449" s="79" t="s">
        <v>62</v>
      </c>
      <c r="H449" s="18">
        <f>SUM(G436:G448)</f>
        <v>58.484400000000015</v>
      </c>
      <c r="I449" s="5" t="s">
        <v>10</v>
      </c>
    </row>
    <row r="450" spans="1:9">
      <c r="A450" s="5"/>
      <c r="B450" s="7"/>
      <c r="C450" s="43"/>
      <c r="D450" s="8"/>
      <c r="E450" s="9"/>
      <c r="F450" s="8"/>
      <c r="G450" s="79" t="s">
        <v>63</v>
      </c>
      <c r="H450" s="18">
        <f>ROUNDUP(H449,0)</f>
        <v>59</v>
      </c>
      <c r="I450" s="5" t="s">
        <v>10</v>
      </c>
    </row>
    <row r="451" spans="1:9" ht="60.75" customHeight="1">
      <c r="A451" s="5">
        <f>A435+1</f>
        <v>15</v>
      </c>
      <c r="B451" s="331" t="s">
        <v>299</v>
      </c>
      <c r="C451" s="332"/>
      <c r="D451" s="332"/>
      <c r="E451" s="332"/>
      <c r="F451" s="332"/>
      <c r="G451" s="332"/>
      <c r="H451" s="332"/>
      <c r="I451" s="333"/>
    </row>
    <row r="452" spans="1:9">
      <c r="A452" s="5"/>
      <c r="B452" s="17" t="s">
        <v>100</v>
      </c>
      <c r="C452" s="43">
        <v>8</v>
      </c>
      <c r="D452" s="8">
        <v>6</v>
      </c>
      <c r="E452" s="9">
        <v>0.23</v>
      </c>
      <c r="F452" s="8">
        <v>3.15</v>
      </c>
      <c r="G452" s="79">
        <f>C452*D452*E452*F452</f>
        <v>34.776000000000003</v>
      </c>
      <c r="H452" s="15"/>
      <c r="I452" s="16"/>
    </row>
    <row r="453" spans="1:9">
      <c r="A453" s="5"/>
      <c r="B453" s="7"/>
      <c r="C453" s="43">
        <v>2</v>
      </c>
      <c r="D453" s="8">
        <v>3</v>
      </c>
      <c r="E453" s="9">
        <v>0.23</v>
      </c>
      <c r="F453" s="8">
        <v>3.15</v>
      </c>
      <c r="G453" s="79">
        <f t="shared" ref="G453:G466" si="9">C453*D453*E453*F453</f>
        <v>4.3470000000000004</v>
      </c>
      <c r="H453" s="15"/>
      <c r="I453" s="16"/>
    </row>
    <row r="454" spans="1:9">
      <c r="A454" s="5"/>
      <c r="B454" s="7"/>
      <c r="C454" s="43">
        <v>3</v>
      </c>
      <c r="D454" s="8">
        <v>8.3000000000000007</v>
      </c>
      <c r="E454" s="9">
        <v>0.23</v>
      </c>
      <c r="F454" s="8">
        <v>3.15</v>
      </c>
      <c r="G454" s="79">
        <f t="shared" si="9"/>
        <v>18.040050000000001</v>
      </c>
      <c r="H454" s="15"/>
      <c r="I454" s="16"/>
    </row>
    <row r="455" spans="1:9">
      <c r="A455" s="5"/>
      <c r="B455" s="7"/>
      <c r="C455" s="43">
        <v>2</v>
      </c>
      <c r="D455" s="8">
        <v>2.7</v>
      </c>
      <c r="E455" s="9">
        <v>0.23</v>
      </c>
      <c r="F455" s="8">
        <v>3.15</v>
      </c>
      <c r="G455" s="79">
        <f t="shared" si="9"/>
        <v>3.9123000000000006</v>
      </c>
      <c r="H455" s="15"/>
      <c r="I455" s="16"/>
    </row>
    <row r="456" spans="1:9">
      <c r="A456" s="5"/>
      <c r="B456" s="7"/>
      <c r="C456" s="43">
        <v>1</v>
      </c>
      <c r="D456" s="8">
        <v>6.3</v>
      </c>
      <c r="E456" s="9">
        <v>0.23</v>
      </c>
      <c r="F456" s="8">
        <v>3.15</v>
      </c>
      <c r="G456" s="79">
        <f t="shared" si="9"/>
        <v>4.5643500000000001</v>
      </c>
      <c r="H456" s="15"/>
      <c r="I456" s="16"/>
    </row>
    <row r="457" spans="1:9">
      <c r="A457" s="5"/>
      <c r="B457" s="7"/>
      <c r="C457" s="43">
        <v>1</v>
      </c>
      <c r="D457" s="8">
        <v>7.7</v>
      </c>
      <c r="E457" s="9">
        <v>0.23</v>
      </c>
      <c r="F457" s="8">
        <v>3.15</v>
      </c>
      <c r="G457" s="79">
        <f t="shared" si="9"/>
        <v>5.5786500000000006</v>
      </c>
      <c r="H457" s="15"/>
      <c r="I457" s="16"/>
    </row>
    <row r="458" spans="1:9">
      <c r="A458" s="5"/>
      <c r="B458" s="7"/>
      <c r="C458" s="43">
        <v>3</v>
      </c>
      <c r="D458" s="8">
        <v>12.3</v>
      </c>
      <c r="E458" s="9">
        <v>0.23</v>
      </c>
      <c r="F458" s="8">
        <v>3.15</v>
      </c>
      <c r="G458" s="79">
        <f t="shared" si="9"/>
        <v>26.734050000000003</v>
      </c>
      <c r="H458" s="15"/>
      <c r="I458" s="16"/>
    </row>
    <row r="459" spans="1:9">
      <c r="A459" s="5"/>
      <c r="B459" s="7"/>
      <c r="C459" s="43">
        <v>3</v>
      </c>
      <c r="D459" s="8">
        <v>5</v>
      </c>
      <c r="E459" s="9">
        <v>0.23</v>
      </c>
      <c r="F459" s="8">
        <v>3.15</v>
      </c>
      <c r="G459" s="79">
        <f t="shared" si="9"/>
        <v>10.8675</v>
      </c>
      <c r="H459" s="15"/>
      <c r="I459" s="16"/>
    </row>
    <row r="460" spans="1:9">
      <c r="A460" s="5"/>
      <c r="B460" s="7"/>
      <c r="C460" s="43">
        <v>12</v>
      </c>
      <c r="D460" s="8">
        <v>4</v>
      </c>
      <c r="E460" s="9">
        <v>0.23</v>
      </c>
      <c r="F460" s="8">
        <v>3.15</v>
      </c>
      <c r="G460" s="79">
        <f t="shared" si="9"/>
        <v>34.776000000000003</v>
      </c>
      <c r="H460" s="15"/>
      <c r="I460" s="16"/>
    </row>
    <row r="461" spans="1:9">
      <c r="A461" s="5"/>
      <c r="B461" s="7"/>
      <c r="C461" s="43">
        <v>4</v>
      </c>
      <c r="D461" s="8">
        <v>5</v>
      </c>
      <c r="E461" s="9">
        <v>0.23</v>
      </c>
      <c r="F461" s="8">
        <v>3.15</v>
      </c>
      <c r="G461" s="79">
        <f t="shared" si="9"/>
        <v>14.490000000000002</v>
      </c>
      <c r="H461" s="15"/>
      <c r="I461" s="16"/>
    </row>
    <row r="462" spans="1:9">
      <c r="A462" s="5"/>
      <c r="B462" s="7"/>
      <c r="C462" s="43">
        <v>4</v>
      </c>
      <c r="D462" s="8">
        <v>3.5</v>
      </c>
      <c r="E462" s="9">
        <v>0.23</v>
      </c>
      <c r="F462" s="8">
        <v>3.15</v>
      </c>
      <c r="G462" s="79">
        <f t="shared" si="9"/>
        <v>10.143000000000001</v>
      </c>
      <c r="H462" s="15"/>
      <c r="I462" s="16"/>
    </row>
    <row r="463" spans="1:9">
      <c r="A463" s="5"/>
      <c r="B463" s="7"/>
      <c r="C463" s="43">
        <v>3</v>
      </c>
      <c r="D463" s="8">
        <v>2.5</v>
      </c>
      <c r="E463" s="9">
        <v>0.23</v>
      </c>
      <c r="F463" s="8">
        <v>3.15</v>
      </c>
      <c r="G463" s="79">
        <f t="shared" si="9"/>
        <v>5.4337499999999999</v>
      </c>
      <c r="H463" s="15"/>
      <c r="I463" s="16"/>
    </row>
    <row r="464" spans="1:9">
      <c r="A464" s="5"/>
      <c r="B464" s="7"/>
      <c r="C464" s="43">
        <v>6</v>
      </c>
      <c r="D464" s="8">
        <v>0.6</v>
      </c>
      <c r="E464" s="9">
        <v>0.23</v>
      </c>
      <c r="F464" s="8">
        <v>3.15</v>
      </c>
      <c r="G464" s="79">
        <f t="shared" si="9"/>
        <v>2.6081999999999996</v>
      </c>
      <c r="H464" s="15"/>
      <c r="I464" s="16"/>
    </row>
    <row r="465" spans="1:9">
      <c r="A465" s="5"/>
      <c r="B465" s="7" t="s">
        <v>270</v>
      </c>
      <c r="C465" s="43">
        <v>4</v>
      </c>
      <c r="D465" s="8">
        <v>8.3000000000000007</v>
      </c>
      <c r="E465" s="9">
        <v>0.23</v>
      </c>
      <c r="F465" s="8">
        <v>1.2</v>
      </c>
      <c r="G465" s="79">
        <f t="shared" si="9"/>
        <v>9.1632000000000016</v>
      </c>
      <c r="H465" s="15"/>
      <c r="I465" s="16"/>
    </row>
    <row r="466" spans="1:9">
      <c r="A466" s="5"/>
      <c r="B466" s="7"/>
      <c r="C466" s="43">
        <v>1</v>
      </c>
      <c r="D466" s="8">
        <v>3.2</v>
      </c>
      <c r="E466" s="9">
        <v>0.23</v>
      </c>
      <c r="F466" s="8">
        <v>1.2</v>
      </c>
      <c r="G466" s="79">
        <f t="shared" si="9"/>
        <v>0.8832000000000001</v>
      </c>
      <c r="H466" s="15"/>
      <c r="I466" s="16"/>
    </row>
    <row r="467" spans="1:9">
      <c r="A467" s="5"/>
      <c r="B467" s="17" t="s">
        <v>126</v>
      </c>
      <c r="C467" s="43">
        <v>8</v>
      </c>
      <c r="D467" s="8">
        <v>6</v>
      </c>
      <c r="E467" s="9">
        <v>0.23</v>
      </c>
      <c r="F467" s="8">
        <v>3.15</v>
      </c>
      <c r="G467" s="79">
        <f>C467*D467*E467*F467</f>
        <v>34.776000000000003</v>
      </c>
      <c r="H467" s="15"/>
      <c r="I467" s="16"/>
    </row>
    <row r="468" spans="1:9">
      <c r="A468" s="5"/>
      <c r="B468" s="7"/>
      <c r="C468" s="43">
        <v>2</v>
      </c>
      <c r="D468" s="8">
        <v>11</v>
      </c>
      <c r="E468" s="9">
        <v>0.23</v>
      </c>
      <c r="F468" s="8">
        <v>3.15</v>
      </c>
      <c r="G468" s="79">
        <f t="shared" ref="G468:G479" si="10">C468*D468*E468*F468</f>
        <v>15.939000000000002</v>
      </c>
      <c r="H468" s="15"/>
      <c r="I468" s="16"/>
    </row>
    <row r="469" spans="1:9">
      <c r="A469" s="5"/>
      <c r="B469" s="7"/>
      <c r="C469" s="43">
        <v>1</v>
      </c>
      <c r="D469" s="8">
        <v>10.15</v>
      </c>
      <c r="E469" s="9">
        <v>0.23</v>
      </c>
      <c r="F469" s="8">
        <v>3.15</v>
      </c>
      <c r="G469" s="79">
        <f t="shared" si="10"/>
        <v>7.3536750000000008</v>
      </c>
      <c r="H469" s="15"/>
      <c r="I469" s="16"/>
    </row>
    <row r="470" spans="1:9">
      <c r="A470" s="5"/>
      <c r="B470" s="7"/>
      <c r="C470" s="43">
        <v>2</v>
      </c>
      <c r="D470" s="8">
        <v>11.8</v>
      </c>
      <c r="E470" s="9">
        <v>0.23</v>
      </c>
      <c r="F470" s="8">
        <v>3.15</v>
      </c>
      <c r="G470" s="79">
        <f t="shared" si="10"/>
        <v>17.098200000000002</v>
      </c>
      <c r="H470" s="15"/>
      <c r="I470" s="16"/>
    </row>
    <row r="471" spans="1:9">
      <c r="A471" s="5"/>
      <c r="B471" s="7"/>
      <c r="C471" s="43">
        <v>2</v>
      </c>
      <c r="D471" s="8">
        <v>3</v>
      </c>
      <c r="E471" s="9">
        <v>0.23</v>
      </c>
      <c r="F471" s="8">
        <v>3.15</v>
      </c>
      <c r="G471" s="79">
        <f t="shared" si="10"/>
        <v>4.3470000000000004</v>
      </c>
      <c r="H471" s="15"/>
      <c r="I471" s="16"/>
    </row>
    <row r="472" spans="1:9">
      <c r="A472" s="5"/>
      <c r="B472" s="7"/>
      <c r="C472" s="43">
        <v>8</v>
      </c>
      <c r="D472" s="8">
        <v>4</v>
      </c>
      <c r="E472" s="9">
        <v>0.23</v>
      </c>
      <c r="F472" s="8">
        <v>3.15</v>
      </c>
      <c r="G472" s="79">
        <f t="shared" si="10"/>
        <v>23.184000000000001</v>
      </c>
      <c r="H472" s="15"/>
      <c r="I472" s="16"/>
    </row>
    <row r="473" spans="1:9">
      <c r="A473" s="5"/>
      <c r="B473" s="7"/>
      <c r="C473" s="43">
        <v>2</v>
      </c>
      <c r="D473" s="8">
        <v>5</v>
      </c>
      <c r="E473" s="9">
        <v>0.23</v>
      </c>
      <c r="F473" s="8">
        <v>3.15</v>
      </c>
      <c r="G473" s="79">
        <f t="shared" si="10"/>
        <v>7.245000000000001</v>
      </c>
      <c r="H473" s="15"/>
      <c r="I473" s="16"/>
    </row>
    <row r="474" spans="1:9">
      <c r="A474" s="5"/>
      <c r="B474" s="7"/>
      <c r="C474" s="43">
        <v>1</v>
      </c>
      <c r="D474" s="8">
        <v>2</v>
      </c>
      <c r="E474" s="9">
        <v>0.23</v>
      </c>
      <c r="F474" s="8">
        <v>3.15</v>
      </c>
      <c r="G474" s="79">
        <f t="shared" si="10"/>
        <v>1.4490000000000001</v>
      </c>
      <c r="H474" s="15"/>
      <c r="I474" s="16"/>
    </row>
    <row r="475" spans="1:9">
      <c r="A475" s="5"/>
      <c r="B475" s="7"/>
      <c r="C475" s="43">
        <v>6</v>
      </c>
      <c r="D475" s="8">
        <v>0.6</v>
      </c>
      <c r="E475" s="9">
        <v>0.23</v>
      </c>
      <c r="F475" s="8">
        <v>3.15</v>
      </c>
      <c r="G475" s="79">
        <f t="shared" si="10"/>
        <v>2.6081999999999996</v>
      </c>
      <c r="H475" s="15"/>
      <c r="I475" s="16"/>
    </row>
    <row r="476" spans="1:9">
      <c r="A476" s="5"/>
      <c r="B476" s="7"/>
      <c r="C476" s="43">
        <v>4</v>
      </c>
      <c r="D476" s="8">
        <v>3.5</v>
      </c>
      <c r="E476" s="9">
        <v>0.23</v>
      </c>
      <c r="F476" s="8">
        <v>3.15</v>
      </c>
      <c r="G476" s="79">
        <f t="shared" si="10"/>
        <v>10.143000000000001</v>
      </c>
      <c r="H476" s="15"/>
      <c r="I476" s="16"/>
    </row>
    <row r="477" spans="1:9">
      <c r="A477" s="5"/>
      <c r="B477" s="7"/>
      <c r="C477" s="43">
        <v>3</v>
      </c>
      <c r="D477" s="8">
        <v>2.5</v>
      </c>
      <c r="E477" s="9">
        <v>0.23</v>
      </c>
      <c r="F477" s="8">
        <v>3.15</v>
      </c>
      <c r="G477" s="79">
        <f t="shared" si="10"/>
        <v>5.4337499999999999</v>
      </c>
      <c r="H477" s="15"/>
      <c r="I477" s="16"/>
    </row>
    <row r="478" spans="1:9">
      <c r="A478" s="5"/>
      <c r="B478" s="17" t="s">
        <v>269</v>
      </c>
      <c r="C478" s="43">
        <v>2</v>
      </c>
      <c r="D478" s="8">
        <v>6.9</v>
      </c>
      <c r="E478" s="9">
        <v>0.23</v>
      </c>
      <c r="F478" s="8">
        <v>1</v>
      </c>
      <c r="G478" s="79">
        <f t="shared" si="10"/>
        <v>3.1740000000000004</v>
      </c>
      <c r="H478" s="15"/>
      <c r="I478" s="16"/>
    </row>
    <row r="479" spans="1:9">
      <c r="A479" s="5"/>
      <c r="B479" s="7"/>
      <c r="C479" s="43">
        <v>2</v>
      </c>
      <c r="D479" s="8">
        <v>3.8</v>
      </c>
      <c r="E479" s="9">
        <v>0.23</v>
      </c>
      <c r="F479" s="8">
        <v>3.15</v>
      </c>
      <c r="G479" s="79">
        <f t="shared" si="10"/>
        <v>5.5061999999999998</v>
      </c>
      <c r="H479" s="15"/>
      <c r="I479" s="16"/>
    </row>
    <row r="480" spans="1:9">
      <c r="A480" s="5"/>
      <c r="B480" s="7"/>
      <c r="C480" s="43"/>
      <c r="D480" s="8"/>
      <c r="E480" s="9"/>
      <c r="F480" s="8"/>
      <c r="G480" s="79" t="s">
        <v>62</v>
      </c>
      <c r="H480" s="18">
        <f>SUM(G452:G479)</f>
        <v>324.57427500000006</v>
      </c>
      <c r="I480" s="5" t="s">
        <v>10</v>
      </c>
    </row>
    <row r="481" spans="1:9">
      <c r="A481" s="5"/>
      <c r="B481" s="7"/>
      <c r="C481" s="43"/>
      <c r="D481" s="8"/>
      <c r="E481" s="9"/>
      <c r="F481" s="8"/>
      <c r="G481" s="79" t="s">
        <v>63</v>
      </c>
      <c r="H481" s="18">
        <f>ROUNDUP(H480,0)</f>
        <v>325</v>
      </c>
      <c r="I481" s="5" t="s">
        <v>10</v>
      </c>
    </row>
    <row r="482" spans="1:9" ht="50.25" customHeight="1">
      <c r="A482" s="5">
        <f>A451+1</f>
        <v>16</v>
      </c>
      <c r="B482" s="331" t="s">
        <v>130</v>
      </c>
      <c r="C482" s="332"/>
      <c r="D482" s="332"/>
      <c r="E482" s="332"/>
      <c r="F482" s="332"/>
      <c r="G482" s="332"/>
      <c r="H482" s="332"/>
      <c r="I482" s="333"/>
    </row>
    <row r="483" spans="1:9">
      <c r="A483" s="5"/>
      <c r="B483" s="4" t="s">
        <v>100</v>
      </c>
      <c r="C483" s="43">
        <v>2</v>
      </c>
      <c r="D483" s="8">
        <v>1.7</v>
      </c>
      <c r="E483" s="8"/>
      <c r="F483" s="8">
        <v>3.15</v>
      </c>
      <c r="G483" s="79">
        <f>C483*D483*F483</f>
        <v>10.709999999999999</v>
      </c>
      <c r="H483" s="18"/>
      <c r="I483" s="5"/>
    </row>
    <row r="484" spans="1:9">
      <c r="A484" s="5"/>
      <c r="B484" s="4"/>
      <c r="C484" s="43">
        <v>2</v>
      </c>
      <c r="D484" s="8">
        <v>1.6</v>
      </c>
      <c r="E484" s="8"/>
      <c r="F484" s="8">
        <v>3.15</v>
      </c>
      <c r="G484" s="79">
        <f>C484*D484*F484</f>
        <v>10.08</v>
      </c>
      <c r="H484" s="18"/>
      <c r="I484" s="5"/>
    </row>
    <row r="485" spans="1:9">
      <c r="A485" s="5"/>
      <c r="B485" s="4"/>
      <c r="C485" s="43">
        <v>2</v>
      </c>
      <c r="D485" s="8">
        <v>1.25</v>
      </c>
      <c r="E485" s="8"/>
      <c r="F485" s="8">
        <v>3.15</v>
      </c>
      <c r="G485" s="79">
        <f>C485*D485*F485</f>
        <v>7.875</v>
      </c>
      <c r="H485" s="18"/>
      <c r="I485" s="5"/>
    </row>
    <row r="486" spans="1:9">
      <c r="A486" s="5"/>
      <c r="B486" s="4"/>
      <c r="C486" s="43">
        <v>1</v>
      </c>
      <c r="D486" s="8">
        <v>1.3</v>
      </c>
      <c r="E486" s="8"/>
      <c r="F486" s="8">
        <v>3.15</v>
      </c>
      <c r="G486" s="79">
        <f>C486*D486*F486</f>
        <v>4.0949999999999998</v>
      </c>
      <c r="H486" s="18"/>
      <c r="I486" s="5"/>
    </row>
    <row r="487" spans="1:9">
      <c r="A487" s="5"/>
      <c r="B487" s="4"/>
      <c r="C487" s="43">
        <v>1</v>
      </c>
      <c r="D487" s="8">
        <v>1.5</v>
      </c>
      <c r="E487" s="8"/>
      <c r="F487" s="8">
        <v>3.15</v>
      </c>
      <c r="G487" s="79">
        <f>C487*D487*F487</f>
        <v>4.7249999999999996</v>
      </c>
      <c r="H487" s="18"/>
      <c r="I487" s="5"/>
    </row>
    <row r="488" spans="1:9">
      <c r="A488" s="5"/>
      <c r="B488" s="4" t="s">
        <v>101</v>
      </c>
      <c r="C488" s="43">
        <v>2</v>
      </c>
      <c r="D488" s="8">
        <v>1.7</v>
      </c>
      <c r="E488" s="8"/>
      <c r="F488" s="8">
        <v>3.15</v>
      </c>
      <c r="G488" s="79">
        <f t="shared" ref="G488:G494" si="11">C488*D488*F488</f>
        <v>10.709999999999999</v>
      </c>
      <c r="H488" s="18"/>
      <c r="I488" s="5"/>
    </row>
    <row r="489" spans="1:9">
      <c r="A489" s="5"/>
      <c r="B489" s="4"/>
      <c r="C489" s="43">
        <v>2</v>
      </c>
      <c r="D489" s="8">
        <v>1.6</v>
      </c>
      <c r="E489" s="8"/>
      <c r="F489" s="8">
        <v>3.15</v>
      </c>
      <c r="G489" s="79">
        <f t="shared" si="11"/>
        <v>10.08</v>
      </c>
      <c r="H489" s="18"/>
      <c r="I489" s="5"/>
    </row>
    <row r="490" spans="1:9">
      <c r="A490" s="5"/>
      <c r="B490" s="4"/>
      <c r="C490" s="43">
        <v>4</v>
      </c>
      <c r="D490" s="8">
        <v>1.35</v>
      </c>
      <c r="E490" s="8"/>
      <c r="F490" s="8">
        <v>3.15</v>
      </c>
      <c r="G490" s="79">
        <f t="shared" si="11"/>
        <v>17.010000000000002</v>
      </c>
      <c r="H490" s="18"/>
      <c r="I490" s="5"/>
    </row>
    <row r="491" spans="1:9">
      <c r="A491" s="5"/>
      <c r="B491" s="4"/>
      <c r="C491" s="43">
        <v>4</v>
      </c>
      <c r="D491" s="8">
        <v>1.5</v>
      </c>
      <c r="E491" s="8"/>
      <c r="F491" s="8">
        <v>3.15</v>
      </c>
      <c r="G491" s="79">
        <f t="shared" si="11"/>
        <v>18.899999999999999</v>
      </c>
      <c r="H491" s="18"/>
      <c r="I491" s="5"/>
    </row>
    <row r="492" spans="1:9">
      <c r="A492" s="5"/>
      <c r="B492" s="4"/>
      <c r="C492" s="43">
        <v>2</v>
      </c>
      <c r="D492" s="8">
        <v>4</v>
      </c>
      <c r="E492" s="8"/>
      <c r="F492" s="8">
        <v>3.15</v>
      </c>
      <c r="G492" s="79">
        <f t="shared" si="11"/>
        <v>25.2</v>
      </c>
      <c r="H492" s="18"/>
      <c r="I492" s="5"/>
    </row>
    <row r="493" spans="1:9">
      <c r="A493" s="5"/>
      <c r="B493" s="4"/>
      <c r="C493" s="43">
        <v>2</v>
      </c>
      <c r="D493" s="8">
        <v>2.6</v>
      </c>
      <c r="E493" s="8"/>
      <c r="F493" s="8">
        <v>3.15</v>
      </c>
      <c r="G493" s="79">
        <f t="shared" si="11"/>
        <v>16.38</v>
      </c>
      <c r="H493" s="18"/>
      <c r="I493" s="5"/>
    </row>
    <row r="494" spans="1:9">
      <c r="A494" s="5"/>
      <c r="B494" s="4"/>
      <c r="C494" s="43">
        <v>1</v>
      </c>
      <c r="D494" s="8">
        <v>110</v>
      </c>
      <c r="E494" s="8"/>
      <c r="F494" s="8">
        <v>1</v>
      </c>
      <c r="G494" s="79">
        <f t="shared" si="11"/>
        <v>110</v>
      </c>
      <c r="H494" s="18"/>
      <c r="I494" s="5"/>
    </row>
    <row r="495" spans="1:9">
      <c r="A495" s="5"/>
      <c r="B495" s="4"/>
      <c r="C495" s="43"/>
      <c r="D495" s="8"/>
      <c r="E495" s="8"/>
      <c r="F495" s="8"/>
      <c r="G495" s="79" t="s">
        <v>62</v>
      </c>
      <c r="H495" s="18">
        <f>SUM(G483:G494)</f>
        <v>245.76500000000001</v>
      </c>
      <c r="I495" s="5" t="s">
        <v>9</v>
      </c>
    </row>
    <row r="496" spans="1:9">
      <c r="A496" s="5"/>
      <c r="B496" s="4"/>
      <c r="C496" s="43"/>
      <c r="D496" s="8"/>
      <c r="E496" s="8"/>
      <c r="F496" s="8"/>
      <c r="G496" s="79" t="s">
        <v>63</v>
      </c>
      <c r="H496" s="18">
        <f>ROUNDUP(H495,0)</f>
        <v>246</v>
      </c>
      <c r="I496" s="5" t="s">
        <v>9</v>
      </c>
    </row>
    <row r="497" spans="1:9" ht="79.5" customHeight="1">
      <c r="A497" s="5">
        <f>A482+1</f>
        <v>17</v>
      </c>
      <c r="B497" s="331" t="s">
        <v>30</v>
      </c>
      <c r="C497" s="332"/>
      <c r="D497" s="332"/>
      <c r="E497" s="332"/>
      <c r="F497" s="332"/>
      <c r="G497" s="332"/>
      <c r="H497" s="332"/>
      <c r="I497" s="333"/>
    </row>
    <row r="498" spans="1:9" ht="30">
      <c r="A498" s="5" t="s">
        <v>31</v>
      </c>
      <c r="B498" s="7" t="s">
        <v>32</v>
      </c>
      <c r="C498" s="43"/>
      <c r="D498" s="8"/>
      <c r="E498" s="9"/>
      <c r="F498" s="8"/>
      <c r="G498" s="79"/>
      <c r="H498" s="15"/>
      <c r="I498" s="5"/>
    </row>
    <row r="499" spans="1:9">
      <c r="A499" s="5" t="s">
        <v>21</v>
      </c>
      <c r="B499" s="2" t="s">
        <v>34</v>
      </c>
      <c r="C499" s="43"/>
      <c r="D499" s="8"/>
      <c r="E499" s="9"/>
      <c r="F499" s="8"/>
      <c r="G499" s="79"/>
      <c r="H499" s="15"/>
      <c r="I499" s="5"/>
    </row>
    <row r="500" spans="1:9">
      <c r="A500" s="5"/>
      <c r="B500" s="7" t="s">
        <v>128</v>
      </c>
      <c r="C500" s="43">
        <v>2</v>
      </c>
      <c r="D500" s="8">
        <v>3.75</v>
      </c>
      <c r="E500" s="9">
        <v>0.6</v>
      </c>
      <c r="F500" s="8"/>
      <c r="G500" s="79">
        <f>C500*D500*E500</f>
        <v>4.5</v>
      </c>
      <c r="H500" s="15"/>
      <c r="I500" s="5"/>
    </row>
    <row r="501" spans="1:9">
      <c r="A501" s="5"/>
      <c r="B501" s="7" t="s">
        <v>129</v>
      </c>
      <c r="C501" s="43">
        <v>26</v>
      </c>
      <c r="D501" s="8">
        <v>1.5</v>
      </c>
      <c r="E501" s="9">
        <v>0.3</v>
      </c>
      <c r="F501" s="8"/>
      <c r="G501" s="79">
        <f>C501*D501*E501</f>
        <v>11.7</v>
      </c>
      <c r="H501" s="15"/>
      <c r="I501" s="5"/>
    </row>
    <row r="502" spans="1:9">
      <c r="A502" s="5"/>
      <c r="B502" s="7"/>
      <c r="C502" s="43">
        <v>26</v>
      </c>
      <c r="D502" s="8">
        <v>1.2</v>
      </c>
      <c r="E502" s="9">
        <v>0.3</v>
      </c>
      <c r="F502" s="8"/>
      <c r="G502" s="79">
        <f>C502*D502*E502</f>
        <v>9.36</v>
      </c>
      <c r="H502" s="15"/>
      <c r="I502" s="5"/>
    </row>
    <row r="503" spans="1:9">
      <c r="A503" s="5"/>
      <c r="B503" s="7" t="s">
        <v>101</v>
      </c>
      <c r="C503" s="43">
        <v>26</v>
      </c>
      <c r="D503" s="8">
        <v>1.5</v>
      </c>
      <c r="E503" s="9">
        <v>0.3</v>
      </c>
      <c r="F503" s="8"/>
      <c r="G503" s="79">
        <f>C503*D503*E503</f>
        <v>11.7</v>
      </c>
      <c r="H503" s="15"/>
      <c r="I503" s="5"/>
    </row>
    <row r="504" spans="1:9">
      <c r="A504" s="5"/>
      <c r="B504" s="7"/>
      <c r="C504" s="43">
        <v>26</v>
      </c>
      <c r="D504" s="8">
        <v>1.2</v>
      </c>
      <c r="E504" s="9">
        <v>0.3</v>
      </c>
      <c r="F504" s="8"/>
      <c r="G504" s="79">
        <f>C504*D504*E504</f>
        <v>9.36</v>
      </c>
      <c r="H504" s="15"/>
      <c r="I504" s="5"/>
    </row>
    <row r="505" spans="1:9">
      <c r="A505" s="5"/>
      <c r="B505" s="7"/>
      <c r="C505" s="43"/>
      <c r="D505" s="8"/>
      <c r="E505" s="9"/>
      <c r="F505" s="8"/>
      <c r="G505" s="79" t="s">
        <v>62</v>
      </c>
      <c r="H505" s="18">
        <f>SUM(G500:G504)</f>
        <v>46.62</v>
      </c>
      <c r="I505" s="5" t="s">
        <v>9</v>
      </c>
    </row>
    <row r="506" spans="1:9">
      <c r="A506" s="5"/>
      <c r="B506" s="7"/>
      <c r="C506" s="43"/>
      <c r="D506" s="8"/>
      <c r="E506" s="9"/>
      <c r="F506" s="8"/>
      <c r="G506" s="79" t="s">
        <v>63</v>
      </c>
      <c r="H506" s="18">
        <f>ROUNDUP(H505,0)</f>
        <v>47</v>
      </c>
      <c r="I506" s="5" t="s">
        <v>9</v>
      </c>
    </row>
    <row r="507" spans="1:9" ht="48.75" customHeight="1">
      <c r="A507" s="5">
        <f>A497+1</f>
        <v>18</v>
      </c>
      <c r="B507" s="331" t="s">
        <v>35</v>
      </c>
      <c r="C507" s="332"/>
      <c r="D507" s="332"/>
      <c r="E507" s="332"/>
      <c r="F507" s="332"/>
      <c r="G507" s="332"/>
      <c r="H507" s="332"/>
      <c r="I507" s="333"/>
    </row>
    <row r="508" spans="1:9">
      <c r="A508" s="5"/>
      <c r="B508" s="7"/>
      <c r="C508" s="43">
        <v>2</v>
      </c>
      <c r="D508" s="8"/>
      <c r="E508" s="9"/>
      <c r="F508" s="8"/>
      <c r="G508" s="79">
        <f>C508</f>
        <v>2</v>
      </c>
      <c r="H508" s="15"/>
      <c r="I508" s="5"/>
    </row>
    <row r="509" spans="1:9">
      <c r="A509" s="5"/>
      <c r="B509" s="7"/>
      <c r="C509" s="43"/>
      <c r="D509" s="8"/>
      <c r="E509" s="9"/>
      <c r="F509" s="8"/>
      <c r="G509" s="79" t="s">
        <v>62</v>
      </c>
      <c r="H509" s="18">
        <f>SUM(G508)</f>
        <v>2</v>
      </c>
      <c r="I509" s="5" t="s">
        <v>36</v>
      </c>
    </row>
    <row r="510" spans="1:9">
      <c r="A510" s="5"/>
      <c r="B510" s="7"/>
      <c r="C510" s="43"/>
      <c r="D510" s="8"/>
      <c r="E510" s="9"/>
      <c r="F510" s="8"/>
      <c r="G510" s="79" t="s">
        <v>63</v>
      </c>
      <c r="H510" s="18">
        <f>ROUNDUP(H509,0)</f>
        <v>2</v>
      </c>
      <c r="I510" s="5" t="s">
        <v>36</v>
      </c>
    </row>
    <row r="511" spans="1:9" ht="156.75" customHeight="1">
      <c r="A511" s="5">
        <f>A507+1</f>
        <v>19</v>
      </c>
      <c r="B511" s="331" t="s">
        <v>155</v>
      </c>
      <c r="C511" s="332"/>
      <c r="D511" s="332"/>
      <c r="E511" s="332"/>
      <c r="F511" s="332"/>
      <c r="G511" s="332"/>
      <c r="H511" s="332"/>
      <c r="I511" s="333"/>
    </row>
    <row r="512" spans="1:9">
      <c r="A512" s="5" t="s">
        <v>31</v>
      </c>
      <c r="B512" s="20" t="s">
        <v>300</v>
      </c>
      <c r="C512" s="19"/>
      <c r="D512" s="52"/>
      <c r="E512" s="21"/>
      <c r="F512" s="21"/>
      <c r="G512" s="52"/>
      <c r="H512" s="21"/>
      <c r="I512" s="21"/>
    </row>
    <row r="513" spans="1:9">
      <c r="A513" s="5"/>
      <c r="B513" s="4" t="s">
        <v>302</v>
      </c>
      <c r="C513" s="19">
        <v>26</v>
      </c>
      <c r="D513" s="52">
        <v>1.5</v>
      </c>
      <c r="E513" s="21">
        <v>1.0049999999999999</v>
      </c>
      <c r="F513" s="21"/>
      <c r="G513" s="52">
        <f t="shared" ref="G513:G514" si="12">C513*D513*E513</f>
        <v>39.194999999999993</v>
      </c>
      <c r="H513" s="21"/>
      <c r="I513" s="21"/>
    </row>
    <row r="514" spans="1:9">
      <c r="A514" s="1"/>
      <c r="B514" s="4" t="s">
        <v>303</v>
      </c>
      <c r="C514" s="19">
        <v>26</v>
      </c>
      <c r="D514" s="52">
        <v>1.2</v>
      </c>
      <c r="E514" s="21">
        <v>1.0049999999999999</v>
      </c>
      <c r="F514" s="21"/>
      <c r="G514" s="52">
        <f t="shared" si="12"/>
        <v>31.355999999999995</v>
      </c>
      <c r="H514" s="21"/>
      <c r="I514" s="21"/>
    </row>
    <row r="515" spans="1:9">
      <c r="A515" s="1"/>
      <c r="B515" s="20" t="s">
        <v>301</v>
      </c>
      <c r="C515" s="19"/>
      <c r="D515" s="52"/>
      <c r="E515" s="21"/>
      <c r="F515" s="21"/>
      <c r="G515" s="52"/>
      <c r="H515" s="21"/>
      <c r="I515" s="21"/>
    </row>
    <row r="516" spans="1:9">
      <c r="A516" s="1"/>
      <c r="B516" s="4" t="s">
        <v>302</v>
      </c>
      <c r="C516" s="19">
        <v>32</v>
      </c>
      <c r="D516" s="52">
        <v>1.5</v>
      </c>
      <c r="E516" s="21">
        <v>1.0049999999999999</v>
      </c>
      <c r="F516" s="21"/>
      <c r="G516" s="52">
        <f t="shared" ref="G516:G517" si="13">C516*D516*E516</f>
        <v>48.239999999999995</v>
      </c>
      <c r="H516" s="21"/>
      <c r="I516" s="21"/>
    </row>
    <row r="517" spans="1:9">
      <c r="A517" s="1"/>
      <c r="B517" s="4" t="s">
        <v>303</v>
      </c>
      <c r="C517" s="19">
        <v>32</v>
      </c>
      <c r="D517" s="52">
        <v>1.2</v>
      </c>
      <c r="E517" s="21">
        <v>1.0049999999999999</v>
      </c>
      <c r="F517" s="21"/>
      <c r="G517" s="52">
        <f t="shared" si="13"/>
        <v>38.591999999999992</v>
      </c>
      <c r="H517" s="21"/>
      <c r="I517" s="21"/>
    </row>
    <row r="518" spans="1:9">
      <c r="A518" s="1"/>
      <c r="B518" s="45" t="s">
        <v>288</v>
      </c>
      <c r="C518" s="19"/>
      <c r="D518" s="52"/>
      <c r="E518" s="21"/>
      <c r="F518" s="21"/>
      <c r="G518" s="52"/>
      <c r="H518" s="21"/>
      <c r="I518" s="21"/>
    </row>
    <row r="519" spans="1:9" ht="24.75" customHeight="1">
      <c r="A519" s="1"/>
      <c r="B519" s="4" t="s">
        <v>304</v>
      </c>
      <c r="C519" s="19">
        <v>20</v>
      </c>
      <c r="D519" s="52">
        <v>2.25</v>
      </c>
      <c r="E519" s="19">
        <v>0.94199999999999995</v>
      </c>
      <c r="F519" s="19"/>
      <c r="G519" s="52">
        <f t="shared" ref="G519:G522" si="14">C519*D519*E519</f>
        <v>42.39</v>
      </c>
      <c r="H519" s="21"/>
      <c r="I519" s="21"/>
    </row>
    <row r="520" spans="1:9">
      <c r="A520" s="1"/>
      <c r="B520" s="4" t="s">
        <v>305</v>
      </c>
      <c r="C520" s="19">
        <v>20</v>
      </c>
      <c r="D520" s="52">
        <v>1.45</v>
      </c>
      <c r="E520" s="21">
        <v>0.94199999999999995</v>
      </c>
      <c r="F520" s="21"/>
      <c r="G520" s="52">
        <f t="shared" si="14"/>
        <v>27.317999999999998</v>
      </c>
      <c r="H520" s="21"/>
      <c r="I520" s="21"/>
    </row>
    <row r="521" spans="1:9">
      <c r="A521" s="1"/>
      <c r="B521" s="4"/>
      <c r="C521" s="19">
        <v>20</v>
      </c>
      <c r="D521" s="52">
        <v>2.2000000000000002</v>
      </c>
      <c r="E521" s="21">
        <v>0.94199999999999995</v>
      </c>
      <c r="F521" s="21"/>
      <c r="G521" s="52">
        <f t="shared" si="14"/>
        <v>41.448</v>
      </c>
      <c r="H521" s="21"/>
      <c r="I521" s="21"/>
    </row>
    <row r="522" spans="1:9">
      <c r="A522" s="1"/>
      <c r="B522" s="4"/>
      <c r="C522" s="19">
        <v>20</v>
      </c>
      <c r="D522" s="52">
        <v>1.9</v>
      </c>
      <c r="E522" s="21">
        <v>0.94199999999999995</v>
      </c>
      <c r="F522" s="21"/>
      <c r="G522" s="52">
        <f t="shared" si="14"/>
        <v>35.795999999999999</v>
      </c>
      <c r="H522" s="21"/>
      <c r="I522" s="21"/>
    </row>
    <row r="523" spans="1:9">
      <c r="A523" s="1"/>
      <c r="B523" s="4" t="s">
        <v>307</v>
      </c>
      <c r="C523" s="19"/>
      <c r="D523" s="52"/>
      <c r="E523" s="21"/>
      <c r="F523" s="21"/>
      <c r="G523" s="52"/>
      <c r="H523" s="21"/>
      <c r="I523" s="21"/>
    </row>
    <row r="524" spans="1:9">
      <c r="A524" s="1"/>
      <c r="B524" s="4" t="s">
        <v>306</v>
      </c>
      <c r="C524" s="19">
        <v>20</v>
      </c>
      <c r="D524" s="52">
        <v>1.75</v>
      </c>
      <c r="E524" s="21">
        <v>0.94199999999999995</v>
      </c>
      <c r="F524" s="21"/>
      <c r="G524" s="52">
        <f>C524*D524*E524</f>
        <v>32.97</v>
      </c>
      <c r="H524" s="21"/>
      <c r="I524" s="21"/>
    </row>
    <row r="525" spans="1:9">
      <c r="A525" s="1"/>
      <c r="B525" s="4" t="s">
        <v>305</v>
      </c>
      <c r="C525" s="19">
        <v>20</v>
      </c>
      <c r="D525" s="52">
        <v>1.9</v>
      </c>
      <c r="E525" s="21">
        <v>0.94199999999999995</v>
      </c>
      <c r="F525" s="21"/>
      <c r="G525" s="52">
        <f t="shared" ref="G525:G526" si="15">C525*D525*E525</f>
        <v>35.795999999999999</v>
      </c>
      <c r="H525" s="21"/>
      <c r="I525" s="21"/>
    </row>
    <row r="526" spans="1:9">
      <c r="A526" s="1"/>
      <c r="B526" s="4"/>
      <c r="C526" s="19">
        <v>20</v>
      </c>
      <c r="D526" s="52">
        <v>2.34</v>
      </c>
      <c r="E526" s="21">
        <v>0.94199999999999995</v>
      </c>
      <c r="F526" s="21"/>
      <c r="G526" s="52">
        <f t="shared" si="15"/>
        <v>44.085599999999992</v>
      </c>
      <c r="H526" s="21"/>
      <c r="I526" s="21"/>
    </row>
    <row r="527" spans="1:9">
      <c r="A527" s="1"/>
      <c r="B527" s="4"/>
      <c r="C527" s="19"/>
      <c r="D527" s="52"/>
      <c r="E527" s="21"/>
      <c r="F527" s="21"/>
      <c r="G527" s="79" t="s">
        <v>62</v>
      </c>
      <c r="H527" s="52">
        <f>SUM(G513:G526)</f>
        <v>417.18659999999994</v>
      </c>
      <c r="I527" s="19" t="s">
        <v>139</v>
      </c>
    </row>
    <row r="528" spans="1:9">
      <c r="A528" s="1"/>
      <c r="B528" s="4"/>
      <c r="C528" s="19"/>
      <c r="D528" s="52"/>
      <c r="E528" s="21"/>
      <c r="F528" s="21"/>
      <c r="G528" s="79" t="s">
        <v>63</v>
      </c>
      <c r="H528" s="52">
        <f>ROUNDUP(H527,0)</f>
        <v>418</v>
      </c>
      <c r="I528" s="19" t="s">
        <v>139</v>
      </c>
    </row>
    <row r="529" spans="1:9" ht="63" customHeight="1">
      <c r="A529" s="5" t="s">
        <v>33</v>
      </c>
      <c r="B529" s="331" t="s">
        <v>156</v>
      </c>
      <c r="C529" s="332"/>
      <c r="D529" s="332"/>
      <c r="E529" s="332"/>
      <c r="F529" s="332"/>
      <c r="G529" s="332"/>
      <c r="H529" s="332"/>
      <c r="I529" s="333"/>
    </row>
    <row r="530" spans="1:9" ht="16.5" customHeight="1">
      <c r="A530" s="1"/>
      <c r="B530" s="20" t="s">
        <v>315</v>
      </c>
      <c r="C530" s="19"/>
      <c r="D530" s="52"/>
      <c r="E530" s="21"/>
      <c r="F530" s="21"/>
      <c r="G530" s="52"/>
      <c r="H530" s="21"/>
      <c r="I530" s="21"/>
    </row>
    <row r="531" spans="1:9">
      <c r="A531" s="1"/>
      <c r="B531" s="45" t="s">
        <v>308</v>
      </c>
      <c r="C531" s="19">
        <v>234</v>
      </c>
      <c r="D531" s="52">
        <v>0.45</v>
      </c>
      <c r="E531" s="98">
        <v>1.1000000000000001</v>
      </c>
      <c r="F531" s="21"/>
      <c r="G531" s="52">
        <f>C531*D531*E531</f>
        <v>115.83000000000001</v>
      </c>
      <c r="H531" s="21"/>
      <c r="I531" s="21"/>
    </row>
    <row r="532" spans="1:9">
      <c r="A532" s="1"/>
      <c r="C532" s="19">
        <v>234</v>
      </c>
      <c r="D532" s="52">
        <v>1.1000000000000001</v>
      </c>
      <c r="E532" s="98">
        <v>1.1000000000000001</v>
      </c>
      <c r="F532" s="21"/>
      <c r="G532" s="52">
        <f>C532*D532*E532</f>
        <v>283.14000000000004</v>
      </c>
      <c r="H532" s="21"/>
      <c r="I532" s="21"/>
    </row>
    <row r="533" spans="1:9">
      <c r="A533" s="1"/>
      <c r="B533" s="4" t="s">
        <v>309</v>
      </c>
      <c r="C533" s="19"/>
      <c r="D533" s="52"/>
      <c r="E533" s="21"/>
      <c r="F533" s="21"/>
      <c r="G533" s="52"/>
      <c r="H533" s="21"/>
      <c r="I533" s="21"/>
    </row>
    <row r="534" spans="1:9">
      <c r="A534" s="1"/>
      <c r="B534" s="4" t="s">
        <v>314</v>
      </c>
      <c r="C534" s="19">
        <v>234</v>
      </c>
      <c r="D534" s="52">
        <v>0.45</v>
      </c>
      <c r="E534" s="21">
        <v>0.109</v>
      </c>
      <c r="F534" s="21"/>
      <c r="G534" s="52">
        <f>C534*D534*E534</f>
        <v>11.4777</v>
      </c>
      <c r="H534" s="21"/>
      <c r="I534" s="21"/>
    </row>
    <row r="535" spans="1:9">
      <c r="A535" s="1"/>
      <c r="B535" s="45"/>
      <c r="C535" s="19">
        <v>234</v>
      </c>
      <c r="D535" s="52">
        <v>1.1000000000000001</v>
      </c>
      <c r="E535" s="21">
        <v>0.109</v>
      </c>
      <c r="F535" s="21"/>
      <c r="G535" s="52">
        <f>C535*D535*E535</f>
        <v>28.056600000000003</v>
      </c>
      <c r="H535" s="21"/>
      <c r="I535" s="21"/>
    </row>
    <row r="536" spans="1:9">
      <c r="A536" s="1"/>
      <c r="B536" s="45" t="s">
        <v>289</v>
      </c>
      <c r="C536" s="19"/>
      <c r="D536" s="52"/>
      <c r="E536" s="21"/>
      <c r="F536" s="21"/>
      <c r="G536" s="52"/>
      <c r="H536" s="21"/>
      <c r="I536" s="21"/>
    </row>
    <row r="537" spans="1:9">
      <c r="A537" s="1"/>
      <c r="B537" s="4" t="s">
        <v>290</v>
      </c>
      <c r="C537" s="19">
        <v>40</v>
      </c>
      <c r="D537" s="52">
        <v>2.2000000000000002</v>
      </c>
      <c r="E537" s="96">
        <v>1.052</v>
      </c>
      <c r="F537" s="21"/>
      <c r="G537" s="52">
        <f t="shared" ref="G537:G540" si="16">C537*D537*E537</f>
        <v>92.576000000000008</v>
      </c>
      <c r="H537" s="21"/>
      <c r="I537" s="21"/>
    </row>
    <row r="538" spans="1:9">
      <c r="A538" s="1"/>
      <c r="B538" s="4" t="s">
        <v>291</v>
      </c>
      <c r="C538" s="19">
        <v>60</v>
      </c>
      <c r="D538" s="52">
        <v>0.8</v>
      </c>
      <c r="E538" s="21">
        <v>1.052</v>
      </c>
      <c r="F538" s="21"/>
      <c r="G538" s="52">
        <f t="shared" si="16"/>
        <v>50.496000000000002</v>
      </c>
      <c r="H538" s="21"/>
      <c r="I538" s="21"/>
    </row>
    <row r="539" spans="1:9">
      <c r="A539" s="1"/>
      <c r="B539" s="4" t="s">
        <v>314</v>
      </c>
      <c r="C539" s="19">
        <v>40</v>
      </c>
      <c r="D539" s="52">
        <v>2.2000000000000002</v>
      </c>
      <c r="E539" s="21">
        <v>0.109</v>
      </c>
      <c r="F539" s="21"/>
      <c r="G539" s="52">
        <f t="shared" si="16"/>
        <v>9.5920000000000005</v>
      </c>
      <c r="H539" s="21"/>
      <c r="I539" s="21"/>
    </row>
    <row r="540" spans="1:9">
      <c r="A540" s="1"/>
      <c r="B540" s="45"/>
      <c r="C540" s="19">
        <v>60</v>
      </c>
      <c r="D540" s="52">
        <v>0.8</v>
      </c>
      <c r="E540" s="21">
        <v>0.109</v>
      </c>
      <c r="F540" s="21"/>
      <c r="G540" s="52">
        <f t="shared" si="16"/>
        <v>5.2320000000000002</v>
      </c>
      <c r="H540" s="21"/>
      <c r="I540" s="21"/>
    </row>
    <row r="541" spans="1:9">
      <c r="A541" s="1"/>
      <c r="B541" s="51"/>
      <c r="C541" s="74"/>
      <c r="D541" s="52"/>
      <c r="E541" s="21" t="s">
        <v>172</v>
      </c>
      <c r="F541" s="21"/>
      <c r="G541" s="79" t="s">
        <v>62</v>
      </c>
      <c r="H541" s="52">
        <f>SUM(G531:G540)</f>
        <v>596.40030000000002</v>
      </c>
      <c r="I541" s="19" t="s">
        <v>139</v>
      </c>
    </row>
    <row r="542" spans="1:9">
      <c r="A542" s="1"/>
      <c r="B542" s="51"/>
      <c r="C542" s="74"/>
      <c r="D542" s="52"/>
      <c r="E542" s="21"/>
      <c r="F542" s="21"/>
      <c r="G542" s="79" t="s">
        <v>63</v>
      </c>
      <c r="H542" s="52">
        <f>ROUNDUP(H541,0)</f>
        <v>597</v>
      </c>
      <c r="I542" s="19" t="s">
        <v>139</v>
      </c>
    </row>
    <row r="543" spans="1:9" ht="63" customHeight="1">
      <c r="A543" s="1">
        <f>A511+1</f>
        <v>20</v>
      </c>
      <c r="B543" s="331" t="s">
        <v>158</v>
      </c>
      <c r="C543" s="332"/>
      <c r="D543" s="332"/>
      <c r="E543" s="332"/>
      <c r="F543" s="332"/>
      <c r="G543" s="332"/>
      <c r="H543" s="332"/>
      <c r="I543" s="333"/>
    </row>
    <row r="544" spans="1:9">
      <c r="A544" s="1"/>
      <c r="B544" s="20" t="s">
        <v>300</v>
      </c>
      <c r="C544" s="19"/>
      <c r="D544" s="52"/>
      <c r="E544" s="21"/>
      <c r="F544" s="21"/>
      <c r="G544" s="52"/>
      <c r="H544" s="21"/>
      <c r="I544" s="21"/>
    </row>
    <row r="545" spans="1:9">
      <c r="A545" s="1"/>
      <c r="B545" s="6"/>
      <c r="C545" s="75">
        <v>13</v>
      </c>
      <c r="D545" s="52">
        <v>1.4</v>
      </c>
      <c r="E545" s="21"/>
      <c r="F545" s="97">
        <v>1.1000000000000001</v>
      </c>
      <c r="G545" s="52">
        <f>C545*D545*F545</f>
        <v>20.02</v>
      </c>
      <c r="H545" s="21"/>
      <c r="I545" s="21"/>
    </row>
    <row r="546" spans="1:9">
      <c r="A546" s="1"/>
      <c r="B546" s="20" t="s">
        <v>301</v>
      </c>
      <c r="C546" s="19"/>
      <c r="D546" s="52"/>
      <c r="E546" s="21"/>
      <c r="F546" s="97"/>
      <c r="G546" s="52"/>
      <c r="H546" s="21"/>
      <c r="I546" s="21"/>
    </row>
    <row r="547" spans="1:9">
      <c r="A547" s="1"/>
      <c r="B547" s="6"/>
      <c r="C547" s="75">
        <v>16</v>
      </c>
      <c r="D547" s="52">
        <v>1.4</v>
      </c>
      <c r="E547" s="21"/>
      <c r="F547" s="97">
        <v>1.1000000000000001</v>
      </c>
      <c r="G547" s="52">
        <f>C547*D547*F547</f>
        <v>24.64</v>
      </c>
      <c r="H547" s="21"/>
      <c r="I547" s="21"/>
    </row>
    <row r="548" spans="1:9">
      <c r="A548" s="1"/>
      <c r="B548" s="4" t="s">
        <v>292</v>
      </c>
      <c r="C548" s="75">
        <v>21</v>
      </c>
      <c r="D548" s="52">
        <v>2.25</v>
      </c>
      <c r="E548" s="21"/>
      <c r="F548" s="97">
        <v>1.9</v>
      </c>
      <c r="G548" s="52">
        <f>C548*D548*F548</f>
        <v>89.774999999999991</v>
      </c>
      <c r="H548" s="21"/>
      <c r="I548" s="21"/>
    </row>
    <row r="549" spans="1:9">
      <c r="A549" s="1"/>
      <c r="B549" s="6" t="s">
        <v>293</v>
      </c>
      <c r="C549" s="75">
        <v>21</v>
      </c>
      <c r="D549" s="52">
        <v>3.5</v>
      </c>
      <c r="E549" s="21"/>
      <c r="F549" s="97">
        <v>1.9</v>
      </c>
      <c r="G549" s="52">
        <f>C549*D549*F549</f>
        <v>139.65</v>
      </c>
      <c r="H549" s="21"/>
      <c r="I549" s="21"/>
    </row>
    <row r="550" spans="1:9">
      <c r="A550" s="1"/>
      <c r="B550" s="6"/>
      <c r="C550" s="75"/>
      <c r="D550" s="52"/>
      <c r="E550" s="21"/>
      <c r="F550" s="21"/>
      <c r="G550" s="79" t="s">
        <v>62</v>
      </c>
      <c r="H550" s="18">
        <f>SUM(G544:G549)</f>
        <v>274.08500000000004</v>
      </c>
      <c r="I550" s="5" t="s">
        <v>45</v>
      </c>
    </row>
    <row r="551" spans="1:9">
      <c r="A551" s="1"/>
      <c r="B551" s="6"/>
      <c r="C551" s="75"/>
      <c r="D551" s="52"/>
      <c r="E551" s="21"/>
      <c r="F551" s="21"/>
      <c r="G551" s="79" t="s">
        <v>63</v>
      </c>
      <c r="H551" s="18">
        <f>ROUNDUP(H550,0)</f>
        <v>275</v>
      </c>
      <c r="I551" s="5" t="s">
        <v>45</v>
      </c>
    </row>
    <row r="552" spans="1:9" ht="62.25" customHeight="1">
      <c r="A552" s="5">
        <f>A543+1</f>
        <v>21</v>
      </c>
      <c r="B552" s="331" t="s">
        <v>157</v>
      </c>
      <c r="C552" s="332"/>
      <c r="D552" s="332"/>
      <c r="E552" s="332"/>
      <c r="F552" s="332"/>
      <c r="G552" s="332"/>
      <c r="H552" s="332"/>
      <c r="I552" s="333"/>
    </row>
    <row r="553" spans="1:9">
      <c r="A553" s="5"/>
      <c r="B553" s="20" t="s">
        <v>132</v>
      </c>
      <c r="C553" s="19"/>
      <c r="D553" s="52"/>
      <c r="E553" s="21"/>
      <c r="F553" s="21"/>
      <c r="G553" s="52"/>
      <c r="H553" s="21"/>
      <c r="I553" s="21"/>
    </row>
    <row r="554" spans="1:9">
      <c r="A554" s="5"/>
      <c r="B554" s="7" t="s">
        <v>131</v>
      </c>
      <c r="C554" s="43">
        <v>26</v>
      </c>
      <c r="D554" s="8">
        <v>1.5</v>
      </c>
      <c r="E554" s="9"/>
      <c r="F554" s="8"/>
      <c r="G554" s="79">
        <f>C554*D554</f>
        <v>39</v>
      </c>
      <c r="H554" s="15"/>
      <c r="I554" s="5"/>
    </row>
    <row r="555" spans="1:9">
      <c r="A555" s="5"/>
      <c r="B555" s="7"/>
      <c r="C555" s="43">
        <v>26</v>
      </c>
      <c r="D555" s="8">
        <v>1.2</v>
      </c>
      <c r="E555" s="9"/>
      <c r="F555" s="8"/>
      <c r="G555" s="79">
        <f>C555*D555</f>
        <v>31.2</v>
      </c>
      <c r="H555" s="15"/>
      <c r="I555" s="5"/>
    </row>
    <row r="556" spans="1:9">
      <c r="A556" s="5"/>
      <c r="B556" s="20" t="s">
        <v>126</v>
      </c>
      <c r="C556" s="19"/>
      <c r="D556" s="52"/>
      <c r="E556" s="21"/>
      <c r="F556" s="21"/>
      <c r="G556" s="79"/>
      <c r="H556" s="15"/>
      <c r="I556" s="5"/>
    </row>
    <row r="557" spans="1:9">
      <c r="A557" s="5"/>
      <c r="B557" s="7" t="s">
        <v>131</v>
      </c>
      <c r="C557" s="43">
        <v>32</v>
      </c>
      <c r="D557" s="8">
        <v>1.5</v>
      </c>
      <c r="E557" s="9"/>
      <c r="F557" s="8"/>
      <c r="G557" s="79">
        <f>C557*D557</f>
        <v>48</v>
      </c>
      <c r="H557" s="15"/>
      <c r="I557" s="5"/>
    </row>
    <row r="558" spans="1:9">
      <c r="A558" s="5"/>
      <c r="B558" s="7"/>
      <c r="C558" s="43">
        <v>32</v>
      </c>
      <c r="D558" s="8">
        <v>1.2</v>
      </c>
      <c r="E558" s="9"/>
      <c r="F558" s="8"/>
      <c r="G558" s="79">
        <f>C558*D558</f>
        <v>38.4</v>
      </c>
      <c r="H558" s="15"/>
      <c r="I558" s="5"/>
    </row>
    <row r="559" spans="1:9">
      <c r="A559" s="5"/>
      <c r="B559" s="7"/>
      <c r="C559" s="43"/>
      <c r="D559" s="8"/>
      <c r="E559" s="9"/>
      <c r="F559" s="8"/>
      <c r="G559" s="79" t="s">
        <v>62</v>
      </c>
      <c r="H559" s="18">
        <f>SUM(G554:G558)</f>
        <v>156.6</v>
      </c>
      <c r="I559" s="5" t="s">
        <v>137</v>
      </c>
    </row>
    <row r="560" spans="1:9">
      <c r="A560" s="5"/>
      <c r="B560" s="7"/>
      <c r="C560" s="43"/>
      <c r="D560" s="8"/>
      <c r="E560" s="9"/>
      <c r="F560" s="8"/>
      <c r="G560" s="79" t="s">
        <v>63</v>
      </c>
      <c r="H560" s="18">
        <f>ROUNDUP(H559,0)</f>
        <v>157</v>
      </c>
      <c r="I560" s="5" t="s">
        <v>137</v>
      </c>
    </row>
    <row r="561" spans="1:9" ht="48" customHeight="1">
      <c r="A561" s="5">
        <f>A552+1</f>
        <v>22</v>
      </c>
      <c r="B561" s="331" t="s">
        <v>138</v>
      </c>
      <c r="C561" s="332"/>
      <c r="D561" s="332"/>
      <c r="E561" s="332"/>
      <c r="F561" s="332"/>
      <c r="G561" s="332"/>
      <c r="H561" s="332"/>
      <c r="I561" s="333"/>
    </row>
    <row r="562" spans="1:9">
      <c r="A562" s="5"/>
      <c r="B562" s="20" t="s">
        <v>132</v>
      </c>
      <c r="C562" s="19"/>
      <c r="D562" s="52"/>
      <c r="E562" s="9"/>
      <c r="F562" s="8"/>
      <c r="G562" s="79"/>
      <c r="H562" s="15"/>
      <c r="I562" s="16"/>
    </row>
    <row r="563" spans="1:9">
      <c r="A563" s="5"/>
      <c r="B563" s="7" t="s">
        <v>131</v>
      </c>
      <c r="C563" s="43">
        <v>13</v>
      </c>
      <c r="D563" s="8">
        <v>1.5</v>
      </c>
      <c r="E563" s="9"/>
      <c r="F563" s="8">
        <v>1.2</v>
      </c>
      <c r="G563" s="79">
        <f>C563*D563*F563</f>
        <v>23.4</v>
      </c>
      <c r="H563" s="15"/>
      <c r="I563" s="16"/>
    </row>
    <row r="564" spans="1:9">
      <c r="A564" s="5"/>
      <c r="B564" s="20" t="s">
        <v>126</v>
      </c>
      <c r="C564" s="19"/>
      <c r="D564" s="52"/>
      <c r="E564" s="9"/>
      <c r="F564" s="8"/>
      <c r="G564" s="79"/>
      <c r="H564" s="15"/>
      <c r="I564" s="16"/>
    </row>
    <row r="565" spans="1:9">
      <c r="A565" s="5"/>
      <c r="B565" s="7" t="s">
        <v>131</v>
      </c>
      <c r="C565" s="43">
        <v>16</v>
      </c>
      <c r="D565" s="8">
        <v>1.5</v>
      </c>
      <c r="E565" s="9"/>
      <c r="F565" s="8">
        <v>1.2</v>
      </c>
      <c r="G565" s="79">
        <f>C565*D565*F565</f>
        <v>28.799999999999997</v>
      </c>
      <c r="H565" s="15"/>
      <c r="I565" s="16"/>
    </row>
    <row r="566" spans="1:9">
      <c r="A566" s="5"/>
      <c r="B566" s="7" t="s">
        <v>310</v>
      </c>
      <c r="C566" s="43">
        <v>4</v>
      </c>
      <c r="D566" s="8">
        <v>2.5499999999999998</v>
      </c>
      <c r="E566" s="9">
        <v>0.6</v>
      </c>
      <c r="F566" s="8"/>
      <c r="G566" s="79">
        <f>C566*D566*E566</f>
        <v>6.1199999999999992</v>
      </c>
      <c r="H566" s="15"/>
      <c r="I566" s="16"/>
    </row>
    <row r="567" spans="1:9">
      <c r="A567" s="5"/>
      <c r="B567" s="7"/>
      <c r="C567" s="43">
        <v>3</v>
      </c>
      <c r="D567" s="8">
        <v>0.6</v>
      </c>
      <c r="E567" s="9">
        <v>0.6</v>
      </c>
      <c r="F567" s="8"/>
      <c r="G567" s="79">
        <f>C567*D567*E567</f>
        <v>1.0799999999999998</v>
      </c>
      <c r="H567" s="15"/>
      <c r="I567" s="16"/>
    </row>
    <row r="568" spans="1:9">
      <c r="A568" s="5"/>
      <c r="B568" s="7" t="s">
        <v>317</v>
      </c>
      <c r="C568" s="43">
        <v>3</v>
      </c>
      <c r="D568" s="8">
        <v>1.2</v>
      </c>
      <c r="E568" s="9"/>
      <c r="F568" s="8">
        <v>2.2000000000000002</v>
      </c>
      <c r="G568" s="79">
        <f>F568*D568*C568</f>
        <v>7.92</v>
      </c>
      <c r="H568" s="15"/>
      <c r="I568" s="16"/>
    </row>
    <row r="569" spans="1:9">
      <c r="A569" s="5"/>
      <c r="B569" s="7"/>
      <c r="C569" s="43"/>
      <c r="D569" s="8"/>
      <c r="E569" s="9"/>
      <c r="F569" s="8"/>
      <c r="G569" s="79" t="s">
        <v>62</v>
      </c>
      <c r="H569" s="18">
        <f>SUM(G563:G568)</f>
        <v>67.319999999999993</v>
      </c>
      <c r="I569" s="16" t="s">
        <v>45</v>
      </c>
    </row>
    <row r="570" spans="1:9">
      <c r="A570" s="5"/>
      <c r="B570" s="7"/>
      <c r="C570" s="43"/>
      <c r="D570" s="8"/>
      <c r="E570" s="9"/>
      <c r="F570" s="8"/>
      <c r="G570" s="79" t="s">
        <v>63</v>
      </c>
      <c r="H570" s="18">
        <f>ROUNDUP(H569,0)</f>
        <v>68</v>
      </c>
      <c r="I570" s="16" t="s">
        <v>45</v>
      </c>
    </row>
    <row r="571" spans="1:9">
      <c r="A571" s="5"/>
      <c r="B571" s="7"/>
      <c r="C571" s="337" t="s">
        <v>316</v>
      </c>
      <c r="D571" s="338"/>
      <c r="E571" s="338"/>
      <c r="F571" s="338"/>
      <c r="G571" s="79" t="s">
        <v>62</v>
      </c>
      <c r="H571" s="15">
        <v>1360</v>
      </c>
      <c r="I571" s="16" t="s">
        <v>139</v>
      </c>
    </row>
    <row r="572" spans="1:9" ht="48" customHeight="1">
      <c r="A572" s="5">
        <f>A561+1</f>
        <v>23</v>
      </c>
      <c r="B572" s="331" t="s">
        <v>37</v>
      </c>
      <c r="C572" s="332"/>
      <c r="D572" s="332"/>
      <c r="E572" s="332"/>
      <c r="F572" s="332"/>
      <c r="G572" s="332"/>
      <c r="H572" s="332"/>
      <c r="I572" s="333"/>
    </row>
    <row r="573" spans="1:9">
      <c r="A573" s="5"/>
      <c r="B573" s="20" t="s">
        <v>132</v>
      </c>
      <c r="C573" s="19"/>
      <c r="D573" s="52"/>
      <c r="E573" s="21"/>
      <c r="F573" s="21"/>
      <c r="G573" s="52"/>
      <c r="H573" s="21"/>
      <c r="I573" s="21"/>
    </row>
    <row r="574" spans="1:9">
      <c r="A574" s="5"/>
      <c r="B574" s="7" t="s">
        <v>134</v>
      </c>
      <c r="C574" s="43">
        <v>2</v>
      </c>
      <c r="D574" s="8">
        <v>4</v>
      </c>
      <c r="E574" s="19"/>
      <c r="F574" s="19"/>
      <c r="G574" s="52">
        <f>C574*D574</f>
        <v>8</v>
      </c>
      <c r="H574" s="21"/>
      <c r="I574" s="21"/>
    </row>
    <row r="575" spans="1:9">
      <c r="A575" s="5"/>
      <c r="B575" s="7" t="s">
        <v>135</v>
      </c>
      <c r="C575" s="43">
        <v>11</v>
      </c>
      <c r="D575" s="8">
        <v>4</v>
      </c>
      <c r="E575" s="19"/>
      <c r="F575" s="19"/>
      <c r="G575" s="52">
        <f>C575*D575</f>
        <v>44</v>
      </c>
      <c r="H575" s="21"/>
      <c r="I575" s="21"/>
    </row>
    <row r="576" spans="1:9">
      <c r="A576" s="5"/>
      <c r="B576" s="20" t="s">
        <v>126</v>
      </c>
      <c r="C576" s="19"/>
      <c r="D576" s="8"/>
      <c r="E576" s="19"/>
      <c r="F576" s="19"/>
      <c r="G576" s="52"/>
      <c r="H576" s="21"/>
      <c r="I576" s="21"/>
    </row>
    <row r="577" spans="1:9">
      <c r="A577" s="5"/>
      <c r="B577" s="7" t="s">
        <v>134</v>
      </c>
      <c r="C577" s="43">
        <v>5</v>
      </c>
      <c r="D577" s="8">
        <v>4</v>
      </c>
      <c r="E577" s="19"/>
      <c r="F577" s="19"/>
      <c r="G577" s="52">
        <f>C577*D577</f>
        <v>20</v>
      </c>
      <c r="H577" s="21"/>
      <c r="I577" s="21"/>
    </row>
    <row r="578" spans="1:9">
      <c r="A578" s="5"/>
      <c r="B578" s="7" t="s">
        <v>135</v>
      </c>
      <c r="C578" s="43">
        <v>14</v>
      </c>
      <c r="D578" s="8">
        <v>4</v>
      </c>
      <c r="E578" s="19"/>
      <c r="F578" s="19"/>
      <c r="G578" s="52">
        <f>C578*D578</f>
        <v>56</v>
      </c>
      <c r="H578" s="21"/>
      <c r="I578" s="21"/>
    </row>
    <row r="579" spans="1:9">
      <c r="A579" s="5"/>
      <c r="B579" s="17" t="s">
        <v>136</v>
      </c>
      <c r="C579" s="43">
        <v>1</v>
      </c>
      <c r="D579" s="8">
        <v>4</v>
      </c>
      <c r="E579" s="19"/>
      <c r="F579" s="19"/>
      <c r="G579" s="52">
        <f>C579*D579</f>
        <v>4</v>
      </c>
      <c r="H579" s="21"/>
      <c r="I579" s="21"/>
    </row>
    <row r="580" spans="1:9">
      <c r="A580" s="5"/>
      <c r="B580" s="17"/>
      <c r="C580" s="43"/>
      <c r="D580" s="8"/>
      <c r="E580" s="9"/>
      <c r="F580" s="8"/>
      <c r="G580" s="79" t="s">
        <v>62</v>
      </c>
      <c r="H580" s="18">
        <f>SUM(G574:G579)</f>
        <v>132</v>
      </c>
      <c r="I580" s="21" t="s">
        <v>38</v>
      </c>
    </row>
    <row r="581" spans="1:9">
      <c r="A581" s="5"/>
      <c r="B581" s="21"/>
      <c r="C581" s="19"/>
      <c r="D581" s="52"/>
      <c r="E581" s="21"/>
      <c r="F581" s="21"/>
      <c r="G581" s="79" t="s">
        <v>63</v>
      </c>
      <c r="H581" s="18">
        <f>ROUNDUP(H580,0)</f>
        <v>132</v>
      </c>
      <c r="I581" s="21" t="s">
        <v>38</v>
      </c>
    </row>
    <row r="582" spans="1:9" ht="33.75" customHeight="1">
      <c r="A582" s="5">
        <f>A572+1</f>
        <v>24</v>
      </c>
      <c r="B582" s="331" t="s">
        <v>39</v>
      </c>
      <c r="C582" s="332"/>
      <c r="D582" s="332"/>
      <c r="E582" s="332"/>
      <c r="F582" s="332"/>
      <c r="G582" s="332"/>
      <c r="H582" s="332"/>
      <c r="I582" s="333"/>
    </row>
    <row r="583" spans="1:9">
      <c r="A583" s="5"/>
      <c r="B583" s="20" t="s">
        <v>132</v>
      </c>
      <c r="C583" s="19"/>
      <c r="D583" s="52"/>
      <c r="E583" s="9"/>
      <c r="F583" s="8"/>
      <c r="G583" s="79"/>
      <c r="H583" s="15"/>
      <c r="I583" s="5"/>
    </row>
    <row r="584" spans="1:9">
      <c r="A584" s="5"/>
      <c r="B584" s="7" t="s">
        <v>134</v>
      </c>
      <c r="C584" s="43">
        <v>2</v>
      </c>
      <c r="D584" s="8"/>
      <c r="E584" s="9"/>
      <c r="F584" s="8"/>
      <c r="G584" s="79">
        <f>C584</f>
        <v>2</v>
      </c>
      <c r="H584" s="15"/>
      <c r="I584" s="5"/>
    </row>
    <row r="585" spans="1:9">
      <c r="A585" s="5"/>
      <c r="B585" s="20" t="s">
        <v>126</v>
      </c>
      <c r="C585" s="19"/>
      <c r="D585" s="8"/>
      <c r="E585" s="9"/>
      <c r="F585" s="8"/>
      <c r="G585" s="79"/>
      <c r="H585" s="15"/>
      <c r="I585" s="5"/>
    </row>
    <row r="586" spans="1:9">
      <c r="A586" s="5"/>
      <c r="B586" s="7" t="s">
        <v>134</v>
      </c>
      <c r="C586" s="43">
        <v>5</v>
      </c>
      <c r="D586" s="8"/>
      <c r="E586" s="9"/>
      <c r="F586" s="8"/>
      <c r="G586" s="79">
        <f>C586</f>
        <v>5</v>
      </c>
      <c r="H586" s="15"/>
      <c r="I586" s="5"/>
    </row>
    <row r="587" spans="1:9">
      <c r="A587" s="5"/>
      <c r="B587" s="17" t="s">
        <v>136</v>
      </c>
      <c r="C587" s="43">
        <v>1</v>
      </c>
      <c r="D587" s="8"/>
      <c r="E587" s="9"/>
      <c r="F587" s="8"/>
      <c r="G587" s="79">
        <f>C587</f>
        <v>1</v>
      </c>
      <c r="H587" s="15"/>
      <c r="I587" s="5"/>
    </row>
    <row r="588" spans="1:9">
      <c r="A588" s="5"/>
      <c r="B588" s="7"/>
      <c r="C588" s="43"/>
      <c r="D588" s="8"/>
      <c r="E588" s="9"/>
      <c r="F588" s="8"/>
      <c r="G588" s="79" t="s">
        <v>62</v>
      </c>
      <c r="H588" s="18">
        <f>SUM(G584:G587)</f>
        <v>8</v>
      </c>
      <c r="I588" s="21" t="s">
        <v>38</v>
      </c>
    </row>
    <row r="589" spans="1:9">
      <c r="A589" s="5"/>
      <c r="B589" s="7"/>
      <c r="C589" s="43"/>
      <c r="D589" s="8"/>
      <c r="E589" s="9"/>
      <c r="F589" s="8"/>
      <c r="G589" s="79" t="s">
        <v>63</v>
      </c>
      <c r="H589" s="18">
        <f>ROUNDUP(H588,0)</f>
        <v>8</v>
      </c>
      <c r="I589" s="21" t="s">
        <v>38</v>
      </c>
    </row>
    <row r="590" spans="1:9" ht="34.5" customHeight="1">
      <c r="A590" s="5">
        <f>A582+1</f>
        <v>25</v>
      </c>
      <c r="B590" s="331" t="s">
        <v>41</v>
      </c>
      <c r="C590" s="332"/>
      <c r="D590" s="332"/>
      <c r="E590" s="332"/>
      <c r="F590" s="332"/>
      <c r="G590" s="332"/>
      <c r="H590" s="332"/>
      <c r="I590" s="333"/>
    </row>
    <row r="591" spans="1:9">
      <c r="A591" s="5"/>
      <c r="B591" s="20" t="s">
        <v>132</v>
      </c>
      <c r="C591" s="43"/>
      <c r="D591" s="8"/>
      <c r="E591" s="9"/>
      <c r="F591" s="8"/>
      <c r="G591" s="79"/>
      <c r="H591" s="15"/>
      <c r="I591" s="5"/>
    </row>
    <row r="592" spans="1:9">
      <c r="A592" s="5"/>
      <c r="B592" s="7" t="s">
        <v>135</v>
      </c>
      <c r="C592" s="43">
        <v>11</v>
      </c>
      <c r="D592" s="8"/>
      <c r="E592" s="9"/>
      <c r="F592" s="8"/>
      <c r="G592" s="79">
        <f>C592</f>
        <v>11</v>
      </c>
      <c r="H592" s="15"/>
      <c r="I592" s="5"/>
    </row>
    <row r="593" spans="1:9">
      <c r="A593" s="5"/>
      <c r="B593" s="20" t="s">
        <v>126</v>
      </c>
      <c r="C593" s="43"/>
      <c r="D593" s="8"/>
      <c r="E593" s="9"/>
      <c r="F593" s="8"/>
      <c r="G593" s="79"/>
      <c r="H593" s="15"/>
      <c r="I593" s="5"/>
    </row>
    <row r="594" spans="1:9">
      <c r="A594" s="5"/>
      <c r="B594" s="7" t="s">
        <v>135</v>
      </c>
      <c r="C594" s="43">
        <v>14</v>
      </c>
      <c r="D594" s="8"/>
      <c r="E594" s="9"/>
      <c r="F594" s="8"/>
      <c r="G594" s="79">
        <f>C594</f>
        <v>14</v>
      </c>
      <c r="H594" s="15"/>
      <c r="I594" s="5"/>
    </row>
    <row r="595" spans="1:9">
      <c r="A595" s="5"/>
      <c r="B595" s="7"/>
      <c r="C595" s="43"/>
      <c r="D595" s="8"/>
      <c r="E595" s="9"/>
      <c r="F595" s="8"/>
      <c r="G595" s="79" t="s">
        <v>62</v>
      </c>
      <c r="H595" s="18">
        <f>SUM(G591:G594)</f>
        <v>25</v>
      </c>
      <c r="I595" s="21" t="s">
        <v>38</v>
      </c>
    </row>
    <row r="596" spans="1:9">
      <c r="A596" s="5"/>
      <c r="B596" s="7"/>
      <c r="C596" s="43"/>
      <c r="D596" s="8"/>
      <c r="E596" s="9"/>
      <c r="F596" s="8"/>
      <c r="G596" s="79" t="s">
        <v>63</v>
      </c>
      <c r="H596" s="18">
        <f>ROUNDUP(H595,0)</f>
        <v>25</v>
      </c>
      <c r="I596" s="21" t="s">
        <v>38</v>
      </c>
    </row>
    <row r="597" spans="1:9">
      <c r="A597" s="5">
        <f>A590+1</f>
        <v>26</v>
      </c>
      <c r="B597" s="331" t="s">
        <v>42</v>
      </c>
      <c r="C597" s="332"/>
      <c r="D597" s="332"/>
      <c r="E597" s="332"/>
      <c r="F597" s="332"/>
      <c r="G597" s="332"/>
      <c r="H597" s="332"/>
      <c r="I597" s="333"/>
    </row>
    <row r="598" spans="1:9">
      <c r="A598" s="5"/>
      <c r="B598" s="7" t="s">
        <v>43</v>
      </c>
      <c r="C598" s="43"/>
      <c r="D598" s="8"/>
      <c r="E598" s="9"/>
      <c r="F598" s="8"/>
      <c r="G598" s="79"/>
      <c r="H598" s="15"/>
      <c r="I598" s="5" t="s">
        <v>40</v>
      </c>
    </row>
    <row r="599" spans="1:9">
      <c r="A599" s="5"/>
      <c r="B599" s="20" t="s">
        <v>132</v>
      </c>
      <c r="C599" s="19"/>
      <c r="D599" s="52"/>
      <c r="E599" s="9"/>
      <c r="F599" s="8"/>
      <c r="G599" s="79"/>
      <c r="H599" s="15"/>
      <c r="I599" s="5"/>
    </row>
    <row r="600" spans="1:9">
      <c r="A600" s="5"/>
      <c r="B600" s="7" t="s">
        <v>134</v>
      </c>
      <c r="C600" s="43">
        <v>2</v>
      </c>
      <c r="D600" s="8"/>
      <c r="E600" s="9"/>
      <c r="F600" s="8"/>
      <c r="G600" s="79">
        <f>C600</f>
        <v>2</v>
      </c>
      <c r="H600" s="15"/>
      <c r="I600" s="5"/>
    </row>
    <row r="601" spans="1:9">
      <c r="A601" s="5"/>
      <c r="B601" s="20" t="s">
        <v>126</v>
      </c>
      <c r="C601" s="19"/>
      <c r="D601" s="8"/>
      <c r="E601" s="9"/>
      <c r="F601" s="8"/>
      <c r="G601" s="79"/>
      <c r="H601" s="15"/>
      <c r="I601" s="5"/>
    </row>
    <row r="602" spans="1:9">
      <c r="A602" s="5"/>
      <c r="B602" s="7" t="s">
        <v>134</v>
      </c>
      <c r="C602" s="43">
        <v>5</v>
      </c>
      <c r="D602" s="8"/>
      <c r="E602" s="9"/>
      <c r="F602" s="8"/>
      <c r="G602" s="79">
        <f>C602</f>
        <v>5</v>
      </c>
      <c r="H602" s="15"/>
      <c r="I602" s="5"/>
    </row>
    <row r="603" spans="1:9">
      <c r="A603" s="5"/>
      <c r="B603" s="17" t="s">
        <v>136</v>
      </c>
      <c r="C603" s="43">
        <v>1</v>
      </c>
      <c r="D603" s="8"/>
      <c r="E603" s="9"/>
      <c r="F603" s="8"/>
      <c r="G603" s="79">
        <f>C603</f>
        <v>1</v>
      </c>
      <c r="H603" s="15"/>
      <c r="I603" s="5"/>
    </row>
    <row r="604" spans="1:9">
      <c r="A604" s="5"/>
      <c r="B604" s="7"/>
      <c r="C604" s="43"/>
      <c r="D604" s="8"/>
      <c r="E604" s="9"/>
      <c r="F604" s="8"/>
      <c r="G604" s="79" t="s">
        <v>62</v>
      </c>
      <c r="H604" s="18">
        <f>SUM(G600:G603)</f>
        <v>8</v>
      </c>
      <c r="I604" s="21" t="s">
        <v>38</v>
      </c>
    </row>
    <row r="605" spans="1:9">
      <c r="A605" s="5"/>
      <c r="B605" s="7"/>
      <c r="C605" s="43"/>
      <c r="D605" s="8"/>
      <c r="E605" s="9"/>
      <c r="F605" s="8"/>
      <c r="G605" s="79" t="s">
        <v>63</v>
      </c>
      <c r="H605" s="18">
        <f>ROUNDUP(H604,0)</f>
        <v>8</v>
      </c>
      <c r="I605" s="21" t="s">
        <v>38</v>
      </c>
    </row>
    <row r="606" spans="1:9">
      <c r="A606" s="5"/>
      <c r="B606" s="7" t="s">
        <v>44</v>
      </c>
      <c r="C606" s="43"/>
      <c r="D606" s="8"/>
      <c r="E606" s="9"/>
      <c r="F606" s="8"/>
      <c r="G606" s="79"/>
      <c r="H606" s="15"/>
      <c r="I606" s="5" t="s">
        <v>40</v>
      </c>
    </row>
    <row r="607" spans="1:9">
      <c r="A607" s="5"/>
      <c r="B607" s="20" t="s">
        <v>132</v>
      </c>
      <c r="C607" s="43"/>
      <c r="D607" s="8"/>
      <c r="E607" s="9"/>
      <c r="F607" s="8"/>
      <c r="G607" s="79"/>
      <c r="H607" s="15"/>
      <c r="I607" s="5"/>
    </row>
    <row r="608" spans="1:9">
      <c r="A608" s="5"/>
      <c r="B608" s="7" t="s">
        <v>135</v>
      </c>
      <c r="C608" s="43">
        <v>11</v>
      </c>
      <c r="D608" s="8"/>
      <c r="E608" s="9"/>
      <c r="F608" s="8"/>
      <c r="G608" s="79">
        <f>C608</f>
        <v>11</v>
      </c>
      <c r="H608" s="15"/>
      <c r="I608" s="5"/>
    </row>
    <row r="609" spans="1:9">
      <c r="A609" s="5"/>
      <c r="B609" s="20" t="s">
        <v>126</v>
      </c>
      <c r="C609" s="43"/>
      <c r="D609" s="8"/>
      <c r="E609" s="9"/>
      <c r="F609" s="8"/>
      <c r="G609" s="79"/>
      <c r="H609" s="15"/>
      <c r="I609" s="5"/>
    </row>
    <row r="610" spans="1:9">
      <c r="A610" s="5"/>
      <c r="B610" s="7" t="s">
        <v>135</v>
      </c>
      <c r="C610" s="43">
        <v>14</v>
      </c>
      <c r="D610" s="8"/>
      <c r="E610" s="9"/>
      <c r="F610" s="8"/>
      <c r="G610" s="79">
        <f>C610</f>
        <v>14</v>
      </c>
      <c r="H610" s="15"/>
      <c r="I610" s="5"/>
    </row>
    <row r="611" spans="1:9">
      <c r="A611" s="5"/>
      <c r="B611" s="20" t="s">
        <v>132</v>
      </c>
      <c r="C611" s="19"/>
      <c r="D611" s="8"/>
      <c r="E611" s="9"/>
      <c r="F611" s="8"/>
      <c r="G611" s="79"/>
      <c r="H611" s="15"/>
      <c r="I611" s="5"/>
    </row>
    <row r="612" spans="1:9">
      <c r="A612" s="5"/>
      <c r="B612" s="7" t="s">
        <v>131</v>
      </c>
      <c r="C612" s="43">
        <v>13</v>
      </c>
      <c r="D612" s="8"/>
      <c r="E612" s="9"/>
      <c r="F612" s="8"/>
      <c r="G612" s="79">
        <f>C612</f>
        <v>13</v>
      </c>
      <c r="H612" s="15"/>
      <c r="I612" s="5"/>
    </row>
    <row r="613" spans="1:9">
      <c r="A613" s="5"/>
      <c r="B613" s="20" t="s">
        <v>126</v>
      </c>
      <c r="C613" s="19"/>
      <c r="D613" s="8"/>
      <c r="E613" s="9"/>
      <c r="F613" s="8"/>
      <c r="G613" s="79"/>
      <c r="H613" s="15"/>
      <c r="I613" s="5"/>
    </row>
    <row r="614" spans="1:9">
      <c r="A614" s="5"/>
      <c r="B614" s="7" t="s">
        <v>131</v>
      </c>
      <c r="C614" s="43">
        <v>11</v>
      </c>
      <c r="D614" s="8"/>
      <c r="E614" s="9"/>
      <c r="F614" s="8"/>
      <c r="G614" s="79">
        <f>C614</f>
        <v>11</v>
      </c>
      <c r="H614" s="15"/>
      <c r="I614" s="5"/>
    </row>
    <row r="615" spans="1:9">
      <c r="A615" s="5"/>
      <c r="B615" s="17" t="s">
        <v>133</v>
      </c>
      <c r="C615" s="43">
        <v>1</v>
      </c>
      <c r="D615" s="8"/>
      <c r="E615" s="9"/>
      <c r="F615" s="8"/>
      <c r="G615" s="79">
        <f>C615</f>
        <v>1</v>
      </c>
      <c r="H615" s="15"/>
      <c r="I615" s="5"/>
    </row>
    <row r="616" spans="1:9">
      <c r="A616" s="5"/>
      <c r="B616" s="7"/>
      <c r="C616" s="43"/>
      <c r="D616" s="8"/>
      <c r="E616" s="9"/>
      <c r="F616" s="8"/>
      <c r="G616" s="79" t="s">
        <v>62</v>
      </c>
      <c r="H616" s="18">
        <f>SUM(G607:G615)</f>
        <v>50</v>
      </c>
      <c r="I616" s="21" t="s">
        <v>38</v>
      </c>
    </row>
    <row r="617" spans="1:9">
      <c r="A617" s="5"/>
      <c r="B617" s="7"/>
      <c r="C617" s="43"/>
      <c r="D617" s="8"/>
      <c r="E617" s="9"/>
      <c r="F617" s="8"/>
      <c r="G617" s="79" t="s">
        <v>63</v>
      </c>
      <c r="H617" s="18">
        <f>ROUNDUP(H616,0)</f>
        <v>50</v>
      </c>
      <c r="I617" s="21" t="s">
        <v>38</v>
      </c>
    </row>
    <row r="618" spans="1:9" ht="64.5" customHeight="1">
      <c r="A618" s="5">
        <f>A597+1</f>
        <v>27</v>
      </c>
      <c r="B618" s="331" t="s">
        <v>140</v>
      </c>
      <c r="C618" s="332"/>
      <c r="D618" s="332"/>
      <c r="E618" s="332"/>
      <c r="F618" s="332"/>
      <c r="G618" s="332"/>
      <c r="H618" s="332"/>
      <c r="I618" s="333"/>
    </row>
    <row r="619" spans="1:9">
      <c r="A619" s="5"/>
      <c r="B619" s="20" t="s">
        <v>132</v>
      </c>
      <c r="C619" s="19"/>
      <c r="D619" s="8"/>
      <c r="E619" s="9"/>
      <c r="F619" s="8"/>
      <c r="G619" s="79"/>
      <c r="H619" s="15"/>
      <c r="I619" s="5"/>
    </row>
    <row r="620" spans="1:9">
      <c r="A620" s="5"/>
      <c r="B620" s="7" t="s">
        <v>134</v>
      </c>
      <c r="C620" s="43">
        <v>2</v>
      </c>
      <c r="D620" s="8"/>
      <c r="E620" s="9"/>
      <c r="F620" s="8"/>
      <c r="G620" s="79">
        <f>C620</f>
        <v>2</v>
      </c>
      <c r="H620" s="15"/>
      <c r="I620" s="5"/>
    </row>
    <row r="621" spans="1:9">
      <c r="A621" s="5"/>
      <c r="B621" s="7" t="s">
        <v>135</v>
      </c>
      <c r="C621" s="43">
        <v>11</v>
      </c>
      <c r="D621" s="8"/>
      <c r="E621" s="9"/>
      <c r="F621" s="8"/>
      <c r="G621" s="79">
        <f>C621</f>
        <v>11</v>
      </c>
      <c r="H621" s="15"/>
      <c r="I621" s="5"/>
    </row>
    <row r="622" spans="1:9">
      <c r="A622" s="5"/>
      <c r="B622" s="20" t="s">
        <v>126</v>
      </c>
      <c r="C622" s="19"/>
      <c r="D622" s="8"/>
      <c r="E622" s="9"/>
      <c r="F622" s="8"/>
      <c r="G622" s="79"/>
      <c r="H622" s="15"/>
      <c r="I622" s="5"/>
    </row>
    <row r="623" spans="1:9">
      <c r="A623" s="5"/>
      <c r="B623" s="7" t="s">
        <v>134</v>
      </c>
      <c r="C623" s="43">
        <v>5</v>
      </c>
      <c r="D623" s="8"/>
      <c r="E623" s="9"/>
      <c r="F623" s="8"/>
      <c r="G623" s="79">
        <f>C623</f>
        <v>5</v>
      </c>
      <c r="H623" s="15"/>
      <c r="I623" s="5"/>
    </row>
    <row r="624" spans="1:9">
      <c r="A624" s="5"/>
      <c r="B624" s="7" t="s">
        <v>135</v>
      </c>
      <c r="C624" s="43">
        <v>14</v>
      </c>
      <c r="D624" s="8"/>
      <c r="E624" s="9"/>
      <c r="F624" s="8"/>
      <c r="G624" s="79">
        <f>C624</f>
        <v>14</v>
      </c>
      <c r="H624" s="15"/>
      <c r="I624" s="5"/>
    </row>
    <row r="625" spans="1:9">
      <c r="A625" s="5"/>
      <c r="B625" s="17" t="s">
        <v>136</v>
      </c>
      <c r="C625" s="43">
        <v>1</v>
      </c>
      <c r="D625" s="8"/>
      <c r="E625" s="9"/>
      <c r="F625" s="8"/>
      <c r="G625" s="79">
        <f>C625</f>
        <v>1</v>
      </c>
      <c r="H625" s="15"/>
      <c r="I625" s="5"/>
    </row>
    <row r="626" spans="1:9">
      <c r="A626" s="5"/>
      <c r="B626" s="7"/>
      <c r="C626" s="43"/>
      <c r="D626" s="8"/>
      <c r="E626" s="9"/>
      <c r="F626" s="8"/>
      <c r="G626" s="79" t="s">
        <v>62</v>
      </c>
      <c r="H626" s="18">
        <f>SUM(G620:G625)</f>
        <v>33</v>
      </c>
      <c r="I626" s="21" t="s">
        <v>38</v>
      </c>
    </row>
    <row r="627" spans="1:9">
      <c r="A627" s="5"/>
      <c r="B627" s="7"/>
      <c r="C627" s="43"/>
      <c r="D627" s="8"/>
      <c r="E627" s="9"/>
      <c r="F627" s="8"/>
      <c r="G627" s="79" t="s">
        <v>63</v>
      </c>
      <c r="H627" s="18">
        <f>ROUNDUP(H626,0)</f>
        <v>33</v>
      </c>
      <c r="I627" s="21" t="s">
        <v>38</v>
      </c>
    </row>
    <row r="628" spans="1:9" ht="78" customHeight="1">
      <c r="A628" s="5">
        <f>A618+1</f>
        <v>28</v>
      </c>
      <c r="B628" s="331" t="s">
        <v>46</v>
      </c>
      <c r="C628" s="332"/>
      <c r="D628" s="332"/>
      <c r="E628" s="332"/>
      <c r="F628" s="332"/>
      <c r="G628" s="332"/>
      <c r="H628" s="332"/>
      <c r="I628" s="333"/>
    </row>
    <row r="629" spans="1:9">
      <c r="A629" s="5"/>
      <c r="B629" s="17" t="s">
        <v>100</v>
      </c>
      <c r="C629" s="43">
        <v>30</v>
      </c>
      <c r="D629" s="8"/>
      <c r="E629" s="9"/>
      <c r="F629" s="8"/>
      <c r="G629" s="79">
        <f>C629</f>
        <v>30</v>
      </c>
      <c r="H629" s="15"/>
      <c r="I629" s="5"/>
    </row>
    <row r="630" spans="1:9">
      <c r="A630" s="5"/>
      <c r="B630" s="17" t="s">
        <v>126</v>
      </c>
      <c r="C630" s="43">
        <v>20</v>
      </c>
      <c r="D630" s="8"/>
      <c r="E630" s="9"/>
      <c r="F630" s="8"/>
      <c r="G630" s="79">
        <f>C630</f>
        <v>20</v>
      </c>
      <c r="H630" s="15"/>
      <c r="I630" s="5"/>
    </row>
    <row r="631" spans="1:9">
      <c r="A631" s="5"/>
      <c r="B631" s="7"/>
      <c r="C631" s="43"/>
      <c r="D631" s="8"/>
      <c r="E631" s="9"/>
      <c r="F631" s="8"/>
      <c r="G631" s="79" t="s">
        <v>62</v>
      </c>
      <c r="H631" s="18">
        <f>SUM(G629:G630)</f>
        <v>50</v>
      </c>
      <c r="I631" s="21" t="s">
        <v>38</v>
      </c>
    </row>
    <row r="632" spans="1:9">
      <c r="A632" s="5"/>
      <c r="B632" s="7"/>
      <c r="C632" s="43"/>
      <c r="D632" s="8"/>
      <c r="E632" s="9"/>
      <c r="F632" s="8"/>
      <c r="G632" s="79" t="s">
        <v>63</v>
      </c>
      <c r="H632" s="18">
        <f>ROUNDUP(H631,0)</f>
        <v>50</v>
      </c>
      <c r="I632" s="21" t="s">
        <v>38</v>
      </c>
    </row>
    <row r="633" spans="1:9" ht="33" customHeight="1">
      <c r="A633" s="5">
        <f>A628+1</f>
        <v>29</v>
      </c>
      <c r="B633" s="331" t="s">
        <v>47</v>
      </c>
      <c r="C633" s="332"/>
      <c r="D633" s="332"/>
      <c r="E633" s="332"/>
      <c r="F633" s="332"/>
      <c r="G633" s="332"/>
      <c r="H633" s="332"/>
      <c r="I633" s="333"/>
    </row>
    <row r="634" spans="1:9" ht="30">
      <c r="A634" s="5"/>
      <c r="B634" s="20" t="s">
        <v>141</v>
      </c>
      <c r="C634" s="19"/>
      <c r="D634" s="52"/>
      <c r="E634" s="21"/>
      <c r="F634" s="21" t="s">
        <v>142</v>
      </c>
      <c r="G634" s="52"/>
      <c r="H634" s="21"/>
      <c r="I634" s="21"/>
    </row>
    <row r="635" spans="1:9">
      <c r="A635" s="5"/>
      <c r="B635" s="7" t="s">
        <v>143</v>
      </c>
      <c r="C635" s="43">
        <v>1</v>
      </c>
      <c r="D635" s="8">
        <v>7.5</v>
      </c>
      <c r="E635" s="9"/>
      <c r="F635" s="8">
        <v>4.07</v>
      </c>
      <c r="G635" s="79">
        <f>C635*D635*F635</f>
        <v>30.525000000000002</v>
      </c>
      <c r="H635" s="15"/>
      <c r="I635" s="5"/>
    </row>
    <row r="636" spans="1:9">
      <c r="A636" s="5"/>
      <c r="B636" s="7" t="s">
        <v>146</v>
      </c>
      <c r="C636" s="43">
        <v>7</v>
      </c>
      <c r="D636" s="8">
        <v>0.9</v>
      </c>
      <c r="E636" s="9"/>
      <c r="F636" s="8">
        <v>4.07</v>
      </c>
      <c r="G636" s="79">
        <f>C636*D636*F636</f>
        <v>25.641000000000002</v>
      </c>
      <c r="H636" s="15"/>
      <c r="I636" s="5"/>
    </row>
    <row r="637" spans="1:9">
      <c r="A637" s="5"/>
      <c r="B637" s="7" t="s">
        <v>144</v>
      </c>
      <c r="C637" s="43">
        <v>2</v>
      </c>
      <c r="D637" s="8">
        <v>7.5</v>
      </c>
      <c r="E637" s="9"/>
      <c r="F637" s="8">
        <v>1.69</v>
      </c>
      <c r="G637" s="79">
        <f>C637*D637*F637</f>
        <v>25.349999999999998</v>
      </c>
      <c r="H637" s="15"/>
      <c r="I637" s="5"/>
    </row>
    <row r="638" spans="1:9">
      <c r="A638" s="5"/>
      <c r="B638" s="20" t="s">
        <v>271</v>
      </c>
      <c r="C638" s="43"/>
      <c r="D638" s="8"/>
      <c r="E638" s="9"/>
      <c r="F638" s="8"/>
      <c r="G638" s="79"/>
      <c r="H638" s="15"/>
      <c r="I638" s="5"/>
    </row>
    <row r="639" spans="1:9">
      <c r="A639" s="5"/>
      <c r="B639" s="7" t="s">
        <v>143</v>
      </c>
      <c r="C639" s="43">
        <v>4</v>
      </c>
      <c r="D639" s="8">
        <v>10.3</v>
      </c>
      <c r="E639" s="9"/>
      <c r="F639" s="8">
        <v>4.07</v>
      </c>
      <c r="G639" s="79">
        <f>C639*D639*F639</f>
        <v>167.68400000000003</v>
      </c>
      <c r="H639" s="15"/>
      <c r="I639" s="5"/>
    </row>
    <row r="640" spans="1:9">
      <c r="A640" s="5"/>
      <c r="B640" s="7"/>
      <c r="C640" s="43">
        <v>1</v>
      </c>
      <c r="D640" s="8">
        <v>3.2</v>
      </c>
      <c r="E640" s="9"/>
      <c r="F640" s="8">
        <v>4.07</v>
      </c>
      <c r="G640" s="79">
        <f>C640*D640*F640</f>
        <v>13.024000000000001</v>
      </c>
      <c r="H640" s="15"/>
      <c r="I640" s="5"/>
    </row>
    <row r="641" spans="1:9">
      <c r="A641" s="5"/>
      <c r="B641" s="20" t="s">
        <v>145</v>
      </c>
      <c r="C641" s="19"/>
      <c r="D641" s="52"/>
      <c r="E641" s="21"/>
      <c r="F641" s="21"/>
      <c r="G641" s="52"/>
      <c r="H641" s="15"/>
      <c r="I641" s="5"/>
    </row>
    <row r="642" spans="1:9">
      <c r="A642" s="5"/>
      <c r="B642" s="7" t="s">
        <v>143</v>
      </c>
      <c r="C642" s="43">
        <v>1</v>
      </c>
      <c r="D642" s="8">
        <v>7.5</v>
      </c>
      <c r="E642" s="9"/>
      <c r="F642" s="8">
        <v>4.07</v>
      </c>
      <c r="G642" s="79">
        <f>C642*D642*F642</f>
        <v>30.525000000000002</v>
      </c>
      <c r="H642" s="15"/>
      <c r="I642" s="5"/>
    </row>
    <row r="643" spans="1:9">
      <c r="A643" s="5"/>
      <c r="B643" s="7" t="s">
        <v>146</v>
      </c>
      <c r="C643" s="43">
        <v>7</v>
      </c>
      <c r="D643" s="8">
        <v>0.9</v>
      </c>
      <c r="E643" s="9"/>
      <c r="F643" s="8">
        <v>4.07</v>
      </c>
      <c r="G643" s="79">
        <f>C643*D643*F643</f>
        <v>25.641000000000002</v>
      </c>
      <c r="H643" s="15"/>
      <c r="I643" s="5"/>
    </row>
    <row r="644" spans="1:9">
      <c r="A644" s="5"/>
      <c r="B644" s="7" t="s">
        <v>144</v>
      </c>
      <c r="C644" s="43">
        <v>2</v>
      </c>
      <c r="D644" s="8">
        <v>7.5</v>
      </c>
      <c r="E644" s="9"/>
      <c r="F644" s="8">
        <v>1.69</v>
      </c>
      <c r="G644" s="79">
        <f>C644*D644*F644</f>
        <v>25.349999999999998</v>
      </c>
      <c r="H644" s="15"/>
      <c r="I644" s="5"/>
    </row>
    <row r="645" spans="1:9">
      <c r="A645" s="5"/>
      <c r="B645" s="7"/>
      <c r="C645" s="43"/>
      <c r="D645" s="8"/>
      <c r="E645" s="9"/>
      <c r="F645" s="8"/>
      <c r="G645" s="79" t="s">
        <v>62</v>
      </c>
      <c r="H645" s="18">
        <f>SUM(G635:G644)</f>
        <v>343.74000000000007</v>
      </c>
      <c r="I645" s="21" t="s">
        <v>139</v>
      </c>
    </row>
    <row r="646" spans="1:9">
      <c r="A646" s="5"/>
      <c r="B646" s="7"/>
      <c r="C646" s="43"/>
      <c r="D646" s="8"/>
      <c r="E646" s="9"/>
      <c r="F646" s="8"/>
      <c r="G646" s="79" t="s">
        <v>63</v>
      </c>
      <c r="H646" s="18">
        <f>ROUNDUP(H645,0)</f>
        <v>344</v>
      </c>
      <c r="I646" s="21" t="s">
        <v>139</v>
      </c>
    </row>
    <row r="647" spans="1:9" ht="79.5" customHeight="1">
      <c r="A647" s="5">
        <f>A633+1</f>
        <v>30</v>
      </c>
      <c r="B647" s="331" t="s">
        <v>48</v>
      </c>
      <c r="C647" s="332"/>
      <c r="D647" s="332"/>
      <c r="E647" s="332"/>
      <c r="F647" s="332"/>
      <c r="G647" s="332"/>
      <c r="H647" s="332"/>
      <c r="I647" s="333"/>
    </row>
    <row r="648" spans="1:9">
      <c r="A648" s="5"/>
      <c r="B648" s="17" t="s">
        <v>100</v>
      </c>
      <c r="C648" s="43">
        <v>1</v>
      </c>
      <c r="D648" s="8">
        <v>5.5</v>
      </c>
      <c r="E648" s="9"/>
      <c r="F648" s="8">
        <v>2.2000000000000002</v>
      </c>
      <c r="G648" s="79">
        <f>C648*D648*F648</f>
        <v>12.100000000000001</v>
      </c>
      <c r="H648" s="15"/>
      <c r="I648" s="5"/>
    </row>
    <row r="649" spans="1:9">
      <c r="A649" s="5"/>
      <c r="B649" s="7"/>
      <c r="C649" s="43">
        <v>1</v>
      </c>
      <c r="D649" s="8">
        <v>21</v>
      </c>
      <c r="E649" s="9"/>
      <c r="F649" s="8">
        <v>2.2000000000000002</v>
      </c>
      <c r="G649" s="79">
        <f>C649*D649*F649</f>
        <v>46.2</v>
      </c>
      <c r="H649" s="15"/>
      <c r="I649" s="5"/>
    </row>
    <row r="650" spans="1:9">
      <c r="A650" s="5"/>
      <c r="B650" s="17" t="s">
        <v>101</v>
      </c>
      <c r="C650" s="43">
        <v>2</v>
      </c>
      <c r="D650" s="8">
        <v>33.6</v>
      </c>
      <c r="E650" s="9"/>
      <c r="F650" s="8">
        <v>2.2000000000000002</v>
      </c>
      <c r="G650" s="79">
        <f>C650*D650*F650</f>
        <v>147.84000000000003</v>
      </c>
      <c r="H650" s="15"/>
      <c r="I650" s="5"/>
    </row>
    <row r="651" spans="1:9">
      <c r="A651" s="5"/>
      <c r="B651" s="7"/>
      <c r="C651" s="43">
        <v>1</v>
      </c>
      <c r="D651" s="8">
        <v>21</v>
      </c>
      <c r="E651" s="9"/>
      <c r="F651" s="8">
        <v>2.2000000000000002</v>
      </c>
      <c r="G651" s="79">
        <f>C651*D651*F651</f>
        <v>46.2</v>
      </c>
      <c r="H651" s="15"/>
      <c r="I651" s="5"/>
    </row>
    <row r="652" spans="1:9">
      <c r="A652" s="5"/>
      <c r="B652" s="7"/>
      <c r="C652" s="43">
        <v>2</v>
      </c>
      <c r="D652" s="8">
        <v>5.4</v>
      </c>
      <c r="E652" s="9"/>
      <c r="F652" s="8">
        <v>2.2000000000000002</v>
      </c>
      <c r="G652" s="79">
        <f>C652*D652*F652</f>
        <v>23.760000000000005</v>
      </c>
      <c r="H652" s="15"/>
      <c r="I652" s="5"/>
    </row>
    <row r="653" spans="1:9">
      <c r="A653" s="5"/>
      <c r="B653" s="7"/>
      <c r="C653" s="43"/>
      <c r="D653" s="8"/>
      <c r="E653" s="9"/>
      <c r="F653" s="8"/>
      <c r="G653" s="79" t="s">
        <v>62</v>
      </c>
      <c r="H653" s="18">
        <f>SUM(G648:G652)</f>
        <v>276.10000000000002</v>
      </c>
      <c r="I653" s="5" t="s">
        <v>9</v>
      </c>
    </row>
    <row r="654" spans="1:9">
      <c r="A654" s="5"/>
      <c r="B654" s="17"/>
      <c r="C654" s="43"/>
      <c r="D654" s="8"/>
      <c r="E654" s="9"/>
      <c r="F654" s="8"/>
      <c r="G654" s="79" t="s">
        <v>63</v>
      </c>
      <c r="H654" s="18">
        <f>ROUNDUP(H653,0)</f>
        <v>277</v>
      </c>
      <c r="I654" s="5" t="s">
        <v>9</v>
      </c>
    </row>
    <row r="655" spans="1:9" ht="62.25" customHeight="1">
      <c r="A655" s="5">
        <f>A647+1</f>
        <v>31</v>
      </c>
      <c r="B655" s="331" t="s">
        <v>49</v>
      </c>
      <c r="C655" s="332"/>
      <c r="D655" s="332"/>
      <c r="E655" s="332"/>
      <c r="F655" s="332"/>
      <c r="G655" s="332"/>
      <c r="H655" s="332"/>
      <c r="I655" s="333"/>
    </row>
    <row r="656" spans="1:9">
      <c r="A656" s="5"/>
      <c r="B656" s="17" t="s">
        <v>100</v>
      </c>
      <c r="C656" s="43">
        <v>1</v>
      </c>
      <c r="D656" s="8">
        <v>4.95</v>
      </c>
      <c r="E656" s="9">
        <v>2.35</v>
      </c>
      <c r="F656" s="8"/>
      <c r="G656" s="79">
        <f t="shared" ref="G656:G660" si="17">C656*D656*E656</f>
        <v>11.6325</v>
      </c>
      <c r="H656" s="15"/>
      <c r="I656" s="5"/>
    </row>
    <row r="657" spans="1:9">
      <c r="A657" s="5"/>
      <c r="B657" s="7"/>
      <c r="C657" s="43">
        <v>1</v>
      </c>
      <c r="D657" s="8">
        <v>1.6</v>
      </c>
      <c r="E657" s="9">
        <v>1.4</v>
      </c>
      <c r="F657" s="8"/>
      <c r="G657" s="79">
        <f t="shared" si="17"/>
        <v>2.2399999999999998</v>
      </c>
      <c r="H657" s="15"/>
      <c r="I657" s="5"/>
    </row>
    <row r="658" spans="1:9">
      <c r="A658" s="5"/>
      <c r="B658" s="17" t="s">
        <v>101</v>
      </c>
      <c r="C658" s="43">
        <v>2</v>
      </c>
      <c r="D658" s="8">
        <v>5.35</v>
      </c>
      <c r="E658" s="9">
        <v>3.75</v>
      </c>
      <c r="F658" s="8"/>
      <c r="G658" s="79">
        <f t="shared" si="17"/>
        <v>40.125</v>
      </c>
      <c r="H658" s="15"/>
      <c r="I658" s="5"/>
    </row>
    <row r="659" spans="1:9">
      <c r="A659" s="5"/>
      <c r="B659" s="7"/>
      <c r="C659" s="43">
        <v>1</v>
      </c>
      <c r="D659" s="8">
        <v>4.95</v>
      </c>
      <c r="E659" s="9">
        <v>2.35</v>
      </c>
      <c r="F659" s="8"/>
      <c r="G659" s="79">
        <f t="shared" si="17"/>
        <v>11.6325</v>
      </c>
      <c r="H659" s="15"/>
      <c r="I659" s="5"/>
    </row>
    <row r="660" spans="1:9">
      <c r="A660" s="5"/>
      <c r="B660" s="7"/>
      <c r="C660" s="43">
        <v>2</v>
      </c>
      <c r="D660" s="8">
        <v>1.6</v>
      </c>
      <c r="E660" s="9">
        <v>1.4</v>
      </c>
      <c r="F660" s="8"/>
      <c r="G660" s="79">
        <f t="shared" si="17"/>
        <v>4.4799999999999995</v>
      </c>
      <c r="H660" s="15"/>
      <c r="I660" s="5"/>
    </row>
    <row r="661" spans="1:9">
      <c r="A661" s="5"/>
      <c r="B661" s="7"/>
      <c r="C661" s="43"/>
      <c r="D661" s="8"/>
      <c r="E661" s="9"/>
      <c r="F661" s="8"/>
      <c r="G661" s="79" t="s">
        <v>62</v>
      </c>
      <c r="H661" s="18">
        <f>SUM(G656:G660)</f>
        <v>70.11</v>
      </c>
      <c r="I661" s="5" t="s">
        <v>9</v>
      </c>
    </row>
    <row r="662" spans="1:9">
      <c r="A662" s="5"/>
      <c r="B662" s="7"/>
      <c r="C662" s="43"/>
      <c r="D662" s="8"/>
      <c r="E662" s="9"/>
      <c r="F662" s="8"/>
      <c r="G662" s="79" t="s">
        <v>63</v>
      </c>
      <c r="H662" s="18">
        <f>ROUNDUP(H661,0)</f>
        <v>71</v>
      </c>
      <c r="I662" s="5" t="s">
        <v>9</v>
      </c>
    </row>
    <row r="663" spans="1:9" ht="78.75" customHeight="1">
      <c r="A663" s="5">
        <f>A655+1</f>
        <v>32</v>
      </c>
      <c r="B663" s="331" t="s">
        <v>255</v>
      </c>
      <c r="C663" s="332"/>
      <c r="D663" s="332"/>
      <c r="E663" s="332"/>
      <c r="F663" s="332"/>
      <c r="G663" s="332"/>
      <c r="H663" s="332"/>
      <c r="I663" s="333"/>
    </row>
    <row r="664" spans="1:9" ht="13.5" customHeight="1">
      <c r="A664" s="5"/>
      <c r="B664" s="21" t="s">
        <v>256</v>
      </c>
      <c r="C664" s="91">
        <v>1</v>
      </c>
      <c r="D664" s="52">
        <v>17.149999999999999</v>
      </c>
      <c r="E664" s="52">
        <v>6</v>
      </c>
      <c r="F664" s="52"/>
      <c r="G664" s="52">
        <f>C664*D664*E664</f>
        <v>102.89999999999999</v>
      </c>
      <c r="H664" s="52"/>
      <c r="I664" s="52"/>
    </row>
    <row r="665" spans="1:9" ht="14.25" customHeight="1">
      <c r="A665" s="5"/>
      <c r="B665" s="21"/>
      <c r="C665" s="91">
        <v>1</v>
      </c>
      <c r="D665" s="52">
        <v>18.5</v>
      </c>
      <c r="E665" s="52">
        <v>8.15</v>
      </c>
      <c r="F665" s="52"/>
      <c r="G665" s="52">
        <f>C665*D665*E665</f>
        <v>150.77500000000001</v>
      </c>
      <c r="H665" s="52"/>
      <c r="I665" s="52"/>
    </row>
    <row r="666" spans="1:9">
      <c r="A666" s="5"/>
      <c r="B666" s="4"/>
      <c r="C666" s="77">
        <v>1</v>
      </c>
      <c r="D666" s="8">
        <v>19.149999999999999</v>
      </c>
      <c r="E666" s="8">
        <v>3.45</v>
      </c>
      <c r="F666" s="8"/>
      <c r="G666" s="52">
        <f>C666*D666*E666</f>
        <v>66.067499999999995</v>
      </c>
      <c r="H666" s="79"/>
      <c r="I666" s="8"/>
    </row>
    <row r="667" spans="1:9">
      <c r="A667" s="5"/>
      <c r="B667" s="4"/>
      <c r="C667" s="77">
        <v>1</v>
      </c>
      <c r="D667" s="8">
        <v>21.15</v>
      </c>
      <c r="E667" s="8">
        <v>8.3000000000000007</v>
      </c>
      <c r="F667" s="8"/>
      <c r="G667" s="52">
        <f>C667*D667*E667</f>
        <v>175.54500000000002</v>
      </c>
      <c r="H667" s="79"/>
      <c r="I667" s="8"/>
    </row>
    <row r="668" spans="1:9">
      <c r="A668" s="5"/>
      <c r="B668" s="4"/>
      <c r="C668" s="77">
        <v>1</v>
      </c>
      <c r="D668" s="8">
        <v>9.5</v>
      </c>
      <c r="E668" s="8">
        <v>3.8</v>
      </c>
      <c r="F668" s="8"/>
      <c r="G668" s="52">
        <f>C668*D668*E668</f>
        <v>36.1</v>
      </c>
      <c r="H668" s="79"/>
      <c r="I668" s="8"/>
    </row>
    <row r="669" spans="1:9">
      <c r="A669" s="5"/>
      <c r="B669" s="4"/>
      <c r="C669" s="77"/>
      <c r="D669" s="8"/>
      <c r="E669" s="8"/>
      <c r="F669" s="8"/>
      <c r="G669" s="79" t="s">
        <v>62</v>
      </c>
      <c r="H669" s="18">
        <f>SUM(G664:G668)</f>
        <v>531.38750000000005</v>
      </c>
      <c r="I669" s="5" t="s">
        <v>9</v>
      </c>
    </row>
    <row r="670" spans="1:9">
      <c r="A670" s="5"/>
      <c r="B670" s="4"/>
      <c r="C670" s="77"/>
      <c r="D670" s="8"/>
      <c r="E670" s="8"/>
      <c r="F670" s="8"/>
      <c r="G670" s="79" t="s">
        <v>63</v>
      </c>
      <c r="H670" s="18">
        <f>ROUNDUP(H669,0)</f>
        <v>532</v>
      </c>
      <c r="I670" s="5" t="s">
        <v>9</v>
      </c>
    </row>
    <row r="671" spans="1:9" ht="61.5" customHeight="1">
      <c r="A671" s="5">
        <f>A663+1</f>
        <v>33</v>
      </c>
      <c r="B671" s="331" t="s">
        <v>50</v>
      </c>
      <c r="C671" s="332"/>
      <c r="D671" s="332"/>
      <c r="E671" s="332"/>
      <c r="F671" s="332"/>
      <c r="G671" s="332"/>
      <c r="H671" s="332"/>
      <c r="I671" s="333"/>
    </row>
    <row r="672" spans="1:9">
      <c r="A672" s="5"/>
      <c r="B672" s="7" t="s">
        <v>51</v>
      </c>
      <c r="C672" s="43"/>
      <c r="D672" s="8"/>
      <c r="E672" s="9"/>
      <c r="F672" s="8"/>
      <c r="G672" s="79"/>
      <c r="H672" s="15"/>
      <c r="I672" s="5"/>
    </row>
    <row r="673" spans="1:9">
      <c r="A673" s="5"/>
      <c r="B673" s="17" t="s">
        <v>100</v>
      </c>
      <c r="C673" s="43"/>
      <c r="D673" s="8"/>
      <c r="E673" s="9"/>
      <c r="F673" s="8"/>
      <c r="G673" s="79"/>
      <c r="H673" s="15"/>
      <c r="I673" s="5"/>
    </row>
    <row r="674" spans="1:9">
      <c r="A674" s="5"/>
      <c r="B674" s="7" t="s">
        <v>272</v>
      </c>
      <c r="C674" s="43">
        <v>9</v>
      </c>
      <c r="D674" s="8">
        <v>3.85</v>
      </c>
      <c r="E674" s="9">
        <v>5.3</v>
      </c>
      <c r="F674" s="8"/>
      <c r="G674" s="79">
        <f t="shared" ref="G674:G692" si="18">C674*D674*E674</f>
        <v>183.64499999999998</v>
      </c>
      <c r="H674" s="15"/>
      <c r="I674" s="5"/>
    </row>
    <row r="675" spans="1:9">
      <c r="A675" s="5"/>
      <c r="B675" s="7" t="s">
        <v>273</v>
      </c>
      <c r="C675" s="43">
        <v>1</v>
      </c>
      <c r="D675" s="8">
        <v>2.8</v>
      </c>
      <c r="E675" s="9">
        <v>2.7</v>
      </c>
      <c r="F675" s="8"/>
      <c r="G675" s="79">
        <f t="shared" si="18"/>
        <v>7.56</v>
      </c>
      <c r="H675" s="15"/>
      <c r="I675" s="5"/>
    </row>
    <row r="676" spans="1:9">
      <c r="A676" s="5"/>
      <c r="B676" s="7" t="s">
        <v>318</v>
      </c>
      <c r="C676" s="43">
        <v>1</v>
      </c>
      <c r="D676" s="8">
        <v>2.8</v>
      </c>
      <c r="E676" s="9">
        <v>2.7</v>
      </c>
      <c r="F676" s="8"/>
      <c r="G676" s="79">
        <f t="shared" si="18"/>
        <v>7.56</v>
      </c>
      <c r="H676" s="15"/>
      <c r="I676" s="5"/>
    </row>
    <row r="677" spans="1:9">
      <c r="A677" s="5"/>
      <c r="B677" s="7" t="s">
        <v>274</v>
      </c>
      <c r="C677" s="43">
        <v>1</v>
      </c>
      <c r="D677" s="8">
        <v>4</v>
      </c>
      <c r="E677" s="9">
        <v>8</v>
      </c>
      <c r="F677" s="8"/>
      <c r="G677" s="79">
        <f t="shared" si="18"/>
        <v>32</v>
      </c>
      <c r="H677" s="15"/>
      <c r="I677" s="5"/>
    </row>
    <row r="678" spans="1:9">
      <c r="A678" s="5"/>
      <c r="B678" s="7"/>
      <c r="C678" s="43">
        <v>1</v>
      </c>
      <c r="D678" s="8">
        <v>2.9</v>
      </c>
      <c r="E678" s="9">
        <v>1.85</v>
      </c>
      <c r="F678" s="8"/>
      <c r="G678" s="79">
        <f t="shared" si="18"/>
        <v>5.3650000000000002</v>
      </c>
      <c r="H678" s="15"/>
      <c r="I678" s="5"/>
    </row>
    <row r="679" spans="1:9">
      <c r="A679" s="5"/>
      <c r="B679" s="7" t="s">
        <v>275</v>
      </c>
      <c r="C679" s="43">
        <v>1</v>
      </c>
      <c r="D679" s="8">
        <v>25.35</v>
      </c>
      <c r="E679" s="9">
        <v>2.7</v>
      </c>
      <c r="F679" s="8"/>
      <c r="G679" s="79">
        <f t="shared" si="18"/>
        <v>68.445000000000007</v>
      </c>
      <c r="H679" s="15"/>
      <c r="I679" s="5"/>
    </row>
    <row r="680" spans="1:9">
      <c r="A680" s="5"/>
      <c r="B680" s="7"/>
      <c r="C680" s="43">
        <v>1</v>
      </c>
      <c r="D680" s="8">
        <v>12.1</v>
      </c>
      <c r="E680" s="9">
        <v>2</v>
      </c>
      <c r="F680" s="8"/>
      <c r="G680" s="79">
        <f t="shared" si="18"/>
        <v>24.2</v>
      </c>
      <c r="H680" s="15"/>
      <c r="I680" s="5"/>
    </row>
    <row r="681" spans="1:9">
      <c r="A681" s="5"/>
      <c r="B681" s="7" t="s">
        <v>276</v>
      </c>
      <c r="C681" s="43">
        <v>1</v>
      </c>
      <c r="D681" s="8">
        <v>5.55</v>
      </c>
      <c r="E681" s="9">
        <v>3.2</v>
      </c>
      <c r="F681" s="8"/>
      <c r="G681" s="79">
        <f t="shared" si="18"/>
        <v>17.760000000000002</v>
      </c>
      <c r="H681" s="15"/>
      <c r="I681" s="5"/>
    </row>
    <row r="682" spans="1:9">
      <c r="A682" s="5"/>
      <c r="B682" s="7" t="s">
        <v>277</v>
      </c>
      <c r="C682" s="43">
        <v>1</v>
      </c>
      <c r="D682" s="8">
        <v>5.3</v>
      </c>
      <c r="E682" s="9">
        <v>3.2</v>
      </c>
      <c r="F682" s="8"/>
      <c r="G682" s="79">
        <f t="shared" si="18"/>
        <v>16.96</v>
      </c>
      <c r="H682" s="15"/>
      <c r="I682" s="5"/>
    </row>
    <row r="683" spans="1:9">
      <c r="A683" s="5"/>
      <c r="B683" s="17" t="s">
        <v>101</v>
      </c>
      <c r="C683" s="43"/>
      <c r="D683" s="8"/>
      <c r="E683" s="9"/>
      <c r="F683" s="8"/>
      <c r="G683" s="79"/>
      <c r="H683" s="15"/>
      <c r="I683" s="5"/>
    </row>
    <row r="684" spans="1:9">
      <c r="A684" s="5"/>
      <c r="B684" s="7" t="s">
        <v>278</v>
      </c>
      <c r="C684" s="43">
        <v>1</v>
      </c>
      <c r="D684" s="8">
        <v>10.8</v>
      </c>
      <c r="E684" s="9">
        <v>7.4</v>
      </c>
      <c r="F684" s="8"/>
      <c r="G684" s="79">
        <f t="shared" si="18"/>
        <v>79.920000000000016</v>
      </c>
      <c r="H684" s="15"/>
      <c r="I684" s="5"/>
    </row>
    <row r="685" spans="1:9">
      <c r="A685" s="5"/>
      <c r="B685" s="7" t="s">
        <v>279</v>
      </c>
      <c r="C685" s="43">
        <v>1</v>
      </c>
      <c r="D685" s="8">
        <v>3.85</v>
      </c>
      <c r="E685" s="9">
        <v>5.3</v>
      </c>
      <c r="F685" s="8"/>
      <c r="G685" s="79">
        <f t="shared" si="18"/>
        <v>20.405000000000001</v>
      </c>
      <c r="H685" s="15"/>
      <c r="I685" s="5"/>
    </row>
    <row r="686" spans="1:9">
      <c r="A686" s="5"/>
      <c r="B686" s="7" t="s">
        <v>312</v>
      </c>
      <c r="C686" s="43">
        <v>1</v>
      </c>
      <c r="D686" s="8">
        <v>7.3</v>
      </c>
      <c r="E686" s="9">
        <v>5.85</v>
      </c>
      <c r="F686" s="8"/>
      <c r="G686" s="79">
        <f t="shared" si="18"/>
        <v>42.704999999999998</v>
      </c>
      <c r="H686" s="15"/>
      <c r="I686" s="5"/>
    </row>
    <row r="687" spans="1:9">
      <c r="A687" s="5"/>
      <c r="B687" s="7" t="s">
        <v>275</v>
      </c>
      <c r="C687" s="43">
        <v>1</v>
      </c>
      <c r="D687" s="8">
        <v>9.5</v>
      </c>
      <c r="E687" s="9">
        <v>2.7</v>
      </c>
      <c r="F687" s="8"/>
      <c r="G687" s="79">
        <f t="shared" si="18"/>
        <v>25.650000000000002</v>
      </c>
      <c r="H687" s="15"/>
      <c r="I687" s="5"/>
    </row>
    <row r="688" spans="1:9">
      <c r="A688" s="5"/>
      <c r="B688" s="7" t="s">
        <v>276</v>
      </c>
      <c r="C688" s="43">
        <v>1</v>
      </c>
      <c r="D688" s="8">
        <v>5.55</v>
      </c>
      <c r="E688" s="9">
        <v>3.2</v>
      </c>
      <c r="F688" s="8"/>
      <c r="G688" s="79">
        <f t="shared" si="18"/>
        <v>17.760000000000002</v>
      </c>
      <c r="H688" s="15"/>
      <c r="I688" s="5"/>
    </row>
    <row r="689" spans="1:9">
      <c r="A689" s="5"/>
      <c r="B689" s="7" t="s">
        <v>277</v>
      </c>
      <c r="C689" s="43">
        <v>1</v>
      </c>
      <c r="D689" s="8">
        <v>5.3</v>
      </c>
      <c r="E689" s="9">
        <v>3.2</v>
      </c>
      <c r="F689" s="8"/>
      <c r="G689" s="79">
        <f>C689*D689*E689</f>
        <v>16.96</v>
      </c>
      <c r="H689" s="15"/>
      <c r="I689" s="5"/>
    </row>
    <row r="690" spans="1:9">
      <c r="A690" s="5"/>
      <c r="B690" s="7" t="s">
        <v>280</v>
      </c>
      <c r="C690" s="43">
        <v>1</v>
      </c>
      <c r="D690" s="8">
        <v>3.85</v>
      </c>
      <c r="E690" s="9">
        <v>5.3</v>
      </c>
      <c r="F690" s="8"/>
      <c r="G690" s="79">
        <f t="shared" si="18"/>
        <v>20.405000000000001</v>
      </c>
      <c r="H690" s="15"/>
      <c r="I690" s="5"/>
    </row>
    <row r="691" spans="1:9">
      <c r="A691" s="5"/>
      <c r="B691" s="7" t="s">
        <v>281</v>
      </c>
      <c r="C691" s="43">
        <v>1</v>
      </c>
      <c r="D691" s="8">
        <v>14.8</v>
      </c>
      <c r="E691" s="9">
        <v>7.5</v>
      </c>
      <c r="F691" s="8"/>
      <c r="G691" s="79">
        <f t="shared" si="18"/>
        <v>111</v>
      </c>
      <c r="H691" s="15"/>
      <c r="I691" s="5"/>
    </row>
    <row r="692" spans="1:9">
      <c r="A692" s="5"/>
      <c r="B692" s="7" t="s">
        <v>97</v>
      </c>
      <c r="C692" s="43">
        <v>1</v>
      </c>
      <c r="D692" s="8">
        <v>9.5</v>
      </c>
      <c r="E692" s="9">
        <v>3.8</v>
      </c>
      <c r="F692" s="8"/>
      <c r="G692" s="79">
        <f t="shared" si="18"/>
        <v>36.1</v>
      </c>
      <c r="H692" s="15"/>
      <c r="I692" s="5"/>
    </row>
    <row r="693" spans="1:9">
      <c r="A693" s="5"/>
      <c r="B693" s="7"/>
      <c r="C693" s="43"/>
      <c r="D693" s="8"/>
      <c r="E693" s="9"/>
      <c r="F693" s="8"/>
      <c r="G693" s="79" t="s">
        <v>62</v>
      </c>
      <c r="H693" s="18">
        <f>SUM(G673:G692)</f>
        <v>734.4</v>
      </c>
      <c r="I693" s="5" t="s">
        <v>9</v>
      </c>
    </row>
    <row r="694" spans="1:9" ht="18.75" customHeight="1">
      <c r="A694" s="5"/>
      <c r="B694" s="48" t="s">
        <v>282</v>
      </c>
      <c r="C694" s="43"/>
      <c r="D694" s="8"/>
      <c r="E694" s="9"/>
      <c r="F694" s="8"/>
      <c r="G694" s="79"/>
      <c r="H694" s="18">
        <f>H693*20/100</f>
        <v>146.88</v>
      </c>
      <c r="I694" s="5"/>
    </row>
    <row r="695" spans="1:9" ht="18.75" customHeight="1">
      <c r="A695" s="5"/>
      <c r="B695" s="48"/>
      <c r="C695" s="43"/>
      <c r="D695" s="8"/>
      <c r="E695" s="9"/>
      <c r="F695" s="8"/>
      <c r="G695" s="79"/>
      <c r="H695" s="18">
        <f>H693+H694</f>
        <v>881.28</v>
      </c>
      <c r="I695" s="5"/>
    </row>
    <row r="696" spans="1:9">
      <c r="A696" s="5"/>
      <c r="B696" s="7"/>
      <c r="C696" s="43"/>
      <c r="D696" s="8"/>
      <c r="E696" s="9"/>
      <c r="F696" s="8"/>
      <c r="G696" s="79" t="s">
        <v>63</v>
      </c>
      <c r="H696" s="18">
        <f>ROUNDUP(H695,0)</f>
        <v>882</v>
      </c>
      <c r="I696" s="5" t="s">
        <v>9</v>
      </c>
    </row>
    <row r="697" spans="1:9" ht="80.25" customHeight="1">
      <c r="A697" s="5">
        <f>A671+1</f>
        <v>34</v>
      </c>
      <c r="B697" s="331" t="s">
        <v>294</v>
      </c>
      <c r="C697" s="332"/>
      <c r="D697" s="332"/>
      <c r="E697" s="332"/>
      <c r="F697" s="332"/>
      <c r="G697" s="332"/>
      <c r="H697" s="332"/>
      <c r="I697" s="333"/>
    </row>
    <row r="698" spans="1:9">
      <c r="A698" s="5"/>
      <c r="B698" s="17" t="s">
        <v>100</v>
      </c>
      <c r="C698" s="43"/>
      <c r="D698" s="8"/>
      <c r="E698" s="9"/>
      <c r="F698" s="8"/>
      <c r="G698" s="79"/>
      <c r="H698" s="15"/>
      <c r="I698" s="5"/>
    </row>
    <row r="699" spans="1:9">
      <c r="A699" s="5"/>
      <c r="B699" s="7" t="s">
        <v>147</v>
      </c>
      <c r="C699" s="43">
        <v>24</v>
      </c>
      <c r="D699" s="8">
        <v>1.5</v>
      </c>
      <c r="E699" s="9">
        <v>0.3</v>
      </c>
      <c r="F699" s="8"/>
      <c r="G699" s="79">
        <f>C699*D699*E699</f>
        <v>10.799999999999999</v>
      </c>
      <c r="H699" s="15"/>
      <c r="I699" s="5"/>
    </row>
    <row r="700" spans="1:9">
      <c r="A700" s="5"/>
      <c r="B700" s="7"/>
      <c r="C700" s="43">
        <v>24</v>
      </c>
      <c r="D700" s="8">
        <v>1.5</v>
      </c>
      <c r="E700" s="9"/>
      <c r="F700" s="8">
        <v>0.15</v>
      </c>
      <c r="G700" s="79">
        <f>C700*D700*F700</f>
        <v>5.3999999999999995</v>
      </c>
      <c r="H700" s="15"/>
      <c r="I700" s="5"/>
    </row>
    <row r="701" spans="1:9">
      <c r="A701" s="5"/>
      <c r="B701" s="7" t="s">
        <v>148</v>
      </c>
      <c r="C701" s="43">
        <v>8</v>
      </c>
      <c r="D701" s="8">
        <v>6.75</v>
      </c>
      <c r="E701" s="9">
        <v>0.3</v>
      </c>
      <c r="F701" s="8"/>
      <c r="G701" s="79">
        <f>C701*D701*E701</f>
        <v>16.2</v>
      </c>
      <c r="H701" s="15"/>
      <c r="I701" s="5"/>
    </row>
    <row r="702" spans="1:9">
      <c r="A702" s="5"/>
      <c r="B702" s="7"/>
      <c r="C702" s="43">
        <v>8</v>
      </c>
      <c r="D702" s="8">
        <v>6.75</v>
      </c>
      <c r="E702" s="9"/>
      <c r="F702" s="8">
        <v>0.3</v>
      </c>
      <c r="G702" s="79">
        <f>C702*D702*F702</f>
        <v>16.2</v>
      </c>
      <c r="H702" s="15"/>
      <c r="I702" s="5"/>
    </row>
    <row r="703" spans="1:9">
      <c r="A703" s="5"/>
      <c r="B703" s="17" t="s">
        <v>101</v>
      </c>
      <c r="C703" s="43"/>
      <c r="D703" s="8"/>
      <c r="E703" s="9"/>
      <c r="F703" s="8"/>
      <c r="G703" s="79"/>
      <c r="H703" s="15"/>
      <c r="I703" s="5"/>
    </row>
    <row r="704" spans="1:9">
      <c r="A704" s="5"/>
      <c r="B704" s="7" t="s">
        <v>147</v>
      </c>
      <c r="C704" s="43">
        <v>24</v>
      </c>
      <c r="D704" s="8">
        <v>1.5</v>
      </c>
      <c r="E704" s="9">
        <v>0.3</v>
      </c>
      <c r="F704" s="8"/>
      <c r="G704" s="79">
        <f>C704*D704*E704</f>
        <v>10.799999999999999</v>
      </c>
      <c r="H704" s="15"/>
      <c r="I704" s="5"/>
    </row>
    <row r="705" spans="1:9">
      <c r="A705" s="5"/>
      <c r="B705" s="7"/>
      <c r="C705" s="43">
        <v>24</v>
      </c>
      <c r="D705" s="8">
        <v>1.5</v>
      </c>
      <c r="E705" s="9"/>
      <c r="F705" s="8">
        <v>0.15</v>
      </c>
      <c r="G705" s="79">
        <f>C705*D705*F705</f>
        <v>5.3999999999999995</v>
      </c>
      <c r="H705" s="15"/>
      <c r="I705" s="5"/>
    </row>
    <row r="706" spans="1:9">
      <c r="A706" s="5"/>
      <c r="B706" s="7"/>
      <c r="C706" s="43"/>
      <c r="D706" s="8"/>
      <c r="E706" s="9"/>
      <c r="F706" s="8"/>
      <c r="G706" s="79" t="s">
        <v>62</v>
      </c>
      <c r="H706" s="18">
        <f>SUM(G699:G705)</f>
        <v>64.8</v>
      </c>
      <c r="I706" s="5" t="s">
        <v>9</v>
      </c>
    </row>
    <row r="707" spans="1:9">
      <c r="A707" s="5"/>
      <c r="B707" s="7"/>
      <c r="C707" s="43"/>
      <c r="D707" s="8"/>
      <c r="E707" s="9"/>
      <c r="F707" s="8"/>
      <c r="G707" s="79" t="s">
        <v>63</v>
      </c>
      <c r="H707" s="18">
        <f>ROUNDUP(H706,0)</f>
        <v>65</v>
      </c>
      <c r="I707" s="5" t="s">
        <v>9</v>
      </c>
    </row>
    <row r="708" spans="1:9" ht="48" customHeight="1">
      <c r="A708" s="5">
        <f>A697+1</f>
        <v>35</v>
      </c>
      <c r="B708" s="331" t="s">
        <v>313</v>
      </c>
      <c r="C708" s="332"/>
      <c r="D708" s="332"/>
      <c r="E708" s="332"/>
      <c r="F708" s="332"/>
      <c r="G708" s="332"/>
      <c r="H708" s="332"/>
      <c r="I708" s="333"/>
    </row>
    <row r="709" spans="1:9">
      <c r="A709" s="5"/>
      <c r="B709" s="21" t="s">
        <v>79</v>
      </c>
      <c r="C709" s="43">
        <v>2</v>
      </c>
      <c r="D709" s="8">
        <v>8.3000000000000007</v>
      </c>
      <c r="E709" s="8">
        <v>1.5</v>
      </c>
      <c r="F709" s="8"/>
      <c r="G709" s="79">
        <f>C709*D709*E709</f>
        <v>24.900000000000002</v>
      </c>
      <c r="H709" s="18"/>
      <c r="I709" s="5"/>
    </row>
    <row r="710" spans="1:9">
      <c r="A710" s="5"/>
      <c r="B710" s="4"/>
      <c r="C710" s="43">
        <v>1</v>
      </c>
      <c r="D710" s="8">
        <v>2</v>
      </c>
      <c r="E710" s="8">
        <v>3.2</v>
      </c>
      <c r="F710" s="8"/>
      <c r="G710" s="79">
        <f>C710*D710*E710</f>
        <v>6.4</v>
      </c>
      <c r="H710" s="18"/>
      <c r="I710" s="5"/>
    </row>
    <row r="711" spans="1:9">
      <c r="A711" s="5"/>
      <c r="B711" s="4"/>
      <c r="C711" s="43"/>
      <c r="D711" s="8"/>
      <c r="E711" s="8"/>
      <c r="F711" s="8"/>
      <c r="G711" s="79" t="s">
        <v>62</v>
      </c>
      <c r="H711" s="18">
        <f>SUM(G709:G710)</f>
        <v>31.300000000000004</v>
      </c>
      <c r="I711" s="5" t="s">
        <v>9</v>
      </c>
    </row>
    <row r="712" spans="1:9">
      <c r="A712" s="5"/>
      <c r="B712" s="4"/>
      <c r="C712" s="43"/>
      <c r="D712" s="8"/>
      <c r="E712" s="8"/>
      <c r="F712" s="8"/>
      <c r="G712" s="79" t="s">
        <v>63</v>
      </c>
      <c r="H712" s="18">
        <f>ROUNDUP(H711,0)</f>
        <v>32</v>
      </c>
      <c r="I712" s="5" t="s">
        <v>9</v>
      </c>
    </row>
    <row r="713" spans="1:9" ht="50.25" customHeight="1">
      <c r="A713" s="1">
        <f>A708+1</f>
        <v>36</v>
      </c>
      <c r="B713" s="331" t="s">
        <v>149</v>
      </c>
      <c r="C713" s="332"/>
      <c r="D713" s="332"/>
      <c r="E713" s="332"/>
      <c r="F713" s="332"/>
      <c r="G713" s="332"/>
      <c r="H713" s="332"/>
      <c r="I713" s="333"/>
    </row>
    <row r="714" spans="1:9">
      <c r="A714" s="1"/>
      <c r="B714" s="17" t="s">
        <v>100</v>
      </c>
      <c r="C714" s="43">
        <v>16</v>
      </c>
      <c r="D714" s="8">
        <v>6</v>
      </c>
      <c r="E714" s="9"/>
      <c r="F714" s="8">
        <v>3.15</v>
      </c>
      <c r="G714" s="79">
        <f>C714*D714*F714</f>
        <v>302.39999999999998</v>
      </c>
      <c r="H714" s="15"/>
      <c r="I714" s="16"/>
    </row>
    <row r="715" spans="1:9">
      <c r="A715" s="1"/>
      <c r="B715" s="7"/>
      <c r="C715" s="43">
        <v>4</v>
      </c>
      <c r="D715" s="8">
        <v>3</v>
      </c>
      <c r="E715" s="9"/>
      <c r="F715" s="8">
        <v>3.15</v>
      </c>
      <c r="G715" s="79">
        <f t="shared" ref="G715:G747" si="19">C715*D715*F715</f>
        <v>37.799999999999997</v>
      </c>
      <c r="H715" s="15"/>
      <c r="I715" s="16"/>
    </row>
    <row r="716" spans="1:9">
      <c r="A716" s="1"/>
      <c r="B716" s="7"/>
      <c r="C716" s="43">
        <v>6</v>
      </c>
      <c r="D716" s="8">
        <v>8.3000000000000007</v>
      </c>
      <c r="E716" s="9"/>
      <c r="F716" s="8">
        <v>3.15</v>
      </c>
      <c r="G716" s="79">
        <f t="shared" si="19"/>
        <v>156.87</v>
      </c>
      <c r="H716" s="15"/>
      <c r="I716" s="16"/>
    </row>
    <row r="717" spans="1:9">
      <c r="A717" s="1"/>
      <c r="B717" s="7"/>
      <c r="C717" s="43">
        <v>4</v>
      </c>
      <c r="D717" s="8">
        <v>2.7</v>
      </c>
      <c r="E717" s="9"/>
      <c r="F717" s="8">
        <v>3.15</v>
      </c>
      <c r="G717" s="79">
        <f t="shared" si="19"/>
        <v>34.020000000000003</v>
      </c>
      <c r="H717" s="15"/>
      <c r="I717" s="16"/>
    </row>
    <row r="718" spans="1:9">
      <c r="A718" s="1"/>
      <c r="B718" s="7"/>
      <c r="C718" s="43">
        <v>2</v>
      </c>
      <c r="D718" s="8">
        <v>6.3</v>
      </c>
      <c r="E718" s="9"/>
      <c r="F718" s="8">
        <v>3.15</v>
      </c>
      <c r="G718" s="79">
        <f t="shared" si="19"/>
        <v>39.69</v>
      </c>
      <c r="H718" s="15"/>
      <c r="I718" s="16"/>
    </row>
    <row r="719" spans="1:9">
      <c r="A719" s="1"/>
      <c r="B719" s="7"/>
      <c r="C719" s="43">
        <v>2</v>
      </c>
      <c r="D719" s="8">
        <v>7.7</v>
      </c>
      <c r="E719" s="9"/>
      <c r="F719" s="8">
        <v>3.15</v>
      </c>
      <c r="G719" s="79">
        <f t="shared" si="19"/>
        <v>48.51</v>
      </c>
      <c r="H719" s="15"/>
      <c r="I719" s="16"/>
    </row>
    <row r="720" spans="1:9">
      <c r="A720" s="1"/>
      <c r="B720" s="7"/>
      <c r="C720" s="43">
        <v>6</v>
      </c>
      <c r="D720" s="8">
        <v>12.3</v>
      </c>
      <c r="E720" s="9"/>
      <c r="F720" s="8">
        <v>3.15</v>
      </c>
      <c r="G720" s="79">
        <f t="shared" si="19"/>
        <v>232.47000000000003</v>
      </c>
      <c r="H720" s="15"/>
      <c r="I720" s="16"/>
    </row>
    <row r="721" spans="1:9">
      <c r="A721" s="1"/>
      <c r="B721" s="7"/>
      <c r="C721" s="43">
        <v>6</v>
      </c>
      <c r="D721" s="8">
        <v>5</v>
      </c>
      <c r="E721" s="9"/>
      <c r="F721" s="8">
        <v>3.15</v>
      </c>
      <c r="G721" s="79">
        <f t="shared" si="19"/>
        <v>94.5</v>
      </c>
      <c r="H721" s="15"/>
      <c r="I721" s="16"/>
    </row>
    <row r="722" spans="1:9">
      <c r="A722" s="1"/>
      <c r="B722" s="7"/>
      <c r="C722" s="43">
        <v>24</v>
      </c>
      <c r="D722" s="8">
        <v>4</v>
      </c>
      <c r="E722" s="9"/>
      <c r="F722" s="8">
        <v>3.15</v>
      </c>
      <c r="G722" s="79">
        <f t="shared" si="19"/>
        <v>302.39999999999998</v>
      </c>
      <c r="H722" s="15"/>
      <c r="I722" s="16"/>
    </row>
    <row r="723" spans="1:9">
      <c r="A723" s="1"/>
      <c r="B723" s="7"/>
      <c r="C723" s="43">
        <v>8</v>
      </c>
      <c r="D723" s="8">
        <v>5</v>
      </c>
      <c r="E723" s="9"/>
      <c r="F723" s="8">
        <v>3.15</v>
      </c>
      <c r="G723" s="79">
        <f t="shared" si="19"/>
        <v>126</v>
      </c>
      <c r="H723" s="15"/>
      <c r="I723" s="16"/>
    </row>
    <row r="724" spans="1:9">
      <c r="A724" s="1"/>
      <c r="B724" s="7"/>
      <c r="C724" s="43">
        <v>8</v>
      </c>
      <c r="D724" s="8">
        <v>3.5</v>
      </c>
      <c r="E724" s="9"/>
      <c r="F724" s="8">
        <v>3.15</v>
      </c>
      <c r="G724" s="79">
        <f t="shared" si="19"/>
        <v>88.2</v>
      </c>
      <c r="H724" s="15"/>
      <c r="I724" s="16"/>
    </row>
    <row r="725" spans="1:9">
      <c r="A725" s="1"/>
      <c r="B725" s="7"/>
      <c r="C725" s="43">
        <v>6</v>
      </c>
      <c r="D725" s="8">
        <v>2.5</v>
      </c>
      <c r="E725" s="9"/>
      <c r="F725" s="8">
        <v>3.15</v>
      </c>
      <c r="G725" s="79">
        <f t="shared" si="19"/>
        <v>47.25</v>
      </c>
      <c r="H725" s="15"/>
      <c r="I725" s="16"/>
    </row>
    <row r="726" spans="1:9">
      <c r="A726" s="1"/>
      <c r="B726" s="7"/>
      <c r="C726" s="43">
        <v>12</v>
      </c>
      <c r="D726" s="8">
        <v>0.6</v>
      </c>
      <c r="E726" s="9"/>
      <c r="F726" s="8">
        <v>3.15</v>
      </c>
      <c r="G726" s="79">
        <f t="shared" si="19"/>
        <v>22.679999999999996</v>
      </c>
      <c r="H726" s="15"/>
      <c r="I726" s="16"/>
    </row>
    <row r="727" spans="1:9">
      <c r="A727" s="1"/>
      <c r="B727" s="7" t="s">
        <v>270</v>
      </c>
      <c r="C727" s="43">
        <v>2</v>
      </c>
      <c r="D727" s="8">
        <v>8.3000000000000007</v>
      </c>
      <c r="E727" s="9"/>
      <c r="F727" s="8">
        <v>1.2</v>
      </c>
      <c r="G727" s="79">
        <f t="shared" si="19"/>
        <v>19.920000000000002</v>
      </c>
      <c r="H727" s="15"/>
      <c r="I727" s="16"/>
    </row>
    <row r="728" spans="1:9">
      <c r="A728" s="1"/>
      <c r="B728" s="7"/>
      <c r="C728" s="43">
        <v>1</v>
      </c>
      <c r="D728" s="8">
        <v>3.2</v>
      </c>
      <c r="E728" s="9"/>
      <c r="F728" s="8">
        <v>1.2</v>
      </c>
      <c r="G728" s="79">
        <f t="shared" si="19"/>
        <v>3.84</v>
      </c>
      <c r="H728" s="15"/>
      <c r="I728" s="16"/>
    </row>
    <row r="729" spans="1:9">
      <c r="A729" s="1"/>
      <c r="B729" s="4" t="s">
        <v>147</v>
      </c>
      <c r="C729" s="43">
        <v>2</v>
      </c>
      <c r="D729" s="8">
        <v>1.7</v>
      </c>
      <c r="E729" s="8"/>
      <c r="F729" s="8">
        <v>3.15</v>
      </c>
      <c r="G729" s="79">
        <f t="shared" si="19"/>
        <v>10.709999999999999</v>
      </c>
      <c r="H729" s="15"/>
      <c r="I729" s="16"/>
    </row>
    <row r="730" spans="1:9">
      <c r="A730" s="1"/>
      <c r="B730" s="4"/>
      <c r="C730" s="43">
        <v>2</v>
      </c>
      <c r="D730" s="8">
        <v>1.6</v>
      </c>
      <c r="E730" s="8"/>
      <c r="F730" s="8">
        <v>3.15</v>
      </c>
      <c r="G730" s="79">
        <f t="shared" si="19"/>
        <v>10.08</v>
      </c>
      <c r="H730" s="15"/>
      <c r="I730" s="16"/>
    </row>
    <row r="731" spans="1:9">
      <c r="A731" s="1"/>
      <c r="B731" s="4"/>
      <c r="C731" s="43">
        <v>4</v>
      </c>
      <c r="D731" s="8">
        <v>1.25</v>
      </c>
      <c r="E731" s="8"/>
      <c r="F731" s="8">
        <v>3.15</v>
      </c>
      <c r="G731" s="79">
        <f t="shared" si="19"/>
        <v>15.75</v>
      </c>
      <c r="H731" s="15"/>
      <c r="I731" s="16"/>
    </row>
    <row r="732" spans="1:9">
      <c r="A732" s="1"/>
      <c r="B732" s="4"/>
      <c r="C732" s="43">
        <v>2</v>
      </c>
      <c r="D732" s="8">
        <v>1.3</v>
      </c>
      <c r="E732" s="8"/>
      <c r="F732" s="8">
        <v>3.15</v>
      </c>
      <c r="G732" s="79">
        <f t="shared" si="19"/>
        <v>8.19</v>
      </c>
      <c r="H732" s="15"/>
      <c r="I732" s="16"/>
    </row>
    <row r="733" spans="1:9">
      <c r="A733" s="1"/>
      <c r="B733" s="4"/>
      <c r="C733" s="43">
        <v>2</v>
      </c>
      <c r="D733" s="8">
        <v>1.5</v>
      </c>
      <c r="E733" s="8"/>
      <c r="F733" s="8">
        <v>3.15</v>
      </c>
      <c r="G733" s="79">
        <f t="shared" si="19"/>
        <v>9.4499999999999993</v>
      </c>
      <c r="H733" s="15"/>
      <c r="I733" s="16"/>
    </row>
    <row r="734" spans="1:9">
      <c r="A734" s="1"/>
      <c r="B734" s="17" t="s">
        <v>126</v>
      </c>
      <c r="C734" s="43">
        <v>16</v>
      </c>
      <c r="D734" s="8">
        <v>6</v>
      </c>
      <c r="E734" s="9"/>
      <c r="F734" s="8">
        <v>3.15</v>
      </c>
      <c r="G734" s="79">
        <f t="shared" si="19"/>
        <v>302.39999999999998</v>
      </c>
      <c r="H734" s="15"/>
      <c r="I734" s="16"/>
    </row>
    <row r="735" spans="1:9">
      <c r="A735" s="1"/>
      <c r="B735" s="7"/>
      <c r="C735" s="43">
        <v>4</v>
      </c>
      <c r="D735" s="8">
        <v>11</v>
      </c>
      <c r="E735" s="9"/>
      <c r="F735" s="8">
        <v>3.15</v>
      </c>
      <c r="G735" s="79">
        <f t="shared" si="19"/>
        <v>138.6</v>
      </c>
      <c r="H735" s="15"/>
      <c r="I735" s="16"/>
    </row>
    <row r="736" spans="1:9">
      <c r="A736" s="1"/>
      <c r="B736" s="7"/>
      <c r="C736" s="43">
        <v>2</v>
      </c>
      <c r="D736" s="8">
        <v>10.15</v>
      </c>
      <c r="E736" s="9"/>
      <c r="F736" s="8">
        <v>3.15</v>
      </c>
      <c r="G736" s="79">
        <f t="shared" si="19"/>
        <v>63.945</v>
      </c>
      <c r="H736" s="15"/>
      <c r="I736" s="16"/>
    </row>
    <row r="737" spans="1:9">
      <c r="A737" s="1"/>
      <c r="B737" s="7"/>
      <c r="C737" s="43">
        <v>4</v>
      </c>
      <c r="D737" s="8">
        <v>11.8</v>
      </c>
      <c r="E737" s="9"/>
      <c r="F737" s="8">
        <v>3.15</v>
      </c>
      <c r="G737" s="79">
        <f t="shared" si="19"/>
        <v>148.68</v>
      </c>
      <c r="H737" s="15"/>
      <c r="I737" s="16"/>
    </row>
    <row r="738" spans="1:9">
      <c r="A738" s="1"/>
      <c r="B738" s="7"/>
      <c r="C738" s="43">
        <v>4</v>
      </c>
      <c r="D738" s="8">
        <v>3</v>
      </c>
      <c r="E738" s="9"/>
      <c r="F738" s="8">
        <v>3.15</v>
      </c>
      <c r="G738" s="79">
        <f t="shared" si="19"/>
        <v>37.799999999999997</v>
      </c>
      <c r="H738" s="15"/>
      <c r="I738" s="16"/>
    </row>
    <row r="739" spans="1:9">
      <c r="A739" s="1"/>
      <c r="B739" s="7"/>
      <c r="C739" s="43">
        <v>16</v>
      </c>
      <c r="D739" s="8">
        <v>4</v>
      </c>
      <c r="E739" s="9"/>
      <c r="F739" s="8">
        <v>3.15</v>
      </c>
      <c r="G739" s="79">
        <f t="shared" si="19"/>
        <v>201.6</v>
      </c>
      <c r="H739" s="15"/>
      <c r="I739" s="16"/>
    </row>
    <row r="740" spans="1:9">
      <c r="A740" s="1"/>
      <c r="B740" s="7"/>
      <c r="C740" s="43">
        <v>4</v>
      </c>
      <c r="D740" s="8">
        <v>5</v>
      </c>
      <c r="E740" s="9"/>
      <c r="F740" s="8">
        <v>3.15</v>
      </c>
      <c r="G740" s="79">
        <f t="shared" si="19"/>
        <v>63</v>
      </c>
      <c r="H740" s="15"/>
      <c r="I740" s="16"/>
    </row>
    <row r="741" spans="1:9">
      <c r="A741" s="1"/>
      <c r="B741" s="7"/>
      <c r="C741" s="43">
        <v>2</v>
      </c>
      <c r="D741" s="8">
        <v>2</v>
      </c>
      <c r="E741" s="9"/>
      <c r="F741" s="8">
        <v>3.15</v>
      </c>
      <c r="G741" s="79">
        <f t="shared" si="19"/>
        <v>12.6</v>
      </c>
      <c r="H741" s="15"/>
      <c r="I741" s="16"/>
    </row>
    <row r="742" spans="1:9">
      <c r="A742" s="1"/>
      <c r="B742" s="7"/>
      <c r="C742" s="43">
        <v>12</v>
      </c>
      <c r="D742" s="8">
        <v>0.6</v>
      </c>
      <c r="E742" s="9"/>
      <c r="F742" s="8">
        <v>3.15</v>
      </c>
      <c r="G742" s="79">
        <f t="shared" si="19"/>
        <v>22.679999999999996</v>
      </c>
      <c r="H742" s="15"/>
      <c r="I742" s="16"/>
    </row>
    <row r="743" spans="1:9">
      <c r="A743" s="1"/>
      <c r="B743" s="7"/>
      <c r="C743" s="43">
        <v>8</v>
      </c>
      <c r="D743" s="8">
        <v>3.5</v>
      </c>
      <c r="E743" s="9"/>
      <c r="F743" s="8">
        <v>3.15</v>
      </c>
      <c r="G743" s="79">
        <f t="shared" si="19"/>
        <v>88.2</v>
      </c>
      <c r="H743" s="15"/>
      <c r="I743" s="16"/>
    </row>
    <row r="744" spans="1:9">
      <c r="A744" s="1"/>
      <c r="B744" s="7"/>
      <c r="C744" s="43">
        <v>6</v>
      </c>
      <c r="D744" s="8">
        <v>2.5</v>
      </c>
      <c r="E744" s="9"/>
      <c r="F744" s="8">
        <v>3.15</v>
      </c>
      <c r="G744" s="79">
        <f t="shared" si="19"/>
        <v>47.25</v>
      </c>
      <c r="H744" s="15"/>
      <c r="I744" s="16"/>
    </row>
    <row r="745" spans="1:9">
      <c r="A745" s="1"/>
      <c r="B745" s="17" t="s">
        <v>285</v>
      </c>
      <c r="C745" s="43">
        <v>1</v>
      </c>
      <c r="D745" s="8">
        <v>110</v>
      </c>
      <c r="E745" s="8"/>
      <c r="F745" s="8">
        <v>1.25</v>
      </c>
      <c r="G745" s="79">
        <f t="shared" si="19"/>
        <v>137.5</v>
      </c>
      <c r="H745" s="15"/>
      <c r="I745" s="3"/>
    </row>
    <row r="746" spans="1:9">
      <c r="A746" s="1"/>
      <c r="B746" s="17"/>
      <c r="C746" s="43">
        <v>4</v>
      </c>
      <c r="D746" s="8">
        <v>6.9</v>
      </c>
      <c r="E746" s="9"/>
      <c r="F746" s="8">
        <v>1</v>
      </c>
      <c r="G746" s="79">
        <f t="shared" si="19"/>
        <v>27.6</v>
      </c>
      <c r="H746" s="15"/>
      <c r="I746" s="3"/>
    </row>
    <row r="747" spans="1:9">
      <c r="A747" s="1"/>
      <c r="B747" s="7"/>
      <c r="C747" s="43">
        <v>4</v>
      </c>
      <c r="D747" s="8">
        <v>3.8</v>
      </c>
      <c r="E747" s="9"/>
      <c r="F747" s="8">
        <v>3.15</v>
      </c>
      <c r="G747" s="79">
        <f t="shared" si="19"/>
        <v>47.879999999999995</v>
      </c>
      <c r="H747" s="15"/>
      <c r="I747" s="3"/>
    </row>
    <row r="748" spans="1:9">
      <c r="A748" s="1"/>
      <c r="B748" s="7"/>
      <c r="C748" s="43"/>
      <c r="D748" s="8"/>
      <c r="E748" s="9"/>
      <c r="F748" s="8"/>
      <c r="G748" s="79" t="s">
        <v>62</v>
      </c>
      <c r="H748" s="18">
        <f>SUM(G714:G747)</f>
        <v>2950.4649999999997</v>
      </c>
      <c r="I748" s="5" t="s">
        <v>9</v>
      </c>
    </row>
    <row r="749" spans="1:9">
      <c r="A749" s="1"/>
      <c r="B749" s="4"/>
      <c r="C749" s="43"/>
      <c r="D749" s="79"/>
      <c r="E749" s="15"/>
      <c r="F749" s="15"/>
      <c r="G749" s="79" t="s">
        <v>63</v>
      </c>
      <c r="H749" s="18">
        <f>ROUNDUP(H748,0)</f>
        <v>2951</v>
      </c>
      <c r="I749" s="5" t="s">
        <v>9</v>
      </c>
    </row>
    <row r="750" spans="1:9" ht="45.75" customHeight="1">
      <c r="A750" s="1">
        <f>A713+1</f>
        <v>37</v>
      </c>
      <c r="B750" s="331" t="s">
        <v>150</v>
      </c>
      <c r="C750" s="332"/>
      <c r="D750" s="332"/>
      <c r="E750" s="332"/>
      <c r="F750" s="332"/>
      <c r="G750" s="332"/>
      <c r="H750" s="332"/>
      <c r="I750" s="333"/>
    </row>
    <row r="751" spans="1:9">
      <c r="A751" s="1"/>
      <c r="B751" s="4" t="s">
        <v>100</v>
      </c>
      <c r="C751" s="43">
        <v>1</v>
      </c>
      <c r="D751" s="79">
        <v>98</v>
      </c>
      <c r="E751" s="15"/>
      <c r="F751" s="18">
        <v>5.35</v>
      </c>
      <c r="G751" s="79">
        <f>C751*D751*F751</f>
        <v>524.29999999999995</v>
      </c>
      <c r="H751" s="15"/>
      <c r="I751" s="5"/>
    </row>
    <row r="752" spans="1:9">
      <c r="A752" s="1"/>
      <c r="B752" s="4" t="s">
        <v>101</v>
      </c>
      <c r="C752" s="43">
        <v>1</v>
      </c>
      <c r="D752" s="79">
        <v>98</v>
      </c>
      <c r="E752" s="15"/>
      <c r="F752" s="18">
        <v>5.35</v>
      </c>
      <c r="G752" s="79">
        <f>C752*D752*F752</f>
        <v>524.29999999999995</v>
      </c>
      <c r="H752" s="15"/>
      <c r="I752" s="5"/>
    </row>
    <row r="753" spans="1:9">
      <c r="A753" s="1"/>
      <c r="B753" s="4" t="s">
        <v>127</v>
      </c>
      <c r="C753" s="43">
        <v>1</v>
      </c>
      <c r="D753" s="79">
        <v>110</v>
      </c>
      <c r="E753" s="15"/>
      <c r="F753" s="18">
        <v>1</v>
      </c>
      <c r="G753" s="79">
        <f>C753*D753*F753</f>
        <v>110</v>
      </c>
      <c r="H753" s="15"/>
      <c r="I753" s="5"/>
    </row>
    <row r="754" spans="1:9">
      <c r="A754" s="1"/>
      <c r="B754" s="6"/>
      <c r="C754" s="43">
        <v>1</v>
      </c>
      <c r="D754" s="79">
        <v>30</v>
      </c>
      <c r="E754" s="15"/>
      <c r="F754" s="18">
        <v>3</v>
      </c>
      <c r="G754" s="79">
        <f>C754*D754*F754</f>
        <v>90</v>
      </c>
      <c r="H754" s="15"/>
      <c r="I754" s="1"/>
    </row>
    <row r="755" spans="1:9">
      <c r="A755" s="1"/>
      <c r="B755" s="4"/>
      <c r="C755" s="43"/>
      <c r="D755" s="79"/>
      <c r="E755" s="15"/>
      <c r="F755" s="15"/>
      <c r="G755" s="79" t="s">
        <v>62</v>
      </c>
      <c r="H755" s="18">
        <f>SUM(G751:G754)</f>
        <v>1248.5999999999999</v>
      </c>
      <c r="I755" s="5" t="s">
        <v>9</v>
      </c>
    </row>
    <row r="756" spans="1:9">
      <c r="A756" s="1"/>
      <c r="B756" s="4"/>
      <c r="C756" s="43"/>
      <c r="D756" s="79"/>
      <c r="E756" s="15"/>
      <c r="F756" s="15"/>
      <c r="G756" s="79" t="s">
        <v>63</v>
      </c>
      <c r="H756" s="18">
        <f>ROUNDUP(H755,0)</f>
        <v>1249</v>
      </c>
      <c r="I756" s="5" t="s">
        <v>9</v>
      </c>
    </row>
    <row r="757" spans="1:9" ht="48.75" customHeight="1">
      <c r="A757" s="1">
        <f>A750+1</f>
        <v>38</v>
      </c>
      <c r="B757" s="342" t="s">
        <v>151</v>
      </c>
      <c r="C757" s="342"/>
      <c r="D757" s="342"/>
      <c r="E757" s="342"/>
      <c r="F757" s="342"/>
      <c r="G757" s="342"/>
      <c r="H757" s="342"/>
      <c r="I757" s="342"/>
    </row>
    <row r="758" spans="1:9">
      <c r="A758" s="1"/>
      <c r="B758" s="4" t="s">
        <v>283</v>
      </c>
      <c r="C758" s="43"/>
      <c r="D758" s="79"/>
      <c r="E758" s="15"/>
      <c r="F758" s="15"/>
      <c r="G758" s="79">
        <f>H756</f>
        <v>1249</v>
      </c>
      <c r="H758" s="15"/>
      <c r="I758" s="5"/>
    </row>
    <row r="759" spans="1:9">
      <c r="A759" s="1"/>
      <c r="B759" s="45"/>
      <c r="C759" s="43"/>
      <c r="D759" s="79"/>
      <c r="E759" s="15"/>
      <c r="F759" s="15"/>
      <c r="G759" s="79" t="s">
        <v>62</v>
      </c>
      <c r="H759" s="18">
        <f>SUM(G755:G758)</f>
        <v>1249</v>
      </c>
      <c r="I759" s="5" t="s">
        <v>9</v>
      </c>
    </row>
    <row r="760" spans="1:9">
      <c r="A760" s="1"/>
      <c r="B760" s="4"/>
      <c r="C760" s="43"/>
      <c r="D760" s="79"/>
      <c r="E760" s="15"/>
      <c r="F760" s="15"/>
      <c r="G760" s="79" t="s">
        <v>63</v>
      </c>
      <c r="H760" s="18">
        <f>ROUNDUP(H759,0)</f>
        <v>1249</v>
      </c>
      <c r="I760" s="5" t="s">
        <v>9</v>
      </c>
    </row>
    <row r="761" spans="1:9" ht="35.25" customHeight="1">
      <c r="A761" s="1">
        <f>A757+1</f>
        <v>39</v>
      </c>
      <c r="B761" s="331" t="s">
        <v>52</v>
      </c>
      <c r="C761" s="332"/>
      <c r="D761" s="332"/>
      <c r="E761" s="332"/>
      <c r="F761" s="332"/>
      <c r="G761" s="332"/>
      <c r="H761" s="332"/>
      <c r="I761" s="333"/>
    </row>
    <row r="762" spans="1:9">
      <c r="A762" s="1"/>
      <c r="B762" s="4" t="s">
        <v>284</v>
      </c>
      <c r="C762" s="43"/>
      <c r="D762" s="79"/>
      <c r="E762" s="15"/>
      <c r="F762" s="15"/>
      <c r="G762" s="79">
        <f>H749</f>
        <v>2951</v>
      </c>
      <c r="H762" s="15"/>
      <c r="I762" s="5"/>
    </row>
    <row r="763" spans="1:9">
      <c r="A763" s="1"/>
      <c r="B763" s="4"/>
      <c r="C763" s="43"/>
      <c r="D763" s="79"/>
      <c r="E763" s="15"/>
      <c r="F763" s="15"/>
      <c r="G763" s="79" t="s">
        <v>62</v>
      </c>
      <c r="H763" s="18">
        <f>SUM(G760:G762)</f>
        <v>2951</v>
      </c>
      <c r="I763" s="5" t="s">
        <v>9</v>
      </c>
    </row>
    <row r="764" spans="1:9">
      <c r="A764" s="1"/>
      <c r="B764" s="4"/>
      <c r="C764" s="43"/>
      <c r="D764" s="79"/>
      <c r="E764" s="15"/>
      <c r="F764" s="15"/>
      <c r="G764" s="79" t="s">
        <v>63</v>
      </c>
      <c r="H764" s="18">
        <f>ROUNDUP(H763,0)</f>
        <v>2951</v>
      </c>
      <c r="I764" s="5" t="s">
        <v>9</v>
      </c>
    </row>
    <row r="765" spans="1:9" ht="63.75" customHeight="1">
      <c r="A765" s="1">
        <f>A761+1</f>
        <v>40</v>
      </c>
      <c r="B765" s="331" t="s">
        <v>152</v>
      </c>
      <c r="C765" s="332"/>
      <c r="D765" s="332"/>
      <c r="E765" s="332"/>
      <c r="F765" s="332"/>
      <c r="G765" s="332"/>
      <c r="H765" s="332"/>
      <c r="I765" s="333"/>
    </row>
    <row r="766" spans="1:9">
      <c r="A766" s="1"/>
      <c r="B766" s="4" t="s">
        <v>284</v>
      </c>
      <c r="C766" s="43"/>
      <c r="D766" s="79"/>
      <c r="E766" s="15"/>
      <c r="F766" s="15"/>
      <c r="G766" s="79">
        <f>G762</f>
        <v>2951</v>
      </c>
      <c r="H766" s="15"/>
      <c r="I766" s="5"/>
    </row>
    <row r="767" spans="1:9">
      <c r="A767" s="1"/>
      <c r="B767" s="4"/>
      <c r="C767" s="43"/>
      <c r="D767" s="79"/>
      <c r="E767" s="15"/>
      <c r="F767" s="15"/>
      <c r="G767" s="79" t="s">
        <v>62</v>
      </c>
      <c r="H767" s="18">
        <f>SUM(G764:G766)</f>
        <v>2951</v>
      </c>
      <c r="I767" s="5" t="s">
        <v>9</v>
      </c>
    </row>
    <row r="768" spans="1:9">
      <c r="A768" s="1"/>
      <c r="B768" s="4"/>
      <c r="C768" s="43"/>
      <c r="D768" s="79"/>
      <c r="E768" s="15"/>
      <c r="F768" s="15"/>
      <c r="G768" s="79" t="s">
        <v>63</v>
      </c>
      <c r="H768" s="18">
        <f>ROUNDUP(H767,0)</f>
        <v>2951</v>
      </c>
      <c r="I768" s="5" t="s">
        <v>9</v>
      </c>
    </row>
    <row r="769" spans="1:9" ht="63" customHeight="1">
      <c r="A769" s="1">
        <f>A765+1</f>
        <v>41</v>
      </c>
      <c r="B769" s="342" t="s">
        <v>225</v>
      </c>
      <c r="C769" s="342"/>
      <c r="D769" s="342"/>
      <c r="E769" s="342"/>
      <c r="F769" s="342"/>
      <c r="G769" s="342"/>
      <c r="H769" s="342"/>
      <c r="I769" s="342"/>
    </row>
    <row r="770" spans="1:9">
      <c r="A770" s="1"/>
      <c r="B770" s="4" t="s">
        <v>153</v>
      </c>
      <c r="C770" s="43"/>
      <c r="D770" s="79"/>
      <c r="E770" s="15"/>
      <c r="F770" s="15"/>
      <c r="G770" s="79">
        <f>H570</f>
        <v>68</v>
      </c>
      <c r="H770" s="15"/>
      <c r="I770" s="5"/>
    </row>
    <row r="771" spans="1:9">
      <c r="A771" s="1"/>
      <c r="B771" s="4"/>
      <c r="C771" s="43"/>
      <c r="D771" s="79"/>
      <c r="E771" s="15"/>
      <c r="F771" s="15"/>
      <c r="G771" s="79" t="s">
        <v>62</v>
      </c>
      <c r="H771" s="18">
        <f>SUM(G768:G770)</f>
        <v>68</v>
      </c>
      <c r="I771" s="5" t="s">
        <v>9</v>
      </c>
    </row>
    <row r="772" spans="1:9">
      <c r="A772" s="1"/>
      <c r="B772" s="4"/>
      <c r="C772" s="43"/>
      <c r="D772" s="79"/>
      <c r="E772" s="15"/>
      <c r="F772" s="15"/>
      <c r="G772" s="79" t="s">
        <v>63</v>
      </c>
      <c r="H772" s="18">
        <f>ROUNDUP(H771,0)</f>
        <v>68</v>
      </c>
      <c r="I772" s="5" t="s">
        <v>9</v>
      </c>
    </row>
    <row r="773" spans="1:9" ht="45" customHeight="1">
      <c r="A773" s="10">
        <f>A769+1</f>
        <v>42</v>
      </c>
      <c r="B773" s="339" t="s">
        <v>154</v>
      </c>
      <c r="C773" s="340"/>
      <c r="D773" s="340"/>
      <c r="E773" s="340"/>
      <c r="F773" s="340"/>
      <c r="G773" s="340"/>
      <c r="H773" s="340"/>
      <c r="I773" s="341"/>
    </row>
    <row r="774" spans="1:9">
      <c r="A774" s="1"/>
      <c r="B774" s="4" t="s">
        <v>283</v>
      </c>
      <c r="C774" s="43"/>
      <c r="D774" s="79"/>
      <c r="E774" s="15"/>
      <c r="F774" s="15"/>
      <c r="G774" s="79">
        <f>H759</f>
        <v>1249</v>
      </c>
      <c r="H774" s="15"/>
      <c r="I774" s="5"/>
    </row>
    <row r="775" spans="1:9">
      <c r="A775" s="1"/>
      <c r="B775" s="4"/>
      <c r="C775" s="43"/>
      <c r="D775" s="79"/>
      <c r="E775" s="15"/>
      <c r="F775" s="15"/>
      <c r="G775" s="79" t="s">
        <v>62</v>
      </c>
      <c r="H775" s="18">
        <f>SUM(G771:G774)</f>
        <v>1249</v>
      </c>
      <c r="I775" s="5" t="s">
        <v>9</v>
      </c>
    </row>
    <row r="776" spans="1:9">
      <c r="A776" s="1"/>
      <c r="B776" s="4"/>
      <c r="C776" s="43"/>
      <c r="D776" s="79"/>
      <c r="E776" s="15"/>
      <c r="F776" s="15"/>
      <c r="G776" s="79" t="s">
        <v>63</v>
      </c>
      <c r="H776" s="18">
        <f>ROUNDUP(H775,0)</f>
        <v>1249</v>
      </c>
      <c r="I776" s="5" t="s">
        <v>9</v>
      </c>
    </row>
    <row r="777" spans="1:9" ht="138.75" customHeight="1">
      <c r="A777" s="99">
        <f>A773+1</f>
        <v>43</v>
      </c>
      <c r="B777" s="342" t="s">
        <v>53</v>
      </c>
      <c r="C777" s="342"/>
      <c r="D777" s="342"/>
      <c r="E777" s="342"/>
      <c r="F777" s="342"/>
      <c r="G777" s="342"/>
      <c r="H777" s="342"/>
      <c r="I777" s="342"/>
    </row>
    <row r="778" spans="1:9">
      <c r="A778" s="43"/>
      <c r="B778" s="46"/>
      <c r="C778" s="43">
        <v>1</v>
      </c>
      <c r="D778" s="79">
        <v>18</v>
      </c>
      <c r="E778" s="79">
        <v>3</v>
      </c>
      <c r="F778" s="15"/>
      <c r="G778" s="79">
        <f>C778*D778*E778</f>
        <v>54</v>
      </c>
      <c r="H778" s="15"/>
      <c r="I778" s="15"/>
    </row>
    <row r="779" spans="1:9">
      <c r="A779" s="43"/>
      <c r="B779" s="46"/>
      <c r="C779" s="43">
        <v>1</v>
      </c>
      <c r="D779" s="79">
        <v>9</v>
      </c>
      <c r="E779" s="79">
        <v>3</v>
      </c>
      <c r="F779" s="15"/>
      <c r="G779" s="79">
        <f>C779*D779*E779</f>
        <v>27</v>
      </c>
      <c r="H779" s="15"/>
      <c r="I779" s="15"/>
    </row>
    <row r="780" spans="1:9">
      <c r="A780" s="43"/>
      <c r="B780" s="46"/>
      <c r="C780" s="43"/>
      <c r="D780" s="79"/>
      <c r="E780" s="15"/>
      <c r="F780" s="15"/>
      <c r="G780" s="79" t="s">
        <v>62</v>
      </c>
      <c r="H780" s="18">
        <f>SUM(G778:G779)</f>
        <v>81</v>
      </c>
      <c r="I780" s="5" t="s">
        <v>9</v>
      </c>
    </row>
    <row r="781" spans="1:9">
      <c r="A781" s="43"/>
      <c r="B781" s="46"/>
      <c r="C781" s="43"/>
      <c r="D781" s="79"/>
      <c r="E781" s="15"/>
      <c r="F781" s="15"/>
      <c r="G781" s="79" t="s">
        <v>63</v>
      </c>
      <c r="H781" s="18">
        <f>ROUNDUP(H780,0)</f>
        <v>81</v>
      </c>
      <c r="I781" s="5" t="s">
        <v>9</v>
      </c>
    </row>
    <row r="782" spans="1:9" ht="47.25" customHeight="1">
      <c r="A782" s="5">
        <f>A777+1</f>
        <v>44</v>
      </c>
      <c r="B782" s="331" t="s">
        <v>159</v>
      </c>
      <c r="C782" s="332"/>
      <c r="D782" s="332"/>
      <c r="E782" s="332"/>
      <c r="F782" s="332"/>
      <c r="G782" s="332"/>
      <c r="H782" s="332"/>
      <c r="I782" s="333"/>
    </row>
    <row r="783" spans="1:9">
      <c r="A783" s="5"/>
      <c r="B783" s="48" t="s">
        <v>160</v>
      </c>
      <c r="C783" s="77">
        <v>30</v>
      </c>
      <c r="D783" s="8">
        <v>7</v>
      </c>
      <c r="E783" s="55"/>
      <c r="F783" s="54"/>
      <c r="G783" s="79">
        <f>C783*D783</f>
        <v>210</v>
      </c>
      <c r="H783" s="18">
        <f>G783</f>
        <v>210</v>
      </c>
      <c r="I783" s="47" t="s">
        <v>161</v>
      </c>
    </row>
    <row r="784" spans="1:9">
      <c r="A784" s="5"/>
      <c r="B784" s="56"/>
      <c r="C784" s="77"/>
      <c r="D784" s="8"/>
      <c r="E784" s="55"/>
      <c r="F784" s="54"/>
      <c r="G784" s="79"/>
      <c r="H784" s="18"/>
      <c r="I784" s="47"/>
    </row>
    <row r="785" spans="1:9" ht="46.5" customHeight="1">
      <c r="A785" s="5">
        <f>A782+1</f>
        <v>45</v>
      </c>
      <c r="B785" s="331" t="s">
        <v>162</v>
      </c>
      <c r="C785" s="332"/>
      <c r="D785" s="332"/>
      <c r="E785" s="332"/>
      <c r="F785" s="332"/>
      <c r="G785" s="332"/>
      <c r="H785" s="332"/>
      <c r="I785" s="333"/>
    </row>
    <row r="786" spans="1:9">
      <c r="A786" s="5" t="s">
        <v>6</v>
      </c>
      <c r="B786" s="48" t="s">
        <v>163</v>
      </c>
      <c r="C786" s="77"/>
      <c r="D786" s="8"/>
      <c r="E786" s="55"/>
      <c r="F786" s="54"/>
      <c r="G786" s="79"/>
      <c r="H786" s="18"/>
      <c r="I786" s="47"/>
    </row>
    <row r="787" spans="1:9">
      <c r="A787" s="5"/>
      <c r="B787" s="48" t="s">
        <v>164</v>
      </c>
      <c r="C787" s="77">
        <v>10</v>
      </c>
      <c r="D787" s="8"/>
      <c r="E787" s="55">
        <v>4</v>
      </c>
      <c r="F787" s="54"/>
      <c r="G787" s="79">
        <f>C787*E787</f>
        <v>40</v>
      </c>
      <c r="H787" s="18">
        <f>G787</f>
        <v>40</v>
      </c>
      <c r="I787" s="47" t="s">
        <v>36</v>
      </c>
    </row>
    <row r="788" spans="1:9">
      <c r="A788" s="5"/>
      <c r="B788" s="48"/>
      <c r="C788" s="77"/>
      <c r="D788" s="8"/>
      <c r="E788" s="55"/>
      <c r="F788" s="54"/>
      <c r="G788" s="79"/>
      <c r="H788" s="18"/>
      <c r="I788" s="47"/>
    </row>
    <row r="789" spans="1:9">
      <c r="A789" s="5" t="s">
        <v>165</v>
      </c>
      <c r="B789" s="48" t="s">
        <v>166</v>
      </c>
      <c r="C789" s="77"/>
      <c r="D789" s="8"/>
      <c r="E789" s="55"/>
      <c r="F789" s="54"/>
      <c r="G789" s="79"/>
      <c r="H789" s="18"/>
      <c r="I789" s="47"/>
    </row>
    <row r="790" spans="1:9">
      <c r="A790" s="5"/>
      <c r="B790" s="48" t="s">
        <v>167</v>
      </c>
      <c r="C790" s="77">
        <v>10</v>
      </c>
      <c r="D790" s="8"/>
      <c r="E790" s="55">
        <v>4</v>
      </c>
      <c r="F790" s="54"/>
      <c r="G790" s="79">
        <f>C790*E790</f>
        <v>40</v>
      </c>
      <c r="H790" s="18">
        <f>G790</f>
        <v>40</v>
      </c>
      <c r="I790" s="47" t="s">
        <v>36</v>
      </c>
    </row>
    <row r="791" spans="1:9">
      <c r="A791" s="5"/>
      <c r="B791" s="57"/>
      <c r="C791" s="77"/>
      <c r="D791" s="8"/>
      <c r="E791" s="55"/>
      <c r="F791" s="54"/>
      <c r="G791" s="79"/>
      <c r="H791" s="18"/>
      <c r="I791" s="47"/>
    </row>
    <row r="792" spans="1:9">
      <c r="A792" s="5" t="s">
        <v>15</v>
      </c>
      <c r="B792" s="48" t="s">
        <v>168</v>
      </c>
      <c r="C792" s="77"/>
      <c r="D792" s="8"/>
      <c r="E792" s="55"/>
      <c r="F792" s="54"/>
      <c r="G792" s="79"/>
      <c r="H792" s="18"/>
      <c r="I792" s="47"/>
    </row>
    <row r="793" spans="1:9">
      <c r="A793" s="5"/>
      <c r="B793" s="48" t="s">
        <v>169</v>
      </c>
      <c r="C793" s="77">
        <v>10</v>
      </c>
      <c r="D793" s="8"/>
      <c r="E793" s="55">
        <v>4</v>
      </c>
      <c r="F793" s="54"/>
      <c r="G793" s="79">
        <f>C793*E793</f>
        <v>40</v>
      </c>
      <c r="H793" s="18">
        <f>G793</f>
        <v>40</v>
      </c>
      <c r="I793" s="47" t="s">
        <v>36</v>
      </c>
    </row>
    <row r="794" spans="1:9">
      <c r="A794" s="5"/>
      <c r="B794" s="56"/>
      <c r="C794" s="77"/>
      <c r="D794" s="8"/>
      <c r="E794" s="55"/>
      <c r="F794" s="54"/>
      <c r="G794" s="79"/>
      <c r="H794" s="18"/>
      <c r="I794" s="47"/>
    </row>
    <row r="795" spans="1:9" ht="63.75" customHeight="1">
      <c r="A795" s="5">
        <f>A785+1</f>
        <v>46</v>
      </c>
      <c r="B795" s="331" t="s">
        <v>220</v>
      </c>
      <c r="C795" s="332"/>
      <c r="D795" s="332"/>
      <c r="E795" s="332"/>
      <c r="F795" s="332"/>
      <c r="G795" s="332"/>
      <c r="H795" s="332"/>
      <c r="I795" s="333"/>
    </row>
    <row r="796" spans="1:9">
      <c r="A796" s="5"/>
      <c r="B796" s="48" t="s">
        <v>164</v>
      </c>
      <c r="C796" s="77">
        <v>10</v>
      </c>
      <c r="D796" s="8"/>
      <c r="E796" s="55">
        <v>6</v>
      </c>
      <c r="F796" s="54"/>
      <c r="G796" s="79">
        <f>C796*E796</f>
        <v>60</v>
      </c>
      <c r="H796" s="18">
        <f>G796</f>
        <v>60</v>
      </c>
      <c r="I796" s="47" t="s">
        <v>38</v>
      </c>
    </row>
    <row r="797" spans="1:9" ht="35.25" customHeight="1">
      <c r="A797" s="5">
        <f>A795+1</f>
        <v>47</v>
      </c>
      <c r="B797" s="331" t="s">
        <v>170</v>
      </c>
      <c r="C797" s="332"/>
      <c r="D797" s="332"/>
      <c r="E797" s="332"/>
      <c r="F797" s="332"/>
      <c r="G797" s="332"/>
      <c r="H797" s="332"/>
      <c r="I797" s="333"/>
    </row>
    <row r="798" spans="1:9">
      <c r="A798" s="5"/>
      <c r="B798" s="53"/>
      <c r="C798" s="77">
        <v>4</v>
      </c>
      <c r="D798" s="8"/>
      <c r="E798" s="55">
        <v>4</v>
      </c>
      <c r="F798" s="54"/>
      <c r="G798" s="79">
        <f>C798*E798</f>
        <v>16</v>
      </c>
      <c r="H798" s="18">
        <f>G798</f>
        <v>16</v>
      </c>
      <c r="I798" s="58" t="s">
        <v>36</v>
      </c>
    </row>
    <row r="799" spans="1:9" ht="64.5" customHeight="1">
      <c r="A799" s="5">
        <f>A797+1</f>
        <v>48</v>
      </c>
      <c r="B799" s="331" t="s">
        <v>171</v>
      </c>
      <c r="C799" s="332"/>
      <c r="D799" s="332"/>
      <c r="E799" s="332"/>
      <c r="F799" s="332"/>
      <c r="G799" s="332"/>
      <c r="H799" s="332"/>
      <c r="I799" s="333"/>
    </row>
    <row r="800" spans="1:9">
      <c r="A800" s="5"/>
      <c r="B800" s="53" t="s">
        <v>172</v>
      </c>
      <c r="C800" s="77">
        <v>4</v>
      </c>
      <c r="D800" s="8">
        <v>1</v>
      </c>
      <c r="E800" s="55"/>
      <c r="F800" s="54"/>
      <c r="G800" s="79">
        <f>C800*D800</f>
        <v>4</v>
      </c>
      <c r="H800" s="18">
        <f>G800</f>
        <v>4</v>
      </c>
      <c r="I800" s="47" t="s">
        <v>36</v>
      </c>
    </row>
    <row r="801" spans="1:9" ht="79.5" customHeight="1">
      <c r="A801" s="5">
        <f>A799+1</f>
        <v>49</v>
      </c>
      <c r="B801" s="331" t="s">
        <v>209</v>
      </c>
      <c r="C801" s="332"/>
      <c r="D801" s="332"/>
      <c r="E801" s="332"/>
      <c r="F801" s="332"/>
      <c r="G801" s="332"/>
      <c r="H801" s="332"/>
      <c r="I801" s="333"/>
    </row>
    <row r="802" spans="1:9">
      <c r="A802" s="5"/>
      <c r="B802" s="53"/>
      <c r="C802" s="77">
        <v>10</v>
      </c>
      <c r="D802" s="8">
        <v>1</v>
      </c>
      <c r="E802" s="55"/>
      <c r="F802" s="54"/>
      <c r="G802" s="79">
        <f>C802*D802</f>
        <v>10</v>
      </c>
      <c r="H802" s="18">
        <f>G802</f>
        <v>10</v>
      </c>
      <c r="I802" s="58" t="s">
        <v>38</v>
      </c>
    </row>
    <row r="803" spans="1:9" ht="64.5" customHeight="1">
      <c r="A803" s="5">
        <f>A801+1</f>
        <v>50</v>
      </c>
      <c r="B803" s="331" t="s">
        <v>210</v>
      </c>
      <c r="C803" s="332"/>
      <c r="D803" s="332"/>
      <c r="E803" s="332"/>
      <c r="F803" s="332"/>
      <c r="G803" s="332"/>
      <c r="H803" s="332"/>
      <c r="I803" s="333"/>
    </row>
    <row r="804" spans="1:9">
      <c r="A804" s="5"/>
      <c r="B804" s="53"/>
      <c r="C804" s="77">
        <v>30</v>
      </c>
      <c r="D804" s="8">
        <v>1</v>
      </c>
      <c r="E804" s="55"/>
      <c r="F804" s="54"/>
      <c r="G804" s="79">
        <f>C804*D804</f>
        <v>30</v>
      </c>
      <c r="H804" s="18">
        <f>G804</f>
        <v>30</v>
      </c>
      <c r="I804" s="47" t="s">
        <v>38</v>
      </c>
    </row>
    <row r="805" spans="1:9" ht="57.75" customHeight="1">
      <c r="A805" s="5">
        <f>A803+1</f>
        <v>51</v>
      </c>
      <c r="B805" s="331" t="s">
        <v>230</v>
      </c>
      <c r="C805" s="332"/>
      <c r="D805" s="332"/>
      <c r="E805" s="332"/>
      <c r="F805" s="332"/>
      <c r="G805" s="332"/>
      <c r="H805" s="332"/>
      <c r="I805" s="333"/>
    </row>
    <row r="806" spans="1:9">
      <c r="A806" s="5"/>
      <c r="B806" s="48"/>
      <c r="C806" s="77">
        <v>2</v>
      </c>
      <c r="D806" s="8"/>
      <c r="E806" s="55"/>
      <c r="F806" s="54"/>
      <c r="G806" s="79">
        <f>C806</f>
        <v>2</v>
      </c>
      <c r="H806" s="18">
        <f>G806</f>
        <v>2</v>
      </c>
      <c r="I806" s="47" t="s">
        <v>36</v>
      </c>
    </row>
    <row r="807" spans="1:9" ht="45" customHeight="1">
      <c r="A807" s="5">
        <f>A805+1</f>
        <v>52</v>
      </c>
      <c r="B807" s="331" t="s">
        <v>211</v>
      </c>
      <c r="C807" s="332"/>
      <c r="D807" s="332"/>
      <c r="E807" s="332"/>
      <c r="F807" s="332"/>
      <c r="G807" s="332"/>
      <c r="H807" s="332"/>
      <c r="I807" s="333"/>
    </row>
    <row r="808" spans="1:9">
      <c r="A808" s="5"/>
      <c r="B808" s="48"/>
      <c r="C808" s="77">
        <v>10</v>
      </c>
      <c r="D808" s="8">
        <v>2</v>
      </c>
      <c r="E808" s="55"/>
      <c r="F808" s="54"/>
      <c r="G808" s="79">
        <f>C808*D808</f>
        <v>20</v>
      </c>
      <c r="H808" s="18">
        <f>G808</f>
        <v>20</v>
      </c>
      <c r="I808" s="47" t="s">
        <v>38</v>
      </c>
    </row>
    <row r="809" spans="1:9" ht="33" customHeight="1">
      <c r="A809" s="5">
        <f>A807+1</f>
        <v>53</v>
      </c>
      <c r="B809" s="331" t="s">
        <v>212</v>
      </c>
      <c r="C809" s="332"/>
      <c r="D809" s="332"/>
      <c r="E809" s="332"/>
      <c r="F809" s="332"/>
      <c r="G809" s="332"/>
      <c r="H809" s="332"/>
      <c r="I809" s="333"/>
    </row>
    <row r="810" spans="1:9">
      <c r="A810" s="5"/>
      <c r="B810" s="53"/>
      <c r="C810" s="77">
        <v>10</v>
      </c>
      <c r="D810" s="8">
        <v>2</v>
      </c>
      <c r="E810" s="55"/>
      <c r="F810" s="54"/>
      <c r="G810" s="79">
        <f>C810*D810</f>
        <v>20</v>
      </c>
      <c r="H810" s="18">
        <f>G810</f>
        <v>20</v>
      </c>
      <c r="I810" s="47" t="s">
        <v>38</v>
      </c>
    </row>
    <row r="811" spans="1:9" ht="60.75" customHeight="1">
      <c r="A811" s="5">
        <f>A809+1</f>
        <v>54</v>
      </c>
      <c r="B811" s="331" t="s">
        <v>213</v>
      </c>
      <c r="C811" s="332"/>
      <c r="D811" s="332"/>
      <c r="E811" s="332"/>
      <c r="F811" s="332"/>
      <c r="G811" s="332"/>
      <c r="H811" s="332"/>
      <c r="I811" s="333"/>
    </row>
    <row r="812" spans="1:9">
      <c r="A812" s="5"/>
      <c r="B812" s="53"/>
      <c r="C812" s="77">
        <v>10</v>
      </c>
      <c r="D812" s="8">
        <v>2</v>
      </c>
      <c r="E812" s="55"/>
      <c r="F812" s="54"/>
      <c r="G812" s="79">
        <f>C812*D812</f>
        <v>20</v>
      </c>
      <c r="H812" s="18">
        <f>G812</f>
        <v>20</v>
      </c>
      <c r="I812" s="47" t="s">
        <v>38</v>
      </c>
    </row>
    <row r="813" spans="1:9" ht="75.75" customHeight="1">
      <c r="A813" s="5">
        <f>A811+1</f>
        <v>55</v>
      </c>
      <c r="B813" s="331" t="s">
        <v>214</v>
      </c>
      <c r="C813" s="332"/>
      <c r="D813" s="332"/>
      <c r="E813" s="332"/>
      <c r="F813" s="332"/>
      <c r="G813" s="332"/>
      <c r="H813" s="332"/>
      <c r="I813" s="333"/>
    </row>
    <row r="814" spans="1:9">
      <c r="A814" s="5" t="s">
        <v>31</v>
      </c>
      <c r="B814" s="48" t="s">
        <v>173</v>
      </c>
      <c r="C814" s="77">
        <v>5</v>
      </c>
      <c r="D814" s="8">
        <v>14</v>
      </c>
      <c r="E814" s="55"/>
      <c r="F814" s="54"/>
      <c r="G814" s="79">
        <f>C814*D814</f>
        <v>70</v>
      </c>
      <c r="H814" s="18">
        <f>G814</f>
        <v>70</v>
      </c>
      <c r="I814" s="47" t="s">
        <v>161</v>
      </c>
    </row>
    <row r="815" spans="1:9">
      <c r="A815" s="5" t="s">
        <v>33</v>
      </c>
      <c r="B815" s="48" t="s">
        <v>174</v>
      </c>
      <c r="C815" s="77">
        <v>6</v>
      </c>
      <c r="D815" s="8">
        <v>12</v>
      </c>
      <c r="E815" s="55"/>
      <c r="F815" s="54"/>
      <c r="G815" s="79">
        <f>C815*D815</f>
        <v>72</v>
      </c>
      <c r="H815" s="18">
        <f>G815</f>
        <v>72</v>
      </c>
      <c r="I815" s="47" t="s">
        <v>161</v>
      </c>
    </row>
    <row r="816" spans="1:9">
      <c r="A816" s="5"/>
      <c r="B816" s="56"/>
      <c r="C816" s="77"/>
      <c r="D816" s="8"/>
      <c r="E816" s="55"/>
      <c r="F816" s="54"/>
      <c r="G816" s="79"/>
      <c r="H816" s="18"/>
      <c r="I816" s="47"/>
    </row>
    <row r="817" spans="1:9" ht="95.25" customHeight="1">
      <c r="A817" s="5">
        <f>A813+1</f>
        <v>56</v>
      </c>
      <c r="B817" s="331" t="s">
        <v>215</v>
      </c>
      <c r="C817" s="332"/>
      <c r="D817" s="332"/>
      <c r="E817" s="332"/>
      <c r="F817" s="332"/>
      <c r="G817" s="332"/>
      <c r="H817" s="332"/>
      <c r="I817" s="333"/>
    </row>
    <row r="818" spans="1:9">
      <c r="A818" s="5" t="s">
        <v>31</v>
      </c>
      <c r="B818" s="48" t="s">
        <v>175</v>
      </c>
      <c r="C818" s="77">
        <v>6</v>
      </c>
      <c r="D818" s="8">
        <v>12</v>
      </c>
      <c r="E818" s="55"/>
      <c r="F818" s="54"/>
      <c r="G818" s="79">
        <f>C818*D818</f>
        <v>72</v>
      </c>
      <c r="H818" s="18">
        <f>G818</f>
        <v>72</v>
      </c>
      <c r="I818" s="47" t="s">
        <v>161</v>
      </c>
    </row>
    <row r="819" spans="1:9">
      <c r="A819" s="5" t="s">
        <v>33</v>
      </c>
      <c r="B819" s="48" t="s">
        <v>176</v>
      </c>
      <c r="C819" s="77">
        <v>6</v>
      </c>
      <c r="D819" s="8">
        <v>8</v>
      </c>
      <c r="E819" s="55"/>
      <c r="F819" s="54"/>
      <c r="G819" s="79">
        <f>C819*D819</f>
        <v>48</v>
      </c>
      <c r="H819" s="18">
        <f>G819</f>
        <v>48</v>
      </c>
      <c r="I819" s="47" t="s">
        <v>161</v>
      </c>
    </row>
    <row r="820" spans="1:9">
      <c r="A820" s="5" t="s">
        <v>177</v>
      </c>
      <c r="B820" s="48" t="s">
        <v>178</v>
      </c>
      <c r="C820" s="77">
        <v>6</v>
      </c>
      <c r="D820" s="8">
        <v>6</v>
      </c>
      <c r="E820" s="55"/>
      <c r="F820" s="54"/>
      <c r="G820" s="79">
        <f>C820*D820</f>
        <v>36</v>
      </c>
      <c r="H820" s="18">
        <f>G820</f>
        <v>36</v>
      </c>
      <c r="I820" s="47" t="s">
        <v>161</v>
      </c>
    </row>
    <row r="821" spans="1:9" ht="45" customHeight="1">
      <c r="A821" s="5">
        <f>A817+1</f>
        <v>57</v>
      </c>
      <c r="B821" s="331" t="s">
        <v>216</v>
      </c>
      <c r="C821" s="332"/>
      <c r="D821" s="332"/>
      <c r="E821" s="332"/>
      <c r="F821" s="332"/>
      <c r="G821" s="332"/>
      <c r="H821" s="332"/>
      <c r="I821" s="333"/>
    </row>
    <row r="822" spans="1:9">
      <c r="A822" s="5"/>
      <c r="B822" s="53"/>
      <c r="C822" s="77">
        <v>3</v>
      </c>
      <c r="D822" s="8">
        <v>15</v>
      </c>
      <c r="E822" s="55"/>
      <c r="F822" s="54"/>
      <c r="G822" s="79"/>
      <c r="H822" s="18">
        <f>C822*D822</f>
        <v>45</v>
      </c>
      <c r="I822" s="47" t="s">
        <v>179</v>
      </c>
    </row>
    <row r="823" spans="1:9">
      <c r="A823" s="5">
        <f>A821+1</f>
        <v>58</v>
      </c>
      <c r="B823" s="331" t="s">
        <v>180</v>
      </c>
      <c r="C823" s="332"/>
      <c r="D823" s="332"/>
      <c r="E823" s="332"/>
      <c r="F823" s="332"/>
      <c r="G823" s="332"/>
      <c r="H823" s="332"/>
      <c r="I823" s="333"/>
    </row>
    <row r="824" spans="1:9">
      <c r="A824" s="5"/>
      <c r="B824" s="48" t="s">
        <v>181</v>
      </c>
      <c r="C824" s="77">
        <v>8</v>
      </c>
      <c r="D824" s="8">
        <v>2</v>
      </c>
      <c r="E824" s="55"/>
      <c r="F824" s="54"/>
      <c r="G824" s="79">
        <f>C824*D824</f>
        <v>16</v>
      </c>
      <c r="H824" s="18">
        <f>G824</f>
        <v>16</v>
      </c>
      <c r="I824" s="47" t="s">
        <v>182</v>
      </c>
    </row>
    <row r="825" spans="1:9">
      <c r="A825" s="5"/>
      <c r="B825" s="48" t="s">
        <v>183</v>
      </c>
      <c r="C825" s="77">
        <v>12</v>
      </c>
      <c r="D825" s="8">
        <v>1</v>
      </c>
      <c r="E825" s="55"/>
      <c r="F825" s="54"/>
      <c r="G825" s="79">
        <f>C825*D825</f>
        <v>12</v>
      </c>
      <c r="H825" s="18">
        <f>G825</f>
        <v>12</v>
      </c>
      <c r="I825" s="47" t="s">
        <v>182</v>
      </c>
    </row>
    <row r="826" spans="1:9">
      <c r="A826" s="5">
        <f>A823+1</f>
        <v>59</v>
      </c>
      <c r="B826" s="331" t="s">
        <v>221</v>
      </c>
      <c r="C826" s="332"/>
      <c r="D826" s="332"/>
      <c r="E826" s="332"/>
      <c r="F826" s="332"/>
      <c r="G826" s="332"/>
      <c r="H826" s="332"/>
      <c r="I826" s="333"/>
    </row>
    <row r="827" spans="1:9">
      <c r="A827" s="5" t="s">
        <v>31</v>
      </c>
      <c r="B827" s="48" t="s">
        <v>222</v>
      </c>
      <c r="C827" s="77">
        <v>12</v>
      </c>
      <c r="D827" s="8">
        <v>2</v>
      </c>
      <c r="E827" s="55"/>
      <c r="F827" s="54"/>
      <c r="G827" s="79">
        <f>C827*D827</f>
        <v>24</v>
      </c>
      <c r="H827" s="18">
        <f>G827</f>
        <v>24</v>
      </c>
      <c r="I827" s="47" t="s">
        <v>182</v>
      </c>
    </row>
    <row r="828" spans="1:9">
      <c r="A828" s="5" t="s">
        <v>33</v>
      </c>
      <c r="B828" s="48" t="s">
        <v>223</v>
      </c>
      <c r="C828" s="77">
        <v>4</v>
      </c>
      <c r="D828" s="8">
        <v>4</v>
      </c>
      <c r="E828" s="55"/>
      <c r="F828" s="54"/>
      <c r="G828" s="79">
        <f>C828*D828</f>
        <v>16</v>
      </c>
      <c r="H828" s="18">
        <f>G828</f>
        <v>16</v>
      </c>
      <c r="I828" s="47" t="s">
        <v>182</v>
      </c>
    </row>
    <row r="829" spans="1:9" ht="32.25" customHeight="1">
      <c r="A829" s="5">
        <f>A826+1</f>
        <v>60</v>
      </c>
      <c r="B829" s="331" t="s">
        <v>262</v>
      </c>
      <c r="C829" s="332"/>
      <c r="D829" s="332"/>
      <c r="E829" s="332"/>
      <c r="F829" s="332"/>
      <c r="G829" s="332"/>
      <c r="H829" s="332"/>
      <c r="I829" s="333"/>
    </row>
    <row r="830" spans="1:9">
      <c r="A830" s="5">
        <v>67.099999999999994</v>
      </c>
      <c r="B830" s="331" t="s">
        <v>234</v>
      </c>
      <c r="C830" s="332"/>
      <c r="D830" s="332"/>
      <c r="E830" s="332"/>
      <c r="F830" s="332"/>
      <c r="G830" s="332"/>
      <c r="H830" s="332"/>
      <c r="I830" s="333"/>
    </row>
    <row r="831" spans="1:9">
      <c r="A831" s="5"/>
      <c r="B831" s="48"/>
      <c r="C831" s="77">
        <v>6</v>
      </c>
      <c r="D831" s="8">
        <v>1</v>
      </c>
      <c r="E831" s="55"/>
      <c r="F831" s="54"/>
      <c r="G831" s="79">
        <f>C831*D831</f>
        <v>6</v>
      </c>
      <c r="H831" s="18">
        <f>G831</f>
        <v>6</v>
      </c>
      <c r="I831" s="47" t="s">
        <v>38</v>
      </c>
    </row>
    <row r="832" spans="1:9" ht="51" customHeight="1">
      <c r="A832" s="5">
        <v>67.2</v>
      </c>
      <c r="B832" s="331" t="s">
        <v>261</v>
      </c>
      <c r="C832" s="332"/>
      <c r="D832" s="332"/>
      <c r="E832" s="332"/>
      <c r="F832" s="332"/>
      <c r="G832" s="332"/>
      <c r="H832" s="332"/>
      <c r="I832" s="333"/>
    </row>
    <row r="833" spans="1:9">
      <c r="A833" s="5"/>
      <c r="B833" s="48"/>
      <c r="C833" s="77">
        <v>3</v>
      </c>
      <c r="D833" s="8">
        <v>1</v>
      </c>
      <c r="E833" s="55"/>
      <c r="F833" s="54"/>
      <c r="G833" s="79">
        <f>C833*D833</f>
        <v>3</v>
      </c>
      <c r="H833" s="18">
        <f>G833</f>
        <v>3</v>
      </c>
      <c r="I833" s="47" t="s">
        <v>38</v>
      </c>
    </row>
    <row r="834" spans="1:9">
      <c r="A834" s="5">
        <f>A829+1</f>
        <v>61</v>
      </c>
      <c r="B834" s="331" t="s">
        <v>186</v>
      </c>
      <c r="C834" s="332"/>
      <c r="D834" s="332"/>
      <c r="E834" s="332"/>
      <c r="F834" s="332"/>
      <c r="G834" s="332"/>
      <c r="H834" s="332"/>
      <c r="I834" s="333"/>
    </row>
    <row r="835" spans="1:9">
      <c r="A835" s="5"/>
      <c r="B835" s="48" t="s">
        <v>187</v>
      </c>
      <c r="C835" s="77">
        <v>3</v>
      </c>
      <c r="D835" s="8">
        <v>2</v>
      </c>
      <c r="E835" s="55"/>
      <c r="F835" s="54"/>
      <c r="G835" s="79">
        <f>C835*D835</f>
        <v>6</v>
      </c>
      <c r="H835" s="18">
        <f>G835</f>
        <v>6</v>
      </c>
      <c r="I835" s="47" t="s">
        <v>36</v>
      </c>
    </row>
    <row r="836" spans="1:9" ht="34.5" customHeight="1">
      <c r="A836" s="5">
        <f>A834+1</f>
        <v>62</v>
      </c>
      <c r="B836" s="331" t="s">
        <v>228</v>
      </c>
      <c r="C836" s="332"/>
      <c r="D836" s="332"/>
      <c r="E836" s="332"/>
      <c r="F836" s="332"/>
      <c r="G836" s="332"/>
      <c r="H836" s="332"/>
      <c r="I836" s="333"/>
    </row>
    <row r="837" spans="1:9">
      <c r="A837" s="5"/>
      <c r="B837" s="53"/>
      <c r="C837" s="77">
        <v>12</v>
      </c>
      <c r="D837" s="8">
        <v>2</v>
      </c>
      <c r="E837" s="55"/>
      <c r="F837" s="54"/>
      <c r="G837" s="79">
        <f>C837*D837</f>
        <v>24</v>
      </c>
      <c r="H837" s="18">
        <f>G837</f>
        <v>24</v>
      </c>
      <c r="I837" s="47" t="s">
        <v>185</v>
      </c>
    </row>
    <row r="838" spans="1:9" ht="34.5" customHeight="1">
      <c r="A838" s="5">
        <f>A836+1</f>
        <v>63</v>
      </c>
      <c r="B838" s="331" t="s">
        <v>188</v>
      </c>
      <c r="C838" s="332"/>
      <c r="D838" s="332"/>
      <c r="E838" s="332"/>
      <c r="F838" s="332"/>
      <c r="G838" s="332"/>
      <c r="H838" s="332"/>
      <c r="I838" s="333"/>
    </row>
    <row r="839" spans="1:9">
      <c r="A839" s="5"/>
      <c r="B839" s="48" t="s">
        <v>184</v>
      </c>
      <c r="C839" s="77">
        <v>6</v>
      </c>
      <c r="D839" s="8">
        <v>1</v>
      </c>
      <c r="E839" s="55"/>
      <c r="F839" s="54"/>
      <c r="G839" s="79">
        <f>C839*D839</f>
        <v>6</v>
      </c>
      <c r="H839" s="18">
        <f>C839</f>
        <v>6</v>
      </c>
      <c r="I839" s="58" t="s">
        <v>40</v>
      </c>
    </row>
    <row r="840" spans="1:9">
      <c r="A840" s="5">
        <f>A838+1</f>
        <v>64</v>
      </c>
      <c r="B840" s="331" t="s">
        <v>189</v>
      </c>
      <c r="C840" s="332"/>
      <c r="D840" s="332"/>
      <c r="E840" s="332"/>
      <c r="F840" s="332"/>
      <c r="G840" s="332"/>
      <c r="H840" s="332"/>
      <c r="I840" s="333"/>
    </row>
    <row r="841" spans="1:9">
      <c r="A841" s="5"/>
      <c r="B841" s="48" t="s">
        <v>190</v>
      </c>
      <c r="C841" s="77">
        <v>12</v>
      </c>
      <c r="D841" s="8">
        <v>1</v>
      </c>
      <c r="E841" s="55"/>
      <c r="F841" s="54"/>
      <c r="G841" s="79">
        <f>C841*D841</f>
        <v>12</v>
      </c>
      <c r="H841" s="18">
        <f>G841</f>
        <v>12</v>
      </c>
      <c r="I841" s="47" t="s">
        <v>38</v>
      </c>
    </row>
    <row r="842" spans="1:9" ht="33" customHeight="1">
      <c r="A842" s="5">
        <f>A840+1</f>
        <v>65</v>
      </c>
      <c r="B842" s="331" t="s">
        <v>191</v>
      </c>
      <c r="C842" s="332"/>
      <c r="D842" s="332"/>
      <c r="E842" s="332"/>
      <c r="F842" s="332"/>
      <c r="G842" s="332"/>
      <c r="H842" s="332"/>
      <c r="I842" s="333"/>
    </row>
    <row r="843" spans="1:9">
      <c r="A843" s="5"/>
      <c r="B843" s="48" t="s">
        <v>190</v>
      </c>
      <c r="C843" s="77">
        <v>12</v>
      </c>
      <c r="D843" s="8">
        <v>1</v>
      </c>
      <c r="E843" s="55"/>
      <c r="F843" s="54"/>
      <c r="G843" s="79">
        <f>C843*D843</f>
        <v>12</v>
      </c>
      <c r="H843" s="18">
        <f>G843</f>
        <v>12</v>
      </c>
      <c r="I843" s="47" t="s">
        <v>38</v>
      </c>
    </row>
    <row r="844" spans="1:9" ht="33" customHeight="1">
      <c r="A844" s="5">
        <f>A842+1</f>
        <v>66</v>
      </c>
      <c r="B844" s="331" t="s">
        <v>192</v>
      </c>
      <c r="C844" s="332"/>
      <c r="D844" s="332"/>
      <c r="E844" s="332"/>
      <c r="F844" s="332"/>
      <c r="G844" s="332"/>
      <c r="H844" s="332"/>
      <c r="I844" s="333"/>
    </row>
    <row r="845" spans="1:9">
      <c r="A845" s="5"/>
      <c r="B845" s="48" t="s">
        <v>190</v>
      </c>
      <c r="C845" s="77">
        <v>12</v>
      </c>
      <c r="D845" s="8">
        <v>1</v>
      </c>
      <c r="E845" s="55"/>
      <c r="F845" s="54"/>
      <c r="G845" s="79">
        <f>C845*D845</f>
        <v>12</v>
      </c>
      <c r="H845" s="18">
        <f>G845</f>
        <v>12</v>
      </c>
      <c r="I845" s="47" t="s">
        <v>38</v>
      </c>
    </row>
    <row r="846" spans="1:9" ht="33" customHeight="1">
      <c r="A846" s="5">
        <f>A844+1</f>
        <v>67</v>
      </c>
      <c r="B846" s="331" t="s">
        <v>193</v>
      </c>
      <c r="C846" s="332"/>
      <c r="D846" s="332"/>
      <c r="E846" s="332"/>
      <c r="F846" s="332"/>
      <c r="G846" s="332"/>
      <c r="H846" s="332"/>
      <c r="I846" s="333"/>
    </row>
    <row r="847" spans="1:9">
      <c r="A847" s="5"/>
      <c r="B847" s="48" t="s">
        <v>190</v>
      </c>
      <c r="C847" s="77">
        <v>5</v>
      </c>
      <c r="D847" s="8">
        <v>8</v>
      </c>
      <c r="E847" s="55"/>
      <c r="F847" s="54"/>
      <c r="G847" s="79">
        <f>C847*D847</f>
        <v>40</v>
      </c>
      <c r="H847" s="18">
        <f>G847</f>
        <v>40</v>
      </c>
      <c r="I847" s="47" t="s">
        <v>38</v>
      </c>
    </row>
    <row r="848" spans="1:9" ht="32.25" customHeight="1">
      <c r="A848" s="5">
        <f>A846+1</f>
        <v>68</v>
      </c>
      <c r="B848" s="331" t="s">
        <v>194</v>
      </c>
      <c r="C848" s="332"/>
      <c r="D848" s="332"/>
      <c r="E848" s="332"/>
      <c r="F848" s="332"/>
      <c r="G848" s="332"/>
      <c r="H848" s="332"/>
      <c r="I848" s="333"/>
    </row>
    <row r="849" spans="1:9">
      <c r="A849" s="5"/>
      <c r="B849" s="53"/>
      <c r="C849" s="77">
        <v>6</v>
      </c>
      <c r="D849" s="8">
        <v>4</v>
      </c>
      <c r="E849" s="55"/>
      <c r="F849" s="54"/>
      <c r="G849" s="79">
        <f>C849*D849</f>
        <v>24</v>
      </c>
      <c r="H849" s="18">
        <f>G849</f>
        <v>24</v>
      </c>
      <c r="I849" s="47" t="s">
        <v>38</v>
      </c>
    </row>
    <row r="850" spans="1:9" ht="33.75" customHeight="1">
      <c r="A850" s="5">
        <f>A848+1</f>
        <v>69</v>
      </c>
      <c r="B850" s="331" t="s">
        <v>195</v>
      </c>
      <c r="C850" s="332"/>
      <c r="D850" s="332"/>
      <c r="E850" s="332"/>
      <c r="F850" s="332"/>
      <c r="G850" s="332"/>
      <c r="H850" s="332"/>
      <c r="I850" s="333"/>
    </row>
    <row r="851" spans="1:9">
      <c r="A851" s="5"/>
      <c r="B851" s="53"/>
      <c r="C851" s="77">
        <v>10</v>
      </c>
      <c r="D851" s="8">
        <v>3</v>
      </c>
      <c r="E851" s="55"/>
      <c r="F851" s="54"/>
      <c r="G851" s="79">
        <f>C851*D851</f>
        <v>30</v>
      </c>
      <c r="H851" s="18">
        <f>G851</f>
        <v>30</v>
      </c>
      <c r="I851" s="47" t="s">
        <v>38</v>
      </c>
    </row>
    <row r="852" spans="1:9" ht="65.25" customHeight="1">
      <c r="A852" s="5">
        <f>A850+1</f>
        <v>70</v>
      </c>
      <c r="B852" s="331" t="s">
        <v>235</v>
      </c>
      <c r="C852" s="332"/>
      <c r="D852" s="332"/>
      <c r="E852" s="332"/>
      <c r="F852" s="332"/>
      <c r="G852" s="332"/>
      <c r="H852" s="332"/>
      <c r="I852" s="333"/>
    </row>
    <row r="853" spans="1:9">
      <c r="A853" s="5" t="s">
        <v>31</v>
      </c>
      <c r="B853" s="48">
        <v>100</v>
      </c>
      <c r="C853" s="77">
        <v>10</v>
      </c>
      <c r="D853" s="24">
        <v>8</v>
      </c>
      <c r="E853" s="55"/>
      <c r="F853" s="54"/>
      <c r="G853" s="79">
        <f>C853*D853</f>
        <v>80</v>
      </c>
      <c r="H853" s="18">
        <f>G853</f>
        <v>80</v>
      </c>
      <c r="I853" s="47" t="s">
        <v>137</v>
      </c>
    </row>
    <row r="854" spans="1:9">
      <c r="A854" s="5" t="s">
        <v>33</v>
      </c>
      <c r="B854" s="48">
        <v>75</v>
      </c>
      <c r="C854" s="77">
        <v>10</v>
      </c>
      <c r="D854" s="8">
        <v>7</v>
      </c>
      <c r="E854" s="55"/>
      <c r="F854" s="54"/>
      <c r="G854" s="79">
        <f>C854*D854</f>
        <v>70</v>
      </c>
      <c r="H854" s="18">
        <f>G854</f>
        <v>70</v>
      </c>
      <c r="I854" s="47" t="s">
        <v>137</v>
      </c>
    </row>
    <row r="855" spans="1:9">
      <c r="A855" s="5" t="s">
        <v>177</v>
      </c>
      <c r="B855" s="21">
        <v>50</v>
      </c>
      <c r="C855" s="77">
        <v>7</v>
      </c>
      <c r="D855" s="8">
        <v>5</v>
      </c>
      <c r="E855" s="54"/>
      <c r="F855" s="54"/>
      <c r="G855" s="79">
        <f>C855*D855</f>
        <v>35</v>
      </c>
      <c r="H855" s="18">
        <f>G855</f>
        <v>35</v>
      </c>
      <c r="I855" s="47" t="s">
        <v>137</v>
      </c>
    </row>
    <row r="856" spans="1:9" ht="78" customHeight="1">
      <c r="A856" s="5" t="s">
        <v>320</v>
      </c>
      <c r="B856" s="331" t="s">
        <v>227</v>
      </c>
      <c r="C856" s="332"/>
      <c r="D856" s="332"/>
      <c r="E856" s="332"/>
      <c r="F856" s="332"/>
      <c r="G856" s="332"/>
      <c r="H856" s="332"/>
      <c r="I856" s="333"/>
    </row>
    <row r="857" spans="1:9">
      <c r="A857" s="5"/>
      <c r="B857" s="21"/>
      <c r="C857" s="77">
        <v>12</v>
      </c>
      <c r="D857" s="8"/>
      <c r="E857" s="54">
        <v>3</v>
      </c>
      <c r="F857" s="54"/>
      <c r="G857" s="79">
        <f>C857*E857</f>
        <v>36</v>
      </c>
      <c r="H857" s="18">
        <f>G857</f>
        <v>36</v>
      </c>
      <c r="I857" s="47" t="s">
        <v>185</v>
      </c>
    </row>
    <row r="858" spans="1:9" ht="31.5" customHeight="1">
      <c r="A858" s="5">
        <f>A852+1</f>
        <v>71</v>
      </c>
      <c r="B858" s="331" t="s">
        <v>196</v>
      </c>
      <c r="C858" s="332"/>
      <c r="D858" s="332"/>
      <c r="E858" s="332"/>
      <c r="F858" s="332"/>
      <c r="G858" s="332"/>
      <c r="H858" s="332"/>
      <c r="I858" s="333"/>
    </row>
    <row r="859" spans="1:9">
      <c r="A859" s="5"/>
      <c r="B859" s="48" t="s">
        <v>197</v>
      </c>
      <c r="C859" s="77">
        <v>50</v>
      </c>
      <c r="D859" s="8">
        <v>4</v>
      </c>
      <c r="E859" s="55"/>
      <c r="F859" s="54"/>
      <c r="G859" s="79">
        <f>C859*D859</f>
        <v>200</v>
      </c>
      <c r="H859" s="18">
        <f>G859</f>
        <v>200</v>
      </c>
      <c r="I859" s="47" t="s">
        <v>161</v>
      </c>
    </row>
    <row r="860" spans="1:9" ht="34.5" customHeight="1">
      <c r="A860" s="5">
        <f>A858+1</f>
        <v>72</v>
      </c>
      <c r="B860" s="331" t="s">
        <v>198</v>
      </c>
      <c r="C860" s="332"/>
      <c r="D860" s="332"/>
      <c r="E860" s="332"/>
      <c r="F860" s="332"/>
      <c r="G860" s="332"/>
      <c r="H860" s="332"/>
      <c r="I860" s="333"/>
    </row>
    <row r="861" spans="1:9">
      <c r="A861" s="5"/>
      <c r="B861" s="48" t="s">
        <v>199</v>
      </c>
      <c r="C861" s="77">
        <v>30</v>
      </c>
      <c r="D861" s="8">
        <v>4</v>
      </c>
      <c r="E861" s="55"/>
      <c r="F861" s="54"/>
      <c r="G861" s="79">
        <f>C861*D861</f>
        <v>120</v>
      </c>
      <c r="H861" s="18">
        <f>G861</f>
        <v>120</v>
      </c>
      <c r="I861" s="47" t="s">
        <v>161</v>
      </c>
    </row>
    <row r="862" spans="1:9" ht="63" customHeight="1">
      <c r="A862" s="5">
        <f>A860+1</f>
        <v>73</v>
      </c>
      <c r="B862" s="331" t="s">
        <v>217</v>
      </c>
      <c r="C862" s="332"/>
      <c r="D862" s="332"/>
      <c r="E862" s="332"/>
      <c r="F862" s="332"/>
      <c r="G862" s="332"/>
      <c r="H862" s="332"/>
      <c r="I862" s="333"/>
    </row>
    <row r="863" spans="1:9">
      <c r="A863" s="5"/>
      <c r="B863" s="48" t="s">
        <v>200</v>
      </c>
      <c r="C863" s="77">
        <v>12</v>
      </c>
      <c r="D863" s="8"/>
      <c r="E863" s="55"/>
      <c r="F863" s="54"/>
      <c r="G863" s="79">
        <f>C863</f>
        <v>12</v>
      </c>
      <c r="H863" s="18">
        <f>G863</f>
        <v>12</v>
      </c>
      <c r="I863" s="47" t="s">
        <v>36</v>
      </c>
    </row>
    <row r="864" spans="1:9" ht="48" customHeight="1">
      <c r="A864" s="5">
        <f>A862+1</f>
        <v>74</v>
      </c>
      <c r="B864" s="331" t="s">
        <v>201</v>
      </c>
      <c r="C864" s="332"/>
      <c r="D864" s="332"/>
      <c r="E864" s="332"/>
      <c r="F864" s="332"/>
      <c r="G864" s="332"/>
      <c r="H864" s="332"/>
      <c r="I864" s="333"/>
    </row>
    <row r="865" spans="1:9">
      <c r="A865" s="5" t="s">
        <v>6</v>
      </c>
      <c r="B865" s="48" t="s">
        <v>202</v>
      </c>
      <c r="C865" s="77">
        <v>30</v>
      </c>
      <c r="D865" s="8"/>
      <c r="E865" s="55"/>
      <c r="F865" s="54"/>
      <c r="G865" s="79">
        <f>C865</f>
        <v>30</v>
      </c>
      <c r="H865" s="18">
        <f>G865</f>
        <v>30</v>
      </c>
      <c r="I865" s="47" t="s">
        <v>161</v>
      </c>
    </row>
    <row r="866" spans="1:9">
      <c r="A866" s="5" t="s">
        <v>13</v>
      </c>
      <c r="B866" s="48" t="s">
        <v>224</v>
      </c>
      <c r="C866" s="77">
        <v>45</v>
      </c>
      <c r="D866" s="8"/>
      <c r="E866" s="55"/>
      <c r="F866" s="54"/>
      <c r="G866" s="79">
        <f>C866</f>
        <v>45</v>
      </c>
      <c r="H866" s="18">
        <f>G866</f>
        <v>45</v>
      </c>
      <c r="I866" s="47" t="s">
        <v>161</v>
      </c>
    </row>
    <row r="867" spans="1:9">
      <c r="A867" s="5" t="s">
        <v>218</v>
      </c>
      <c r="B867" s="48" t="s">
        <v>203</v>
      </c>
      <c r="C867" s="77">
        <v>60</v>
      </c>
      <c r="D867" s="8"/>
      <c r="E867" s="55"/>
      <c r="F867" s="54"/>
      <c r="G867" s="79">
        <f>C867</f>
        <v>60</v>
      </c>
      <c r="H867" s="18">
        <f>G867</f>
        <v>60</v>
      </c>
      <c r="I867" s="47" t="s">
        <v>161</v>
      </c>
    </row>
    <row r="868" spans="1:9" ht="108" customHeight="1">
      <c r="A868" s="63">
        <f>A864+1</f>
        <v>75</v>
      </c>
      <c r="B868" s="331" t="s">
        <v>219</v>
      </c>
      <c r="C868" s="332"/>
      <c r="D868" s="332"/>
      <c r="E868" s="332"/>
      <c r="F868" s="332"/>
      <c r="G868" s="332"/>
      <c r="H868" s="332"/>
      <c r="I868" s="333"/>
    </row>
    <row r="869" spans="1:9">
      <c r="A869" s="5">
        <v>76</v>
      </c>
      <c r="B869" s="53" t="s">
        <v>204</v>
      </c>
      <c r="C869" s="77">
        <v>10</v>
      </c>
      <c r="D869" s="8"/>
      <c r="E869" s="55"/>
      <c r="F869" s="54"/>
      <c r="G869" s="79">
        <f>C869</f>
        <v>10</v>
      </c>
      <c r="H869" s="18">
        <f>G869</f>
        <v>10</v>
      </c>
      <c r="I869" s="47" t="s">
        <v>36</v>
      </c>
    </row>
    <row r="870" spans="1:9">
      <c r="A870" s="5">
        <v>76.2</v>
      </c>
      <c r="B870" s="331" t="s">
        <v>205</v>
      </c>
      <c r="C870" s="332"/>
      <c r="D870" s="332"/>
      <c r="E870" s="332"/>
      <c r="F870" s="332"/>
      <c r="G870" s="332"/>
      <c r="H870" s="332"/>
      <c r="I870" s="333"/>
    </row>
    <row r="871" spans="1:9">
      <c r="A871" s="5"/>
      <c r="B871" s="53"/>
      <c r="C871" s="77">
        <v>10</v>
      </c>
      <c r="D871" s="8"/>
      <c r="E871" s="55"/>
      <c r="F871" s="54"/>
      <c r="G871" s="79">
        <f>C871</f>
        <v>10</v>
      </c>
      <c r="H871" s="18">
        <f>G871</f>
        <v>10</v>
      </c>
      <c r="I871" s="47" t="s">
        <v>161</v>
      </c>
    </row>
    <row r="872" spans="1:9" ht="92.25" customHeight="1">
      <c r="A872" s="5">
        <v>77</v>
      </c>
      <c r="B872" s="331" t="s">
        <v>253</v>
      </c>
      <c r="C872" s="332"/>
      <c r="D872" s="332"/>
      <c r="E872" s="332"/>
      <c r="F872" s="332"/>
      <c r="G872" s="332"/>
      <c r="H872" s="332"/>
      <c r="I872" s="333"/>
    </row>
    <row r="873" spans="1:9">
      <c r="A873" s="5"/>
      <c r="B873" s="21" t="s">
        <v>252</v>
      </c>
      <c r="C873" s="77">
        <v>3</v>
      </c>
      <c r="D873" s="8">
        <v>3.1</v>
      </c>
      <c r="E873" s="54">
        <v>2</v>
      </c>
      <c r="F873" s="54"/>
      <c r="G873" s="79">
        <f>C873*D873*E873</f>
        <v>18.600000000000001</v>
      </c>
      <c r="H873" s="18">
        <f t="shared" ref="H873:H879" si="20">G873</f>
        <v>18.600000000000001</v>
      </c>
      <c r="I873" s="47"/>
    </row>
    <row r="874" spans="1:9">
      <c r="A874" s="5"/>
      <c r="B874" s="21" t="s">
        <v>252</v>
      </c>
      <c r="C874" s="77">
        <v>3</v>
      </c>
      <c r="D874" s="8">
        <v>2.0499999999999998</v>
      </c>
      <c r="E874" s="54">
        <v>1.6</v>
      </c>
      <c r="F874" s="54"/>
      <c r="G874" s="79">
        <f>C874*D874*E874</f>
        <v>9.84</v>
      </c>
      <c r="H874" s="18">
        <f t="shared" si="20"/>
        <v>9.84</v>
      </c>
      <c r="I874" s="47"/>
    </row>
    <row r="875" spans="1:9">
      <c r="A875" s="63"/>
      <c r="B875" s="21" t="s">
        <v>252</v>
      </c>
      <c r="C875" s="78">
        <v>3</v>
      </c>
      <c r="D875" s="80">
        <v>1</v>
      </c>
      <c r="E875" s="62">
        <v>1.1000000000000001</v>
      </c>
      <c r="F875" s="60"/>
      <c r="G875" s="79">
        <f>C875*D875*E875</f>
        <v>3.3000000000000003</v>
      </c>
      <c r="H875" s="18">
        <f t="shared" si="20"/>
        <v>3.3000000000000003</v>
      </c>
      <c r="I875" s="61"/>
    </row>
    <row r="876" spans="1:9">
      <c r="A876" s="63"/>
      <c r="B876" s="90" t="s">
        <v>254</v>
      </c>
      <c r="C876" s="78">
        <v>2</v>
      </c>
      <c r="D876" s="80">
        <v>3.1</v>
      </c>
      <c r="E876" s="60"/>
      <c r="F876" s="60">
        <v>0.45</v>
      </c>
      <c r="G876" s="80">
        <f>C876*D876</f>
        <v>6.2</v>
      </c>
      <c r="H876" s="60">
        <f t="shared" si="20"/>
        <v>6.2</v>
      </c>
      <c r="I876" s="61"/>
    </row>
    <row r="877" spans="1:9">
      <c r="A877" s="63"/>
      <c r="B877" s="90"/>
      <c r="C877" s="78">
        <v>2</v>
      </c>
      <c r="D877" s="80">
        <v>2</v>
      </c>
      <c r="E877" s="60"/>
      <c r="F877" s="60">
        <v>0.45</v>
      </c>
      <c r="G877" s="80">
        <f>C877*D877</f>
        <v>4</v>
      </c>
      <c r="H877" s="60">
        <f t="shared" si="20"/>
        <v>4</v>
      </c>
      <c r="I877" s="61"/>
    </row>
    <row r="878" spans="1:9">
      <c r="A878" s="63"/>
      <c r="B878" s="90"/>
      <c r="C878" s="78">
        <v>2</v>
      </c>
      <c r="D878" s="80">
        <v>1.6</v>
      </c>
      <c r="E878" s="60"/>
      <c r="F878" s="60">
        <v>0.45</v>
      </c>
      <c r="G878" s="80">
        <f>C878*D878</f>
        <v>3.2</v>
      </c>
      <c r="H878" s="60">
        <f t="shared" si="20"/>
        <v>3.2</v>
      </c>
      <c r="I878" s="61"/>
    </row>
    <row r="879" spans="1:9">
      <c r="A879" s="63"/>
      <c r="B879" s="90"/>
      <c r="C879" s="78">
        <v>4</v>
      </c>
      <c r="D879" s="80">
        <v>1</v>
      </c>
      <c r="E879" s="60"/>
      <c r="F879" s="60">
        <v>0.45</v>
      </c>
      <c r="G879" s="80">
        <f>C879*D879</f>
        <v>4</v>
      </c>
      <c r="H879" s="60">
        <f t="shared" si="20"/>
        <v>4</v>
      </c>
      <c r="I879" s="61"/>
    </row>
    <row r="880" spans="1:9">
      <c r="A880" s="63"/>
      <c r="B880" s="90"/>
      <c r="C880" s="78"/>
      <c r="D880" s="80"/>
      <c r="E880" s="60"/>
      <c r="F880" s="60"/>
      <c r="G880" s="80"/>
      <c r="H880" s="60">
        <f>SUM(H873:H876)</f>
        <v>37.940000000000005</v>
      </c>
      <c r="I880" s="61" t="s">
        <v>206</v>
      </c>
    </row>
    <row r="881" spans="1:9" ht="48.75" customHeight="1">
      <c r="A881" s="63">
        <f>A872+1</f>
        <v>78</v>
      </c>
      <c r="B881" s="334" t="s">
        <v>207</v>
      </c>
      <c r="C881" s="335"/>
      <c r="D881" s="335"/>
      <c r="E881" s="335"/>
      <c r="F881" s="335"/>
      <c r="G881" s="335"/>
      <c r="H881" s="335"/>
      <c r="I881" s="336"/>
    </row>
    <row r="882" spans="1:9">
      <c r="A882" s="63"/>
      <c r="B882" s="59"/>
      <c r="C882" s="78">
        <v>2</v>
      </c>
      <c r="D882" s="80"/>
      <c r="E882" s="60"/>
      <c r="F882" s="60"/>
      <c r="G882" s="80">
        <v>5000</v>
      </c>
      <c r="H882" s="60">
        <f>C882*G882</f>
        <v>10000</v>
      </c>
      <c r="I882" s="64" t="s">
        <v>208</v>
      </c>
    </row>
    <row r="883" spans="1:9" ht="67.5" customHeight="1">
      <c r="A883" s="5">
        <f>A881+1</f>
        <v>79</v>
      </c>
      <c r="B883" s="331" t="s">
        <v>226</v>
      </c>
      <c r="C883" s="332"/>
      <c r="D883" s="332"/>
      <c r="E883" s="332"/>
      <c r="F883" s="332"/>
      <c r="G883" s="332"/>
      <c r="H883" s="332"/>
      <c r="I883" s="333"/>
    </row>
    <row r="884" spans="1:9">
      <c r="A884" s="5"/>
      <c r="B884" s="56"/>
      <c r="C884" s="77">
        <v>10</v>
      </c>
      <c r="D884" s="8">
        <v>2</v>
      </c>
      <c r="E884" s="55"/>
      <c r="F884" s="54"/>
      <c r="G884" s="79">
        <f>C884*D884</f>
        <v>20</v>
      </c>
      <c r="H884" s="18">
        <f>G884</f>
        <v>20</v>
      </c>
      <c r="I884" s="47" t="s">
        <v>36</v>
      </c>
    </row>
    <row r="885" spans="1:9" ht="105">
      <c r="A885" s="43">
        <f>A883+1</f>
        <v>80</v>
      </c>
      <c r="B885" s="46" t="s">
        <v>311</v>
      </c>
      <c r="C885" s="77"/>
      <c r="D885" s="8"/>
      <c r="E885" s="54"/>
      <c r="F885" s="54"/>
      <c r="G885" s="79"/>
      <c r="H885" s="18"/>
      <c r="I885" s="47"/>
    </row>
    <row r="886" spans="1:9">
      <c r="A886" s="43"/>
      <c r="B886" s="46"/>
      <c r="C886" s="77">
        <v>1</v>
      </c>
      <c r="D886" s="8">
        <v>1</v>
      </c>
      <c r="E886" s="54"/>
      <c r="F886" s="54"/>
      <c r="G886" s="79">
        <f>C886*D886</f>
        <v>1</v>
      </c>
      <c r="H886" s="18">
        <f>G886</f>
        <v>1</v>
      </c>
      <c r="I886" s="47" t="s">
        <v>36</v>
      </c>
    </row>
    <row r="887" spans="1:9">
      <c r="A887" s="327" t="s">
        <v>250</v>
      </c>
      <c r="B887" s="327"/>
      <c r="C887" s="327"/>
      <c r="D887" s="327"/>
      <c r="E887" s="327"/>
      <c r="F887" s="327"/>
      <c r="G887" s="327"/>
      <c r="H887" s="327"/>
      <c r="I887" s="327"/>
    </row>
    <row r="888" spans="1:9">
      <c r="A888" s="328"/>
      <c r="B888" s="328"/>
      <c r="C888" s="328"/>
      <c r="D888" s="328"/>
      <c r="E888" s="328"/>
      <c r="F888" s="328"/>
      <c r="G888" s="328"/>
      <c r="H888" s="328"/>
      <c r="I888" s="328"/>
    </row>
    <row r="889" spans="1:9" ht="108.75" customHeight="1">
      <c r="A889" s="43">
        <v>1</v>
      </c>
      <c r="B889" s="323" t="s">
        <v>233</v>
      </c>
      <c r="C889" s="323"/>
      <c r="D889" s="323"/>
      <c r="E889" s="323"/>
      <c r="F889" s="323"/>
      <c r="G889" s="323"/>
      <c r="H889" s="323"/>
      <c r="I889" s="323"/>
    </row>
    <row r="890" spans="1:9">
      <c r="A890" s="43"/>
      <c r="B890" s="95" t="s">
        <v>286</v>
      </c>
      <c r="C890" s="93"/>
      <c r="D890" s="93"/>
      <c r="E890" s="93"/>
      <c r="F890" s="93"/>
      <c r="G890" s="93"/>
      <c r="H890" s="93"/>
      <c r="I890" s="93"/>
    </row>
    <row r="891" spans="1:9">
      <c r="A891" s="43"/>
      <c r="B891" s="46" t="s">
        <v>134</v>
      </c>
      <c r="C891" s="77">
        <v>1</v>
      </c>
      <c r="D891" s="79">
        <v>5.4</v>
      </c>
      <c r="E891" s="69"/>
      <c r="F891" s="69"/>
      <c r="G891" s="79">
        <f>D891*C891</f>
        <v>5.4</v>
      </c>
      <c r="H891" s="69"/>
      <c r="I891" s="69"/>
    </row>
    <row r="892" spans="1:9">
      <c r="A892" s="43"/>
      <c r="B892" s="46" t="s">
        <v>135</v>
      </c>
      <c r="C892" s="77">
        <v>3</v>
      </c>
      <c r="D892" s="79">
        <v>5.2</v>
      </c>
      <c r="E892" s="69"/>
      <c r="F892" s="69"/>
      <c r="G892" s="79">
        <f>D892*C892</f>
        <v>15.600000000000001</v>
      </c>
      <c r="H892" s="69"/>
      <c r="I892" s="69"/>
    </row>
    <row r="893" spans="1:9">
      <c r="A893" s="43"/>
      <c r="B893" s="94" t="s">
        <v>287</v>
      </c>
      <c r="C893" s="77"/>
      <c r="D893" s="79"/>
      <c r="E893" s="69"/>
      <c r="F893" s="69"/>
      <c r="G893" s="79"/>
      <c r="H893" s="69"/>
      <c r="I893" s="69"/>
    </row>
    <row r="894" spans="1:9">
      <c r="A894" s="43"/>
      <c r="B894" s="46" t="s">
        <v>134</v>
      </c>
      <c r="C894" s="77">
        <v>5</v>
      </c>
      <c r="D894" s="79">
        <v>5.4</v>
      </c>
      <c r="E894" s="69"/>
      <c r="F894" s="69"/>
      <c r="G894" s="79">
        <f>D894*C894</f>
        <v>27</v>
      </c>
      <c r="H894" s="69"/>
      <c r="I894" s="69"/>
    </row>
    <row r="895" spans="1:9">
      <c r="A895" s="43"/>
      <c r="B895" s="46" t="s">
        <v>135</v>
      </c>
      <c r="C895" s="77">
        <v>14</v>
      </c>
      <c r="D895" s="79">
        <v>5.2</v>
      </c>
      <c r="E895" s="69"/>
      <c r="F895" s="69"/>
      <c r="G895" s="79">
        <f>D895*C895</f>
        <v>72.8</v>
      </c>
      <c r="H895" s="69"/>
      <c r="I895" s="69"/>
    </row>
    <row r="896" spans="1:9">
      <c r="A896" s="43"/>
      <c r="B896" s="46"/>
      <c r="C896" s="71"/>
      <c r="D896" s="79"/>
      <c r="E896" s="69"/>
      <c r="F896" s="69"/>
      <c r="G896" s="79" t="s">
        <v>62</v>
      </c>
      <c r="H896" s="18">
        <f>SUM(G889:G892)</f>
        <v>21</v>
      </c>
      <c r="I896" s="5" t="s">
        <v>137</v>
      </c>
    </row>
    <row r="897" spans="1:9">
      <c r="A897" s="43"/>
      <c r="B897" s="46"/>
      <c r="C897" s="71"/>
      <c r="D897" s="79"/>
      <c r="E897" s="69"/>
      <c r="F897" s="69"/>
      <c r="G897" s="79" t="s">
        <v>63</v>
      </c>
      <c r="H897" s="18">
        <f>ROUNDUP(H896,0)</f>
        <v>21</v>
      </c>
      <c r="I897" s="5" t="s">
        <v>137</v>
      </c>
    </row>
    <row r="898" spans="1:9">
      <c r="A898" s="43"/>
      <c r="B898" s="46"/>
      <c r="C898" s="71"/>
      <c r="D898" s="79"/>
      <c r="E898" s="69"/>
      <c r="F898" s="69"/>
      <c r="G898" s="79"/>
      <c r="H898" s="69"/>
      <c r="I898" s="69"/>
    </row>
    <row r="899" spans="1:9" ht="93.75" customHeight="1">
      <c r="A899" s="43">
        <v>2</v>
      </c>
      <c r="B899" s="329" t="s">
        <v>251</v>
      </c>
      <c r="C899" s="329"/>
      <c r="D899" s="329"/>
      <c r="E899" s="329"/>
      <c r="F899" s="329"/>
      <c r="G899" s="329"/>
      <c r="H899" s="329"/>
      <c r="I899" s="329"/>
    </row>
    <row r="900" spans="1:9">
      <c r="A900" s="43"/>
      <c r="B900" s="95" t="s">
        <v>286</v>
      </c>
      <c r="C900" s="93"/>
      <c r="D900" s="93"/>
      <c r="E900" s="93"/>
      <c r="F900" s="93"/>
      <c r="G900" s="93"/>
      <c r="H900" s="15"/>
      <c r="I900" s="15"/>
    </row>
    <row r="901" spans="1:9">
      <c r="A901" s="43"/>
      <c r="B901" s="46" t="s">
        <v>134</v>
      </c>
      <c r="C901" s="77">
        <v>1</v>
      </c>
      <c r="D901" s="79">
        <v>1</v>
      </c>
      <c r="E901" s="69"/>
      <c r="F901" s="69">
        <v>2.2000000000000002</v>
      </c>
      <c r="G901" s="79">
        <f>C901*D901*F901</f>
        <v>2.2000000000000002</v>
      </c>
      <c r="H901" s="15"/>
      <c r="I901" s="15"/>
    </row>
    <row r="902" spans="1:9">
      <c r="A902" s="43"/>
      <c r="B902" s="46" t="s">
        <v>135</v>
      </c>
      <c r="C902" s="77">
        <v>3</v>
      </c>
      <c r="D902" s="79">
        <v>0.75</v>
      </c>
      <c r="E902" s="69"/>
      <c r="F902" s="69">
        <v>2.2000000000000002</v>
      </c>
      <c r="G902" s="79">
        <f>C902*D902*F902</f>
        <v>4.95</v>
      </c>
      <c r="H902" s="15"/>
      <c r="I902" s="15"/>
    </row>
    <row r="903" spans="1:9">
      <c r="A903" s="43"/>
      <c r="B903" s="94" t="s">
        <v>287</v>
      </c>
      <c r="C903" s="77"/>
      <c r="D903" s="79"/>
      <c r="E903" s="69"/>
      <c r="F903" s="69"/>
      <c r="G903" s="79"/>
      <c r="H903" s="15"/>
      <c r="I903" s="15"/>
    </row>
    <row r="904" spans="1:9">
      <c r="A904" s="43"/>
      <c r="B904" s="46" t="s">
        <v>134</v>
      </c>
      <c r="C904" s="77">
        <v>5</v>
      </c>
      <c r="D904" s="79">
        <v>1</v>
      </c>
      <c r="E904" s="69"/>
      <c r="F904" s="69">
        <v>2.2000000000000002</v>
      </c>
      <c r="G904" s="79">
        <f>C904*D904*F904</f>
        <v>11</v>
      </c>
      <c r="H904" s="15"/>
      <c r="I904" s="15"/>
    </row>
    <row r="905" spans="1:9">
      <c r="A905" s="43"/>
      <c r="B905" s="46" t="s">
        <v>135</v>
      </c>
      <c r="C905" s="77">
        <v>14</v>
      </c>
      <c r="D905" s="79">
        <v>0.75</v>
      </c>
      <c r="E905" s="69"/>
      <c r="F905" s="69">
        <v>2.2000000000000002</v>
      </c>
      <c r="G905" s="79">
        <f>C905*D905*F905</f>
        <v>23.1</v>
      </c>
      <c r="H905" s="15"/>
      <c r="I905" s="15"/>
    </row>
    <row r="906" spans="1:9">
      <c r="A906" s="43"/>
      <c r="B906" s="46"/>
      <c r="C906" s="71"/>
      <c r="D906" s="79"/>
      <c r="E906" s="70"/>
      <c r="F906" s="70"/>
      <c r="G906" s="79" t="s">
        <v>62</v>
      </c>
      <c r="H906" s="18">
        <f>SUM(G900:G905)</f>
        <v>41.25</v>
      </c>
      <c r="I906" s="68" t="s">
        <v>206</v>
      </c>
    </row>
    <row r="907" spans="1:9">
      <c r="A907" s="43"/>
      <c r="B907" s="15"/>
      <c r="C907" s="15"/>
      <c r="D907" s="15"/>
      <c r="E907" s="15"/>
      <c r="F907" s="15"/>
      <c r="G907" s="79" t="s">
        <v>63</v>
      </c>
      <c r="H907" s="18">
        <f>ROUNDUP(H906,0)</f>
        <v>42</v>
      </c>
      <c r="I907" s="68" t="s">
        <v>206</v>
      </c>
    </row>
    <row r="908" spans="1:9" ht="94.5" customHeight="1">
      <c r="A908" s="43">
        <v>3</v>
      </c>
      <c r="B908" s="330" t="s">
        <v>238</v>
      </c>
      <c r="C908" s="330"/>
      <c r="D908" s="330"/>
      <c r="E908" s="330"/>
      <c r="F908" s="330"/>
      <c r="G908" s="330"/>
      <c r="H908" s="330"/>
      <c r="I908" s="330"/>
    </row>
    <row r="909" spans="1:9" ht="45">
      <c r="A909" s="43">
        <v>3.1</v>
      </c>
      <c r="B909" s="21" t="s">
        <v>239</v>
      </c>
      <c r="C909" s="43">
        <v>10</v>
      </c>
      <c r="D909" s="79">
        <v>12</v>
      </c>
      <c r="E909" s="79"/>
      <c r="F909" s="15"/>
      <c r="G909" s="79">
        <f t="shared" ref="G909:G929" si="21">C909*D909</f>
        <v>120</v>
      </c>
      <c r="H909" s="15"/>
      <c r="I909" s="43" t="s">
        <v>7</v>
      </c>
    </row>
    <row r="910" spans="1:9" ht="45">
      <c r="A910" s="43">
        <f t="shared" ref="A910:A917" si="22">A909+0.1</f>
        <v>3.2</v>
      </c>
      <c r="B910" s="21" t="s">
        <v>240</v>
      </c>
      <c r="C910" s="43">
        <v>15</v>
      </c>
      <c r="D910" s="79">
        <v>12</v>
      </c>
      <c r="E910" s="79"/>
      <c r="F910" s="15"/>
      <c r="G910" s="79">
        <f t="shared" si="21"/>
        <v>180</v>
      </c>
      <c r="H910" s="15"/>
      <c r="I910" s="43" t="s">
        <v>7</v>
      </c>
    </row>
    <row r="911" spans="1:9" ht="30">
      <c r="A911" s="43">
        <f t="shared" si="22"/>
        <v>3.3000000000000003</v>
      </c>
      <c r="B911" s="21" t="s">
        <v>241</v>
      </c>
      <c r="C911" s="43">
        <v>12</v>
      </c>
      <c r="D911" s="79">
        <v>12</v>
      </c>
      <c r="E911" s="79"/>
      <c r="F911" s="15"/>
      <c r="G911" s="79">
        <f t="shared" si="21"/>
        <v>144</v>
      </c>
      <c r="H911" s="15"/>
      <c r="I911" s="43" t="s">
        <v>7</v>
      </c>
    </row>
    <row r="912" spans="1:9">
      <c r="A912" s="43">
        <f t="shared" si="22"/>
        <v>3.4000000000000004</v>
      </c>
      <c r="B912" s="67" t="s">
        <v>242</v>
      </c>
      <c r="C912" s="43">
        <v>5</v>
      </c>
      <c r="D912" s="79">
        <v>2</v>
      </c>
      <c r="E912" s="79"/>
      <c r="F912" s="15"/>
      <c r="G912" s="79">
        <f t="shared" si="21"/>
        <v>10</v>
      </c>
      <c r="H912" s="15"/>
      <c r="I912" s="43" t="s">
        <v>38</v>
      </c>
    </row>
    <row r="913" spans="1:9">
      <c r="A913" s="43">
        <f t="shared" si="22"/>
        <v>3.5000000000000004</v>
      </c>
      <c r="B913" s="67" t="s">
        <v>243</v>
      </c>
      <c r="C913" s="43">
        <v>6</v>
      </c>
      <c r="D913" s="79">
        <v>2</v>
      </c>
      <c r="E913" s="79"/>
      <c r="F913" s="15"/>
      <c r="G913" s="79">
        <f t="shared" si="21"/>
        <v>12</v>
      </c>
      <c r="H913" s="15"/>
      <c r="I913" s="43" t="s">
        <v>38</v>
      </c>
    </row>
    <row r="914" spans="1:9">
      <c r="A914" s="43">
        <f t="shared" si="22"/>
        <v>3.6000000000000005</v>
      </c>
      <c r="B914" s="67" t="s">
        <v>263</v>
      </c>
      <c r="C914" s="43">
        <v>7</v>
      </c>
      <c r="D914" s="79">
        <v>2</v>
      </c>
      <c r="E914" s="79"/>
      <c r="F914" s="15"/>
      <c r="G914" s="79">
        <f t="shared" si="21"/>
        <v>14</v>
      </c>
      <c r="H914" s="15"/>
      <c r="I914" s="43" t="s">
        <v>38</v>
      </c>
    </row>
    <row r="915" spans="1:9" ht="25.5">
      <c r="A915" s="43">
        <f t="shared" si="22"/>
        <v>3.7000000000000006</v>
      </c>
      <c r="B915" s="67" t="s">
        <v>244</v>
      </c>
      <c r="C915" s="43">
        <v>5</v>
      </c>
      <c r="D915" s="79">
        <v>6</v>
      </c>
      <c r="E915" s="79"/>
      <c r="F915" s="15"/>
      <c r="G915" s="79">
        <f t="shared" si="21"/>
        <v>30</v>
      </c>
      <c r="H915" s="15"/>
      <c r="I915" s="43" t="s">
        <v>38</v>
      </c>
    </row>
    <row r="916" spans="1:9" ht="25.5">
      <c r="A916" s="43">
        <f t="shared" si="22"/>
        <v>3.8000000000000007</v>
      </c>
      <c r="B916" s="67" t="s">
        <v>245</v>
      </c>
      <c r="C916" s="43">
        <v>7</v>
      </c>
      <c r="D916" s="79">
        <v>6</v>
      </c>
      <c r="E916" s="79"/>
      <c r="F916" s="15"/>
      <c r="G916" s="79">
        <f t="shared" si="21"/>
        <v>42</v>
      </c>
      <c r="H916" s="15"/>
      <c r="I916" s="43" t="s">
        <v>38</v>
      </c>
    </row>
    <row r="917" spans="1:9" ht="25.5">
      <c r="A917" s="43">
        <f t="shared" si="22"/>
        <v>3.9000000000000008</v>
      </c>
      <c r="B917" s="67" t="s">
        <v>264</v>
      </c>
      <c r="C917" s="43">
        <v>6</v>
      </c>
      <c r="D917" s="79">
        <v>6</v>
      </c>
      <c r="E917" s="79"/>
      <c r="F917" s="15"/>
      <c r="G917" s="79">
        <f t="shared" si="21"/>
        <v>36</v>
      </c>
      <c r="H917" s="15"/>
      <c r="I917" s="43" t="s">
        <v>38</v>
      </c>
    </row>
    <row r="918" spans="1:9" ht="25.5">
      <c r="A918" s="79">
        <v>3.1</v>
      </c>
      <c r="B918" s="67" t="s">
        <v>246</v>
      </c>
      <c r="C918" s="43">
        <v>5</v>
      </c>
      <c r="D918" s="79">
        <v>2</v>
      </c>
      <c r="E918" s="79"/>
      <c r="F918" s="15"/>
      <c r="G918" s="79">
        <f t="shared" si="21"/>
        <v>10</v>
      </c>
      <c r="H918" s="15"/>
      <c r="I918" s="43" t="s">
        <v>38</v>
      </c>
    </row>
    <row r="919" spans="1:9" ht="25.5">
      <c r="A919" s="43">
        <f t="shared" ref="A919:A929" si="23">A918+0.01</f>
        <v>3.11</v>
      </c>
      <c r="B919" s="67" t="s">
        <v>247</v>
      </c>
      <c r="C919" s="43">
        <v>4</v>
      </c>
      <c r="D919" s="79">
        <v>2</v>
      </c>
      <c r="E919" s="79"/>
      <c r="F919" s="15"/>
      <c r="G919" s="79">
        <f t="shared" si="21"/>
        <v>8</v>
      </c>
      <c r="H919" s="15"/>
      <c r="I919" s="43" t="s">
        <v>38</v>
      </c>
    </row>
    <row r="920" spans="1:9" ht="25.5">
      <c r="A920" s="43">
        <f t="shared" si="23"/>
        <v>3.1199999999999997</v>
      </c>
      <c r="B920" s="67" t="s">
        <v>265</v>
      </c>
      <c r="C920" s="43">
        <v>5</v>
      </c>
      <c r="D920" s="79">
        <v>2</v>
      </c>
      <c r="E920" s="79"/>
      <c r="F920" s="15"/>
      <c r="G920" s="79">
        <f t="shared" si="21"/>
        <v>10</v>
      </c>
      <c r="H920" s="15"/>
      <c r="I920" s="43" t="s">
        <v>38</v>
      </c>
    </row>
    <row r="921" spans="1:9" ht="25.5">
      <c r="A921" s="43">
        <f t="shared" si="23"/>
        <v>3.1299999999999994</v>
      </c>
      <c r="B921" s="67" t="s">
        <v>248</v>
      </c>
      <c r="C921" s="43">
        <v>6</v>
      </c>
      <c r="D921" s="79">
        <v>2</v>
      </c>
      <c r="E921" s="79"/>
      <c r="F921" s="15"/>
      <c r="G921" s="79">
        <f t="shared" si="21"/>
        <v>12</v>
      </c>
      <c r="H921" s="15"/>
      <c r="I921" s="43" t="s">
        <v>38</v>
      </c>
    </row>
    <row r="922" spans="1:9" ht="25.5">
      <c r="A922" s="43">
        <f t="shared" si="23"/>
        <v>3.1399999999999992</v>
      </c>
      <c r="B922" s="67" t="s">
        <v>249</v>
      </c>
      <c r="C922" s="43">
        <v>8</v>
      </c>
      <c r="D922" s="79">
        <v>2</v>
      </c>
      <c r="E922" s="79"/>
      <c r="F922" s="15"/>
      <c r="G922" s="79">
        <f t="shared" si="21"/>
        <v>16</v>
      </c>
      <c r="H922" s="15"/>
      <c r="I922" s="43" t="s">
        <v>38</v>
      </c>
    </row>
    <row r="923" spans="1:9" ht="25.5">
      <c r="A923" s="79">
        <f t="shared" si="23"/>
        <v>3.149999999999999</v>
      </c>
      <c r="B923" s="67" t="s">
        <v>266</v>
      </c>
      <c r="C923" s="43">
        <v>7</v>
      </c>
      <c r="D923" s="79">
        <v>2</v>
      </c>
      <c r="E923" s="79"/>
      <c r="F923" s="15"/>
      <c r="G923" s="79">
        <f t="shared" si="21"/>
        <v>14</v>
      </c>
      <c r="H923" s="15"/>
      <c r="I923" s="43" t="s">
        <v>38</v>
      </c>
    </row>
    <row r="924" spans="1:9">
      <c r="A924" s="79">
        <f t="shared" si="23"/>
        <v>3.1599999999999988</v>
      </c>
      <c r="B924" s="67" t="s">
        <v>236</v>
      </c>
      <c r="C924" s="43">
        <v>7</v>
      </c>
      <c r="D924" s="79">
        <v>3</v>
      </c>
      <c r="E924" s="79"/>
      <c r="F924" s="15"/>
      <c r="G924" s="79">
        <f t="shared" si="21"/>
        <v>21</v>
      </c>
      <c r="H924" s="15"/>
      <c r="I924" s="43" t="s">
        <v>38</v>
      </c>
    </row>
    <row r="925" spans="1:9">
      <c r="A925" s="79">
        <f t="shared" si="23"/>
        <v>3.1699999999999986</v>
      </c>
      <c r="B925" s="92" t="s">
        <v>237</v>
      </c>
      <c r="C925" s="43">
        <v>7</v>
      </c>
      <c r="D925" s="79">
        <v>3</v>
      </c>
      <c r="E925" s="79"/>
      <c r="F925" s="15"/>
      <c r="G925" s="79">
        <f t="shared" si="21"/>
        <v>21</v>
      </c>
      <c r="H925" s="15"/>
      <c r="I925" s="43" t="s">
        <v>38</v>
      </c>
    </row>
    <row r="926" spans="1:9">
      <c r="A926" s="79">
        <f t="shared" si="23"/>
        <v>3.1799999999999984</v>
      </c>
      <c r="B926" s="92" t="s">
        <v>257</v>
      </c>
      <c r="C926" s="43">
        <v>7</v>
      </c>
      <c r="D926" s="79">
        <v>3</v>
      </c>
      <c r="E926" s="79"/>
      <c r="F926" s="15"/>
      <c r="G926" s="79">
        <f t="shared" si="21"/>
        <v>21</v>
      </c>
      <c r="H926" s="15"/>
      <c r="I926" s="43" t="s">
        <v>38</v>
      </c>
    </row>
    <row r="927" spans="1:9">
      <c r="A927" s="79">
        <f t="shared" si="23"/>
        <v>3.1899999999999982</v>
      </c>
      <c r="B927" s="67" t="s">
        <v>258</v>
      </c>
      <c r="C927" s="43">
        <v>3</v>
      </c>
      <c r="D927" s="79">
        <v>6</v>
      </c>
      <c r="E927" s="79"/>
      <c r="F927" s="15"/>
      <c r="G927" s="79">
        <f t="shared" si="21"/>
        <v>18</v>
      </c>
      <c r="H927" s="15"/>
      <c r="I927" s="43" t="s">
        <v>38</v>
      </c>
    </row>
    <row r="928" spans="1:9">
      <c r="A928" s="79">
        <f t="shared" si="23"/>
        <v>3.199999999999998</v>
      </c>
      <c r="B928" s="67" t="s">
        <v>259</v>
      </c>
      <c r="C928" s="43">
        <v>3</v>
      </c>
      <c r="D928" s="79">
        <v>6</v>
      </c>
      <c r="E928" s="79"/>
      <c r="F928" s="15"/>
      <c r="G928" s="79">
        <f t="shared" si="21"/>
        <v>18</v>
      </c>
      <c r="H928" s="15"/>
      <c r="I928" s="43" t="s">
        <v>38</v>
      </c>
    </row>
    <row r="929" spans="1:9">
      <c r="A929" s="79">
        <f t="shared" si="23"/>
        <v>3.2099999999999977</v>
      </c>
      <c r="B929" s="67" t="s">
        <v>260</v>
      </c>
      <c r="C929" s="43">
        <v>2</v>
      </c>
      <c r="D929" s="79">
        <v>6</v>
      </c>
      <c r="E929" s="79"/>
      <c r="F929" s="15"/>
      <c r="G929" s="79">
        <f t="shared" si="21"/>
        <v>12</v>
      </c>
      <c r="H929" s="15"/>
      <c r="I929" s="43" t="s">
        <v>38</v>
      </c>
    </row>
    <row r="930" spans="1:9">
      <c r="B930" s="66"/>
    </row>
  </sheetData>
  <mergeCells count="116">
    <mergeCell ref="B277:I277"/>
    <mergeCell ref="C278:D278"/>
    <mergeCell ref="E278:F278"/>
    <mergeCell ref="C261:D261"/>
    <mergeCell ref="C262:D262"/>
    <mergeCell ref="C257:D257"/>
    <mergeCell ref="B256:I256"/>
    <mergeCell ref="C258:D258"/>
    <mergeCell ref="C259:D259"/>
    <mergeCell ref="C260:D260"/>
    <mergeCell ref="B264:I264"/>
    <mergeCell ref="B271:I271"/>
    <mergeCell ref="B4:I4"/>
    <mergeCell ref="B8:I8"/>
    <mergeCell ref="B12:I12"/>
    <mergeCell ref="B17:I17"/>
    <mergeCell ref="A1:I1"/>
    <mergeCell ref="B21:I21"/>
    <mergeCell ref="B33:I33"/>
    <mergeCell ref="B24:I24"/>
    <mergeCell ref="B28:I28"/>
    <mergeCell ref="B290:I290"/>
    <mergeCell ref="B435:I435"/>
    <mergeCell ref="C286:D286"/>
    <mergeCell ref="C287:D287"/>
    <mergeCell ref="E279:F279"/>
    <mergeCell ref="E280:F280"/>
    <mergeCell ref="E281:F281"/>
    <mergeCell ref="E282:F282"/>
    <mergeCell ref="E283:F283"/>
    <mergeCell ref="E284:F284"/>
    <mergeCell ref="E285:F285"/>
    <mergeCell ref="E286:F286"/>
    <mergeCell ref="E287:F287"/>
    <mergeCell ref="C281:D281"/>
    <mergeCell ref="C282:D282"/>
    <mergeCell ref="C283:D283"/>
    <mergeCell ref="C284:D284"/>
    <mergeCell ref="C285:D285"/>
    <mergeCell ref="C279:D279"/>
    <mergeCell ref="C280:D280"/>
    <mergeCell ref="B451:I451"/>
    <mergeCell ref="B497:I497"/>
    <mergeCell ref="B507:I507"/>
    <mergeCell ref="B482:I482"/>
    <mergeCell ref="B511:I511"/>
    <mergeCell ref="B529:I529"/>
    <mergeCell ref="B543:I543"/>
    <mergeCell ref="B552:I552"/>
    <mergeCell ref="B809:I809"/>
    <mergeCell ref="B803:I803"/>
    <mergeCell ref="B805:I805"/>
    <mergeCell ref="B807:I807"/>
    <mergeCell ref="B782:I782"/>
    <mergeCell ref="B785:I785"/>
    <mergeCell ref="B795:I795"/>
    <mergeCell ref="B797:I797"/>
    <mergeCell ref="B799:I799"/>
    <mergeCell ref="B801:I801"/>
    <mergeCell ref="B663:I663"/>
    <mergeCell ref="B708:I708"/>
    <mergeCell ref="B811:I811"/>
    <mergeCell ref="B561:I561"/>
    <mergeCell ref="B597:I597"/>
    <mergeCell ref="B618:I618"/>
    <mergeCell ref="C571:F571"/>
    <mergeCell ref="B572:I572"/>
    <mergeCell ref="B582:I582"/>
    <mergeCell ref="B590:I590"/>
    <mergeCell ref="B628:I628"/>
    <mergeCell ref="B633:I633"/>
    <mergeCell ref="B647:I647"/>
    <mergeCell ref="B773:I773"/>
    <mergeCell ref="B777:I777"/>
    <mergeCell ref="B769:I769"/>
    <mergeCell ref="B655:I655"/>
    <mergeCell ref="B671:I671"/>
    <mergeCell ref="B757:I757"/>
    <mergeCell ref="B761:I761"/>
    <mergeCell ref="B765:I765"/>
    <mergeCell ref="B713:I713"/>
    <mergeCell ref="B750:I750"/>
    <mergeCell ref="B697:I697"/>
    <mergeCell ref="B850:I850"/>
    <mergeCell ref="B852:I852"/>
    <mergeCell ref="B858:I858"/>
    <mergeCell ref="B836:I836"/>
    <mergeCell ref="B838:I838"/>
    <mergeCell ref="B840:I840"/>
    <mergeCell ref="B842:I842"/>
    <mergeCell ref="B844:I844"/>
    <mergeCell ref="B856:I856"/>
    <mergeCell ref="B889:I889"/>
    <mergeCell ref="A2:I2"/>
    <mergeCell ref="A887:I888"/>
    <mergeCell ref="B899:I899"/>
    <mergeCell ref="B908:I908"/>
    <mergeCell ref="B872:I872"/>
    <mergeCell ref="B881:I881"/>
    <mergeCell ref="B883:I883"/>
    <mergeCell ref="B860:I860"/>
    <mergeCell ref="B862:I862"/>
    <mergeCell ref="B864:I864"/>
    <mergeCell ref="B868:I868"/>
    <mergeCell ref="B870:I870"/>
    <mergeCell ref="B829:I829"/>
    <mergeCell ref="B832:I832"/>
    <mergeCell ref="B834:I834"/>
    <mergeCell ref="B821:I821"/>
    <mergeCell ref="B823:I823"/>
    <mergeCell ref="B826:I826"/>
    <mergeCell ref="B830:I830"/>
    <mergeCell ref="B813:I813"/>
    <mergeCell ref="B817:I817"/>
    <mergeCell ref="B846:I846"/>
    <mergeCell ref="B848:I848"/>
  </mergeCells>
  <pageMargins left="0.47244094488188981" right="0.19685039370078741" top="0.79166666666666663" bottom="0.74803149606299213" header="0.31496062992125984" footer="0.31496062992125984"/>
  <pageSetup paperSize="9" orientation="portrait" verticalDpi="300" r:id="rId1"/>
  <headerFooter>
    <oddHeader>&amp;LMEASUREMENT SHEETS&amp;CCOMMUNITY HEALTH CENTER&amp;RPOWER GRID CORPORATION OF INDIA</oddHeader>
    <oddFooter>&amp;LArchtect: Nutan Sthapatya, Vadodara&amp;C&amp;P&amp;RExecutive Engineer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L67"/>
  <sheetViews>
    <sheetView topLeftCell="A3" zoomScale="85" zoomScaleNormal="85" workbookViewId="0">
      <selection activeCell="B16" sqref="B16:O16"/>
    </sheetView>
  </sheetViews>
  <sheetFormatPr defaultColWidth="18.140625" defaultRowHeight="15.75"/>
  <cols>
    <col min="1" max="1" width="9" style="219" customWidth="1"/>
    <col min="2" max="3" width="0" style="219" hidden="1" customWidth="1"/>
    <col min="4" max="4" width="12.140625" style="243" customWidth="1"/>
    <col min="5" max="5" width="13.85546875" style="219" customWidth="1"/>
    <col min="6" max="6" width="0" style="219" hidden="1" customWidth="1"/>
    <col min="7" max="7" width="14.5703125" style="219" customWidth="1"/>
    <col min="8" max="8" width="18.140625" style="219"/>
    <col min="9" max="9" width="18.140625" style="242"/>
    <col min="10" max="10" width="18.140625" style="219"/>
    <col min="11" max="11" width="72.85546875" style="243" customWidth="1"/>
    <col min="12" max="16384" width="18.140625" style="219"/>
  </cols>
  <sheetData>
    <row r="1" spans="1:246" ht="31.5" customHeight="1">
      <c r="A1" s="214"/>
      <c r="B1" s="215"/>
      <c r="C1" s="215"/>
      <c r="D1" s="216"/>
      <c r="E1" s="215"/>
      <c r="F1" s="215"/>
      <c r="G1" s="215"/>
      <c r="H1" s="215"/>
      <c r="I1" s="215"/>
      <c r="J1" s="215"/>
      <c r="K1" s="217"/>
      <c r="L1" s="215"/>
      <c r="M1" s="215"/>
      <c r="N1" s="215"/>
      <c r="O1" s="218" t="s">
        <v>419</v>
      </c>
    </row>
    <row r="2" spans="1:246">
      <c r="A2" s="220"/>
      <c r="B2" s="220"/>
      <c r="C2" s="220"/>
      <c r="D2" s="221"/>
      <c r="E2" s="220"/>
      <c r="F2" s="220"/>
      <c r="G2" s="220"/>
      <c r="H2" s="220"/>
      <c r="I2" s="220"/>
      <c r="J2" s="220"/>
      <c r="K2" s="221"/>
      <c r="L2" s="220"/>
      <c r="M2" s="220"/>
      <c r="N2" s="220"/>
      <c r="O2" s="220"/>
    </row>
    <row r="3" spans="1:246" ht="57.75" customHeight="1">
      <c r="A3" s="367" t="str">
        <f>'BASIC '!B1</f>
        <v xml:space="preserve">Construction of customized luxury prefabricated accommodation modules with site utility buildings with all amenities viz internal electrification, finishing, with all accessories, fittings and fixtures etc. including, transport, installation and commissioning in transit camp complex at KPS-2 POWERGRID Substation, Dist- Kutch Gujarat
</v>
      </c>
      <c r="B3" s="367"/>
      <c r="C3" s="367"/>
      <c r="D3" s="367"/>
      <c r="E3" s="367"/>
      <c r="F3" s="367"/>
      <c r="G3" s="367"/>
      <c r="H3" s="367"/>
      <c r="I3" s="367"/>
      <c r="J3" s="367"/>
      <c r="K3" s="367"/>
      <c r="L3" s="367"/>
      <c r="M3" s="367"/>
      <c r="N3" s="367"/>
      <c r="O3" s="367"/>
    </row>
    <row r="4" spans="1:246" ht="16.5">
      <c r="A4" s="368" t="s">
        <v>330</v>
      </c>
      <c r="B4" s="368"/>
      <c r="C4" s="368"/>
      <c r="D4" s="368"/>
      <c r="E4" s="368"/>
      <c r="F4" s="368"/>
      <c r="G4" s="368"/>
      <c r="H4" s="368"/>
      <c r="I4" s="368"/>
      <c r="J4" s="368"/>
      <c r="K4" s="368"/>
      <c r="L4" s="368"/>
      <c r="M4" s="368"/>
      <c r="N4" s="368"/>
      <c r="O4" s="368"/>
    </row>
    <row r="5" spans="1:246" s="101" customFormat="1" ht="20.25" customHeight="1">
      <c r="A5" s="110"/>
      <c r="B5" s="141"/>
      <c r="C5" s="356"/>
      <c r="D5" s="357"/>
      <c r="E5" s="357"/>
      <c r="F5" s="357"/>
      <c r="G5" s="357"/>
      <c r="H5" s="357"/>
      <c r="I5" s="357"/>
      <c r="J5" s="357"/>
      <c r="K5" s="357"/>
      <c r="L5" s="105" t="s">
        <v>331</v>
      </c>
      <c r="M5" s="106"/>
      <c r="N5" s="106"/>
      <c r="O5" s="107"/>
    </row>
    <row r="6" spans="1:246" s="101" customFormat="1" ht="16.5">
      <c r="A6" s="105" t="s">
        <v>332</v>
      </c>
      <c r="B6" s="142"/>
      <c r="C6" s="356">
        <f>'Names of Bidder'!C8</f>
        <v>0</v>
      </c>
      <c r="D6" s="357"/>
      <c r="E6" s="357"/>
      <c r="F6" s="357"/>
      <c r="G6" s="357"/>
      <c r="H6" s="357"/>
      <c r="I6" s="357"/>
      <c r="J6" s="357"/>
      <c r="K6" s="357"/>
      <c r="L6" s="105" t="s">
        <v>333</v>
      </c>
      <c r="M6" s="106"/>
      <c r="N6" s="106"/>
      <c r="O6" s="107"/>
    </row>
    <row r="7" spans="1:246" s="101" customFormat="1" ht="16.5">
      <c r="A7" s="102" t="s">
        <v>334</v>
      </c>
      <c r="B7" s="222"/>
      <c r="C7" s="356" t="str">
        <f>'Names of Bidder'!C9</f>
        <v>…….. …… ………. ……….</v>
      </c>
      <c r="D7" s="357"/>
      <c r="E7" s="357"/>
      <c r="F7" s="357"/>
      <c r="G7" s="357"/>
      <c r="H7" s="357"/>
      <c r="I7" s="357"/>
      <c r="J7" s="357"/>
      <c r="K7" s="357"/>
      <c r="L7" s="105" t="s">
        <v>335</v>
      </c>
      <c r="M7" s="106"/>
      <c r="N7" s="106"/>
      <c r="O7" s="107"/>
    </row>
    <row r="8" spans="1:246" s="101" customFormat="1" ht="16.5">
      <c r="A8" s="102"/>
      <c r="B8" s="222"/>
      <c r="C8" s="356" t="str">
        <f>'Names of Bidder'!C10</f>
        <v>…….. …… ………. ……….</v>
      </c>
      <c r="D8" s="357"/>
      <c r="E8" s="357"/>
      <c r="F8" s="357"/>
      <c r="G8" s="357"/>
      <c r="H8" s="357"/>
      <c r="I8" s="357"/>
      <c r="J8" s="357"/>
      <c r="K8" s="357"/>
      <c r="L8" s="102" t="s">
        <v>336</v>
      </c>
      <c r="M8" s="102"/>
      <c r="N8" s="102"/>
      <c r="O8" s="102"/>
    </row>
    <row r="9" spans="1:246" s="101" customFormat="1" ht="16.5">
      <c r="A9" s="105"/>
      <c r="B9" s="142"/>
      <c r="C9" s="356" t="str">
        <f>'Names of Bidder'!C11</f>
        <v>…….. …… ………. ……….</v>
      </c>
      <c r="D9" s="357"/>
      <c r="E9" s="357"/>
      <c r="F9" s="357"/>
      <c r="G9" s="357"/>
      <c r="H9" s="357"/>
      <c r="I9" s="357"/>
      <c r="J9" s="357"/>
      <c r="K9" s="357"/>
      <c r="L9" s="102" t="s">
        <v>337</v>
      </c>
      <c r="M9" s="102"/>
      <c r="N9" s="102"/>
      <c r="O9" s="102"/>
    </row>
    <row r="10" spans="1:246" s="101" customFormat="1" ht="16.5">
      <c r="A10" s="105"/>
      <c r="B10" s="142"/>
      <c r="C10" s="356"/>
      <c r="D10" s="357"/>
      <c r="E10" s="357"/>
      <c r="F10" s="357"/>
      <c r="G10" s="357"/>
      <c r="H10" s="357"/>
      <c r="I10" s="357"/>
      <c r="J10" s="357"/>
      <c r="K10" s="357"/>
      <c r="L10" s="102" t="s">
        <v>338</v>
      </c>
      <c r="M10" s="102"/>
      <c r="N10" s="102"/>
      <c r="O10" s="102"/>
    </row>
    <row r="11" spans="1:246" ht="16.5">
      <c r="A11" s="223"/>
      <c r="B11" s="223"/>
      <c r="C11" s="223"/>
      <c r="D11" s="223"/>
      <c r="E11" s="223"/>
      <c r="F11" s="223"/>
      <c r="G11" s="223"/>
      <c r="H11" s="223"/>
      <c r="I11" s="223"/>
      <c r="J11" s="223"/>
      <c r="K11" s="223"/>
      <c r="L11" s="223"/>
      <c r="M11" s="223"/>
      <c r="N11" s="223"/>
      <c r="O11" s="223"/>
    </row>
    <row r="12" spans="1:246" s="224" customFormat="1" ht="16.5">
      <c r="A12" s="363" t="s">
        <v>420</v>
      </c>
      <c r="B12" s="363"/>
      <c r="C12" s="363"/>
      <c r="D12" s="363"/>
      <c r="E12" s="363"/>
      <c r="F12" s="363"/>
      <c r="G12" s="363"/>
      <c r="H12" s="363"/>
      <c r="I12" s="363"/>
      <c r="J12" s="363"/>
      <c r="K12" s="363"/>
      <c r="L12" s="363"/>
      <c r="M12" s="363"/>
      <c r="N12" s="363"/>
      <c r="O12" s="363"/>
    </row>
    <row r="13" spans="1:246">
      <c r="A13" s="220"/>
      <c r="B13" s="220"/>
      <c r="C13" s="220"/>
      <c r="D13" s="221"/>
      <c r="E13" s="220"/>
      <c r="F13" s="220"/>
      <c r="G13" s="220"/>
      <c r="H13" s="220"/>
      <c r="I13" s="220"/>
      <c r="J13" s="220"/>
      <c r="K13" s="221"/>
      <c r="L13" s="364" t="s">
        <v>421</v>
      </c>
      <c r="M13" s="364"/>
      <c r="N13" s="364"/>
      <c r="O13" s="364"/>
    </row>
    <row r="14" spans="1:246" ht="129" customHeight="1">
      <c r="A14" s="225" t="s">
        <v>422</v>
      </c>
      <c r="B14" s="225" t="s">
        <v>423</v>
      </c>
      <c r="C14" s="225" t="s">
        <v>424</v>
      </c>
      <c r="D14" s="225" t="s">
        <v>425</v>
      </c>
      <c r="E14" s="225" t="s">
        <v>426</v>
      </c>
      <c r="F14" s="225"/>
      <c r="G14" s="225" t="s">
        <v>427</v>
      </c>
      <c r="H14" s="225" t="s">
        <v>428</v>
      </c>
      <c r="I14" s="225" t="s">
        <v>429</v>
      </c>
      <c r="J14" s="225" t="s">
        <v>430</v>
      </c>
      <c r="K14" s="225" t="s">
        <v>431</v>
      </c>
      <c r="L14" s="226" t="s">
        <v>3</v>
      </c>
      <c r="M14" s="226" t="s">
        <v>116</v>
      </c>
      <c r="N14" s="225" t="s">
        <v>432</v>
      </c>
      <c r="O14" s="225" t="s">
        <v>433</v>
      </c>
      <c r="P14" s="225" t="s">
        <v>339</v>
      </c>
    </row>
    <row r="15" spans="1:246" s="230" customFormat="1" hidden="1">
      <c r="A15" s="227">
        <v>1</v>
      </c>
      <c r="B15" s="227">
        <v>2</v>
      </c>
      <c r="C15" s="227">
        <v>3</v>
      </c>
      <c r="D15" s="228">
        <v>4</v>
      </c>
      <c r="E15" s="227">
        <v>5</v>
      </c>
      <c r="F15" s="227"/>
      <c r="G15" s="227">
        <v>6</v>
      </c>
      <c r="H15" s="227">
        <v>7</v>
      </c>
      <c r="I15" s="227">
        <v>8</v>
      </c>
      <c r="J15" s="227">
        <v>9</v>
      </c>
      <c r="K15" s="228">
        <v>10</v>
      </c>
      <c r="L15" s="227">
        <v>11</v>
      </c>
      <c r="M15" s="227">
        <v>12</v>
      </c>
      <c r="N15" s="227">
        <v>13</v>
      </c>
      <c r="O15" s="227" t="s">
        <v>434</v>
      </c>
      <c r="P15" s="229"/>
      <c r="IL15" s="230">
        <f>SUM(A15:IK15)</f>
        <v>91</v>
      </c>
    </row>
    <row r="16" spans="1:246" s="232" customFormat="1" ht="30.75" customHeight="1">
      <c r="A16" s="201" t="s">
        <v>31</v>
      </c>
      <c r="B16" s="365" t="s">
        <v>435</v>
      </c>
      <c r="C16" s="365"/>
      <c r="D16" s="365"/>
      <c r="E16" s="365"/>
      <c r="F16" s="365"/>
      <c r="G16" s="365"/>
      <c r="H16" s="365"/>
      <c r="I16" s="365"/>
      <c r="J16" s="365"/>
      <c r="K16" s="365"/>
      <c r="L16" s="365"/>
      <c r="M16" s="365"/>
      <c r="N16" s="365"/>
      <c r="O16" s="365"/>
      <c r="P16" s="231"/>
    </row>
    <row r="17" spans="1:16" ht="63">
      <c r="A17" s="233">
        <v>1</v>
      </c>
      <c r="B17" s="234"/>
      <c r="C17" s="234"/>
      <c r="D17" s="234" t="s">
        <v>436</v>
      </c>
      <c r="E17" s="234">
        <v>1000011246</v>
      </c>
      <c r="F17" s="234"/>
      <c r="G17" s="234">
        <v>72169990</v>
      </c>
      <c r="H17" s="195"/>
      <c r="I17" s="235">
        <v>0.18</v>
      </c>
      <c r="J17" s="196"/>
      <c r="K17" s="236" t="s">
        <v>437</v>
      </c>
      <c r="L17" s="234" t="s">
        <v>438</v>
      </c>
      <c r="M17" s="234">
        <v>2</v>
      </c>
      <c r="N17" s="213"/>
      <c r="O17" s="202">
        <f t="shared" ref="O17:O26" si="0">M17*N17</f>
        <v>0</v>
      </c>
      <c r="P17" s="202">
        <f>IF(ISBLANK(J17),I17*O17,J17*O17)</f>
        <v>0</v>
      </c>
    </row>
    <row r="18" spans="1:16">
      <c r="A18" s="233">
        <v>2</v>
      </c>
      <c r="B18" s="234"/>
      <c r="C18" s="234"/>
      <c r="D18" s="234" t="s">
        <v>439</v>
      </c>
      <c r="E18" s="234">
        <v>1000004302</v>
      </c>
      <c r="F18" s="234"/>
      <c r="G18" s="234">
        <v>72159090</v>
      </c>
      <c r="H18" s="195"/>
      <c r="I18" s="235">
        <v>0.18</v>
      </c>
      <c r="J18" s="196"/>
      <c r="K18" s="236" t="s">
        <v>440</v>
      </c>
      <c r="L18" s="234" t="s">
        <v>441</v>
      </c>
      <c r="M18" s="234">
        <v>500</v>
      </c>
      <c r="N18" s="213"/>
      <c r="O18" s="202">
        <f t="shared" si="0"/>
        <v>0</v>
      </c>
      <c r="P18" s="202">
        <f t="shared" ref="P18:P28" si="1">IF(ISBLANK(J18),I18*O18,J18*O18)</f>
        <v>0</v>
      </c>
    </row>
    <row r="19" spans="1:16" s="220" customFormat="1" ht="54" customHeight="1">
      <c r="A19" s="233">
        <v>3</v>
      </c>
      <c r="B19" s="234"/>
      <c r="C19" s="234"/>
      <c r="D19" s="234" t="s">
        <v>442</v>
      </c>
      <c r="E19" s="234">
        <v>1000038039</v>
      </c>
      <c r="F19" s="234"/>
      <c r="G19" s="234">
        <v>94051090</v>
      </c>
      <c r="H19" s="195"/>
      <c r="I19" s="235">
        <v>0.18</v>
      </c>
      <c r="J19" s="196"/>
      <c r="K19" s="236" t="s">
        <v>443</v>
      </c>
      <c r="L19" s="234" t="s">
        <v>444</v>
      </c>
      <c r="M19" s="234">
        <v>4</v>
      </c>
      <c r="N19" s="213"/>
      <c r="O19" s="202">
        <f t="shared" si="0"/>
        <v>0</v>
      </c>
      <c r="P19" s="202">
        <f t="shared" si="1"/>
        <v>0</v>
      </c>
    </row>
    <row r="20" spans="1:16" ht="31.5">
      <c r="A20" s="233">
        <v>4</v>
      </c>
      <c r="B20" s="234"/>
      <c r="C20" s="234"/>
      <c r="D20" s="234" t="s">
        <v>442</v>
      </c>
      <c r="E20" s="234">
        <v>1000038325</v>
      </c>
      <c r="F20" s="234"/>
      <c r="G20" s="234">
        <v>94059900</v>
      </c>
      <c r="H20" s="195"/>
      <c r="I20" s="235">
        <v>0.18</v>
      </c>
      <c r="J20" s="196"/>
      <c r="K20" s="236" t="s">
        <v>445</v>
      </c>
      <c r="L20" s="234" t="s">
        <v>444</v>
      </c>
      <c r="M20" s="234">
        <v>4</v>
      </c>
      <c r="N20" s="213"/>
      <c r="O20" s="202">
        <f t="shared" si="0"/>
        <v>0</v>
      </c>
      <c r="P20" s="202">
        <f t="shared" si="1"/>
        <v>0</v>
      </c>
    </row>
    <row r="21" spans="1:16" ht="31.5">
      <c r="A21" s="233">
        <v>5</v>
      </c>
      <c r="B21" s="234"/>
      <c r="C21" s="234"/>
      <c r="D21" s="234" t="s">
        <v>442</v>
      </c>
      <c r="E21" s="234">
        <v>1000013795</v>
      </c>
      <c r="F21" s="234">
        <v>1000013797</v>
      </c>
      <c r="G21" s="234">
        <v>94059900</v>
      </c>
      <c r="H21" s="195"/>
      <c r="I21" s="235">
        <v>0.18</v>
      </c>
      <c r="J21" s="196"/>
      <c r="K21" s="236" t="s">
        <v>446</v>
      </c>
      <c r="L21" s="234" t="s">
        <v>447</v>
      </c>
      <c r="M21" s="234">
        <v>1</v>
      </c>
      <c r="N21" s="213"/>
      <c r="O21" s="202">
        <f t="shared" si="0"/>
        <v>0</v>
      </c>
      <c r="P21" s="202">
        <f t="shared" si="1"/>
        <v>0</v>
      </c>
    </row>
    <row r="22" spans="1:16" ht="31.5">
      <c r="A22" s="233">
        <v>6</v>
      </c>
      <c r="B22" s="234"/>
      <c r="C22" s="234"/>
      <c r="D22" s="234" t="s">
        <v>442</v>
      </c>
      <c r="E22" s="234">
        <v>1000014547</v>
      </c>
      <c r="F22" s="234"/>
      <c r="G22" s="234">
        <v>85371000</v>
      </c>
      <c r="H22" s="195"/>
      <c r="I22" s="235">
        <v>0.18</v>
      </c>
      <c r="J22" s="196"/>
      <c r="K22" s="236" t="s">
        <v>448</v>
      </c>
      <c r="L22" s="234" t="s">
        <v>444</v>
      </c>
      <c r="M22" s="234">
        <v>1</v>
      </c>
      <c r="N22" s="213"/>
      <c r="O22" s="202">
        <f t="shared" si="0"/>
        <v>0</v>
      </c>
      <c r="P22" s="202">
        <f t="shared" si="1"/>
        <v>0</v>
      </c>
    </row>
    <row r="23" spans="1:16" ht="47.25">
      <c r="A23" s="233">
        <v>7</v>
      </c>
      <c r="B23" s="234"/>
      <c r="C23" s="234"/>
      <c r="D23" s="234" t="s">
        <v>449</v>
      </c>
      <c r="E23" s="234">
        <v>1000006284</v>
      </c>
      <c r="F23" s="234"/>
      <c r="G23" s="234">
        <v>84151090</v>
      </c>
      <c r="H23" s="195"/>
      <c r="I23" s="235">
        <v>0.28000000000000003</v>
      </c>
      <c r="J23" s="196"/>
      <c r="K23" s="236" t="s">
        <v>450</v>
      </c>
      <c r="L23" s="234" t="s">
        <v>438</v>
      </c>
      <c r="M23" s="234">
        <v>1</v>
      </c>
      <c r="N23" s="213"/>
      <c r="O23" s="202">
        <f t="shared" si="0"/>
        <v>0</v>
      </c>
      <c r="P23" s="202">
        <f t="shared" si="1"/>
        <v>0</v>
      </c>
    </row>
    <row r="24" spans="1:16" ht="31.5">
      <c r="A24" s="233">
        <v>8</v>
      </c>
      <c r="B24" s="234"/>
      <c r="C24" s="234"/>
      <c r="D24" s="234" t="s">
        <v>451</v>
      </c>
      <c r="E24" s="234">
        <v>1000012018</v>
      </c>
      <c r="F24" s="234"/>
      <c r="G24" s="234">
        <v>85311020</v>
      </c>
      <c r="H24" s="195"/>
      <c r="I24" s="235">
        <v>0.18</v>
      </c>
      <c r="J24" s="196"/>
      <c r="K24" s="236" t="s">
        <v>452</v>
      </c>
      <c r="L24" s="234" t="s">
        <v>438</v>
      </c>
      <c r="M24" s="234">
        <v>1</v>
      </c>
      <c r="N24" s="213"/>
      <c r="O24" s="202">
        <f t="shared" si="0"/>
        <v>0</v>
      </c>
      <c r="P24" s="202">
        <f t="shared" si="1"/>
        <v>0</v>
      </c>
    </row>
    <row r="25" spans="1:16" ht="31.5">
      <c r="A25" s="233">
        <v>9</v>
      </c>
      <c r="B25" s="234"/>
      <c r="C25" s="234"/>
      <c r="D25" s="234" t="s">
        <v>451</v>
      </c>
      <c r="E25" s="234">
        <v>1000012023</v>
      </c>
      <c r="F25" s="234"/>
      <c r="G25" s="234">
        <v>84241000</v>
      </c>
      <c r="H25" s="195"/>
      <c r="I25" s="235">
        <v>0.18</v>
      </c>
      <c r="J25" s="196"/>
      <c r="K25" s="236" t="s">
        <v>453</v>
      </c>
      <c r="L25" s="234" t="s">
        <v>444</v>
      </c>
      <c r="M25" s="234">
        <v>1</v>
      </c>
      <c r="N25" s="213"/>
      <c r="O25" s="202">
        <f t="shared" si="0"/>
        <v>0</v>
      </c>
      <c r="P25" s="202">
        <f t="shared" si="1"/>
        <v>0</v>
      </c>
    </row>
    <row r="26" spans="1:16" ht="126">
      <c r="A26" s="233">
        <v>10</v>
      </c>
      <c r="B26" s="234"/>
      <c r="C26" s="234"/>
      <c r="D26" s="234" t="s">
        <v>454</v>
      </c>
      <c r="E26" s="234">
        <v>1000030433</v>
      </c>
      <c r="F26" s="234"/>
      <c r="G26" s="234">
        <v>90069100</v>
      </c>
      <c r="H26" s="195"/>
      <c r="I26" s="235">
        <v>0.18</v>
      </c>
      <c r="J26" s="196"/>
      <c r="K26" s="237" t="s">
        <v>455</v>
      </c>
      <c r="L26" s="238" t="s">
        <v>438</v>
      </c>
      <c r="M26" s="238">
        <v>1</v>
      </c>
      <c r="N26" s="213"/>
      <c r="O26" s="203">
        <f t="shared" si="0"/>
        <v>0</v>
      </c>
      <c r="P26" s="202">
        <f t="shared" si="1"/>
        <v>0</v>
      </c>
    </row>
    <row r="27" spans="1:16" ht="18.75">
      <c r="A27" s="205" t="s">
        <v>33</v>
      </c>
      <c r="B27" s="366" t="s">
        <v>456</v>
      </c>
      <c r="C27" s="366"/>
      <c r="D27" s="366"/>
      <c r="E27" s="366"/>
      <c r="F27" s="366"/>
      <c r="G27" s="366"/>
      <c r="H27" s="366"/>
      <c r="I27" s="366"/>
      <c r="J27" s="366"/>
      <c r="K27" s="366"/>
      <c r="L27" s="366"/>
      <c r="M27" s="366"/>
      <c r="N27" s="366"/>
      <c r="O27" s="366"/>
      <c r="P27" s="202">
        <f t="shared" si="1"/>
        <v>0</v>
      </c>
    </row>
    <row r="28" spans="1:16" ht="47.25">
      <c r="A28" s="233">
        <v>1</v>
      </c>
      <c r="B28" s="234"/>
      <c r="C28" s="234"/>
      <c r="D28" s="239" t="s">
        <v>457</v>
      </c>
      <c r="E28" s="239">
        <v>1000034162</v>
      </c>
      <c r="F28" s="239"/>
      <c r="G28" s="239">
        <v>72169990</v>
      </c>
      <c r="H28" s="195"/>
      <c r="I28" s="235">
        <v>0.18</v>
      </c>
      <c r="J28" s="196"/>
      <c r="K28" s="236" t="s">
        <v>458</v>
      </c>
      <c r="L28" s="234" t="s">
        <v>447</v>
      </c>
      <c r="M28" s="234">
        <v>1</v>
      </c>
      <c r="N28" s="213"/>
      <c r="O28" s="202">
        <f>N28*M28</f>
        <v>0</v>
      </c>
      <c r="P28" s="202">
        <f t="shared" si="1"/>
        <v>0</v>
      </c>
    </row>
    <row r="29" spans="1:16">
      <c r="A29" s="233"/>
      <c r="B29" s="234"/>
      <c r="C29" s="234"/>
      <c r="D29" s="234"/>
      <c r="E29" s="234"/>
      <c r="F29" s="234"/>
      <c r="G29" s="234"/>
      <c r="H29" s="240"/>
      <c r="I29" s="234"/>
      <c r="J29" s="241"/>
      <c r="K29" s="236"/>
      <c r="L29" s="234"/>
      <c r="M29" s="234"/>
      <c r="N29" s="202"/>
      <c r="O29" s="202"/>
      <c r="P29" s="242"/>
    </row>
    <row r="30" spans="1:16" ht="27" customHeight="1">
      <c r="A30" s="358" t="s">
        <v>459</v>
      </c>
      <c r="B30" s="358"/>
      <c r="C30" s="358"/>
      <c r="D30" s="358"/>
      <c r="E30" s="358"/>
      <c r="F30" s="358"/>
      <c r="G30" s="358"/>
      <c r="H30" s="358"/>
      <c r="I30" s="358"/>
      <c r="J30" s="358"/>
      <c r="K30" s="358"/>
      <c r="L30" s="358"/>
      <c r="M30" s="358"/>
      <c r="N30" s="358"/>
      <c r="O30" s="204">
        <f>SUM(O17:O29)</f>
        <v>0</v>
      </c>
      <c r="P30" s="204">
        <f>SUM(P17:P29)</f>
        <v>0</v>
      </c>
    </row>
    <row r="31" spans="1:16" ht="16.5">
      <c r="B31" s="359" t="s">
        <v>460</v>
      </c>
      <c r="C31" s="359"/>
      <c r="D31" s="359"/>
      <c r="E31" s="359"/>
      <c r="F31" s="359"/>
      <c r="G31" s="359"/>
      <c r="H31" s="359"/>
      <c r="I31" s="359"/>
      <c r="J31" s="359"/>
      <c r="K31" s="359"/>
      <c r="L31" s="359"/>
      <c r="M31" s="359"/>
      <c r="N31" s="359"/>
      <c r="O31" s="359"/>
    </row>
    <row r="32" spans="1:16">
      <c r="I32" s="219"/>
    </row>
    <row r="33" spans="2:15" ht="16.5">
      <c r="B33" s="219" t="s">
        <v>461</v>
      </c>
      <c r="C33" s="360" t="str">
        <f>'[2]Names of Bidder'!D27&amp;" "&amp;'[2]Names of Bidder'!E27&amp;" "&amp;'[2]Names of Bidder'!F27</f>
        <v xml:space="preserve">  </v>
      </c>
      <c r="D33" s="361"/>
      <c r="I33" s="219"/>
      <c r="J33" s="244"/>
      <c r="K33" s="245" t="s">
        <v>462</v>
      </c>
      <c r="L33" s="362" t="str">
        <f>IF('[2]Names of Bidder'!D24="","",'[2]Names of Bidder'!D24)</f>
        <v/>
      </c>
      <c r="M33" s="362"/>
      <c r="N33" s="362"/>
      <c r="O33" s="362"/>
    </row>
    <row r="34" spans="2:15" ht="16.5">
      <c r="B34" s="219" t="s">
        <v>463</v>
      </c>
      <c r="C34" s="361" t="str">
        <f>IF('[2]Names of Bidder'!D28="","",'[2]Names of Bidder'!D28)</f>
        <v/>
      </c>
      <c r="D34" s="361"/>
      <c r="I34" s="219"/>
      <c r="J34" s="244"/>
      <c r="K34" s="245" t="s">
        <v>413</v>
      </c>
      <c r="L34" s="362" t="str">
        <f>IF('[2]Names of Bidder'!D25="","",'[2]Names of Bidder'!D25)</f>
        <v/>
      </c>
      <c r="M34" s="362"/>
      <c r="N34" s="362"/>
      <c r="O34" s="362"/>
    </row>
    <row r="35" spans="2:15">
      <c r="I35" s="219"/>
    </row>
    <row r="36" spans="2:15">
      <c r="H36" s="243"/>
      <c r="I36" s="243"/>
      <c r="J36" s="243"/>
    </row>
    <row r="37" spans="2:15">
      <c r="H37" s="243"/>
      <c r="I37" s="243"/>
      <c r="J37" s="243"/>
    </row>
    <row r="38" spans="2:15">
      <c r="H38" s="243"/>
      <c r="I38" s="243"/>
      <c r="J38" s="243"/>
    </row>
    <row r="39" spans="2:15">
      <c r="H39" s="243"/>
      <c r="I39" s="243"/>
      <c r="J39" s="243"/>
    </row>
    <row r="40" spans="2:15">
      <c r="H40" s="243"/>
      <c r="I40" s="243"/>
      <c r="J40" s="243"/>
    </row>
    <row r="41" spans="2:15">
      <c r="H41" s="243"/>
      <c r="I41" s="243"/>
      <c r="J41" s="243"/>
    </row>
    <row r="42" spans="2:15">
      <c r="H42" s="243"/>
      <c r="I42" s="243"/>
      <c r="J42" s="243"/>
    </row>
    <row r="43" spans="2:15">
      <c r="H43" s="243"/>
      <c r="I43" s="243"/>
      <c r="J43" s="243"/>
    </row>
    <row r="44" spans="2:15">
      <c r="H44" s="243"/>
      <c r="I44" s="243"/>
      <c r="J44" s="243"/>
    </row>
    <row r="45" spans="2:15">
      <c r="H45" s="243"/>
      <c r="I45" s="243"/>
      <c r="J45" s="243"/>
    </row>
    <row r="46" spans="2:15">
      <c r="H46" s="243"/>
      <c r="I46" s="243"/>
      <c r="J46" s="243"/>
    </row>
    <row r="47" spans="2:15">
      <c r="H47" s="243"/>
      <c r="I47" s="243"/>
      <c r="J47" s="243"/>
    </row>
    <row r="48" spans="2:15">
      <c r="H48" s="243"/>
      <c r="I48" s="243"/>
      <c r="J48" s="243"/>
    </row>
    <row r="49" spans="8:10">
      <c r="H49" s="243"/>
      <c r="I49" s="243"/>
      <c r="J49" s="243"/>
    </row>
    <row r="50" spans="8:10">
      <c r="H50" s="243"/>
      <c r="I50" s="243"/>
      <c r="J50" s="243"/>
    </row>
    <row r="51" spans="8:10">
      <c r="H51" s="243"/>
      <c r="I51" s="243"/>
      <c r="J51" s="243"/>
    </row>
    <row r="52" spans="8:10">
      <c r="H52" s="243"/>
      <c r="I52" s="243"/>
      <c r="J52" s="243"/>
    </row>
    <row r="53" spans="8:10">
      <c r="H53" s="243"/>
      <c r="I53" s="243"/>
      <c r="J53" s="243"/>
    </row>
    <row r="54" spans="8:10">
      <c r="H54" s="243"/>
      <c r="I54" s="243"/>
      <c r="J54" s="243"/>
    </row>
    <row r="55" spans="8:10">
      <c r="H55" s="243"/>
      <c r="I55" s="243"/>
      <c r="J55" s="243"/>
    </row>
    <row r="56" spans="8:10">
      <c r="H56" s="243"/>
      <c r="I56" s="243"/>
      <c r="J56" s="243"/>
    </row>
    <row r="57" spans="8:10">
      <c r="H57" s="243"/>
      <c r="I57" s="243"/>
      <c r="J57" s="243"/>
    </row>
    <row r="58" spans="8:10">
      <c r="H58" s="243"/>
      <c r="I58" s="243"/>
      <c r="J58" s="243"/>
    </row>
    <row r="59" spans="8:10">
      <c r="H59" s="243"/>
      <c r="I59" s="243"/>
      <c r="J59" s="243"/>
    </row>
    <row r="60" spans="8:10">
      <c r="H60" s="243"/>
      <c r="I60" s="243"/>
      <c r="J60" s="243"/>
    </row>
    <row r="61" spans="8:10">
      <c r="H61" s="243"/>
      <c r="I61" s="243"/>
      <c r="J61" s="243"/>
    </row>
    <row r="62" spans="8:10">
      <c r="H62" s="243"/>
      <c r="I62" s="243"/>
      <c r="J62" s="243"/>
    </row>
    <row r="63" spans="8:10">
      <c r="H63" s="243"/>
      <c r="I63" s="243"/>
      <c r="J63" s="243"/>
    </row>
    <row r="64" spans="8:10">
      <c r="H64" s="243"/>
      <c r="I64" s="243"/>
      <c r="J64" s="243"/>
    </row>
    <row r="65" spans="8:10">
      <c r="H65" s="243"/>
      <c r="I65" s="243"/>
      <c r="J65" s="243"/>
    </row>
    <row r="66" spans="8:10">
      <c r="H66" s="243"/>
      <c r="I66" s="243"/>
      <c r="J66" s="243"/>
    </row>
    <row r="67" spans="8:10">
      <c r="H67" s="243"/>
      <c r="I67" s="243"/>
      <c r="J67" s="243"/>
    </row>
  </sheetData>
  <mergeCells count="18">
    <mergeCell ref="C8:K8"/>
    <mergeCell ref="A3:O3"/>
    <mergeCell ref="A4:O4"/>
    <mergeCell ref="C5:K5"/>
    <mergeCell ref="C6:K6"/>
    <mergeCell ref="C7:K7"/>
    <mergeCell ref="C34:D34"/>
    <mergeCell ref="L34:O34"/>
    <mergeCell ref="A12:O12"/>
    <mergeCell ref="L13:O13"/>
    <mergeCell ref="B16:O16"/>
    <mergeCell ref="B27:O27"/>
    <mergeCell ref="C9:K9"/>
    <mergeCell ref="C10:K10"/>
    <mergeCell ref="A30:N30"/>
    <mergeCell ref="B31:O31"/>
    <mergeCell ref="C33:D33"/>
    <mergeCell ref="L33:O33"/>
  </mergeCells>
  <conditionalFormatting sqref="J29">
    <cfRule type="expression" dxfId="2" priority="2" stopIfTrue="1">
      <formula>I29&gt;0</formula>
    </cfRule>
  </conditionalFormatting>
  <dataValidations count="3">
    <dataValidation type="decimal" operator="greaterThanOrEqual" allowBlank="1" showInputMessage="1" showErrorMessage="1" sqref="N28:N29 N17:N26" xr:uid="{00000000-0002-0000-0400-000000000000}">
      <formula1>0</formula1>
    </dataValidation>
    <dataValidation type="whole" operator="greaterThan" allowBlank="1" showInputMessage="1" showErrorMessage="1" sqref="H29" xr:uid="{00000000-0002-0000-0400-000001000000}">
      <formula1>0</formula1>
    </dataValidation>
    <dataValidation type="list" operator="greaterThan" allowBlank="1" showInputMessage="1" showErrorMessage="1" sqref="J29" xr:uid="{00000000-0002-0000-0400-000002000000}">
      <formula1>"0%,5%,12%,18%,28%"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N66"/>
  <sheetViews>
    <sheetView topLeftCell="A20" workbookViewId="0">
      <selection activeCell="L26" sqref="L26"/>
    </sheetView>
  </sheetViews>
  <sheetFormatPr defaultColWidth="9.140625" defaultRowHeight="15.75"/>
  <cols>
    <col min="1" max="1" width="11" style="219" customWidth="1"/>
    <col min="2" max="2" width="18.7109375" style="219" hidden="1" customWidth="1"/>
    <col min="3" max="3" width="8.5703125" style="219" hidden="1" customWidth="1"/>
    <col min="4" max="4" width="24.85546875" style="243" hidden="1" customWidth="1"/>
    <col min="5" max="5" width="14.42578125" style="219" hidden="1" customWidth="1"/>
    <col min="6" max="6" width="13" style="219" hidden="1" customWidth="1"/>
    <col min="7" max="7" width="17.5703125" style="219" hidden="1" customWidth="1"/>
    <col min="8" max="8" width="12.42578125" style="242" hidden="1" customWidth="1"/>
    <col min="9" max="9" width="17.5703125" style="219" hidden="1" customWidth="1"/>
    <col min="10" max="10" width="61.140625" style="243" customWidth="1"/>
    <col min="11" max="11" width="7.140625" style="219" customWidth="1"/>
    <col min="12" max="12" width="11.140625" style="219" customWidth="1"/>
    <col min="13" max="13" width="16.7109375" style="219" hidden="1" customWidth="1"/>
    <col min="14" max="14" width="19" style="219" customWidth="1"/>
    <col min="15" max="15" width="21.28515625" style="219" customWidth="1"/>
    <col min="16" max="29" width="9.140625" style="219" hidden="1" customWidth="1"/>
    <col min="30" max="30" width="6.140625" style="219" customWidth="1"/>
    <col min="31" max="36" width="9.140625" style="219" customWidth="1"/>
    <col min="37" max="16384" width="9.140625" style="219"/>
  </cols>
  <sheetData>
    <row r="1" spans="1:248" ht="31.5" customHeight="1">
      <c r="A1" s="214">
        <f>[2]Basic!B5</f>
        <v>0</v>
      </c>
      <c r="B1" s="215"/>
      <c r="C1" s="215"/>
      <c r="D1" s="216"/>
      <c r="E1" s="215"/>
      <c r="F1" s="215"/>
      <c r="G1" s="215"/>
      <c r="H1" s="215"/>
      <c r="I1" s="215"/>
      <c r="J1" s="217"/>
      <c r="K1" s="215"/>
      <c r="L1" s="215"/>
      <c r="M1" s="215"/>
      <c r="N1" s="215"/>
      <c r="O1" s="218" t="s">
        <v>419</v>
      </c>
    </row>
    <row r="2" spans="1:248">
      <c r="A2" s="220"/>
      <c r="B2" s="220"/>
      <c r="C2" s="220"/>
      <c r="D2" s="221"/>
      <c r="E2" s="220"/>
      <c r="F2" s="220"/>
      <c r="G2" s="220"/>
      <c r="H2" s="220"/>
      <c r="I2" s="220"/>
      <c r="J2" s="221"/>
      <c r="K2" s="220"/>
      <c r="L2" s="220"/>
      <c r="M2" s="220"/>
      <c r="N2" s="220"/>
      <c r="O2" s="220"/>
    </row>
    <row r="3" spans="1:248" ht="57.75" customHeight="1">
      <c r="A3" s="372" t="str">
        <f>[2]Cover!$B$2</f>
        <v>Substation Package for (a)Conversion of  one number 765kV Fixed  Line reactor to switchable line reactor along with implementation of inter-tripping scheme  under WRES-XXXIII Part-B1 scheme. (b) Extension of Gwalior Substation with 2 Nos. GIS bays for termination of LILO of 220kV Gwalior Datia Line under ‘Consultancy Services to MPPTCL’</v>
      </c>
      <c r="B3" s="372"/>
      <c r="C3" s="372"/>
      <c r="D3" s="372"/>
      <c r="E3" s="372"/>
      <c r="F3" s="372"/>
      <c r="G3" s="372"/>
      <c r="H3" s="372"/>
      <c r="I3" s="372"/>
      <c r="J3" s="372"/>
      <c r="K3" s="372"/>
      <c r="L3" s="372"/>
      <c r="M3" s="372"/>
      <c r="N3" s="372"/>
      <c r="O3" s="372"/>
    </row>
    <row r="4" spans="1:248" ht="16.5">
      <c r="A4" s="368" t="s">
        <v>330</v>
      </c>
      <c r="B4" s="368"/>
      <c r="C4" s="368"/>
      <c r="D4" s="368"/>
      <c r="E4" s="368"/>
      <c r="F4" s="368"/>
      <c r="G4" s="368"/>
      <c r="H4" s="368"/>
      <c r="I4" s="368"/>
      <c r="J4" s="368"/>
      <c r="K4" s="368"/>
      <c r="L4" s="368"/>
      <c r="M4" s="368"/>
      <c r="N4" s="368"/>
      <c r="O4" s="368"/>
    </row>
    <row r="5" spans="1:248" s="101" customFormat="1" ht="20.25" customHeight="1">
      <c r="A5" s="110"/>
      <c r="B5" s="141"/>
      <c r="C5" s="356"/>
      <c r="D5" s="357"/>
      <c r="E5" s="357"/>
      <c r="F5" s="357"/>
      <c r="G5" s="357"/>
      <c r="H5" s="357"/>
      <c r="I5" s="357"/>
      <c r="J5" s="357"/>
      <c r="K5" s="357"/>
      <c r="L5" s="105" t="s">
        <v>331</v>
      </c>
      <c r="M5" s="106"/>
      <c r="N5" s="106"/>
      <c r="O5" s="107"/>
    </row>
    <row r="6" spans="1:248" s="101" customFormat="1" ht="16.5">
      <c r="A6" s="105" t="s">
        <v>332</v>
      </c>
      <c r="B6" s="142"/>
      <c r="C6" s="356">
        <f>'Names of Bidder'!C8</f>
        <v>0</v>
      </c>
      <c r="D6" s="357"/>
      <c r="E6" s="357"/>
      <c r="F6" s="357"/>
      <c r="G6" s="357"/>
      <c r="H6" s="357"/>
      <c r="I6" s="357"/>
      <c r="J6" s="357"/>
      <c r="K6" s="357"/>
      <c r="L6" s="105" t="s">
        <v>333</v>
      </c>
      <c r="M6" s="106"/>
      <c r="N6" s="106"/>
      <c r="O6" s="107"/>
    </row>
    <row r="7" spans="1:248" s="101" customFormat="1" ht="16.5">
      <c r="A7" s="102" t="s">
        <v>334</v>
      </c>
      <c r="B7" s="222"/>
      <c r="C7" s="356" t="str">
        <f>'Names of Bidder'!C9</f>
        <v>…….. …… ………. ……….</v>
      </c>
      <c r="D7" s="357"/>
      <c r="E7" s="357"/>
      <c r="F7" s="357"/>
      <c r="G7" s="357"/>
      <c r="H7" s="357"/>
      <c r="I7" s="357"/>
      <c r="J7" s="357"/>
      <c r="K7" s="357"/>
      <c r="L7" s="105" t="s">
        <v>335</v>
      </c>
      <c r="M7" s="106"/>
      <c r="N7" s="106"/>
      <c r="O7" s="107"/>
    </row>
    <row r="8" spans="1:248" s="101" customFormat="1" ht="16.5">
      <c r="A8" s="102"/>
      <c r="B8" s="222"/>
      <c r="C8" s="356" t="str">
        <f>'Names of Bidder'!C10</f>
        <v>…….. …… ………. ……….</v>
      </c>
      <c r="D8" s="357"/>
      <c r="E8" s="357"/>
      <c r="F8" s="357"/>
      <c r="G8" s="357"/>
      <c r="H8" s="357"/>
      <c r="I8" s="357"/>
      <c r="J8" s="357"/>
      <c r="K8" s="357"/>
      <c r="L8" s="102" t="s">
        <v>336</v>
      </c>
      <c r="M8" s="102"/>
      <c r="N8" s="102"/>
      <c r="O8" s="102"/>
    </row>
    <row r="9" spans="1:248" s="101" customFormat="1" ht="16.5">
      <c r="A9" s="105"/>
      <c r="B9" s="142"/>
      <c r="C9" s="356" t="str">
        <f>'Names of Bidder'!C11</f>
        <v>…….. …… ………. ……….</v>
      </c>
      <c r="D9" s="357"/>
      <c r="E9" s="357"/>
      <c r="F9" s="357"/>
      <c r="G9" s="357"/>
      <c r="H9" s="357"/>
      <c r="I9" s="357"/>
      <c r="J9" s="357"/>
      <c r="K9" s="357"/>
      <c r="L9" s="102" t="s">
        <v>337</v>
      </c>
      <c r="M9" s="102"/>
      <c r="N9" s="102"/>
      <c r="O9" s="102"/>
    </row>
    <row r="10" spans="1:248" s="101" customFormat="1" ht="16.5">
      <c r="A10" s="105"/>
      <c r="B10" s="142"/>
      <c r="C10" s="356"/>
      <c r="D10" s="357"/>
      <c r="E10" s="357"/>
      <c r="F10" s="357"/>
      <c r="G10" s="357"/>
      <c r="H10" s="357"/>
      <c r="I10" s="357"/>
      <c r="J10" s="357"/>
      <c r="K10" s="357"/>
      <c r="L10" s="102" t="s">
        <v>338</v>
      </c>
      <c r="M10" s="102"/>
      <c r="N10" s="102"/>
      <c r="O10" s="102"/>
    </row>
    <row r="11" spans="1:248" ht="16.5">
      <c r="A11" s="223"/>
      <c r="B11" s="223"/>
      <c r="C11" s="223"/>
      <c r="D11" s="223"/>
      <c r="E11" s="223"/>
      <c r="F11" s="223"/>
      <c r="G11" s="223"/>
      <c r="H11" s="223"/>
      <c r="I11" s="223"/>
      <c r="J11" s="223"/>
      <c r="K11" s="223"/>
      <c r="L11" s="223"/>
      <c r="M11" s="223"/>
      <c r="N11" s="223"/>
      <c r="O11" s="223"/>
    </row>
    <row r="12" spans="1:248" s="224" customFormat="1" ht="16.5">
      <c r="A12" s="363"/>
      <c r="B12" s="363"/>
      <c r="C12" s="363"/>
      <c r="D12" s="363"/>
      <c r="E12" s="363"/>
      <c r="F12" s="363"/>
      <c r="G12" s="363"/>
      <c r="H12" s="363"/>
      <c r="I12" s="363"/>
      <c r="J12" s="363"/>
      <c r="K12" s="363"/>
      <c r="L12" s="363"/>
      <c r="M12" s="363"/>
      <c r="N12" s="363"/>
      <c r="O12" s="363"/>
    </row>
    <row r="13" spans="1:248" ht="16.5" thickBot="1">
      <c r="A13" s="220"/>
      <c r="B13" s="220"/>
      <c r="C13" s="220"/>
      <c r="D13" s="221"/>
      <c r="E13" s="220"/>
      <c r="F13" s="220"/>
      <c r="G13" s="220"/>
      <c r="H13" s="220"/>
      <c r="I13" s="220"/>
      <c r="J13" s="221"/>
      <c r="K13" s="364" t="s">
        <v>421</v>
      </c>
      <c r="L13" s="364"/>
      <c r="M13" s="364"/>
      <c r="N13" s="364"/>
      <c r="O13" s="364"/>
    </row>
    <row r="14" spans="1:248" ht="115.5">
      <c r="A14" s="225" t="s">
        <v>422</v>
      </c>
      <c r="B14" s="225" t="s">
        <v>423</v>
      </c>
      <c r="C14" s="225" t="s">
        <v>424</v>
      </c>
      <c r="D14" s="225" t="s">
        <v>425</v>
      </c>
      <c r="E14" s="225" t="s">
        <v>426</v>
      </c>
      <c r="F14" s="225" t="s">
        <v>427</v>
      </c>
      <c r="G14" s="136" t="s">
        <v>428</v>
      </c>
      <c r="H14" s="225" t="s">
        <v>429</v>
      </c>
      <c r="I14" s="137" t="s">
        <v>430</v>
      </c>
      <c r="J14" s="225" t="s">
        <v>431</v>
      </c>
      <c r="K14" s="226" t="s">
        <v>3</v>
      </c>
      <c r="L14" s="226" t="s">
        <v>116</v>
      </c>
      <c r="M14" s="225" t="s">
        <v>432</v>
      </c>
      <c r="N14" s="206" t="s">
        <v>465</v>
      </c>
      <c r="O14" s="207" t="s">
        <v>464</v>
      </c>
    </row>
    <row r="15" spans="1:248" s="230" customFormat="1" hidden="1">
      <c r="A15" s="227">
        <v>1</v>
      </c>
      <c r="B15" s="227">
        <v>2</v>
      </c>
      <c r="C15" s="227">
        <v>3</v>
      </c>
      <c r="D15" s="228">
        <v>4</v>
      </c>
      <c r="E15" s="227">
        <v>5</v>
      </c>
      <c r="F15" s="227">
        <v>6</v>
      </c>
      <c r="G15" s="246">
        <v>7</v>
      </c>
      <c r="H15" s="227">
        <v>8</v>
      </c>
      <c r="I15" s="247">
        <v>9</v>
      </c>
      <c r="J15" s="228">
        <v>10</v>
      </c>
      <c r="K15" s="227">
        <v>11</v>
      </c>
      <c r="L15" s="227">
        <v>12</v>
      </c>
      <c r="M15" s="227"/>
      <c r="N15" s="227"/>
      <c r="O15" s="227" t="s">
        <v>434</v>
      </c>
      <c r="IN15" s="230">
        <f>SUM(A15:IM15)</f>
        <v>78</v>
      </c>
    </row>
    <row r="16" spans="1:248" s="232" customFormat="1" ht="60" customHeight="1">
      <c r="A16" s="201" t="s">
        <v>31</v>
      </c>
      <c r="B16" s="365" t="s">
        <v>435</v>
      </c>
      <c r="C16" s="365"/>
      <c r="D16" s="365"/>
      <c r="E16" s="365"/>
      <c r="F16" s="365"/>
      <c r="G16" s="365"/>
      <c r="H16" s="365"/>
      <c r="I16" s="365"/>
      <c r="J16" s="365"/>
      <c r="K16" s="365"/>
      <c r="L16" s="365"/>
      <c r="M16" s="365"/>
      <c r="N16" s="365"/>
      <c r="O16" s="365"/>
    </row>
    <row r="17" spans="1:15" ht="47.25">
      <c r="A17" s="236">
        <v>1</v>
      </c>
      <c r="B17" s="234"/>
      <c r="C17" s="234"/>
      <c r="D17" s="234" t="s">
        <v>436</v>
      </c>
      <c r="E17" s="239">
        <v>1000011246</v>
      </c>
      <c r="F17" s="234">
        <v>72169990</v>
      </c>
      <c r="G17" s="248"/>
      <c r="H17" s="234">
        <v>18</v>
      </c>
      <c r="I17" s="249"/>
      <c r="J17" s="236" t="s">
        <v>437</v>
      </c>
      <c r="K17" s="234" t="s">
        <v>438</v>
      </c>
      <c r="L17" s="234">
        <v>2</v>
      </c>
      <c r="M17" s="250">
        <f>'[2]Sch-1'!N18</f>
        <v>1440607</v>
      </c>
      <c r="N17" s="208"/>
      <c r="O17" s="202">
        <f t="shared" ref="O17:O26" si="0">N17*L17</f>
        <v>0</v>
      </c>
    </row>
    <row r="18" spans="1:15">
      <c r="A18" s="236">
        <v>2</v>
      </c>
      <c r="B18" s="234"/>
      <c r="C18" s="234"/>
      <c r="D18" s="234" t="s">
        <v>439</v>
      </c>
      <c r="E18" s="239">
        <v>1000004302</v>
      </c>
      <c r="F18" s="234">
        <v>72159090</v>
      </c>
      <c r="G18" s="248"/>
      <c r="H18" s="234">
        <v>18</v>
      </c>
      <c r="I18" s="249"/>
      <c r="J18" s="236" t="s">
        <v>440</v>
      </c>
      <c r="K18" s="234" t="s">
        <v>441</v>
      </c>
      <c r="L18" s="234">
        <v>500</v>
      </c>
      <c r="M18" s="250">
        <f>'[2]Sch-1'!N19</f>
        <v>513</v>
      </c>
      <c r="N18" s="208"/>
      <c r="O18" s="202">
        <f t="shared" si="0"/>
        <v>0</v>
      </c>
    </row>
    <row r="19" spans="1:15" ht="45.75" customHeight="1">
      <c r="A19" s="236">
        <v>3</v>
      </c>
      <c r="B19" s="234"/>
      <c r="C19" s="234"/>
      <c r="D19" s="234" t="s">
        <v>442</v>
      </c>
      <c r="E19" s="239">
        <v>1000038039</v>
      </c>
      <c r="F19" s="234">
        <v>94051090</v>
      </c>
      <c r="G19" s="248"/>
      <c r="H19" s="234">
        <v>18</v>
      </c>
      <c r="I19" s="249"/>
      <c r="J19" s="236" t="s">
        <v>443</v>
      </c>
      <c r="K19" s="234" t="s">
        <v>444</v>
      </c>
      <c r="L19" s="234">
        <v>4</v>
      </c>
      <c r="M19" s="250">
        <f>'[2]Sch-1'!N20</f>
        <v>5962</v>
      </c>
      <c r="N19" s="208"/>
      <c r="O19" s="202">
        <f t="shared" si="0"/>
        <v>0</v>
      </c>
    </row>
    <row r="20" spans="1:15" ht="75.75" customHeight="1">
      <c r="A20" s="236">
        <v>4</v>
      </c>
      <c r="B20" s="234"/>
      <c r="C20" s="234"/>
      <c r="D20" s="234" t="s">
        <v>442</v>
      </c>
      <c r="E20" s="239">
        <v>1000038325</v>
      </c>
      <c r="F20" s="234">
        <v>94059900</v>
      </c>
      <c r="G20" s="248"/>
      <c r="H20" s="234">
        <v>18</v>
      </c>
      <c r="I20" s="249"/>
      <c r="J20" s="236" t="s">
        <v>445</v>
      </c>
      <c r="K20" s="234" t="s">
        <v>444</v>
      </c>
      <c r="L20" s="234">
        <v>4</v>
      </c>
      <c r="M20" s="250">
        <f>'[2]Sch-1'!N21</f>
        <v>9063</v>
      </c>
      <c r="N20" s="208"/>
      <c r="O20" s="202">
        <f t="shared" si="0"/>
        <v>0</v>
      </c>
    </row>
    <row r="21" spans="1:15" ht="31.5">
      <c r="A21" s="236">
        <v>5</v>
      </c>
      <c r="B21" s="234"/>
      <c r="C21" s="234"/>
      <c r="D21" s="234" t="s">
        <v>442</v>
      </c>
      <c r="E21" s="239">
        <v>1000013795</v>
      </c>
      <c r="F21" s="234">
        <v>94059900</v>
      </c>
      <c r="G21" s="248"/>
      <c r="H21" s="234">
        <v>18</v>
      </c>
      <c r="I21" s="249"/>
      <c r="J21" s="236" t="s">
        <v>446</v>
      </c>
      <c r="K21" s="234" t="s">
        <v>447</v>
      </c>
      <c r="L21" s="234">
        <v>1</v>
      </c>
      <c r="M21" s="250">
        <f>'[2]Sch-1'!N22</f>
        <v>241841</v>
      </c>
      <c r="N21" s="208"/>
      <c r="O21" s="202">
        <f t="shared" si="0"/>
        <v>0</v>
      </c>
    </row>
    <row r="22" spans="1:15">
      <c r="A22" s="236">
        <v>6</v>
      </c>
      <c r="B22" s="234"/>
      <c r="C22" s="234"/>
      <c r="D22" s="234" t="s">
        <v>442</v>
      </c>
      <c r="E22" s="239">
        <v>1000014547</v>
      </c>
      <c r="F22" s="234">
        <v>85371000</v>
      </c>
      <c r="G22" s="248"/>
      <c r="H22" s="234">
        <v>18</v>
      </c>
      <c r="I22" s="249"/>
      <c r="J22" s="236" t="s">
        <v>448</v>
      </c>
      <c r="K22" s="234" t="s">
        <v>444</v>
      </c>
      <c r="L22" s="234">
        <v>1</v>
      </c>
      <c r="M22" s="250">
        <f>'[2]Sch-1'!N23</f>
        <v>46922</v>
      </c>
      <c r="N22" s="208"/>
      <c r="O22" s="202">
        <f t="shared" si="0"/>
        <v>0</v>
      </c>
    </row>
    <row r="23" spans="1:15" ht="31.5">
      <c r="A23" s="236">
        <v>7</v>
      </c>
      <c r="B23" s="234"/>
      <c r="C23" s="234"/>
      <c r="D23" s="234" t="s">
        <v>449</v>
      </c>
      <c r="E23" s="239">
        <v>1000006284</v>
      </c>
      <c r="F23" s="234">
        <v>84151090</v>
      </c>
      <c r="G23" s="248"/>
      <c r="H23" s="234">
        <v>28</v>
      </c>
      <c r="I23" s="249"/>
      <c r="J23" s="236" t="s">
        <v>450</v>
      </c>
      <c r="K23" s="234" t="s">
        <v>438</v>
      </c>
      <c r="L23" s="234">
        <v>1</v>
      </c>
      <c r="M23" s="250">
        <f>'[2]Sch-1'!N24</f>
        <v>185194</v>
      </c>
      <c r="N23" s="208"/>
      <c r="O23" s="202">
        <f t="shared" si="0"/>
        <v>0</v>
      </c>
    </row>
    <row r="24" spans="1:15" ht="31.5">
      <c r="A24" s="236">
        <v>8</v>
      </c>
      <c r="B24" s="234"/>
      <c r="C24" s="234"/>
      <c r="D24" s="234" t="s">
        <v>451</v>
      </c>
      <c r="E24" s="239">
        <v>1000012018</v>
      </c>
      <c r="F24" s="234">
        <v>85311020</v>
      </c>
      <c r="G24" s="248"/>
      <c r="H24" s="234">
        <v>18</v>
      </c>
      <c r="I24" s="249"/>
      <c r="J24" s="236" t="s">
        <v>452</v>
      </c>
      <c r="K24" s="234" t="s">
        <v>438</v>
      </c>
      <c r="L24" s="234">
        <v>1</v>
      </c>
      <c r="M24" s="250">
        <f>'[2]Sch-1'!N25</f>
        <v>13697</v>
      </c>
      <c r="N24" s="208"/>
      <c r="O24" s="202">
        <f t="shared" si="0"/>
        <v>0</v>
      </c>
    </row>
    <row r="25" spans="1:15">
      <c r="A25" s="236">
        <v>9</v>
      </c>
      <c r="B25" s="234"/>
      <c r="C25" s="234"/>
      <c r="D25" s="234" t="s">
        <v>451</v>
      </c>
      <c r="E25" s="239">
        <v>1000012023</v>
      </c>
      <c r="F25" s="234">
        <v>84241000</v>
      </c>
      <c r="G25" s="248"/>
      <c r="H25" s="234">
        <v>18</v>
      </c>
      <c r="I25" s="249"/>
      <c r="J25" s="236" t="s">
        <v>453</v>
      </c>
      <c r="K25" s="234" t="s">
        <v>444</v>
      </c>
      <c r="L25" s="234">
        <v>1</v>
      </c>
      <c r="M25" s="250">
        <f>'[2]Sch-1'!N26</f>
        <v>4829</v>
      </c>
      <c r="N25" s="208"/>
      <c r="O25" s="202">
        <f t="shared" si="0"/>
        <v>0</v>
      </c>
    </row>
    <row r="26" spans="1:15" ht="154.5" customHeight="1">
      <c r="A26" s="236">
        <v>10</v>
      </c>
      <c r="B26" s="234"/>
      <c r="C26" s="234"/>
      <c r="D26" s="234" t="s">
        <v>454</v>
      </c>
      <c r="E26" s="234">
        <v>1000030433</v>
      </c>
      <c r="F26" s="234"/>
      <c r="G26" s="234"/>
      <c r="H26" s="251">
        <v>18</v>
      </c>
      <c r="I26" s="249"/>
      <c r="J26" s="237" t="s">
        <v>455</v>
      </c>
      <c r="K26" s="238" t="s">
        <v>438</v>
      </c>
      <c r="L26" s="238">
        <v>1</v>
      </c>
      <c r="M26" s="250"/>
      <c r="N26" s="208"/>
      <c r="O26" s="202">
        <f t="shared" si="0"/>
        <v>0</v>
      </c>
    </row>
    <row r="27" spans="1:15" s="220" customFormat="1" ht="51.75" customHeight="1">
      <c r="A27" s="205" t="s">
        <v>33</v>
      </c>
      <c r="B27" s="369" t="s">
        <v>456</v>
      </c>
      <c r="C27" s="370"/>
      <c r="D27" s="370"/>
      <c r="E27" s="370"/>
      <c r="F27" s="370"/>
      <c r="G27" s="370"/>
      <c r="H27" s="370"/>
      <c r="I27" s="370"/>
      <c r="J27" s="370"/>
      <c r="K27" s="370"/>
      <c r="L27" s="370"/>
      <c r="M27" s="370"/>
      <c r="N27" s="370"/>
      <c r="O27" s="370"/>
    </row>
    <row r="28" spans="1:15" ht="47.25">
      <c r="A28" s="233">
        <v>1</v>
      </c>
      <c r="B28" s="234"/>
      <c r="C28" s="234"/>
      <c r="D28" s="252" t="s">
        <v>457</v>
      </c>
      <c r="E28" s="252">
        <v>1000034162</v>
      </c>
      <c r="F28" s="252">
        <v>72169990</v>
      </c>
      <c r="G28" s="248"/>
      <c r="H28" s="234">
        <v>18</v>
      </c>
      <c r="I28" s="249"/>
      <c r="J28" s="236" t="s">
        <v>458</v>
      </c>
      <c r="K28" s="234" t="s">
        <v>447</v>
      </c>
      <c r="L28" s="234">
        <v>1</v>
      </c>
      <c r="M28" s="250">
        <f>'[2]Sch-1'!N29</f>
        <v>660147.5</v>
      </c>
      <c r="N28" s="208"/>
      <c r="O28" s="202">
        <f>N28*L28</f>
        <v>0</v>
      </c>
    </row>
    <row r="29" spans="1:15">
      <c r="A29" s="233"/>
      <c r="B29" s="234"/>
      <c r="C29" s="234"/>
      <c r="D29" s="234"/>
      <c r="E29" s="234"/>
      <c r="F29" s="234"/>
      <c r="G29" s="248"/>
      <c r="H29" s="234">
        <v>18</v>
      </c>
      <c r="I29" s="249"/>
      <c r="J29" s="236"/>
      <c r="K29" s="234"/>
      <c r="L29" s="234"/>
      <c r="M29" s="250"/>
      <c r="N29" s="250"/>
      <c r="O29" s="202"/>
    </row>
    <row r="30" spans="1:15" ht="16.5">
      <c r="A30" s="371" t="s">
        <v>565</v>
      </c>
      <c r="B30" s="371"/>
      <c r="C30" s="371"/>
      <c r="D30" s="371"/>
      <c r="E30" s="371"/>
      <c r="F30" s="371"/>
      <c r="G30" s="371"/>
      <c r="H30" s="371"/>
      <c r="I30" s="371"/>
      <c r="J30" s="371"/>
      <c r="K30" s="371"/>
      <c r="L30" s="371"/>
      <c r="M30" s="253"/>
      <c r="N30" s="253"/>
      <c r="O30" s="204">
        <f>SUM(O17:O28)</f>
        <v>0</v>
      </c>
    </row>
    <row r="31" spans="1:15">
      <c r="H31" s="219"/>
    </row>
    <row r="32" spans="1:15" ht="16.5">
      <c r="B32" s="219" t="s">
        <v>461</v>
      </c>
      <c r="C32" s="360" t="str">
        <f>'[2]Names of Bidder'!D27&amp;" "&amp;'[2]Names of Bidder'!E27&amp;" "&amp;'[2]Names of Bidder'!F27</f>
        <v xml:space="preserve">  </v>
      </c>
      <c r="D32" s="361"/>
      <c r="H32" s="219"/>
      <c r="I32" s="244"/>
      <c r="J32" s="245" t="s">
        <v>462</v>
      </c>
      <c r="K32" s="362" t="str">
        <f>IF('[2]Names of Bidder'!D24="","",'[2]Names of Bidder'!D24)</f>
        <v/>
      </c>
      <c r="L32" s="362"/>
      <c r="M32" s="362"/>
      <c r="N32" s="362"/>
      <c r="O32" s="362"/>
    </row>
    <row r="33" spans="2:15" ht="16.5">
      <c r="B33" s="219" t="s">
        <v>463</v>
      </c>
      <c r="C33" s="361" t="str">
        <f>IF('[2]Names of Bidder'!D28="","",'[2]Names of Bidder'!D28)</f>
        <v/>
      </c>
      <c r="D33" s="361"/>
      <c r="H33" s="219"/>
      <c r="I33" s="244"/>
      <c r="J33" s="245" t="s">
        <v>413</v>
      </c>
      <c r="K33" s="362" t="str">
        <f>IF('[2]Names of Bidder'!D25="","",'[2]Names of Bidder'!D25)</f>
        <v/>
      </c>
      <c r="L33" s="362"/>
      <c r="M33" s="362"/>
      <c r="N33" s="362"/>
      <c r="O33" s="362"/>
    </row>
    <row r="34" spans="2:15">
      <c r="H34" s="219"/>
    </row>
    <row r="35" spans="2:15">
      <c r="G35" s="243"/>
      <c r="H35" s="243"/>
      <c r="I35" s="243"/>
    </row>
    <row r="36" spans="2:15">
      <c r="G36" s="243"/>
      <c r="H36" s="243"/>
      <c r="I36" s="243"/>
    </row>
    <row r="37" spans="2:15">
      <c r="G37" s="243"/>
      <c r="H37" s="243"/>
      <c r="I37" s="243"/>
    </row>
    <row r="38" spans="2:15">
      <c r="G38" s="243"/>
      <c r="H38" s="243"/>
      <c r="I38" s="243"/>
    </row>
    <row r="39" spans="2:15">
      <c r="G39" s="243"/>
      <c r="H39" s="243"/>
      <c r="I39" s="243"/>
    </row>
    <row r="40" spans="2:15">
      <c r="G40" s="243"/>
      <c r="H40" s="243"/>
      <c r="I40" s="243"/>
    </row>
    <row r="41" spans="2:15">
      <c r="G41" s="243"/>
      <c r="H41" s="243"/>
      <c r="I41" s="243"/>
    </row>
    <row r="42" spans="2:15">
      <c r="G42" s="243"/>
      <c r="H42" s="243"/>
      <c r="I42" s="243"/>
    </row>
    <row r="43" spans="2:15">
      <c r="G43" s="243"/>
      <c r="H43" s="243"/>
      <c r="I43" s="243"/>
    </row>
    <row r="44" spans="2:15">
      <c r="G44" s="243"/>
      <c r="H44" s="243"/>
      <c r="I44" s="243"/>
    </row>
    <row r="45" spans="2:15">
      <c r="G45" s="243"/>
      <c r="H45" s="243"/>
      <c r="I45" s="243"/>
    </row>
    <row r="46" spans="2:15">
      <c r="G46" s="243"/>
      <c r="H46" s="243"/>
      <c r="I46" s="243"/>
    </row>
    <row r="47" spans="2:15">
      <c r="G47" s="243"/>
      <c r="H47" s="243"/>
      <c r="I47" s="243"/>
    </row>
    <row r="48" spans="2:15">
      <c r="G48" s="243"/>
      <c r="H48" s="243"/>
      <c r="I48" s="243"/>
    </row>
    <row r="49" spans="7:9">
      <c r="G49" s="243"/>
      <c r="H49" s="243"/>
      <c r="I49" s="243"/>
    </row>
    <row r="50" spans="7:9">
      <c r="G50" s="243"/>
      <c r="H50" s="243"/>
      <c r="I50" s="243"/>
    </row>
    <row r="51" spans="7:9">
      <c r="G51" s="243"/>
      <c r="H51" s="243"/>
      <c r="I51" s="243"/>
    </row>
    <row r="52" spans="7:9">
      <c r="G52" s="243"/>
      <c r="H52" s="243"/>
      <c r="I52" s="243"/>
    </row>
    <row r="53" spans="7:9">
      <c r="G53" s="243"/>
      <c r="H53" s="243"/>
      <c r="I53" s="243"/>
    </row>
    <row r="54" spans="7:9">
      <c r="G54" s="243"/>
      <c r="H54" s="243"/>
      <c r="I54" s="243"/>
    </row>
    <row r="55" spans="7:9">
      <c r="G55" s="243"/>
      <c r="H55" s="243"/>
      <c r="I55" s="243"/>
    </row>
    <row r="56" spans="7:9">
      <c r="G56" s="243"/>
      <c r="H56" s="243"/>
      <c r="I56" s="243"/>
    </row>
    <row r="57" spans="7:9">
      <c r="G57" s="243"/>
      <c r="H57" s="243"/>
      <c r="I57" s="243"/>
    </row>
    <row r="58" spans="7:9">
      <c r="G58" s="243"/>
      <c r="H58" s="243"/>
      <c r="I58" s="243"/>
    </row>
    <row r="59" spans="7:9">
      <c r="G59" s="243"/>
      <c r="H59" s="243"/>
      <c r="I59" s="243"/>
    </row>
    <row r="60" spans="7:9">
      <c r="G60" s="243"/>
      <c r="H60" s="243"/>
      <c r="I60" s="243"/>
    </row>
    <row r="61" spans="7:9">
      <c r="G61" s="243"/>
      <c r="H61" s="243"/>
      <c r="I61" s="243"/>
    </row>
    <row r="62" spans="7:9">
      <c r="G62" s="243"/>
      <c r="H62" s="243"/>
      <c r="I62" s="243"/>
    </row>
    <row r="63" spans="7:9">
      <c r="G63" s="243"/>
      <c r="H63" s="243"/>
      <c r="I63" s="243"/>
    </row>
    <row r="64" spans="7:9">
      <c r="G64" s="243"/>
      <c r="H64" s="243"/>
      <c r="I64" s="243"/>
    </row>
    <row r="65" spans="7:9">
      <c r="G65" s="243"/>
      <c r="H65" s="243"/>
      <c r="I65" s="243"/>
    </row>
    <row r="66" spans="7:9">
      <c r="G66" s="243"/>
      <c r="H66" s="243"/>
      <c r="I66" s="243"/>
    </row>
  </sheetData>
  <mergeCells count="17">
    <mergeCell ref="C8:K8"/>
    <mergeCell ref="A3:O3"/>
    <mergeCell ref="A4:O4"/>
    <mergeCell ref="C5:K5"/>
    <mergeCell ref="C6:K6"/>
    <mergeCell ref="C7:K7"/>
    <mergeCell ref="C9:K9"/>
    <mergeCell ref="C10:K10"/>
    <mergeCell ref="C32:D32"/>
    <mergeCell ref="K32:O32"/>
    <mergeCell ref="C33:D33"/>
    <mergeCell ref="K33:O33"/>
    <mergeCell ref="A12:O12"/>
    <mergeCell ref="K13:O13"/>
    <mergeCell ref="B16:O16"/>
    <mergeCell ref="B27:O27"/>
    <mergeCell ref="A30:L30"/>
  </mergeCells>
  <conditionalFormatting sqref="I17:I26">
    <cfRule type="expression" dxfId="1" priority="1" stopIfTrue="1">
      <formula>H17&gt;0</formula>
    </cfRule>
  </conditionalFormatting>
  <conditionalFormatting sqref="I28:I29">
    <cfRule type="expression" dxfId="0" priority="2" stopIfTrue="1">
      <formula>H28&gt;0</formula>
    </cfRule>
  </conditionalFormatting>
  <dataValidations count="3">
    <dataValidation type="decimal" operator="greaterThanOrEqual" allowBlank="1" showInputMessage="1" showErrorMessage="1" sqref="M28:N29 M17:N26" xr:uid="{00000000-0002-0000-0500-000000000000}">
      <formula1>0</formula1>
    </dataValidation>
    <dataValidation type="list" operator="greaterThan" allowBlank="1" showInputMessage="1" showErrorMessage="1" sqref="I28:I29 I17:I25" xr:uid="{00000000-0002-0000-0500-000001000000}">
      <formula1>"0%,5%,12%,18%,28%"</formula1>
    </dataValidation>
    <dataValidation type="whole" operator="greaterThan" allowBlank="1" showInputMessage="1" showErrorMessage="1" sqref="G28:G29 G17:G25 H26" xr:uid="{00000000-0002-0000-0500-000002000000}">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15"/>
  <sheetViews>
    <sheetView tabSelected="1" view="pageBreakPreview" topLeftCell="A9" zoomScale="85" zoomScaleNormal="100" zoomScaleSheetLayoutView="85" workbookViewId="0">
      <selection activeCell="H21" sqref="H21"/>
    </sheetView>
  </sheetViews>
  <sheetFormatPr defaultColWidth="9.140625" defaultRowHeight="15"/>
  <cols>
    <col min="1" max="1" width="5.28515625" style="296" customWidth="1"/>
    <col min="2" max="2" width="19.7109375" style="296" customWidth="1"/>
    <col min="3" max="3" width="12.85546875" style="297" customWidth="1"/>
    <col min="4" max="4" width="19.85546875" style="14" bestFit="1" customWidth="1"/>
    <col min="5" max="5" width="12.42578125" style="14" customWidth="1"/>
    <col min="6" max="6" width="12.7109375" style="14" customWidth="1"/>
    <col min="7" max="7" width="11" style="65" hidden="1" customWidth="1"/>
    <col min="8" max="8" width="65.7109375" style="299" customWidth="1"/>
    <col min="9" max="9" width="6.5703125" style="14" customWidth="1"/>
    <col min="10" max="10" width="11.28515625" style="300" customWidth="1"/>
    <col min="11" max="11" width="13.85546875" style="301" customWidth="1"/>
    <col min="12" max="12" width="20.28515625" style="298" customWidth="1"/>
    <col min="13" max="13" width="18.28515625" style="298" customWidth="1"/>
    <col min="14" max="14" width="12" style="298" hidden="1" customWidth="1"/>
    <col min="15" max="15" width="8.5703125" style="14" hidden="1" customWidth="1"/>
    <col min="16" max="16" width="8.28515625" style="14" hidden="1" customWidth="1"/>
    <col min="17" max="17" width="8.7109375" style="14" hidden="1" customWidth="1"/>
    <col min="18" max="18" width="8" style="14" hidden="1" customWidth="1"/>
    <col min="19" max="19" width="8.5703125" style="14" hidden="1" customWidth="1"/>
    <col min="20" max="20" width="9" style="14" hidden="1" customWidth="1"/>
    <col min="21" max="16384" width="9.140625" style="14"/>
  </cols>
  <sheetData>
    <row r="1" spans="1:19" s="254" customFormat="1" ht="23.25">
      <c r="A1" s="383" t="s">
        <v>327</v>
      </c>
      <c r="B1" s="383"/>
      <c r="C1" s="383"/>
      <c r="D1" s="383"/>
      <c r="E1" s="383"/>
      <c r="F1" s="383"/>
      <c r="G1" s="383"/>
      <c r="H1" s="383"/>
      <c r="I1" s="383"/>
      <c r="J1" s="383"/>
      <c r="K1" s="383"/>
      <c r="L1" s="383"/>
      <c r="M1" s="383"/>
      <c r="N1" s="383"/>
    </row>
    <row r="2" spans="1:19" s="254" customFormat="1" ht="15.6" customHeight="1">
      <c r="A2" s="383" t="s">
        <v>328</v>
      </c>
      <c r="B2" s="383"/>
      <c r="C2" s="383"/>
      <c r="D2" s="383"/>
      <c r="E2" s="383"/>
      <c r="F2" s="383"/>
      <c r="G2" s="383"/>
      <c r="H2" s="383"/>
      <c r="I2" s="383"/>
      <c r="J2" s="383"/>
      <c r="K2" s="383"/>
      <c r="L2" s="383"/>
      <c r="M2" s="383"/>
      <c r="N2" s="383"/>
    </row>
    <row r="3" spans="1:19" s="254" customFormat="1" ht="15.6" customHeight="1">
      <c r="A3" s="383" t="s">
        <v>329</v>
      </c>
      <c r="B3" s="383"/>
      <c r="C3" s="383"/>
      <c r="D3" s="383"/>
      <c r="E3" s="383"/>
      <c r="F3" s="383"/>
      <c r="G3" s="383"/>
      <c r="H3" s="383"/>
      <c r="I3" s="383"/>
      <c r="J3" s="383"/>
      <c r="K3" s="383"/>
      <c r="L3" s="383"/>
      <c r="M3" s="383"/>
      <c r="N3" s="383"/>
    </row>
    <row r="4" spans="1:19" s="254" customFormat="1" ht="23.25" hidden="1">
      <c r="A4" s="383"/>
      <c r="B4" s="383"/>
      <c r="C4" s="383"/>
      <c r="D4" s="383"/>
      <c r="E4" s="383"/>
      <c r="F4" s="383"/>
      <c r="G4" s="383"/>
      <c r="H4" s="383"/>
      <c r="I4" s="383"/>
      <c r="J4" s="383"/>
      <c r="K4" s="383"/>
      <c r="L4" s="383"/>
      <c r="M4" s="383"/>
      <c r="N4" s="383"/>
      <c r="O4" s="109"/>
    </row>
    <row r="5" spans="1:19" s="254" customFormat="1" ht="23.25">
      <c r="A5" s="383" t="s">
        <v>330</v>
      </c>
      <c r="B5" s="383"/>
      <c r="C5" s="383"/>
      <c r="D5" s="383"/>
      <c r="E5" s="383"/>
      <c r="F5" s="383"/>
      <c r="G5" s="383"/>
      <c r="H5" s="383"/>
      <c r="I5" s="383"/>
      <c r="J5" s="383"/>
      <c r="K5" s="383"/>
      <c r="L5" s="383"/>
      <c r="M5" s="383"/>
      <c r="N5" s="383"/>
      <c r="O5" s="111"/>
    </row>
    <row r="6" spans="1:19" s="101" customFormat="1" ht="20.25" customHeight="1">
      <c r="A6" s="110"/>
      <c r="B6" s="209"/>
      <c r="C6" s="141"/>
      <c r="D6" s="356"/>
      <c r="E6" s="357"/>
      <c r="F6" s="357"/>
      <c r="G6" s="357"/>
      <c r="H6" s="357"/>
      <c r="I6" s="357"/>
      <c r="J6" s="357"/>
      <c r="K6" s="357"/>
      <c r="L6" s="105" t="s">
        <v>331</v>
      </c>
      <c r="M6" s="106"/>
      <c r="N6" s="106"/>
      <c r="O6" s="107"/>
    </row>
    <row r="7" spans="1:19" s="101" customFormat="1" ht="16.5">
      <c r="A7" s="105" t="s">
        <v>332</v>
      </c>
      <c r="B7" s="106"/>
      <c r="C7" s="142"/>
      <c r="D7" s="356">
        <f>'Names of Bidder'!C8</f>
        <v>0</v>
      </c>
      <c r="E7" s="357"/>
      <c r="F7" s="357"/>
      <c r="G7" s="357"/>
      <c r="H7" s="357"/>
      <c r="I7" s="357"/>
      <c r="J7" s="357"/>
      <c r="K7" s="357"/>
      <c r="L7" s="105" t="s">
        <v>333</v>
      </c>
      <c r="M7" s="106"/>
      <c r="N7" s="106"/>
      <c r="O7" s="107"/>
    </row>
    <row r="8" spans="1:19" s="101" customFormat="1" ht="16.5">
      <c r="A8" s="102" t="s">
        <v>334</v>
      </c>
      <c r="B8" s="102"/>
      <c r="C8" s="222"/>
      <c r="D8" s="356" t="str">
        <f>'Names of Bidder'!C9</f>
        <v>…….. …… ………. ……….</v>
      </c>
      <c r="E8" s="357"/>
      <c r="F8" s="357"/>
      <c r="G8" s="357"/>
      <c r="H8" s="357"/>
      <c r="I8" s="357"/>
      <c r="J8" s="357"/>
      <c r="K8" s="357"/>
      <c r="L8" s="105" t="s">
        <v>335</v>
      </c>
      <c r="M8" s="106"/>
      <c r="N8" s="106"/>
      <c r="O8" s="107"/>
    </row>
    <row r="9" spans="1:19" s="101" customFormat="1" ht="16.5">
      <c r="A9" s="102"/>
      <c r="B9" s="102"/>
      <c r="C9" s="222"/>
      <c r="D9" s="356" t="str">
        <f>'Names of Bidder'!C10</f>
        <v>…….. …… ………. ……….</v>
      </c>
      <c r="E9" s="357"/>
      <c r="F9" s="357"/>
      <c r="G9" s="357"/>
      <c r="H9" s="357"/>
      <c r="I9" s="357"/>
      <c r="J9" s="357"/>
      <c r="K9" s="357"/>
      <c r="L9" s="102" t="s">
        <v>336</v>
      </c>
      <c r="M9" s="102"/>
      <c r="N9" s="102"/>
      <c r="O9" s="102"/>
    </row>
    <row r="10" spans="1:19" s="101" customFormat="1" ht="16.5">
      <c r="A10" s="105"/>
      <c r="B10" s="106"/>
      <c r="C10" s="142"/>
      <c r="D10" s="356" t="str">
        <f>'Names of Bidder'!C11</f>
        <v>…….. …… ………. ……….</v>
      </c>
      <c r="E10" s="357"/>
      <c r="F10" s="357"/>
      <c r="G10" s="357"/>
      <c r="H10" s="357"/>
      <c r="I10" s="357"/>
      <c r="J10" s="357"/>
      <c r="K10" s="357"/>
      <c r="L10" s="102" t="s">
        <v>337</v>
      </c>
      <c r="M10" s="102"/>
      <c r="N10" s="102"/>
      <c r="O10" s="102"/>
    </row>
    <row r="11" spans="1:19" s="101" customFormat="1" ht="16.5">
      <c r="A11" s="105"/>
      <c r="B11" s="106"/>
      <c r="C11" s="142"/>
      <c r="D11" s="356"/>
      <c r="E11" s="357"/>
      <c r="F11" s="357"/>
      <c r="G11" s="357"/>
      <c r="H11" s="357"/>
      <c r="I11" s="357"/>
      <c r="J11" s="357"/>
      <c r="K11" s="357"/>
      <c r="L11" s="102" t="s">
        <v>338</v>
      </c>
      <c r="M11" s="102"/>
      <c r="N11" s="102"/>
      <c r="O11" s="102"/>
    </row>
    <row r="12" spans="1:19" s="101" customFormat="1" ht="35.25" customHeight="1">
      <c r="A12" s="378" t="s">
        <v>467</v>
      </c>
      <c r="B12" s="379"/>
      <c r="C12" s="379"/>
      <c r="D12" s="379"/>
      <c r="E12" s="379"/>
      <c r="F12" s="379"/>
      <c r="G12" s="379"/>
      <c r="H12" s="379"/>
      <c r="I12" s="379"/>
      <c r="J12" s="379"/>
      <c r="K12" s="379"/>
      <c r="L12" s="379"/>
      <c r="M12" s="379"/>
      <c r="N12" s="379"/>
      <c r="O12" s="108"/>
    </row>
    <row r="13" spans="1:19" s="101" customFormat="1" ht="61.5" customHeight="1">
      <c r="A13" s="398" t="str">
        <f>'Schedule-1 Supply'!A3:O3</f>
        <v xml:space="preserve">Construction of customized luxury prefabricated accommodation modules with site utility buildings with all amenities viz internal electrification, finishing, with all accessories, fittings and fixtures etc. including, transport, installation and commissioning in transit camp complex at KPS-2 POWERGRID Substation, Dist- Kutch Gujarat
</v>
      </c>
      <c r="B13" s="399"/>
      <c r="C13" s="399"/>
      <c r="D13" s="399"/>
      <c r="E13" s="399"/>
      <c r="F13" s="399"/>
      <c r="G13" s="399"/>
      <c r="H13" s="399"/>
      <c r="I13" s="399"/>
      <c r="J13" s="399"/>
      <c r="K13" s="399"/>
      <c r="L13" s="399"/>
      <c r="M13" s="399"/>
      <c r="N13" s="399"/>
    </row>
    <row r="14" spans="1:19" s="101" customFormat="1" ht="14.45" customHeight="1">
      <c r="A14" s="103"/>
      <c r="B14" s="104"/>
      <c r="C14" s="104"/>
      <c r="D14" s="197"/>
      <c r="E14" s="197"/>
      <c r="F14" s="197"/>
      <c r="G14" s="104"/>
      <c r="H14" s="104"/>
      <c r="I14" s="104"/>
      <c r="J14" s="104"/>
      <c r="K14" s="104"/>
      <c r="N14" s="255"/>
    </row>
    <row r="15" spans="1:19" ht="81.75" customHeight="1">
      <c r="A15" s="256" t="s">
        <v>1</v>
      </c>
      <c r="B15" s="256" t="s">
        <v>425</v>
      </c>
      <c r="C15" s="100" t="s">
        <v>326</v>
      </c>
      <c r="D15" s="128" t="s">
        <v>323</v>
      </c>
      <c r="E15" s="100" t="s">
        <v>324</v>
      </c>
      <c r="F15" s="128" t="s">
        <v>325</v>
      </c>
      <c r="G15" s="257" t="s">
        <v>319</v>
      </c>
      <c r="H15" s="20" t="s">
        <v>2</v>
      </c>
      <c r="I15" s="44" t="s">
        <v>3</v>
      </c>
      <c r="J15" s="258" t="s">
        <v>4</v>
      </c>
      <c r="K15" s="259" t="s">
        <v>229</v>
      </c>
      <c r="L15" s="259" t="s">
        <v>416</v>
      </c>
      <c r="M15" s="259" t="s">
        <v>339</v>
      </c>
      <c r="N15" s="260" t="s">
        <v>321</v>
      </c>
      <c r="O15" s="261" t="s">
        <v>229</v>
      </c>
      <c r="P15" s="259" t="s">
        <v>295</v>
      </c>
      <c r="Q15" s="259" t="s">
        <v>296</v>
      </c>
      <c r="R15" s="259" t="s">
        <v>297</v>
      </c>
      <c r="S15" s="259" t="s">
        <v>298</v>
      </c>
    </row>
    <row r="16" spans="1:19" s="232" customFormat="1" ht="30.75" customHeight="1">
      <c r="A16" s="201"/>
      <c r="B16" s="380" t="s">
        <v>466</v>
      </c>
      <c r="C16" s="381"/>
      <c r="D16" s="381"/>
      <c r="E16" s="381"/>
      <c r="F16" s="381"/>
      <c r="G16" s="381"/>
      <c r="H16" s="381"/>
      <c r="I16" s="381"/>
      <c r="J16" s="381"/>
      <c r="K16" s="381"/>
      <c r="L16" s="381"/>
      <c r="M16" s="381"/>
      <c r="N16" s="381"/>
      <c r="O16" s="381"/>
      <c r="P16" s="382"/>
    </row>
    <row r="17" spans="1:20" s="232" customFormat="1" ht="30.75" customHeight="1">
      <c r="A17" s="201" t="s">
        <v>31</v>
      </c>
      <c r="B17" s="380" t="s">
        <v>435</v>
      </c>
      <c r="C17" s="381"/>
      <c r="D17" s="381"/>
      <c r="E17" s="381"/>
      <c r="F17" s="381"/>
      <c r="G17" s="381"/>
      <c r="H17" s="381"/>
      <c r="I17" s="381"/>
      <c r="J17" s="381"/>
      <c r="K17" s="381"/>
      <c r="L17" s="381"/>
      <c r="M17" s="381"/>
      <c r="N17" s="381"/>
      <c r="O17" s="381"/>
      <c r="P17" s="382"/>
    </row>
    <row r="18" spans="1:20" ht="64.5" customHeight="1">
      <c r="A18" s="210">
        <v>1</v>
      </c>
      <c r="B18" s="234" t="s">
        <v>468</v>
      </c>
      <c r="C18" s="234">
        <v>998736</v>
      </c>
      <c r="D18" s="195"/>
      <c r="E18" s="211">
        <v>0.18</v>
      </c>
      <c r="F18" s="196"/>
      <c r="G18" s="5"/>
      <c r="H18" s="236" t="s">
        <v>483</v>
      </c>
      <c r="I18" s="234" t="s">
        <v>438</v>
      </c>
      <c r="J18" s="239">
        <v>2</v>
      </c>
      <c r="K18" s="309"/>
      <c r="L18" s="262">
        <f>K18*J18</f>
        <v>0</v>
      </c>
      <c r="M18" s="304">
        <f>IF(ISBLANK(F18),E18*L18,F18*L18)</f>
        <v>0</v>
      </c>
      <c r="N18" s="263"/>
      <c r="O18" s="264"/>
      <c r="P18" s="265"/>
      <c r="Q18" s="265"/>
      <c r="R18" s="265"/>
      <c r="S18" s="265"/>
    </row>
    <row r="19" spans="1:20" ht="31.5">
      <c r="A19" s="210">
        <v>2</v>
      </c>
      <c r="B19" s="234" t="s">
        <v>469</v>
      </c>
      <c r="C19" s="234">
        <v>998736</v>
      </c>
      <c r="D19" s="195"/>
      <c r="E19" s="211">
        <v>0.18</v>
      </c>
      <c r="F19" s="196"/>
      <c r="G19" s="5"/>
      <c r="H19" s="266" t="s">
        <v>484</v>
      </c>
      <c r="I19" s="234" t="s">
        <v>444</v>
      </c>
      <c r="J19" s="234">
        <v>6</v>
      </c>
      <c r="K19" s="307"/>
      <c r="L19" s="262">
        <f>K19*J19</f>
        <v>0</v>
      </c>
      <c r="M19" s="304">
        <f>IF(ISBLANK(F19),E19*L19,F19*L19)</f>
        <v>0</v>
      </c>
      <c r="N19" s="263"/>
      <c r="O19" s="264">
        <v>205.45</v>
      </c>
      <c r="P19" s="265">
        <f>O19*12/100</f>
        <v>24.653999999999996</v>
      </c>
      <c r="Q19" s="265">
        <f>O19-P19</f>
        <v>180.79599999999999</v>
      </c>
      <c r="R19" s="265">
        <f>Q19*18/100</f>
        <v>32.543280000000003</v>
      </c>
      <c r="S19" s="265">
        <f>Q19+R19</f>
        <v>213.33928</v>
      </c>
      <c r="T19" s="43">
        <v>213.33</v>
      </c>
    </row>
    <row r="20" spans="1:20" ht="31.5">
      <c r="A20" s="210">
        <v>3</v>
      </c>
      <c r="B20" s="234" t="s">
        <v>469</v>
      </c>
      <c r="C20" s="234">
        <v>998736</v>
      </c>
      <c r="D20" s="195"/>
      <c r="E20" s="211">
        <v>0.18</v>
      </c>
      <c r="F20" s="196"/>
      <c r="G20" s="5"/>
      <c r="H20" s="236" t="s">
        <v>485</v>
      </c>
      <c r="I20" s="234" t="s">
        <v>444</v>
      </c>
      <c r="J20" s="234">
        <v>6</v>
      </c>
      <c r="K20" s="307"/>
      <c r="L20" s="262">
        <f t="shared" ref="L20:L83" si="0">K20*J20</f>
        <v>0</v>
      </c>
      <c r="M20" s="304">
        <f t="shared" ref="M20:M83" si="1">IF(ISBLANK(F20),E20*L20,F20*L20)</f>
        <v>0</v>
      </c>
      <c r="N20" s="263"/>
      <c r="O20" s="264"/>
      <c r="P20" s="265"/>
      <c r="Q20" s="265"/>
      <c r="R20" s="265"/>
      <c r="S20" s="265"/>
      <c r="T20" s="43"/>
    </row>
    <row r="21" spans="1:20" ht="31.5">
      <c r="A21" s="210">
        <v>4</v>
      </c>
      <c r="B21" s="234" t="s">
        <v>469</v>
      </c>
      <c r="C21" s="234">
        <v>998736</v>
      </c>
      <c r="D21" s="195"/>
      <c r="E21" s="211">
        <v>0.18</v>
      </c>
      <c r="F21" s="196"/>
      <c r="G21" s="5"/>
      <c r="H21" s="236" t="s">
        <v>486</v>
      </c>
      <c r="I21" s="234" t="s">
        <v>444</v>
      </c>
      <c r="J21" s="234">
        <v>32</v>
      </c>
      <c r="K21" s="307"/>
      <c r="L21" s="262">
        <f t="shared" si="0"/>
        <v>0</v>
      </c>
      <c r="M21" s="304">
        <f t="shared" si="1"/>
        <v>0</v>
      </c>
      <c r="N21" s="263"/>
      <c r="O21" s="264">
        <v>286.85000000000002</v>
      </c>
      <c r="P21" s="265">
        <f>O21*12/100</f>
        <v>34.422000000000004</v>
      </c>
      <c r="Q21" s="265">
        <f>O21-P21</f>
        <v>252.42800000000003</v>
      </c>
      <c r="R21" s="265">
        <f>Q21*18/100</f>
        <v>45.437040000000003</v>
      </c>
      <c r="S21" s="265">
        <f>Q21+R21</f>
        <v>297.86504000000002</v>
      </c>
      <c r="T21" s="43">
        <v>297.86</v>
      </c>
    </row>
    <row r="22" spans="1:20" ht="94.5" customHeight="1">
      <c r="A22" s="210">
        <v>5</v>
      </c>
      <c r="B22" s="234" t="s">
        <v>470</v>
      </c>
      <c r="C22" s="234">
        <v>998736</v>
      </c>
      <c r="D22" s="195"/>
      <c r="E22" s="211">
        <v>0.18</v>
      </c>
      <c r="F22" s="196"/>
      <c r="G22" s="8"/>
      <c r="H22" s="236" t="s">
        <v>487</v>
      </c>
      <c r="I22" s="234" t="s">
        <v>444</v>
      </c>
      <c r="J22" s="234">
        <v>2</v>
      </c>
      <c r="K22" s="307"/>
      <c r="L22" s="262">
        <f t="shared" si="0"/>
        <v>0</v>
      </c>
      <c r="M22" s="304">
        <f t="shared" si="1"/>
        <v>0</v>
      </c>
      <c r="N22" s="263"/>
      <c r="O22" s="264"/>
      <c r="P22" s="265"/>
      <c r="Q22" s="265"/>
      <c r="R22" s="265"/>
      <c r="S22" s="265"/>
      <c r="T22" s="43"/>
    </row>
    <row r="23" spans="1:20" ht="31.5">
      <c r="A23" s="210">
        <v>6</v>
      </c>
      <c r="B23" s="234" t="s">
        <v>470</v>
      </c>
      <c r="C23" s="234">
        <v>998736</v>
      </c>
      <c r="D23" s="195"/>
      <c r="E23" s="211">
        <v>0.18</v>
      </c>
      <c r="F23" s="196"/>
      <c r="G23" s="5"/>
      <c r="H23" s="236" t="s">
        <v>488</v>
      </c>
      <c r="I23" s="234" t="s">
        <v>444</v>
      </c>
      <c r="J23" s="234">
        <v>2</v>
      </c>
      <c r="K23" s="307"/>
      <c r="L23" s="262">
        <f t="shared" si="0"/>
        <v>0</v>
      </c>
      <c r="M23" s="304">
        <f t="shared" si="1"/>
        <v>0</v>
      </c>
      <c r="N23" s="263"/>
      <c r="O23" s="264"/>
      <c r="P23" s="265"/>
      <c r="Q23" s="265"/>
      <c r="R23" s="265"/>
      <c r="S23" s="265"/>
      <c r="T23" s="43"/>
    </row>
    <row r="24" spans="1:20" ht="47.25">
      <c r="A24" s="210">
        <v>7</v>
      </c>
      <c r="B24" s="234" t="s">
        <v>471</v>
      </c>
      <c r="C24" s="234">
        <v>998734</v>
      </c>
      <c r="D24" s="195"/>
      <c r="E24" s="211">
        <v>0.18</v>
      </c>
      <c r="F24" s="196"/>
      <c r="G24" s="5"/>
      <c r="H24" s="236" t="s">
        <v>489</v>
      </c>
      <c r="I24" s="234" t="s">
        <v>444</v>
      </c>
      <c r="J24" s="234">
        <v>4</v>
      </c>
      <c r="K24" s="307"/>
      <c r="L24" s="262">
        <f t="shared" si="0"/>
        <v>0</v>
      </c>
      <c r="M24" s="304">
        <f t="shared" si="1"/>
        <v>0</v>
      </c>
      <c r="N24" s="263"/>
      <c r="O24" s="264">
        <v>417.35</v>
      </c>
      <c r="P24" s="265">
        <f>O24*12/100</f>
        <v>50.082000000000008</v>
      </c>
      <c r="Q24" s="265">
        <f>O24-P24</f>
        <v>367.26800000000003</v>
      </c>
      <c r="R24" s="265">
        <f>Q24*18/100</f>
        <v>66.108240000000009</v>
      </c>
      <c r="S24" s="265">
        <f>Q24+R24</f>
        <v>433.37624000000005</v>
      </c>
      <c r="T24" s="43">
        <v>433.37</v>
      </c>
    </row>
    <row r="25" spans="1:20" ht="47.25">
      <c r="A25" s="210">
        <v>8</v>
      </c>
      <c r="B25" s="234" t="s">
        <v>471</v>
      </c>
      <c r="C25" s="234">
        <v>998734</v>
      </c>
      <c r="D25" s="195"/>
      <c r="E25" s="211">
        <v>0.18</v>
      </c>
      <c r="F25" s="196"/>
      <c r="G25" s="5"/>
      <c r="H25" s="236" t="s">
        <v>490</v>
      </c>
      <c r="I25" s="234" t="s">
        <v>444</v>
      </c>
      <c r="J25" s="234">
        <v>12</v>
      </c>
      <c r="K25" s="307"/>
      <c r="L25" s="262">
        <f t="shared" si="0"/>
        <v>0</v>
      </c>
      <c r="M25" s="304">
        <f t="shared" si="1"/>
        <v>0</v>
      </c>
      <c r="N25" s="263"/>
      <c r="O25" s="264">
        <v>253.95</v>
      </c>
      <c r="P25" s="265">
        <f>O25*12/100</f>
        <v>30.473999999999997</v>
      </c>
      <c r="Q25" s="265">
        <f>O25-P25</f>
        <v>223.476</v>
      </c>
      <c r="R25" s="265">
        <f>Q25*18/100</f>
        <v>40.225680000000004</v>
      </c>
      <c r="S25" s="265">
        <f>Q25+R25</f>
        <v>263.70168000000001</v>
      </c>
      <c r="T25" s="43">
        <v>263.7</v>
      </c>
    </row>
    <row r="26" spans="1:20" ht="47.25">
      <c r="A26" s="210">
        <v>9</v>
      </c>
      <c r="B26" s="234" t="s">
        <v>471</v>
      </c>
      <c r="C26" s="234">
        <v>998734</v>
      </c>
      <c r="D26" s="195"/>
      <c r="E26" s="211">
        <v>0.18</v>
      </c>
      <c r="F26" s="196"/>
      <c r="G26" s="5"/>
      <c r="H26" s="236" t="s">
        <v>491</v>
      </c>
      <c r="I26" s="234" t="s">
        <v>444</v>
      </c>
      <c r="J26" s="234">
        <v>2</v>
      </c>
      <c r="K26" s="307"/>
      <c r="L26" s="262">
        <f t="shared" si="0"/>
        <v>0</v>
      </c>
      <c r="M26" s="304">
        <f t="shared" si="1"/>
        <v>0</v>
      </c>
      <c r="N26" s="263"/>
      <c r="O26" s="264"/>
      <c r="P26" s="265"/>
      <c r="Q26" s="265"/>
      <c r="R26" s="265"/>
      <c r="S26" s="265"/>
      <c r="T26" s="43"/>
    </row>
    <row r="27" spans="1:20" ht="47.25">
      <c r="A27" s="210">
        <v>10</v>
      </c>
      <c r="B27" s="234" t="s">
        <v>471</v>
      </c>
      <c r="C27" s="234">
        <v>998734</v>
      </c>
      <c r="D27" s="195"/>
      <c r="E27" s="211">
        <v>0.18</v>
      </c>
      <c r="F27" s="196"/>
      <c r="G27" s="5"/>
      <c r="H27" s="236" t="s">
        <v>492</v>
      </c>
      <c r="I27" s="234" t="s">
        <v>444</v>
      </c>
      <c r="J27" s="234">
        <v>2</v>
      </c>
      <c r="K27" s="307"/>
      <c r="L27" s="262">
        <f t="shared" si="0"/>
        <v>0</v>
      </c>
      <c r="M27" s="304">
        <f t="shared" si="1"/>
        <v>0</v>
      </c>
      <c r="N27" s="263"/>
      <c r="O27" s="264">
        <v>104.5</v>
      </c>
      <c r="P27" s="265">
        <f>O27*12/100</f>
        <v>12.54</v>
      </c>
      <c r="Q27" s="265">
        <f>O27-P27</f>
        <v>91.960000000000008</v>
      </c>
      <c r="R27" s="265">
        <f>Q27*18/100</f>
        <v>16.552800000000001</v>
      </c>
      <c r="S27" s="265">
        <f>Q27+R27</f>
        <v>108.51280000000001</v>
      </c>
      <c r="T27" s="43">
        <v>108.51</v>
      </c>
    </row>
    <row r="28" spans="1:20" ht="47.25">
      <c r="A28" s="210">
        <v>11</v>
      </c>
      <c r="B28" s="234" t="s">
        <v>471</v>
      </c>
      <c r="C28" s="234">
        <v>998734</v>
      </c>
      <c r="D28" s="195"/>
      <c r="E28" s="211">
        <v>0.18</v>
      </c>
      <c r="F28" s="196"/>
      <c r="G28" s="5"/>
      <c r="H28" s="236" t="s">
        <v>493</v>
      </c>
      <c r="I28" s="234" t="s">
        <v>540</v>
      </c>
      <c r="J28" s="234">
        <v>0.5</v>
      </c>
      <c r="K28" s="307"/>
      <c r="L28" s="262">
        <f t="shared" si="0"/>
        <v>0</v>
      </c>
      <c r="M28" s="304">
        <f t="shared" si="1"/>
        <v>0</v>
      </c>
      <c r="N28" s="263"/>
      <c r="O28" s="264"/>
      <c r="P28" s="265"/>
      <c r="Q28" s="265"/>
      <c r="R28" s="265"/>
      <c r="S28" s="265"/>
      <c r="T28" s="43"/>
    </row>
    <row r="29" spans="1:20" ht="63">
      <c r="A29" s="210">
        <v>12</v>
      </c>
      <c r="B29" s="234" t="s">
        <v>472</v>
      </c>
      <c r="C29" s="234">
        <v>998734</v>
      </c>
      <c r="D29" s="195"/>
      <c r="E29" s="211">
        <v>0.18</v>
      </c>
      <c r="F29" s="196"/>
      <c r="G29" s="267"/>
      <c r="H29" s="236" t="s">
        <v>492</v>
      </c>
      <c r="I29" s="234" t="s">
        <v>444</v>
      </c>
      <c r="J29" s="234">
        <v>2</v>
      </c>
      <c r="K29" s="307"/>
      <c r="L29" s="262">
        <f t="shared" si="0"/>
        <v>0</v>
      </c>
      <c r="M29" s="304">
        <f t="shared" si="1"/>
        <v>0</v>
      </c>
      <c r="N29" s="263"/>
      <c r="O29" s="264">
        <v>6326.05</v>
      </c>
      <c r="P29" s="265">
        <f>O29*12/100</f>
        <v>759.12600000000009</v>
      </c>
      <c r="Q29" s="265">
        <f>O29-P29</f>
        <v>5566.924</v>
      </c>
      <c r="R29" s="265">
        <f>Q29*18/100</f>
        <v>1002.0463199999999</v>
      </c>
      <c r="S29" s="265">
        <f>Q29+R29</f>
        <v>6568.9703200000004</v>
      </c>
      <c r="T29" s="43">
        <v>6568.97</v>
      </c>
    </row>
    <row r="30" spans="1:20" ht="63">
      <c r="A30" s="210">
        <v>13</v>
      </c>
      <c r="B30" s="234" t="s">
        <v>472</v>
      </c>
      <c r="C30" s="234">
        <v>998734</v>
      </c>
      <c r="D30" s="195"/>
      <c r="E30" s="211">
        <v>0.18</v>
      </c>
      <c r="F30" s="196"/>
      <c r="G30" s="5"/>
      <c r="H30" s="236" t="s">
        <v>494</v>
      </c>
      <c r="I30" s="234" t="s">
        <v>444</v>
      </c>
      <c r="J30" s="234">
        <v>2</v>
      </c>
      <c r="K30" s="307"/>
      <c r="L30" s="262">
        <f t="shared" si="0"/>
        <v>0</v>
      </c>
      <c r="M30" s="304">
        <f t="shared" si="1"/>
        <v>0</v>
      </c>
      <c r="N30" s="268"/>
      <c r="O30" s="269"/>
      <c r="P30" s="270"/>
      <c r="Q30" s="270"/>
      <c r="R30" s="270"/>
      <c r="S30" s="271"/>
      <c r="T30" s="43"/>
    </row>
    <row r="31" spans="1:20" ht="47.25">
      <c r="A31" s="210">
        <v>14</v>
      </c>
      <c r="B31" s="234" t="s">
        <v>473</v>
      </c>
      <c r="C31" s="234">
        <v>998731</v>
      </c>
      <c r="D31" s="195"/>
      <c r="E31" s="211">
        <v>0.18</v>
      </c>
      <c r="F31" s="196"/>
      <c r="G31" s="5"/>
      <c r="H31" s="236" t="s">
        <v>437</v>
      </c>
      <c r="I31" s="234" t="s">
        <v>438</v>
      </c>
      <c r="J31" s="234">
        <v>2</v>
      </c>
      <c r="K31" s="307"/>
      <c r="L31" s="262">
        <f t="shared" si="0"/>
        <v>0</v>
      </c>
      <c r="M31" s="304">
        <f t="shared" si="1"/>
        <v>0</v>
      </c>
      <c r="N31" s="263"/>
      <c r="O31" s="264">
        <v>10185.049999999999</v>
      </c>
      <c r="P31" s="265">
        <f>O31*12/100</f>
        <v>1222.2059999999999</v>
      </c>
      <c r="Q31" s="265">
        <f>O31-P31</f>
        <v>8962.8439999999991</v>
      </c>
      <c r="R31" s="265">
        <f>Q31*18/100</f>
        <v>1613.3119199999999</v>
      </c>
      <c r="S31" s="265">
        <f>Q31+R31</f>
        <v>10576.155919999999</v>
      </c>
      <c r="T31" s="43">
        <v>10576.15</v>
      </c>
    </row>
    <row r="32" spans="1:20" ht="47.25">
      <c r="A32" s="210">
        <v>15</v>
      </c>
      <c r="B32" s="234" t="s">
        <v>473</v>
      </c>
      <c r="C32" s="234">
        <v>998731</v>
      </c>
      <c r="D32" s="195"/>
      <c r="E32" s="211">
        <v>0.18</v>
      </c>
      <c r="F32" s="196"/>
      <c r="G32" s="5"/>
      <c r="H32" s="266" t="s">
        <v>495</v>
      </c>
      <c r="I32" s="234" t="s">
        <v>444</v>
      </c>
      <c r="J32" s="234">
        <v>3</v>
      </c>
      <c r="K32" s="307"/>
      <c r="L32" s="262">
        <f t="shared" si="0"/>
        <v>0</v>
      </c>
      <c r="M32" s="304">
        <f t="shared" si="1"/>
        <v>0</v>
      </c>
      <c r="N32" s="263"/>
      <c r="O32" s="264"/>
      <c r="P32" s="265"/>
      <c r="Q32" s="265"/>
      <c r="R32" s="265"/>
      <c r="S32" s="265"/>
      <c r="T32" s="43"/>
    </row>
    <row r="33" spans="1:20" ht="47.25">
      <c r="A33" s="210">
        <v>16</v>
      </c>
      <c r="B33" s="234" t="s">
        <v>473</v>
      </c>
      <c r="C33" s="234">
        <v>998731</v>
      </c>
      <c r="D33" s="195"/>
      <c r="E33" s="211">
        <v>0.18</v>
      </c>
      <c r="F33" s="196"/>
      <c r="G33" s="5"/>
      <c r="H33" s="236" t="s">
        <v>496</v>
      </c>
      <c r="I33" s="234" t="s">
        <v>444</v>
      </c>
      <c r="J33" s="234">
        <v>3</v>
      </c>
      <c r="K33" s="307"/>
      <c r="L33" s="262">
        <f t="shared" si="0"/>
        <v>0</v>
      </c>
      <c r="M33" s="304">
        <f t="shared" si="1"/>
        <v>0</v>
      </c>
      <c r="N33" s="263"/>
      <c r="O33" s="264">
        <v>307.95</v>
      </c>
      <c r="P33" s="265">
        <f t="shared" ref="P33:P38" si="2">O33*12/100</f>
        <v>36.953999999999994</v>
      </c>
      <c r="Q33" s="265">
        <f t="shared" ref="Q33:Q38" si="3">O33-P33</f>
        <v>270.99599999999998</v>
      </c>
      <c r="R33" s="265">
        <f t="shared" ref="R33:R38" si="4">Q33*18/100</f>
        <v>48.77928</v>
      </c>
      <c r="S33" s="265">
        <f t="shared" ref="S33:S38" si="5">Q33+R33</f>
        <v>319.77527999999995</v>
      </c>
      <c r="T33" s="43">
        <v>319.77</v>
      </c>
    </row>
    <row r="34" spans="1:20" ht="47.25">
      <c r="A34" s="210">
        <v>17</v>
      </c>
      <c r="B34" s="234" t="s">
        <v>473</v>
      </c>
      <c r="C34" s="234">
        <v>998731</v>
      </c>
      <c r="D34" s="195"/>
      <c r="E34" s="211">
        <v>0.18</v>
      </c>
      <c r="F34" s="196"/>
      <c r="G34" s="5"/>
      <c r="H34" s="236" t="s">
        <v>497</v>
      </c>
      <c r="I34" s="234" t="s">
        <v>444</v>
      </c>
      <c r="J34" s="234">
        <v>6</v>
      </c>
      <c r="K34" s="307"/>
      <c r="L34" s="262">
        <f t="shared" si="0"/>
        <v>0</v>
      </c>
      <c r="M34" s="304">
        <f t="shared" si="1"/>
        <v>0</v>
      </c>
      <c r="N34" s="263"/>
      <c r="O34" s="264">
        <v>766.55</v>
      </c>
      <c r="P34" s="265">
        <f t="shared" si="2"/>
        <v>91.98599999999999</v>
      </c>
      <c r="Q34" s="265">
        <f t="shared" si="3"/>
        <v>674.56399999999996</v>
      </c>
      <c r="R34" s="265">
        <f t="shared" si="4"/>
        <v>121.42152</v>
      </c>
      <c r="S34" s="265">
        <f t="shared" si="5"/>
        <v>795.98551999999995</v>
      </c>
      <c r="T34" s="43">
        <v>795.98</v>
      </c>
    </row>
    <row r="35" spans="1:20" ht="15.75">
      <c r="A35" s="210">
        <v>18</v>
      </c>
      <c r="B35" s="234" t="s">
        <v>474</v>
      </c>
      <c r="C35" s="234">
        <v>998739</v>
      </c>
      <c r="D35" s="195"/>
      <c r="E35" s="211">
        <v>0.18</v>
      </c>
      <c r="F35" s="196"/>
      <c r="G35" s="5"/>
      <c r="H35" s="236" t="s">
        <v>440</v>
      </c>
      <c r="I35" s="234" t="s">
        <v>441</v>
      </c>
      <c r="J35" s="234">
        <v>500</v>
      </c>
      <c r="K35" s="307"/>
      <c r="L35" s="262">
        <f t="shared" si="0"/>
        <v>0</v>
      </c>
      <c r="M35" s="304">
        <f t="shared" si="1"/>
        <v>0</v>
      </c>
      <c r="N35" s="263"/>
      <c r="O35" s="264">
        <v>608.35</v>
      </c>
      <c r="P35" s="265">
        <f t="shared" si="2"/>
        <v>73.00200000000001</v>
      </c>
      <c r="Q35" s="265">
        <f t="shared" si="3"/>
        <v>535.34799999999996</v>
      </c>
      <c r="R35" s="265">
        <f t="shared" si="4"/>
        <v>96.362639999999999</v>
      </c>
      <c r="S35" s="265">
        <f t="shared" si="5"/>
        <v>631.71064000000001</v>
      </c>
      <c r="T35" s="43">
        <v>631.71</v>
      </c>
    </row>
    <row r="36" spans="1:20" ht="31.5">
      <c r="A36" s="210">
        <v>19</v>
      </c>
      <c r="B36" s="234" t="s">
        <v>475</v>
      </c>
      <c r="C36" s="234">
        <v>998731</v>
      </c>
      <c r="D36" s="195"/>
      <c r="E36" s="211">
        <v>0.18</v>
      </c>
      <c r="F36" s="196"/>
      <c r="G36" s="5"/>
      <c r="H36" s="236" t="s">
        <v>443</v>
      </c>
      <c r="I36" s="234" t="s">
        <v>444</v>
      </c>
      <c r="J36" s="234">
        <v>4</v>
      </c>
      <c r="K36" s="307"/>
      <c r="L36" s="262">
        <f t="shared" si="0"/>
        <v>0</v>
      </c>
      <c r="M36" s="304">
        <f t="shared" si="1"/>
        <v>0</v>
      </c>
      <c r="N36" s="263"/>
      <c r="O36" s="264">
        <v>804.25</v>
      </c>
      <c r="P36" s="265">
        <f t="shared" si="2"/>
        <v>96.51</v>
      </c>
      <c r="Q36" s="265">
        <f t="shared" si="3"/>
        <v>707.74</v>
      </c>
      <c r="R36" s="265">
        <f t="shared" si="4"/>
        <v>127.39319999999999</v>
      </c>
      <c r="S36" s="265">
        <f t="shared" si="5"/>
        <v>835.13319999999999</v>
      </c>
      <c r="T36" s="43">
        <v>835.13</v>
      </c>
    </row>
    <row r="37" spans="1:20" ht="31.5">
      <c r="A37" s="210">
        <v>20</v>
      </c>
      <c r="B37" s="234" t="s">
        <v>475</v>
      </c>
      <c r="C37" s="234">
        <v>998731</v>
      </c>
      <c r="D37" s="195"/>
      <c r="E37" s="211">
        <v>0.18</v>
      </c>
      <c r="F37" s="196"/>
      <c r="G37" s="5"/>
      <c r="H37" s="236" t="s">
        <v>445</v>
      </c>
      <c r="I37" s="234" t="s">
        <v>444</v>
      </c>
      <c r="J37" s="234">
        <v>4</v>
      </c>
      <c r="K37" s="307"/>
      <c r="L37" s="262">
        <f t="shared" si="0"/>
        <v>0</v>
      </c>
      <c r="M37" s="304">
        <f t="shared" si="1"/>
        <v>0</v>
      </c>
      <c r="N37" s="263"/>
      <c r="O37" s="264">
        <v>657.75</v>
      </c>
      <c r="P37" s="265">
        <f t="shared" si="2"/>
        <v>78.930000000000007</v>
      </c>
      <c r="Q37" s="265">
        <f t="shared" si="3"/>
        <v>578.81999999999994</v>
      </c>
      <c r="R37" s="265">
        <f t="shared" si="4"/>
        <v>104.18759999999999</v>
      </c>
      <c r="S37" s="265">
        <f t="shared" si="5"/>
        <v>683.00759999999991</v>
      </c>
      <c r="T37" s="43">
        <v>683</v>
      </c>
    </row>
    <row r="38" spans="1:20" ht="31.5">
      <c r="A38" s="210">
        <v>21</v>
      </c>
      <c r="B38" s="234" t="s">
        <v>475</v>
      </c>
      <c r="C38" s="234">
        <v>998739</v>
      </c>
      <c r="D38" s="195"/>
      <c r="E38" s="211">
        <v>0.18</v>
      </c>
      <c r="F38" s="196"/>
      <c r="G38" s="5"/>
      <c r="H38" s="236" t="s">
        <v>446</v>
      </c>
      <c r="I38" s="234" t="s">
        <v>438</v>
      </c>
      <c r="J38" s="234">
        <v>1</v>
      </c>
      <c r="K38" s="307"/>
      <c r="L38" s="262">
        <f t="shared" si="0"/>
        <v>0</v>
      </c>
      <c r="M38" s="304">
        <f t="shared" si="1"/>
        <v>0</v>
      </c>
      <c r="N38" s="263"/>
      <c r="O38" s="264">
        <v>814.95</v>
      </c>
      <c r="P38" s="265">
        <f t="shared" si="2"/>
        <v>97.794000000000011</v>
      </c>
      <c r="Q38" s="265">
        <f t="shared" si="3"/>
        <v>717.15600000000006</v>
      </c>
      <c r="R38" s="265">
        <f t="shared" si="4"/>
        <v>129.08808000000002</v>
      </c>
      <c r="S38" s="265">
        <f t="shared" si="5"/>
        <v>846.24408000000005</v>
      </c>
      <c r="T38" s="43">
        <v>846.24</v>
      </c>
    </row>
    <row r="39" spans="1:20" ht="31.5">
      <c r="A39" s="210">
        <v>22</v>
      </c>
      <c r="B39" s="234" t="s">
        <v>475</v>
      </c>
      <c r="C39" s="234">
        <v>995461</v>
      </c>
      <c r="D39" s="195"/>
      <c r="E39" s="211">
        <v>0.18</v>
      </c>
      <c r="F39" s="196"/>
      <c r="G39" s="5"/>
      <c r="H39" s="236" t="s">
        <v>448</v>
      </c>
      <c r="I39" s="234" t="s">
        <v>444</v>
      </c>
      <c r="J39" s="234">
        <v>1</v>
      </c>
      <c r="K39" s="307"/>
      <c r="L39" s="262">
        <f t="shared" si="0"/>
        <v>0</v>
      </c>
      <c r="M39" s="304">
        <f t="shared" si="1"/>
        <v>0</v>
      </c>
      <c r="N39" s="263"/>
      <c r="O39" s="264"/>
      <c r="P39" s="265"/>
      <c r="Q39" s="265"/>
      <c r="R39" s="265"/>
      <c r="S39" s="265"/>
      <c r="T39" s="43"/>
    </row>
    <row r="40" spans="1:20" ht="31.5">
      <c r="A40" s="210">
        <v>23</v>
      </c>
      <c r="B40" s="234" t="s">
        <v>476</v>
      </c>
      <c r="C40" s="234">
        <v>995463</v>
      </c>
      <c r="D40" s="195"/>
      <c r="E40" s="211">
        <v>0.18</v>
      </c>
      <c r="F40" s="196"/>
      <c r="G40" s="5"/>
      <c r="H40" s="236" t="s">
        <v>450</v>
      </c>
      <c r="I40" s="234" t="s">
        <v>438</v>
      </c>
      <c r="J40" s="234">
        <v>1</v>
      </c>
      <c r="K40" s="307"/>
      <c r="L40" s="262">
        <f t="shared" si="0"/>
        <v>0</v>
      </c>
      <c r="M40" s="304">
        <f t="shared" si="1"/>
        <v>0</v>
      </c>
      <c r="N40" s="263"/>
      <c r="O40" s="264">
        <v>89.65</v>
      </c>
      <c r="P40" s="265">
        <f>O40*12/100</f>
        <v>10.758000000000003</v>
      </c>
      <c r="Q40" s="265">
        <f>O40-P40</f>
        <v>78.891999999999996</v>
      </c>
      <c r="R40" s="265">
        <f>Q40*18/100</f>
        <v>14.200560000000001</v>
      </c>
      <c r="S40" s="265">
        <f>Q40+R40</f>
        <v>93.092559999999992</v>
      </c>
      <c r="T40" s="43">
        <v>93.09</v>
      </c>
    </row>
    <row r="41" spans="1:20" ht="31.5">
      <c r="A41" s="210">
        <v>24</v>
      </c>
      <c r="B41" s="234" t="s">
        <v>477</v>
      </c>
      <c r="C41" s="234">
        <v>995461</v>
      </c>
      <c r="D41" s="195"/>
      <c r="E41" s="211">
        <v>0.18</v>
      </c>
      <c r="F41" s="196"/>
      <c r="G41" s="5"/>
      <c r="H41" s="236" t="s">
        <v>498</v>
      </c>
      <c r="I41" s="234" t="s">
        <v>438</v>
      </c>
      <c r="J41" s="234">
        <v>1</v>
      </c>
      <c r="K41" s="307"/>
      <c r="L41" s="262">
        <f t="shared" si="0"/>
        <v>0</v>
      </c>
      <c r="M41" s="304">
        <f t="shared" si="1"/>
        <v>0</v>
      </c>
      <c r="N41" s="263"/>
      <c r="O41" s="264"/>
      <c r="P41" s="265"/>
      <c r="Q41" s="265"/>
      <c r="R41" s="265"/>
      <c r="S41" s="265"/>
      <c r="T41" s="43"/>
    </row>
    <row r="42" spans="1:20" ht="31.5">
      <c r="A42" s="210">
        <v>25</v>
      </c>
      <c r="B42" s="234" t="s">
        <v>477</v>
      </c>
      <c r="C42" s="234">
        <v>998736</v>
      </c>
      <c r="D42" s="195"/>
      <c r="E42" s="211">
        <v>0.18</v>
      </c>
      <c r="F42" s="196"/>
      <c r="G42" s="5"/>
      <c r="H42" s="236" t="s">
        <v>453</v>
      </c>
      <c r="I42" s="234" t="s">
        <v>444</v>
      </c>
      <c r="J42" s="234">
        <v>1</v>
      </c>
      <c r="K42" s="307"/>
      <c r="L42" s="262">
        <f t="shared" si="0"/>
        <v>0</v>
      </c>
      <c r="M42" s="304">
        <f t="shared" si="1"/>
        <v>0</v>
      </c>
      <c r="N42" s="263"/>
      <c r="O42" s="264">
        <v>89.65</v>
      </c>
      <c r="P42" s="265">
        <f>O42*12/100</f>
        <v>10.758000000000003</v>
      </c>
      <c r="Q42" s="265">
        <f>O42-P42</f>
        <v>78.891999999999996</v>
      </c>
      <c r="R42" s="265">
        <f>Q42*18/100</f>
        <v>14.200560000000001</v>
      </c>
      <c r="S42" s="265">
        <f>Q42+R42</f>
        <v>93.092559999999992</v>
      </c>
      <c r="T42" s="43">
        <v>93.09</v>
      </c>
    </row>
    <row r="43" spans="1:20" ht="31.5">
      <c r="A43" s="210">
        <v>26</v>
      </c>
      <c r="B43" s="234" t="s">
        <v>478</v>
      </c>
      <c r="C43" s="234">
        <v>998736</v>
      </c>
      <c r="D43" s="195"/>
      <c r="E43" s="211">
        <v>0.18</v>
      </c>
      <c r="F43" s="196"/>
      <c r="G43" s="8"/>
      <c r="H43" s="236" t="s">
        <v>499</v>
      </c>
      <c r="I43" s="234" t="s">
        <v>540</v>
      </c>
      <c r="J43" s="234">
        <v>2.9</v>
      </c>
      <c r="K43" s="307"/>
      <c r="L43" s="262">
        <f t="shared" si="0"/>
        <v>0</v>
      </c>
      <c r="M43" s="304">
        <f t="shared" si="1"/>
        <v>0</v>
      </c>
      <c r="N43" s="263"/>
      <c r="O43" s="264">
        <v>64.7</v>
      </c>
      <c r="P43" s="265">
        <f>O43*12/100</f>
        <v>7.7640000000000011</v>
      </c>
      <c r="Q43" s="265">
        <f>O43-P43</f>
        <v>56.936</v>
      </c>
      <c r="R43" s="265">
        <f>Q43*18/100</f>
        <v>10.248479999999999</v>
      </c>
      <c r="S43" s="265">
        <f>Q43+R43</f>
        <v>67.184479999999994</v>
      </c>
      <c r="T43" s="43">
        <v>67.180000000000007</v>
      </c>
    </row>
    <row r="44" spans="1:20" ht="31.5">
      <c r="A44" s="210">
        <v>27</v>
      </c>
      <c r="B44" s="234" t="s">
        <v>478</v>
      </c>
      <c r="C44" s="234">
        <v>998736</v>
      </c>
      <c r="D44" s="195"/>
      <c r="E44" s="211">
        <v>0.18</v>
      </c>
      <c r="F44" s="196"/>
      <c r="G44" s="5"/>
      <c r="H44" s="236" t="s">
        <v>500</v>
      </c>
      <c r="I44" s="234" t="s">
        <v>540</v>
      </c>
      <c r="J44" s="234">
        <v>1.8</v>
      </c>
      <c r="K44" s="307"/>
      <c r="L44" s="262">
        <f t="shared" si="0"/>
        <v>0</v>
      </c>
      <c r="M44" s="304">
        <f t="shared" si="1"/>
        <v>0</v>
      </c>
      <c r="N44" s="263"/>
      <c r="O44" s="264">
        <v>688.45</v>
      </c>
      <c r="P44" s="265">
        <f>O44*12/100</f>
        <v>82.614000000000019</v>
      </c>
      <c r="Q44" s="265">
        <f>O44-P44</f>
        <v>605.83600000000001</v>
      </c>
      <c r="R44" s="265">
        <f>Q44*18/100</f>
        <v>109.05048000000001</v>
      </c>
      <c r="S44" s="265">
        <f>Q44+R44</f>
        <v>714.88648000000001</v>
      </c>
      <c r="T44" s="43">
        <v>714.88</v>
      </c>
    </row>
    <row r="45" spans="1:20" ht="36" customHeight="1">
      <c r="A45" s="210">
        <v>28</v>
      </c>
      <c r="B45" s="234" t="s">
        <v>478</v>
      </c>
      <c r="C45" s="234">
        <v>998736</v>
      </c>
      <c r="D45" s="195"/>
      <c r="E45" s="211">
        <v>0.18</v>
      </c>
      <c r="F45" s="196"/>
      <c r="G45" s="5"/>
      <c r="H45" s="236" t="s">
        <v>501</v>
      </c>
      <c r="I45" s="234" t="s">
        <v>540</v>
      </c>
      <c r="J45" s="234">
        <v>1.3</v>
      </c>
      <c r="K45" s="307"/>
      <c r="L45" s="262">
        <f t="shared" si="0"/>
        <v>0</v>
      </c>
      <c r="M45" s="304">
        <f t="shared" si="1"/>
        <v>0</v>
      </c>
      <c r="N45" s="263"/>
      <c r="O45" s="264"/>
      <c r="P45" s="265"/>
      <c r="Q45" s="265"/>
      <c r="R45" s="265"/>
      <c r="S45" s="265"/>
      <c r="T45" s="43"/>
    </row>
    <row r="46" spans="1:20" ht="31.5">
      <c r="A46" s="210">
        <v>29</v>
      </c>
      <c r="B46" s="234" t="s">
        <v>478</v>
      </c>
      <c r="C46" s="234">
        <v>998736</v>
      </c>
      <c r="D46" s="195"/>
      <c r="E46" s="211">
        <v>0.18</v>
      </c>
      <c r="F46" s="196"/>
      <c r="G46" s="5"/>
      <c r="H46" s="236" t="s">
        <v>502</v>
      </c>
      <c r="I46" s="234" t="s">
        <v>540</v>
      </c>
      <c r="J46" s="234">
        <v>1.5</v>
      </c>
      <c r="K46" s="307"/>
      <c r="L46" s="262">
        <f t="shared" si="0"/>
        <v>0</v>
      </c>
      <c r="M46" s="304">
        <f t="shared" si="1"/>
        <v>0</v>
      </c>
      <c r="N46" s="263"/>
      <c r="O46" s="272">
        <v>8320.0499999999993</v>
      </c>
      <c r="P46" s="265">
        <f>O46*12/100</f>
        <v>998.40599999999995</v>
      </c>
      <c r="Q46" s="265">
        <f>O46-P46</f>
        <v>7321.6439999999993</v>
      </c>
      <c r="R46" s="265">
        <f>Q46*18/100</f>
        <v>1317.8959199999997</v>
      </c>
      <c r="S46" s="265">
        <f>Q46+R46</f>
        <v>8639.5399199999993</v>
      </c>
      <c r="T46" s="43">
        <v>8639.5300000000007</v>
      </c>
    </row>
    <row r="47" spans="1:20" ht="31.5">
      <c r="A47" s="210">
        <v>30</v>
      </c>
      <c r="B47" s="234" t="s">
        <v>478</v>
      </c>
      <c r="C47" s="234">
        <v>998736</v>
      </c>
      <c r="D47" s="195"/>
      <c r="E47" s="211">
        <v>0.18</v>
      </c>
      <c r="F47" s="196"/>
      <c r="G47" s="5"/>
      <c r="H47" s="236" t="s">
        <v>503</v>
      </c>
      <c r="I47" s="234" t="s">
        <v>540</v>
      </c>
      <c r="J47" s="234">
        <v>2</v>
      </c>
      <c r="K47" s="307"/>
      <c r="L47" s="262">
        <f t="shared" si="0"/>
        <v>0</v>
      </c>
      <c r="M47" s="304">
        <f t="shared" si="1"/>
        <v>0</v>
      </c>
      <c r="N47" s="263"/>
      <c r="O47" s="272">
        <v>9263.15</v>
      </c>
      <c r="P47" s="265">
        <f>O47*12/100</f>
        <v>1111.578</v>
      </c>
      <c r="Q47" s="265">
        <f>O47-P47</f>
        <v>8151.5720000000001</v>
      </c>
      <c r="R47" s="265">
        <f>Q47*18/100</f>
        <v>1467.28296</v>
      </c>
      <c r="S47" s="265">
        <f>Q47+R47</f>
        <v>9618.8549600000006</v>
      </c>
      <c r="T47" s="43">
        <v>9618.85</v>
      </c>
    </row>
    <row r="48" spans="1:20" ht="31.5">
      <c r="A48" s="210">
        <v>31</v>
      </c>
      <c r="B48" s="234" t="s">
        <v>478</v>
      </c>
      <c r="C48" s="234">
        <v>998736</v>
      </c>
      <c r="D48" s="195"/>
      <c r="E48" s="211">
        <v>0.18</v>
      </c>
      <c r="F48" s="196"/>
      <c r="G48" s="5"/>
      <c r="H48" s="236" t="s">
        <v>504</v>
      </c>
      <c r="I48" s="234" t="s">
        <v>540</v>
      </c>
      <c r="J48" s="234">
        <v>2</v>
      </c>
      <c r="K48" s="307"/>
      <c r="L48" s="262">
        <f t="shared" si="0"/>
        <v>0</v>
      </c>
      <c r="M48" s="304">
        <f t="shared" si="1"/>
        <v>0</v>
      </c>
      <c r="N48" s="263"/>
      <c r="O48" s="264"/>
      <c r="P48" s="265"/>
      <c r="Q48" s="265"/>
      <c r="R48" s="265"/>
      <c r="S48" s="265"/>
      <c r="T48" s="43"/>
    </row>
    <row r="49" spans="1:20" ht="31.5">
      <c r="A49" s="210">
        <v>32</v>
      </c>
      <c r="B49" s="234" t="s">
        <v>478</v>
      </c>
      <c r="C49" s="234">
        <v>998736</v>
      </c>
      <c r="D49" s="195"/>
      <c r="E49" s="211">
        <v>0.18</v>
      </c>
      <c r="F49" s="196"/>
      <c r="G49" s="5"/>
      <c r="H49" s="236" t="s">
        <v>505</v>
      </c>
      <c r="I49" s="234" t="s">
        <v>540</v>
      </c>
      <c r="J49" s="234">
        <v>2</v>
      </c>
      <c r="K49" s="307"/>
      <c r="L49" s="262">
        <f t="shared" si="0"/>
        <v>0</v>
      </c>
      <c r="M49" s="304">
        <f t="shared" si="1"/>
        <v>0</v>
      </c>
      <c r="N49" s="263"/>
      <c r="O49" s="264">
        <v>6658.25</v>
      </c>
      <c r="P49" s="265">
        <f>O49*12/100</f>
        <v>798.99</v>
      </c>
      <c r="Q49" s="265">
        <f>O49-P49</f>
        <v>5859.26</v>
      </c>
      <c r="R49" s="265">
        <f>Q49*18/100</f>
        <v>1054.6668</v>
      </c>
      <c r="S49" s="265">
        <f>Q49+R49</f>
        <v>6913.9268000000002</v>
      </c>
      <c r="T49" s="43">
        <v>6913.92</v>
      </c>
    </row>
    <row r="50" spans="1:20" ht="31.5">
      <c r="A50" s="210">
        <v>33</v>
      </c>
      <c r="B50" s="234" t="s">
        <v>478</v>
      </c>
      <c r="C50" s="234">
        <v>998736</v>
      </c>
      <c r="D50" s="195"/>
      <c r="E50" s="211">
        <v>0.18</v>
      </c>
      <c r="F50" s="196"/>
      <c r="G50" s="5"/>
      <c r="H50" s="236" t="s">
        <v>506</v>
      </c>
      <c r="I50" s="234" t="s">
        <v>540</v>
      </c>
      <c r="J50" s="234">
        <v>3</v>
      </c>
      <c r="K50" s="307"/>
      <c r="L50" s="262">
        <f t="shared" si="0"/>
        <v>0</v>
      </c>
      <c r="M50" s="304">
        <f t="shared" si="1"/>
        <v>0</v>
      </c>
      <c r="N50" s="263"/>
      <c r="O50" s="264">
        <v>8512.1</v>
      </c>
      <c r="P50" s="265">
        <f>O50*12/100</f>
        <v>1021.4520000000001</v>
      </c>
      <c r="Q50" s="265">
        <f>O50-P50</f>
        <v>7490.6480000000001</v>
      </c>
      <c r="R50" s="265">
        <f>Q50*18/100</f>
        <v>1348.31664</v>
      </c>
      <c r="S50" s="265">
        <f>Q50+R50</f>
        <v>8838.9646400000001</v>
      </c>
      <c r="T50" s="43">
        <v>8838.9599999999991</v>
      </c>
    </row>
    <row r="51" spans="1:20" ht="31.5">
      <c r="A51" s="210">
        <v>34</v>
      </c>
      <c r="B51" s="234" t="s">
        <v>478</v>
      </c>
      <c r="C51" s="234">
        <v>998736</v>
      </c>
      <c r="D51" s="195"/>
      <c r="E51" s="211">
        <v>0.18</v>
      </c>
      <c r="F51" s="196"/>
      <c r="G51" s="5"/>
      <c r="H51" s="236" t="s">
        <v>507</v>
      </c>
      <c r="I51" s="234" t="s">
        <v>540</v>
      </c>
      <c r="J51" s="234">
        <v>0.5</v>
      </c>
      <c r="K51" s="307"/>
      <c r="L51" s="262">
        <f t="shared" si="0"/>
        <v>0</v>
      </c>
      <c r="M51" s="304">
        <f t="shared" si="1"/>
        <v>0</v>
      </c>
      <c r="N51" s="263"/>
      <c r="O51" s="264">
        <v>837.85</v>
      </c>
      <c r="P51" s="265">
        <f>O51*12/100</f>
        <v>100.542</v>
      </c>
      <c r="Q51" s="265">
        <f>O51-P51</f>
        <v>737.30799999999999</v>
      </c>
      <c r="R51" s="265">
        <f>Q51*18/100</f>
        <v>132.71544</v>
      </c>
      <c r="S51" s="265">
        <f>Q51+R51</f>
        <v>870.02343999999994</v>
      </c>
      <c r="T51" s="43">
        <v>870.02</v>
      </c>
    </row>
    <row r="52" spans="1:20" ht="141.75">
      <c r="A52" s="210">
        <v>35</v>
      </c>
      <c r="B52" s="234"/>
      <c r="C52" s="234">
        <v>995461</v>
      </c>
      <c r="D52" s="195"/>
      <c r="E52" s="211">
        <v>0.18</v>
      </c>
      <c r="F52" s="196"/>
      <c r="G52" s="5"/>
      <c r="H52" s="236" t="s">
        <v>455</v>
      </c>
      <c r="I52" s="238" t="s">
        <v>438</v>
      </c>
      <c r="J52" s="238">
        <v>1</v>
      </c>
      <c r="K52" s="310"/>
      <c r="L52" s="262">
        <f t="shared" si="0"/>
        <v>0</v>
      </c>
      <c r="M52" s="304">
        <f t="shared" si="1"/>
        <v>0</v>
      </c>
      <c r="N52" s="263"/>
      <c r="O52" s="264"/>
      <c r="P52" s="265"/>
      <c r="Q52" s="265"/>
      <c r="R52" s="265"/>
      <c r="S52" s="265"/>
      <c r="T52" s="43"/>
    </row>
    <row r="53" spans="1:20" ht="47.25">
      <c r="A53" s="210">
        <v>36</v>
      </c>
      <c r="B53" s="273" t="s">
        <v>479</v>
      </c>
      <c r="C53" s="238">
        <v>995455</v>
      </c>
      <c r="D53" s="195"/>
      <c r="E53" s="211">
        <v>0.18</v>
      </c>
      <c r="F53" s="196"/>
      <c r="G53" s="5"/>
      <c r="H53" s="274" t="s">
        <v>508</v>
      </c>
      <c r="I53" s="273" t="s">
        <v>541</v>
      </c>
      <c r="J53" s="273">
        <v>22</v>
      </c>
      <c r="K53" s="311"/>
      <c r="L53" s="262">
        <f t="shared" si="0"/>
        <v>0</v>
      </c>
      <c r="M53" s="304">
        <f t="shared" si="1"/>
        <v>0</v>
      </c>
      <c r="N53" s="263"/>
      <c r="O53" s="264"/>
      <c r="P53" s="265"/>
      <c r="Q53" s="265"/>
      <c r="R53" s="265"/>
      <c r="S53" s="265"/>
      <c r="T53" s="43"/>
    </row>
    <row r="54" spans="1:20" ht="47.25">
      <c r="A54" s="210">
        <v>37</v>
      </c>
      <c r="B54" s="275" t="s">
        <v>479</v>
      </c>
      <c r="C54" s="238">
        <v>995455</v>
      </c>
      <c r="D54" s="195"/>
      <c r="E54" s="211">
        <v>0.18</v>
      </c>
      <c r="F54" s="196"/>
      <c r="G54" s="5"/>
      <c r="H54" s="274" t="s">
        <v>509</v>
      </c>
      <c r="I54" s="273" t="s">
        <v>541</v>
      </c>
      <c r="J54" s="273">
        <v>11</v>
      </c>
      <c r="K54" s="311"/>
      <c r="L54" s="262">
        <f t="shared" si="0"/>
        <v>0</v>
      </c>
      <c r="M54" s="304">
        <f t="shared" si="1"/>
        <v>0</v>
      </c>
      <c r="N54" s="263"/>
      <c r="O54" s="264">
        <v>2639.45</v>
      </c>
      <c r="P54" s="265">
        <f>O54*12/100</f>
        <v>316.73399999999998</v>
      </c>
      <c r="Q54" s="265">
        <f>O54-P54</f>
        <v>2322.7159999999999</v>
      </c>
      <c r="R54" s="265">
        <f>Q54*18/100</f>
        <v>418.08888000000002</v>
      </c>
      <c r="S54" s="265">
        <f>Q54+R54</f>
        <v>2740.8048799999997</v>
      </c>
      <c r="T54" s="43">
        <v>2740.8</v>
      </c>
    </row>
    <row r="55" spans="1:20" ht="31.5">
      <c r="A55" s="210">
        <v>38</v>
      </c>
      <c r="B55" s="275" t="s">
        <v>480</v>
      </c>
      <c r="C55" s="238">
        <v>995455</v>
      </c>
      <c r="D55" s="195"/>
      <c r="E55" s="211">
        <v>0.18</v>
      </c>
      <c r="F55" s="196"/>
      <c r="G55" s="5"/>
      <c r="H55" s="274" t="s">
        <v>510</v>
      </c>
      <c r="I55" s="273" t="s">
        <v>541</v>
      </c>
      <c r="J55" s="273">
        <v>5</v>
      </c>
      <c r="K55" s="213"/>
      <c r="L55" s="262">
        <f t="shared" si="0"/>
        <v>0</v>
      </c>
      <c r="M55" s="304">
        <f t="shared" si="1"/>
        <v>0</v>
      </c>
      <c r="N55" s="263"/>
      <c r="O55" s="264">
        <v>808.15</v>
      </c>
      <c r="P55" s="265">
        <f>O55*12/100</f>
        <v>96.977999999999994</v>
      </c>
      <c r="Q55" s="265">
        <f>O55-P55</f>
        <v>711.17200000000003</v>
      </c>
      <c r="R55" s="265">
        <f>Q55*18/100</f>
        <v>128.01096000000001</v>
      </c>
      <c r="S55" s="265">
        <f>Q55+R55</f>
        <v>839.18296000000009</v>
      </c>
      <c r="T55" s="43">
        <v>839.18</v>
      </c>
    </row>
    <row r="56" spans="1:20" ht="15.75">
      <c r="A56" s="210">
        <v>39</v>
      </c>
      <c r="B56" s="276" t="s">
        <v>479</v>
      </c>
      <c r="C56" s="238">
        <v>995455</v>
      </c>
      <c r="D56" s="195"/>
      <c r="E56" s="211">
        <v>0.18</v>
      </c>
      <c r="F56" s="196"/>
      <c r="G56" s="5"/>
      <c r="H56" s="277" t="s">
        <v>511</v>
      </c>
      <c r="I56" s="273" t="s">
        <v>541</v>
      </c>
      <c r="J56" s="273">
        <v>2</v>
      </c>
      <c r="K56" s="311"/>
      <c r="L56" s="262">
        <f t="shared" si="0"/>
        <v>0</v>
      </c>
      <c r="M56" s="304">
        <f t="shared" si="1"/>
        <v>0</v>
      </c>
      <c r="N56" s="263"/>
      <c r="O56" s="264"/>
      <c r="P56" s="265"/>
      <c r="Q56" s="265"/>
      <c r="R56" s="265"/>
      <c r="S56" s="265"/>
      <c r="T56" s="43"/>
    </row>
    <row r="57" spans="1:20" ht="63">
      <c r="A57" s="210">
        <v>40</v>
      </c>
      <c r="B57" s="273" t="s">
        <v>481</v>
      </c>
      <c r="C57" s="238">
        <v>995433</v>
      </c>
      <c r="D57" s="195"/>
      <c r="E57" s="211">
        <v>0.18</v>
      </c>
      <c r="F57" s="196"/>
      <c r="G57" s="5"/>
      <c r="H57" s="278" t="s">
        <v>512</v>
      </c>
      <c r="I57" s="273" t="s">
        <v>542</v>
      </c>
      <c r="J57" s="273">
        <v>2326</v>
      </c>
      <c r="K57" s="213"/>
      <c r="L57" s="262">
        <f t="shared" si="0"/>
        <v>0</v>
      </c>
      <c r="M57" s="304">
        <f t="shared" si="1"/>
        <v>0</v>
      </c>
      <c r="N57" s="263"/>
      <c r="O57" s="264"/>
      <c r="P57" s="265"/>
      <c r="Q57" s="265"/>
      <c r="R57" s="265"/>
      <c r="S57" s="265"/>
      <c r="T57" s="43"/>
    </row>
    <row r="58" spans="1:20" ht="15.75">
      <c r="A58" s="210">
        <v>41</v>
      </c>
      <c r="B58" s="273" t="s">
        <v>481</v>
      </c>
      <c r="C58" s="303">
        <v>995454</v>
      </c>
      <c r="D58" s="195"/>
      <c r="E58" s="211">
        <v>0.18</v>
      </c>
      <c r="F58" s="196"/>
      <c r="G58" s="5"/>
      <c r="H58" s="274" t="s">
        <v>513</v>
      </c>
      <c r="I58" s="273" t="s">
        <v>542</v>
      </c>
      <c r="J58" s="273">
        <v>130</v>
      </c>
      <c r="K58" s="208"/>
      <c r="L58" s="262">
        <f t="shared" si="0"/>
        <v>0</v>
      </c>
      <c r="M58" s="304">
        <f t="shared" si="1"/>
        <v>0</v>
      </c>
      <c r="N58" s="263"/>
      <c r="O58" s="264">
        <v>474.7</v>
      </c>
      <c r="P58" s="265">
        <f>O58*12/100</f>
        <v>56.963999999999999</v>
      </c>
      <c r="Q58" s="265">
        <f>O58-P58</f>
        <v>417.73599999999999</v>
      </c>
      <c r="R58" s="265">
        <f>Q58*18/100</f>
        <v>75.192479999999989</v>
      </c>
      <c r="S58" s="265">
        <f>Q58+R58</f>
        <v>492.92847999999998</v>
      </c>
      <c r="T58" s="43">
        <v>492.92</v>
      </c>
    </row>
    <row r="59" spans="1:20" ht="15.75">
      <c r="A59" s="210">
        <v>42</v>
      </c>
      <c r="B59" s="273" t="s">
        <v>481</v>
      </c>
      <c r="C59" s="303">
        <v>995454</v>
      </c>
      <c r="D59" s="195"/>
      <c r="E59" s="211">
        <v>0.18</v>
      </c>
      <c r="F59" s="196"/>
      <c r="G59" s="1"/>
      <c r="H59" s="274" t="s">
        <v>514</v>
      </c>
      <c r="I59" s="273" t="s">
        <v>542</v>
      </c>
      <c r="J59" s="273">
        <v>20</v>
      </c>
      <c r="K59" s="208"/>
      <c r="L59" s="262">
        <f t="shared" si="0"/>
        <v>0</v>
      </c>
      <c r="M59" s="304">
        <f t="shared" si="1"/>
        <v>0</v>
      </c>
      <c r="N59" s="263"/>
      <c r="O59" s="264"/>
      <c r="P59" s="265"/>
      <c r="Q59" s="265"/>
      <c r="R59" s="265"/>
      <c r="S59" s="265"/>
      <c r="T59" s="43"/>
    </row>
    <row r="60" spans="1:20" ht="47.25">
      <c r="A60" s="210">
        <v>43</v>
      </c>
      <c r="B60" s="234" t="s">
        <v>481</v>
      </c>
      <c r="C60" s="303">
        <v>995454</v>
      </c>
      <c r="D60" s="195"/>
      <c r="E60" s="211">
        <v>0.18</v>
      </c>
      <c r="F60" s="196"/>
      <c r="G60" s="267"/>
      <c r="H60" s="236" t="s">
        <v>515</v>
      </c>
      <c r="I60" s="234" t="s">
        <v>542</v>
      </c>
      <c r="J60" s="234">
        <v>401</v>
      </c>
      <c r="K60" s="208"/>
      <c r="L60" s="262">
        <f t="shared" si="0"/>
        <v>0</v>
      </c>
      <c r="M60" s="304">
        <f t="shared" si="1"/>
        <v>0</v>
      </c>
      <c r="N60" s="263"/>
      <c r="O60" s="264">
        <v>573.4</v>
      </c>
      <c r="P60" s="265">
        <f>O60*12/100</f>
        <v>68.807999999999993</v>
      </c>
      <c r="Q60" s="265">
        <f>O60-P60</f>
        <v>504.59199999999998</v>
      </c>
      <c r="R60" s="265">
        <f>Q60*18/100</f>
        <v>90.826559999999986</v>
      </c>
      <c r="S60" s="265">
        <f>Q60+R60</f>
        <v>595.41855999999996</v>
      </c>
      <c r="T60" s="43">
        <v>595.41</v>
      </c>
    </row>
    <row r="61" spans="1:20" ht="31.5">
      <c r="A61" s="210">
        <v>44</v>
      </c>
      <c r="B61" s="234" t="s">
        <v>481</v>
      </c>
      <c r="C61" s="303">
        <v>995454</v>
      </c>
      <c r="D61" s="195"/>
      <c r="E61" s="211">
        <v>0.18</v>
      </c>
      <c r="F61" s="196"/>
      <c r="G61" s="5"/>
      <c r="H61" s="236" t="s">
        <v>516</v>
      </c>
      <c r="I61" s="234" t="s">
        <v>542</v>
      </c>
      <c r="J61" s="234">
        <v>192</v>
      </c>
      <c r="K61" s="208"/>
      <c r="L61" s="262">
        <f t="shared" si="0"/>
        <v>0</v>
      </c>
      <c r="M61" s="304">
        <f t="shared" si="1"/>
        <v>0</v>
      </c>
      <c r="N61" s="263"/>
      <c r="O61" s="264"/>
      <c r="P61" s="265"/>
      <c r="Q61" s="265"/>
      <c r="R61" s="265"/>
      <c r="S61" s="265"/>
      <c r="T61" s="43"/>
    </row>
    <row r="62" spans="1:20" ht="15.75">
      <c r="A62" s="210">
        <v>45</v>
      </c>
      <c r="B62" s="234" t="s">
        <v>481</v>
      </c>
      <c r="C62" s="303">
        <v>995454</v>
      </c>
      <c r="D62" s="195"/>
      <c r="E62" s="211">
        <v>0.18</v>
      </c>
      <c r="F62" s="196"/>
      <c r="G62" s="279"/>
      <c r="H62" s="236" t="s">
        <v>517</v>
      </c>
      <c r="I62" s="234" t="s">
        <v>543</v>
      </c>
      <c r="J62" s="234">
        <v>26</v>
      </c>
      <c r="K62" s="208"/>
      <c r="L62" s="262">
        <f t="shared" si="0"/>
        <v>0</v>
      </c>
      <c r="M62" s="304">
        <f t="shared" si="1"/>
        <v>0</v>
      </c>
      <c r="N62" s="263"/>
      <c r="O62" s="264">
        <v>1325.55</v>
      </c>
      <c r="P62" s="265">
        <f>O62*12/100</f>
        <v>159.06599999999997</v>
      </c>
      <c r="Q62" s="265">
        <f>O62-P62</f>
        <v>1166.4839999999999</v>
      </c>
      <c r="R62" s="265">
        <f>Q62*18/100</f>
        <v>209.96711999999999</v>
      </c>
      <c r="S62" s="265">
        <f>Q62+R62</f>
        <v>1376.4511199999999</v>
      </c>
      <c r="T62" s="43">
        <v>1376.45</v>
      </c>
    </row>
    <row r="63" spans="1:20" ht="47.25">
      <c r="A63" s="210">
        <v>46</v>
      </c>
      <c r="B63" s="234" t="s">
        <v>481</v>
      </c>
      <c r="C63" s="303">
        <v>995455</v>
      </c>
      <c r="D63" s="195"/>
      <c r="E63" s="211">
        <v>0.18</v>
      </c>
      <c r="F63" s="196"/>
      <c r="G63" s="267"/>
      <c r="H63" s="236" t="s">
        <v>518</v>
      </c>
      <c r="I63" s="234" t="s">
        <v>543</v>
      </c>
      <c r="J63" s="234">
        <v>4</v>
      </c>
      <c r="K63" s="208"/>
      <c r="L63" s="262">
        <f t="shared" si="0"/>
        <v>0</v>
      </c>
      <c r="M63" s="304">
        <f t="shared" si="1"/>
        <v>0</v>
      </c>
      <c r="N63" s="263"/>
      <c r="O63" s="264"/>
      <c r="P63" s="265"/>
      <c r="Q63" s="265"/>
      <c r="R63" s="265"/>
      <c r="S63" s="265"/>
      <c r="T63" s="43"/>
    </row>
    <row r="64" spans="1:20" ht="15.75">
      <c r="A64" s="210">
        <v>47</v>
      </c>
      <c r="B64" s="234" t="s">
        <v>481</v>
      </c>
      <c r="C64" s="303">
        <v>995428</v>
      </c>
      <c r="D64" s="195"/>
      <c r="E64" s="211">
        <v>0.18</v>
      </c>
      <c r="F64" s="196"/>
      <c r="G64" s="267"/>
      <c r="H64" s="236" t="s">
        <v>519</v>
      </c>
      <c r="I64" s="234" t="s">
        <v>544</v>
      </c>
      <c r="J64" s="234">
        <v>2500</v>
      </c>
      <c r="K64" s="208"/>
      <c r="L64" s="262">
        <f t="shared" si="0"/>
        <v>0</v>
      </c>
      <c r="M64" s="304">
        <f t="shared" si="1"/>
        <v>0</v>
      </c>
      <c r="N64" s="263"/>
      <c r="O64" s="264">
        <v>85.25</v>
      </c>
      <c r="P64" s="265">
        <f>O64*12/100</f>
        <v>10.23</v>
      </c>
      <c r="Q64" s="265">
        <f>O64-P64</f>
        <v>75.02</v>
      </c>
      <c r="R64" s="265">
        <f>Q64*18/100</f>
        <v>13.503599999999999</v>
      </c>
      <c r="S64" s="265">
        <f>Q64+R64</f>
        <v>88.523599999999988</v>
      </c>
      <c r="T64" s="43">
        <v>88.52</v>
      </c>
    </row>
    <row r="65" spans="1:20" ht="15.75">
      <c r="A65" s="210">
        <v>48</v>
      </c>
      <c r="B65" s="234" t="s">
        <v>481</v>
      </c>
      <c r="C65" s="238">
        <v>995424</v>
      </c>
      <c r="D65" s="195"/>
      <c r="E65" s="211">
        <v>0.18</v>
      </c>
      <c r="F65" s="196"/>
      <c r="G65" s="5"/>
      <c r="H65" s="236" t="s">
        <v>520</v>
      </c>
      <c r="I65" s="234" t="s">
        <v>544</v>
      </c>
      <c r="J65" s="234">
        <v>2500</v>
      </c>
      <c r="K65" s="208"/>
      <c r="L65" s="262">
        <f t="shared" si="0"/>
        <v>0</v>
      </c>
      <c r="M65" s="304">
        <f t="shared" si="1"/>
        <v>0</v>
      </c>
      <c r="N65" s="263"/>
      <c r="O65" s="264"/>
      <c r="P65" s="265"/>
      <c r="Q65" s="265"/>
      <c r="R65" s="265"/>
      <c r="S65" s="265"/>
      <c r="T65" s="43"/>
    </row>
    <row r="66" spans="1:20" ht="31.5">
      <c r="A66" s="210">
        <v>49</v>
      </c>
      <c r="B66" s="273"/>
      <c r="C66" s="303">
        <v>995428</v>
      </c>
      <c r="D66" s="195"/>
      <c r="E66" s="211">
        <v>0.18</v>
      </c>
      <c r="F66" s="196"/>
      <c r="G66" s="267"/>
      <c r="H66" s="274" t="s">
        <v>521</v>
      </c>
      <c r="I66" s="273" t="s">
        <v>544</v>
      </c>
      <c r="J66" s="273">
        <v>1500</v>
      </c>
      <c r="K66" s="208"/>
      <c r="L66" s="262">
        <f t="shared" si="0"/>
        <v>0</v>
      </c>
      <c r="M66" s="304">
        <f t="shared" si="1"/>
        <v>0</v>
      </c>
      <c r="N66" s="263"/>
      <c r="O66" s="264">
        <v>197.7</v>
      </c>
      <c r="P66" s="265">
        <f>O66*12/100</f>
        <v>23.723999999999997</v>
      </c>
      <c r="Q66" s="265">
        <f>O66-P66</f>
        <v>173.976</v>
      </c>
      <c r="R66" s="265">
        <f>Q66*18/100</f>
        <v>31.31568</v>
      </c>
      <c r="S66" s="265">
        <f>Q66+R66</f>
        <v>205.29167999999999</v>
      </c>
      <c r="T66" s="43">
        <v>205.29</v>
      </c>
    </row>
    <row r="67" spans="1:20" ht="31.5">
      <c r="A67" s="210">
        <v>50</v>
      </c>
      <c r="B67" s="234" t="s">
        <v>481</v>
      </c>
      <c r="C67" s="238">
        <v>995429</v>
      </c>
      <c r="D67" s="195"/>
      <c r="E67" s="211">
        <v>0.18</v>
      </c>
      <c r="F67" s="196"/>
      <c r="G67" s="5"/>
      <c r="H67" s="236" t="s">
        <v>522</v>
      </c>
      <c r="I67" s="234" t="s">
        <v>542</v>
      </c>
      <c r="J67" s="234">
        <v>50</v>
      </c>
      <c r="K67" s="208"/>
      <c r="L67" s="262">
        <f t="shared" si="0"/>
        <v>0</v>
      </c>
      <c r="M67" s="304">
        <f t="shared" si="1"/>
        <v>0</v>
      </c>
      <c r="N67" s="263"/>
      <c r="O67" s="264">
        <v>194.35</v>
      </c>
      <c r="P67" s="265">
        <f>O67*12/100</f>
        <v>23.321999999999999</v>
      </c>
      <c r="Q67" s="265">
        <f>O67-P67</f>
        <v>171.02799999999999</v>
      </c>
      <c r="R67" s="265">
        <f>Q67*18/100</f>
        <v>30.785039999999999</v>
      </c>
      <c r="S67" s="265">
        <f>Q67+R67</f>
        <v>201.81304</v>
      </c>
      <c r="T67" s="43">
        <v>201.81</v>
      </c>
    </row>
    <row r="68" spans="1:20" ht="63">
      <c r="A68" s="210">
        <v>51</v>
      </c>
      <c r="B68" s="234" t="s">
        <v>481</v>
      </c>
      <c r="C68" s="238">
        <v>995421</v>
      </c>
      <c r="D68" s="195"/>
      <c r="E68" s="211">
        <v>0.18</v>
      </c>
      <c r="F68" s="196"/>
      <c r="G68" s="5"/>
      <c r="H68" s="236" t="s">
        <v>523</v>
      </c>
      <c r="I68" s="234" t="s">
        <v>544</v>
      </c>
      <c r="J68" s="234">
        <v>450</v>
      </c>
      <c r="K68" s="208"/>
      <c r="L68" s="262">
        <f t="shared" si="0"/>
        <v>0</v>
      </c>
      <c r="M68" s="304">
        <f t="shared" si="1"/>
        <v>0</v>
      </c>
      <c r="N68" s="263"/>
      <c r="O68" s="264">
        <v>817.5</v>
      </c>
      <c r="P68" s="265">
        <f>O68*12/100</f>
        <v>98.1</v>
      </c>
      <c r="Q68" s="265">
        <f>O68-P68</f>
        <v>719.4</v>
      </c>
      <c r="R68" s="265">
        <f>Q68*18/100</f>
        <v>129.49199999999999</v>
      </c>
      <c r="S68" s="265">
        <f>Q68+R68</f>
        <v>848.89199999999994</v>
      </c>
      <c r="T68" s="43">
        <v>848.89</v>
      </c>
    </row>
    <row r="69" spans="1:20" ht="31.5">
      <c r="A69" s="210">
        <v>52</v>
      </c>
      <c r="B69" s="234" t="s">
        <v>481</v>
      </c>
      <c r="C69" s="303" t="s">
        <v>578</v>
      </c>
      <c r="D69" s="195"/>
      <c r="E69" s="211">
        <v>0.18</v>
      </c>
      <c r="F69" s="196"/>
      <c r="G69" s="5"/>
      <c r="H69" s="236" t="s">
        <v>524</v>
      </c>
      <c r="I69" s="234" t="s">
        <v>441</v>
      </c>
      <c r="J69" s="234">
        <v>60</v>
      </c>
      <c r="K69" s="208"/>
      <c r="L69" s="262">
        <f t="shared" si="0"/>
        <v>0</v>
      </c>
      <c r="M69" s="304">
        <f t="shared" si="1"/>
        <v>0</v>
      </c>
      <c r="N69" s="263"/>
      <c r="O69" s="264">
        <v>857.6</v>
      </c>
      <c r="P69" s="265">
        <f>O69*12/100</f>
        <v>102.91200000000001</v>
      </c>
      <c r="Q69" s="265">
        <f>O69-P69</f>
        <v>754.68799999999999</v>
      </c>
      <c r="R69" s="265">
        <f>Q69*18/100</f>
        <v>135.84384</v>
      </c>
      <c r="S69" s="265">
        <f>Q69+R69</f>
        <v>890.53183999999999</v>
      </c>
      <c r="T69" s="43">
        <v>890.53</v>
      </c>
    </row>
    <row r="70" spans="1:20" ht="31.5">
      <c r="A70" s="210">
        <v>53</v>
      </c>
      <c r="B70" s="234" t="s">
        <v>481</v>
      </c>
      <c r="C70" s="303" t="s">
        <v>578</v>
      </c>
      <c r="D70" s="195"/>
      <c r="E70" s="211">
        <v>0.18</v>
      </c>
      <c r="F70" s="196"/>
      <c r="G70" s="5"/>
      <c r="H70" s="236" t="s">
        <v>525</v>
      </c>
      <c r="I70" s="234" t="s">
        <v>441</v>
      </c>
      <c r="J70" s="234">
        <v>60</v>
      </c>
      <c r="K70" s="208"/>
      <c r="L70" s="262">
        <f t="shared" si="0"/>
        <v>0</v>
      </c>
      <c r="M70" s="304">
        <f t="shared" si="1"/>
        <v>0</v>
      </c>
      <c r="N70" s="263"/>
      <c r="O70" s="264"/>
      <c r="P70" s="265"/>
      <c r="Q70" s="265"/>
      <c r="R70" s="265"/>
      <c r="S70" s="265"/>
      <c r="T70" s="43"/>
    </row>
    <row r="71" spans="1:20" ht="31.5">
      <c r="A71" s="210">
        <v>54</v>
      </c>
      <c r="B71" s="234" t="s">
        <v>481</v>
      </c>
      <c r="C71" s="303">
        <v>995462</v>
      </c>
      <c r="D71" s="195"/>
      <c r="E71" s="211">
        <v>0.18</v>
      </c>
      <c r="F71" s="196"/>
      <c r="G71" s="267"/>
      <c r="H71" s="236" t="s">
        <v>526</v>
      </c>
      <c r="I71" s="234" t="s">
        <v>441</v>
      </c>
      <c r="J71" s="234">
        <v>60</v>
      </c>
      <c r="K71" s="208"/>
      <c r="L71" s="262">
        <f t="shared" si="0"/>
        <v>0</v>
      </c>
      <c r="M71" s="304">
        <f t="shared" si="1"/>
        <v>0</v>
      </c>
      <c r="N71" s="263"/>
      <c r="O71" s="264">
        <v>226.5</v>
      </c>
      <c r="P71" s="265">
        <f>O71*12/100</f>
        <v>27.18</v>
      </c>
      <c r="Q71" s="265">
        <f>O71-P71</f>
        <v>199.32</v>
      </c>
      <c r="R71" s="265">
        <f>Q71*18/100</f>
        <v>35.877600000000001</v>
      </c>
      <c r="S71" s="265">
        <f>Q71+R71</f>
        <v>235.19759999999999</v>
      </c>
      <c r="T71" s="43">
        <v>235.19</v>
      </c>
    </row>
    <row r="72" spans="1:20" ht="31.5">
      <c r="A72" s="210">
        <v>55</v>
      </c>
      <c r="B72" s="234" t="s">
        <v>481</v>
      </c>
      <c r="C72" s="303">
        <v>995462</v>
      </c>
      <c r="D72" s="195"/>
      <c r="E72" s="211">
        <v>0.18</v>
      </c>
      <c r="F72" s="196"/>
      <c r="G72" s="267"/>
      <c r="H72" s="236" t="s">
        <v>527</v>
      </c>
      <c r="I72" s="234" t="s">
        <v>441</v>
      </c>
      <c r="J72" s="234">
        <v>60</v>
      </c>
      <c r="K72" s="208"/>
      <c r="L72" s="262">
        <f t="shared" si="0"/>
        <v>0</v>
      </c>
      <c r="M72" s="304">
        <f t="shared" si="1"/>
        <v>0</v>
      </c>
      <c r="N72" s="263"/>
      <c r="O72" s="264">
        <v>179.15</v>
      </c>
      <c r="P72" s="265">
        <f>O72*12/100</f>
        <v>21.498000000000001</v>
      </c>
      <c r="Q72" s="265">
        <f>O72-P72</f>
        <v>157.65200000000002</v>
      </c>
      <c r="R72" s="265">
        <f>Q72*18/100</f>
        <v>28.377360000000003</v>
      </c>
      <c r="S72" s="265">
        <f>Q72+R72</f>
        <v>186.02936000000003</v>
      </c>
      <c r="T72" s="43">
        <v>186.02</v>
      </c>
    </row>
    <row r="73" spans="1:20" ht="47.25">
      <c r="A73" s="210">
        <v>56</v>
      </c>
      <c r="B73" s="234" t="s">
        <v>481</v>
      </c>
      <c r="C73" s="303">
        <v>995462</v>
      </c>
      <c r="D73" s="195"/>
      <c r="E73" s="211">
        <v>0.18</v>
      </c>
      <c r="F73" s="196"/>
      <c r="G73" s="5"/>
      <c r="H73" s="236" t="s">
        <v>528</v>
      </c>
      <c r="I73" s="234" t="s">
        <v>441</v>
      </c>
      <c r="J73" s="234">
        <v>10</v>
      </c>
      <c r="K73" s="208"/>
      <c r="L73" s="262">
        <f t="shared" si="0"/>
        <v>0</v>
      </c>
      <c r="M73" s="304">
        <f t="shared" si="1"/>
        <v>0</v>
      </c>
      <c r="N73" s="263"/>
      <c r="O73" s="264"/>
      <c r="P73" s="265"/>
      <c r="Q73" s="265"/>
      <c r="R73" s="265"/>
      <c r="S73" s="265"/>
      <c r="T73" s="43"/>
    </row>
    <row r="74" spans="1:20" ht="47.25">
      <c r="A74" s="210">
        <v>57</v>
      </c>
      <c r="B74" s="234" t="s">
        <v>481</v>
      </c>
      <c r="C74" s="303">
        <v>995462</v>
      </c>
      <c r="D74" s="195"/>
      <c r="E74" s="211">
        <v>0.18</v>
      </c>
      <c r="F74" s="196"/>
      <c r="G74" s="267"/>
      <c r="H74" s="236" t="s">
        <v>529</v>
      </c>
      <c r="I74" s="234" t="s">
        <v>441</v>
      </c>
      <c r="J74" s="234">
        <v>10</v>
      </c>
      <c r="K74" s="208"/>
      <c r="L74" s="262">
        <f t="shared" si="0"/>
        <v>0</v>
      </c>
      <c r="M74" s="304">
        <f t="shared" si="1"/>
        <v>0</v>
      </c>
      <c r="N74" s="263"/>
      <c r="O74" s="264">
        <v>62.25</v>
      </c>
      <c r="P74" s="265">
        <f>O74*12/100</f>
        <v>7.47</v>
      </c>
      <c r="Q74" s="265">
        <f>O74-P74</f>
        <v>54.78</v>
      </c>
      <c r="R74" s="265">
        <f>Q74*18/100</f>
        <v>9.8604000000000003</v>
      </c>
      <c r="S74" s="265">
        <f>Q74+R74</f>
        <v>64.6404</v>
      </c>
      <c r="T74" s="43">
        <v>64.64</v>
      </c>
    </row>
    <row r="75" spans="1:20" ht="47.25">
      <c r="A75" s="210">
        <v>58</v>
      </c>
      <c r="B75" s="234" t="s">
        <v>481</v>
      </c>
      <c r="C75" s="303">
        <v>995462</v>
      </c>
      <c r="D75" s="195"/>
      <c r="E75" s="211">
        <v>0.18</v>
      </c>
      <c r="F75" s="196"/>
      <c r="G75" s="5"/>
      <c r="H75" s="236" t="s">
        <v>530</v>
      </c>
      <c r="I75" s="234" t="s">
        <v>441</v>
      </c>
      <c r="J75" s="234">
        <v>10</v>
      </c>
      <c r="K75" s="208"/>
      <c r="L75" s="262">
        <f t="shared" si="0"/>
        <v>0</v>
      </c>
      <c r="M75" s="304">
        <f t="shared" si="1"/>
        <v>0</v>
      </c>
      <c r="N75" s="263"/>
      <c r="O75" s="264">
        <v>185.2</v>
      </c>
      <c r="P75" s="265">
        <f>O75*12/100</f>
        <v>22.223999999999997</v>
      </c>
      <c r="Q75" s="265">
        <f>O75-P75</f>
        <v>162.976</v>
      </c>
      <c r="R75" s="265">
        <f>Q75*18/100</f>
        <v>29.335680000000004</v>
      </c>
      <c r="S75" s="265">
        <f>Q75+R75</f>
        <v>192.31168</v>
      </c>
      <c r="T75" s="43">
        <v>192.31</v>
      </c>
    </row>
    <row r="76" spans="1:20" ht="78.75">
      <c r="A76" s="210">
        <v>59</v>
      </c>
      <c r="B76" s="234" t="s">
        <v>481</v>
      </c>
      <c r="C76" s="238">
        <v>995462</v>
      </c>
      <c r="D76" s="195"/>
      <c r="E76" s="211">
        <v>0.18</v>
      </c>
      <c r="F76" s="196"/>
      <c r="G76" s="5"/>
      <c r="H76" s="236" t="s">
        <v>531</v>
      </c>
      <c r="I76" s="234" t="s">
        <v>441</v>
      </c>
      <c r="J76" s="234">
        <v>10</v>
      </c>
      <c r="K76" s="208"/>
      <c r="L76" s="262">
        <f t="shared" si="0"/>
        <v>0</v>
      </c>
      <c r="M76" s="304">
        <f t="shared" si="1"/>
        <v>0</v>
      </c>
      <c r="N76" s="268"/>
      <c r="O76" s="280"/>
      <c r="P76" s="271"/>
      <c r="Q76" s="271"/>
      <c r="R76" s="271"/>
      <c r="S76" s="271"/>
      <c r="T76" s="43"/>
    </row>
    <row r="77" spans="1:20" ht="78.75">
      <c r="A77" s="210">
        <v>60</v>
      </c>
      <c r="B77" s="234" t="s">
        <v>481</v>
      </c>
      <c r="C77" s="238">
        <v>995462</v>
      </c>
      <c r="D77" s="195"/>
      <c r="E77" s="211">
        <v>0.18</v>
      </c>
      <c r="F77" s="196"/>
      <c r="G77" s="267"/>
      <c r="H77" s="236" t="s">
        <v>532</v>
      </c>
      <c r="I77" s="234" t="s">
        <v>441</v>
      </c>
      <c r="J77" s="234">
        <v>10</v>
      </c>
      <c r="K77" s="208"/>
      <c r="L77" s="262">
        <f t="shared" si="0"/>
        <v>0</v>
      </c>
      <c r="M77" s="304">
        <f t="shared" si="1"/>
        <v>0</v>
      </c>
      <c r="N77" s="263"/>
      <c r="O77" s="264">
        <v>157.15</v>
      </c>
      <c r="P77" s="265">
        <f>O77*12/100</f>
        <v>18.858000000000001</v>
      </c>
      <c r="Q77" s="265">
        <f>O77-P77</f>
        <v>138.292</v>
      </c>
      <c r="R77" s="265">
        <f>Q77*18/100</f>
        <v>24.89256</v>
      </c>
      <c r="S77" s="265">
        <f>Q77+R77</f>
        <v>163.18456</v>
      </c>
      <c r="T77" s="43">
        <v>163.18</v>
      </c>
    </row>
    <row r="78" spans="1:20" ht="63">
      <c r="A78" s="210">
        <v>61</v>
      </c>
      <c r="B78" s="234" t="s">
        <v>481</v>
      </c>
      <c r="C78" s="238">
        <v>995428</v>
      </c>
      <c r="D78" s="195"/>
      <c r="E78" s="211">
        <v>0.18</v>
      </c>
      <c r="F78" s="196"/>
      <c r="G78" s="5"/>
      <c r="H78" s="236" t="s">
        <v>533</v>
      </c>
      <c r="I78" s="234" t="s">
        <v>542</v>
      </c>
      <c r="J78" s="234">
        <v>20</v>
      </c>
      <c r="K78" s="208"/>
      <c r="L78" s="262">
        <f t="shared" si="0"/>
        <v>0</v>
      </c>
      <c r="M78" s="304">
        <f t="shared" si="1"/>
        <v>0</v>
      </c>
      <c r="N78" s="263"/>
      <c r="O78" s="264">
        <v>1063.45</v>
      </c>
      <c r="P78" s="265">
        <f>O78*12/100</f>
        <v>127.61400000000002</v>
      </c>
      <c r="Q78" s="265">
        <f>O78-P78</f>
        <v>935.83600000000001</v>
      </c>
      <c r="R78" s="265">
        <f>Q78*18/100</f>
        <v>168.45048</v>
      </c>
      <c r="S78" s="265">
        <f>Q78+R78</f>
        <v>1104.28648</v>
      </c>
      <c r="T78" s="43">
        <v>1104.28</v>
      </c>
    </row>
    <row r="79" spans="1:20" ht="47.25">
      <c r="A79" s="210">
        <v>62</v>
      </c>
      <c r="B79" s="234" t="s">
        <v>481</v>
      </c>
      <c r="C79" s="238">
        <v>995428</v>
      </c>
      <c r="D79" s="195"/>
      <c r="E79" s="211">
        <v>0.18</v>
      </c>
      <c r="F79" s="196"/>
      <c r="G79" s="8"/>
      <c r="H79" s="236" t="s">
        <v>534</v>
      </c>
      <c r="I79" s="234" t="s">
        <v>542</v>
      </c>
      <c r="J79" s="234">
        <v>20</v>
      </c>
      <c r="K79" s="208"/>
      <c r="L79" s="262">
        <f t="shared" si="0"/>
        <v>0</v>
      </c>
      <c r="M79" s="304">
        <f t="shared" si="1"/>
        <v>0</v>
      </c>
      <c r="N79" s="263"/>
      <c r="O79" s="264">
        <v>1225.0999999999999</v>
      </c>
      <c r="P79" s="265">
        <f>O79*12/100</f>
        <v>147.012</v>
      </c>
      <c r="Q79" s="265">
        <f>O79-P79</f>
        <v>1078.088</v>
      </c>
      <c r="R79" s="265">
        <f>Q79*18/100</f>
        <v>194.05583999999999</v>
      </c>
      <c r="S79" s="265">
        <f>Q79+R79</f>
        <v>1272.14384</v>
      </c>
      <c r="T79" s="43">
        <v>1272.1400000000001</v>
      </c>
    </row>
    <row r="80" spans="1:20" ht="93.75" customHeight="1">
      <c r="A80" s="210">
        <v>63</v>
      </c>
      <c r="B80" s="234" t="s">
        <v>481</v>
      </c>
      <c r="C80" s="238">
        <v>995454</v>
      </c>
      <c r="D80" s="195"/>
      <c r="E80" s="211">
        <v>0.18</v>
      </c>
      <c r="F80" s="196"/>
      <c r="G80" s="8"/>
      <c r="H80" s="236" t="s">
        <v>535</v>
      </c>
      <c r="I80" s="234" t="s">
        <v>544</v>
      </c>
      <c r="J80" s="234">
        <v>30</v>
      </c>
      <c r="K80" s="208"/>
      <c r="L80" s="262">
        <f t="shared" si="0"/>
        <v>0</v>
      </c>
      <c r="M80" s="304">
        <f t="shared" si="1"/>
        <v>0</v>
      </c>
      <c r="N80" s="263"/>
      <c r="O80" s="264">
        <v>935.6</v>
      </c>
      <c r="P80" s="265">
        <f>O80*12/100</f>
        <v>112.27200000000001</v>
      </c>
      <c r="Q80" s="265">
        <f>O80-P80</f>
        <v>823.32799999999997</v>
      </c>
      <c r="R80" s="265">
        <f>Q80*18/100</f>
        <v>148.19904</v>
      </c>
      <c r="S80" s="265">
        <f>Q80+R80</f>
        <v>971.52703999999994</v>
      </c>
      <c r="T80" s="43">
        <v>971.52</v>
      </c>
    </row>
    <row r="81" spans="1:20" ht="298.5" customHeight="1">
      <c r="A81" s="210">
        <v>64</v>
      </c>
      <c r="B81" s="234" t="s">
        <v>481</v>
      </c>
      <c r="C81" s="238">
        <v>995432</v>
      </c>
      <c r="D81" s="195"/>
      <c r="E81" s="211">
        <v>0.18</v>
      </c>
      <c r="F81" s="196"/>
      <c r="G81" s="19"/>
      <c r="H81" s="236" t="s">
        <v>536</v>
      </c>
      <c r="I81" s="234" t="s">
        <v>542</v>
      </c>
      <c r="J81" s="234">
        <v>3250</v>
      </c>
      <c r="K81" s="208"/>
      <c r="L81" s="262">
        <f t="shared" si="0"/>
        <v>0</v>
      </c>
      <c r="M81" s="304">
        <f t="shared" si="1"/>
        <v>0</v>
      </c>
      <c r="N81" s="263"/>
      <c r="O81" s="264"/>
      <c r="P81" s="265"/>
      <c r="Q81" s="265"/>
      <c r="R81" s="265"/>
      <c r="S81" s="265"/>
      <c r="T81" s="43"/>
    </row>
    <row r="82" spans="1:20" ht="15.75">
      <c r="A82" s="210">
        <v>65</v>
      </c>
      <c r="B82" s="273" t="s">
        <v>481</v>
      </c>
      <c r="C82" s="238">
        <v>995429</v>
      </c>
      <c r="D82" s="195"/>
      <c r="E82" s="211">
        <v>0.18</v>
      </c>
      <c r="F82" s="196"/>
      <c r="G82" s="19"/>
      <c r="H82" s="274" t="s">
        <v>537</v>
      </c>
      <c r="I82" s="273" t="s">
        <v>441</v>
      </c>
      <c r="J82" s="273">
        <v>100</v>
      </c>
      <c r="K82" s="208"/>
      <c r="L82" s="262">
        <f t="shared" si="0"/>
        <v>0</v>
      </c>
      <c r="M82" s="304">
        <f t="shared" si="1"/>
        <v>0</v>
      </c>
      <c r="N82" s="263"/>
      <c r="O82" s="264">
        <v>1286.5999999999999</v>
      </c>
      <c r="P82" s="265">
        <f>O82*12/100</f>
        <v>154.392</v>
      </c>
      <c r="Q82" s="265">
        <f>O82-P82</f>
        <v>1132.2079999999999</v>
      </c>
      <c r="R82" s="265">
        <f>Q82*18/100</f>
        <v>203.79743999999999</v>
      </c>
      <c r="S82" s="265">
        <f>Q82+R82</f>
        <v>1336.0054399999999</v>
      </c>
      <c r="T82" s="43">
        <v>1336</v>
      </c>
    </row>
    <row r="83" spans="1:20" ht="31.5">
      <c r="A83" s="210">
        <v>66</v>
      </c>
      <c r="B83" s="273" t="s">
        <v>481</v>
      </c>
      <c r="C83" s="238">
        <v>995477</v>
      </c>
      <c r="D83" s="195"/>
      <c r="E83" s="211">
        <v>0.18</v>
      </c>
      <c r="F83" s="196"/>
      <c r="G83" s="5"/>
      <c r="H83" s="274" t="s">
        <v>538</v>
      </c>
      <c r="I83" s="273" t="s">
        <v>441</v>
      </c>
      <c r="J83" s="273">
        <v>100</v>
      </c>
      <c r="K83" s="208"/>
      <c r="L83" s="262">
        <f t="shared" si="0"/>
        <v>0</v>
      </c>
      <c r="M83" s="304">
        <f t="shared" si="1"/>
        <v>0</v>
      </c>
      <c r="N83" s="263"/>
      <c r="O83" s="264"/>
      <c r="P83" s="265"/>
      <c r="Q83" s="265"/>
      <c r="R83" s="265"/>
      <c r="S83" s="265"/>
      <c r="T83" s="43"/>
    </row>
    <row r="84" spans="1:20" ht="15.75">
      <c r="A84" s="210">
        <v>67</v>
      </c>
      <c r="B84" s="234" t="s">
        <v>482</v>
      </c>
      <c r="C84" s="238">
        <v>995455</v>
      </c>
      <c r="D84" s="195"/>
      <c r="E84" s="211">
        <v>0.18</v>
      </c>
      <c r="F84" s="196"/>
      <c r="G84" s="5"/>
      <c r="H84" s="236" t="s">
        <v>539</v>
      </c>
      <c r="I84" s="234" t="s">
        <v>182</v>
      </c>
      <c r="J84" s="234">
        <v>2</v>
      </c>
      <c r="K84" s="208"/>
      <c r="L84" s="262">
        <f t="shared" ref="L84:L108" si="6">K84*J84</f>
        <v>0</v>
      </c>
      <c r="M84" s="304">
        <f t="shared" ref="M84:M108" si="7">IF(ISBLANK(F84),E84*L84,F84*L84)</f>
        <v>0</v>
      </c>
      <c r="N84" s="263"/>
      <c r="O84" s="264">
        <v>1676.15</v>
      </c>
      <c r="P84" s="265">
        <f>O84*12/100</f>
        <v>201.13800000000003</v>
      </c>
      <c r="Q84" s="265">
        <f>O84-P84</f>
        <v>1475.0120000000002</v>
      </c>
      <c r="R84" s="265">
        <f>Q84*18/100</f>
        <v>265.50216000000006</v>
      </c>
      <c r="S84" s="265">
        <f>Q84+R84</f>
        <v>1740.5141600000002</v>
      </c>
      <c r="T84" s="43">
        <v>1740.51</v>
      </c>
    </row>
    <row r="85" spans="1:20" s="220" customFormat="1" ht="38.25" customHeight="1">
      <c r="A85" s="210" t="s">
        <v>33</v>
      </c>
      <c r="B85" s="369" t="s">
        <v>456</v>
      </c>
      <c r="C85" s="370"/>
      <c r="D85" s="370"/>
      <c r="E85" s="370"/>
      <c r="F85" s="370"/>
      <c r="G85" s="370"/>
      <c r="H85" s="370"/>
      <c r="I85" s="370"/>
      <c r="J85" s="370"/>
      <c r="K85" s="370"/>
      <c r="L85" s="370"/>
      <c r="M85" s="370"/>
      <c r="N85" s="370"/>
      <c r="O85" s="370"/>
      <c r="P85" s="373"/>
    </row>
    <row r="86" spans="1:20" ht="47.25">
      <c r="A86" s="210">
        <v>1</v>
      </c>
      <c r="B86" s="234" t="s">
        <v>545</v>
      </c>
      <c r="C86" s="234">
        <v>998736</v>
      </c>
      <c r="D86" s="195"/>
      <c r="E86" s="211">
        <v>0.18</v>
      </c>
      <c r="F86" s="196"/>
      <c r="G86" s="8"/>
      <c r="H86" s="236" t="s">
        <v>550</v>
      </c>
      <c r="I86" s="234" t="s">
        <v>551</v>
      </c>
      <c r="J86" s="234">
        <v>1</v>
      </c>
      <c r="K86" s="307"/>
      <c r="L86" s="262">
        <f t="shared" si="6"/>
        <v>0</v>
      </c>
      <c r="M86" s="304">
        <f t="shared" si="7"/>
        <v>0</v>
      </c>
      <c r="N86" s="263"/>
      <c r="O86" s="264"/>
      <c r="P86" s="265"/>
      <c r="Q86" s="265"/>
      <c r="R86" s="265"/>
      <c r="S86" s="265"/>
      <c r="T86" s="43"/>
    </row>
    <row r="87" spans="1:20" ht="31.5">
      <c r="A87" s="210">
        <v>2</v>
      </c>
      <c r="B87" s="234" t="s">
        <v>545</v>
      </c>
      <c r="C87" s="234">
        <v>998736</v>
      </c>
      <c r="D87" s="195"/>
      <c r="E87" s="211">
        <v>0.18</v>
      </c>
      <c r="F87" s="196"/>
      <c r="G87" s="281"/>
      <c r="H87" s="236" t="s">
        <v>552</v>
      </c>
      <c r="I87" s="234" t="s">
        <v>551</v>
      </c>
      <c r="J87" s="234">
        <v>1</v>
      </c>
      <c r="K87" s="307"/>
      <c r="L87" s="262">
        <f t="shared" si="6"/>
        <v>0</v>
      </c>
      <c r="M87" s="304">
        <f t="shared" si="7"/>
        <v>0</v>
      </c>
      <c r="N87" s="263"/>
      <c r="O87" s="264"/>
      <c r="P87" s="265"/>
      <c r="Q87" s="265"/>
      <c r="R87" s="265"/>
      <c r="S87" s="265"/>
      <c r="T87" s="43"/>
    </row>
    <row r="88" spans="1:20" ht="47.25">
      <c r="A88" s="210">
        <v>3</v>
      </c>
      <c r="B88" s="234" t="s">
        <v>546</v>
      </c>
      <c r="C88" s="234">
        <v>998736</v>
      </c>
      <c r="D88" s="195"/>
      <c r="E88" s="211">
        <v>0.18</v>
      </c>
      <c r="F88" s="196"/>
      <c r="G88" s="5"/>
      <c r="H88" s="236" t="s">
        <v>553</v>
      </c>
      <c r="I88" s="234" t="s">
        <v>554</v>
      </c>
      <c r="J88" s="234">
        <v>1</v>
      </c>
      <c r="K88" s="307"/>
      <c r="L88" s="262">
        <f t="shared" si="6"/>
        <v>0</v>
      </c>
      <c r="M88" s="304">
        <f t="shared" si="7"/>
        <v>0</v>
      </c>
      <c r="N88" s="263"/>
      <c r="O88" s="264">
        <v>406.1</v>
      </c>
      <c r="P88" s="265">
        <f>O88*12/100</f>
        <v>48.732000000000006</v>
      </c>
      <c r="Q88" s="265">
        <f>O88-P88</f>
        <v>357.36799999999999</v>
      </c>
      <c r="R88" s="265">
        <f>Q88*18/100</f>
        <v>64.326239999999999</v>
      </c>
      <c r="S88" s="265">
        <f>Q88+R88</f>
        <v>421.69423999999998</v>
      </c>
      <c r="T88" s="43">
        <v>421.69</v>
      </c>
    </row>
    <row r="89" spans="1:20" ht="31.5">
      <c r="A89" s="210">
        <v>4</v>
      </c>
      <c r="B89" s="234" t="s">
        <v>547</v>
      </c>
      <c r="C89" s="234">
        <v>998736</v>
      </c>
      <c r="D89" s="195"/>
      <c r="E89" s="211">
        <v>0.18</v>
      </c>
      <c r="F89" s="196"/>
      <c r="G89" s="5"/>
      <c r="H89" s="236" t="s">
        <v>555</v>
      </c>
      <c r="I89" s="234" t="s">
        <v>551</v>
      </c>
      <c r="J89" s="234">
        <v>1</v>
      </c>
      <c r="K89" s="307"/>
      <c r="L89" s="262">
        <f t="shared" si="6"/>
        <v>0</v>
      </c>
      <c r="M89" s="304">
        <f t="shared" si="7"/>
        <v>0</v>
      </c>
      <c r="N89" s="263"/>
      <c r="O89" s="264">
        <v>461.85</v>
      </c>
      <c r="P89" s="265">
        <f>O89*12/100</f>
        <v>55.422000000000004</v>
      </c>
      <c r="Q89" s="265">
        <f>O89-P89</f>
        <v>406.428</v>
      </c>
      <c r="R89" s="265">
        <f>Q89*18/100</f>
        <v>73.157039999999995</v>
      </c>
      <c r="S89" s="265">
        <f>Q89+R89</f>
        <v>479.58503999999999</v>
      </c>
      <c r="T89" s="43">
        <v>479.58</v>
      </c>
    </row>
    <row r="90" spans="1:20" ht="31.5">
      <c r="A90" s="210">
        <v>5</v>
      </c>
      <c r="B90" s="234" t="s">
        <v>478</v>
      </c>
      <c r="C90" s="234">
        <v>998736</v>
      </c>
      <c r="D90" s="195"/>
      <c r="E90" s="211">
        <v>0.18</v>
      </c>
      <c r="F90" s="196"/>
      <c r="G90" s="5"/>
      <c r="H90" s="236" t="s">
        <v>499</v>
      </c>
      <c r="I90" s="234" t="s">
        <v>540</v>
      </c>
      <c r="J90" s="234">
        <v>0.17</v>
      </c>
      <c r="K90" s="307"/>
      <c r="L90" s="262">
        <f t="shared" si="6"/>
        <v>0</v>
      </c>
      <c r="M90" s="304">
        <f t="shared" si="7"/>
        <v>0</v>
      </c>
      <c r="N90" s="263"/>
      <c r="O90" s="264"/>
      <c r="P90" s="265"/>
      <c r="Q90" s="265"/>
      <c r="R90" s="265"/>
      <c r="S90" s="265"/>
      <c r="T90" s="43"/>
    </row>
    <row r="91" spans="1:20" ht="31.5">
      <c r="A91" s="210">
        <v>6</v>
      </c>
      <c r="B91" s="234" t="s">
        <v>478</v>
      </c>
      <c r="C91" s="234">
        <v>998736</v>
      </c>
      <c r="D91" s="195"/>
      <c r="E91" s="211">
        <v>0.18</v>
      </c>
      <c r="F91" s="196"/>
      <c r="G91" s="267"/>
      <c r="H91" s="236" t="s">
        <v>500</v>
      </c>
      <c r="I91" s="234" t="s">
        <v>540</v>
      </c>
      <c r="J91" s="234">
        <v>0.32</v>
      </c>
      <c r="K91" s="307"/>
      <c r="L91" s="262">
        <f t="shared" si="6"/>
        <v>0</v>
      </c>
      <c r="M91" s="304">
        <f t="shared" si="7"/>
        <v>0</v>
      </c>
      <c r="N91" s="263"/>
      <c r="O91" s="264">
        <v>166.85</v>
      </c>
      <c r="P91" s="265">
        <f>O91*12/100</f>
        <v>20.021999999999998</v>
      </c>
      <c r="Q91" s="265">
        <f>O91-P91</f>
        <v>146.828</v>
      </c>
      <c r="R91" s="265">
        <f>Q91*18/100</f>
        <v>26.429040000000001</v>
      </c>
      <c r="S91" s="265">
        <f>Q91+R91</f>
        <v>173.25704000000002</v>
      </c>
      <c r="T91" s="43">
        <v>173.25</v>
      </c>
    </row>
    <row r="92" spans="1:20" ht="31.5">
      <c r="A92" s="210">
        <v>7</v>
      </c>
      <c r="B92" s="234" t="s">
        <v>478</v>
      </c>
      <c r="C92" s="234">
        <v>998736</v>
      </c>
      <c r="D92" s="195"/>
      <c r="E92" s="211">
        <v>0.18</v>
      </c>
      <c r="F92" s="196"/>
      <c r="G92" s="8"/>
      <c r="H92" s="236" t="s">
        <v>556</v>
      </c>
      <c r="I92" s="234" t="s">
        <v>551</v>
      </c>
      <c r="J92" s="234">
        <v>2</v>
      </c>
      <c r="K92" s="307"/>
      <c r="L92" s="262">
        <f t="shared" si="6"/>
        <v>0</v>
      </c>
      <c r="M92" s="304">
        <f t="shared" si="7"/>
        <v>0</v>
      </c>
      <c r="N92" s="263"/>
      <c r="O92" s="264">
        <v>123.85</v>
      </c>
      <c r="P92" s="265">
        <f>O92*12/100</f>
        <v>14.861999999999998</v>
      </c>
      <c r="Q92" s="265">
        <f>O92-P92</f>
        <v>108.988</v>
      </c>
      <c r="R92" s="265">
        <f>Q92*18/100</f>
        <v>19.617840000000001</v>
      </c>
      <c r="S92" s="265">
        <f>Q92+R92</f>
        <v>128.60584</v>
      </c>
      <c r="T92" s="43">
        <v>128.6</v>
      </c>
    </row>
    <row r="93" spans="1:20" ht="31.5">
      <c r="A93" s="210">
        <v>8</v>
      </c>
      <c r="B93" s="234" t="s">
        <v>548</v>
      </c>
      <c r="C93" s="234">
        <v>998736</v>
      </c>
      <c r="D93" s="195"/>
      <c r="E93" s="211">
        <v>0.18</v>
      </c>
      <c r="F93" s="196"/>
      <c r="G93" s="5"/>
      <c r="H93" s="236" t="s">
        <v>557</v>
      </c>
      <c r="I93" s="234" t="s">
        <v>558</v>
      </c>
      <c r="J93" s="234">
        <v>0.66</v>
      </c>
      <c r="K93" s="307"/>
      <c r="L93" s="262">
        <f t="shared" si="6"/>
        <v>0</v>
      </c>
      <c r="M93" s="304">
        <f t="shared" si="7"/>
        <v>0</v>
      </c>
      <c r="N93" s="263"/>
      <c r="O93" s="264"/>
      <c r="P93" s="265"/>
      <c r="Q93" s="265"/>
      <c r="R93" s="265"/>
      <c r="S93" s="265"/>
      <c r="T93" s="43"/>
    </row>
    <row r="94" spans="1:20" ht="31.5">
      <c r="A94" s="210">
        <v>9</v>
      </c>
      <c r="B94" s="234" t="s">
        <v>548</v>
      </c>
      <c r="C94" s="234">
        <v>998736</v>
      </c>
      <c r="D94" s="195"/>
      <c r="E94" s="211">
        <v>0.18</v>
      </c>
      <c r="F94" s="196"/>
      <c r="G94" s="267"/>
      <c r="H94" s="236" t="s">
        <v>559</v>
      </c>
      <c r="I94" s="234" t="s">
        <v>558</v>
      </c>
      <c r="J94" s="234">
        <v>0.95</v>
      </c>
      <c r="K94" s="307"/>
      <c r="L94" s="262">
        <f t="shared" si="6"/>
        <v>0</v>
      </c>
      <c r="M94" s="304">
        <f t="shared" si="7"/>
        <v>0</v>
      </c>
      <c r="N94" s="263"/>
      <c r="O94" s="264">
        <v>121.55</v>
      </c>
      <c r="P94" s="265">
        <f>O94*12/100</f>
        <v>14.585999999999999</v>
      </c>
      <c r="Q94" s="265">
        <f>O94-P94</f>
        <v>106.964</v>
      </c>
      <c r="R94" s="265">
        <f>Q94*18/100</f>
        <v>19.253519999999998</v>
      </c>
      <c r="S94" s="265">
        <f>Q94+R94</f>
        <v>126.21751999999999</v>
      </c>
      <c r="T94" s="43">
        <v>126.21</v>
      </c>
    </row>
    <row r="95" spans="1:20" ht="31.5">
      <c r="A95" s="210">
        <v>10</v>
      </c>
      <c r="B95" s="234" t="s">
        <v>478</v>
      </c>
      <c r="C95" s="234">
        <v>998736</v>
      </c>
      <c r="D95" s="195"/>
      <c r="E95" s="211">
        <v>0.18</v>
      </c>
      <c r="F95" s="196"/>
      <c r="G95" s="5"/>
      <c r="H95" s="236" t="s">
        <v>506</v>
      </c>
      <c r="I95" s="234" t="s">
        <v>540</v>
      </c>
      <c r="J95" s="234">
        <v>0.18</v>
      </c>
      <c r="K95" s="307"/>
      <c r="L95" s="262">
        <f t="shared" si="6"/>
        <v>0</v>
      </c>
      <c r="M95" s="304">
        <f t="shared" si="7"/>
        <v>0</v>
      </c>
      <c r="N95" s="263"/>
      <c r="O95" s="264"/>
      <c r="P95" s="265"/>
      <c r="Q95" s="265"/>
      <c r="R95" s="265"/>
      <c r="S95" s="265"/>
      <c r="T95" s="43"/>
    </row>
    <row r="96" spans="1:20" ht="31.5">
      <c r="A96" s="210">
        <v>11</v>
      </c>
      <c r="B96" s="234" t="s">
        <v>478</v>
      </c>
      <c r="C96" s="234">
        <v>998736</v>
      </c>
      <c r="D96" s="195"/>
      <c r="E96" s="211">
        <v>0.18</v>
      </c>
      <c r="F96" s="196"/>
      <c r="G96" s="267"/>
      <c r="H96" s="236" t="s">
        <v>507</v>
      </c>
      <c r="I96" s="234" t="s">
        <v>540</v>
      </c>
      <c r="J96" s="234">
        <v>0.8</v>
      </c>
      <c r="K96" s="307"/>
      <c r="L96" s="262">
        <f t="shared" si="6"/>
        <v>0</v>
      </c>
      <c r="M96" s="304">
        <f t="shared" si="7"/>
        <v>0</v>
      </c>
      <c r="N96" s="263"/>
      <c r="O96" s="264">
        <v>191.4</v>
      </c>
      <c r="P96" s="265">
        <f>O96*12/100</f>
        <v>22.968000000000004</v>
      </c>
      <c r="Q96" s="265">
        <f>O96-P96</f>
        <v>168.43200000000002</v>
      </c>
      <c r="R96" s="265">
        <f>Q96*18/100</f>
        <v>30.317760000000003</v>
      </c>
      <c r="S96" s="265">
        <f>Q96+R96</f>
        <v>198.74976000000001</v>
      </c>
      <c r="T96" s="43">
        <v>198.74</v>
      </c>
    </row>
    <row r="97" spans="1:20" ht="31.5">
      <c r="A97" s="210">
        <v>20</v>
      </c>
      <c r="B97" s="234" t="s">
        <v>549</v>
      </c>
      <c r="C97" s="234">
        <v>998736</v>
      </c>
      <c r="D97" s="195"/>
      <c r="E97" s="211">
        <v>0.18</v>
      </c>
      <c r="F97" s="196"/>
      <c r="G97" s="5"/>
      <c r="H97" s="236" t="s">
        <v>560</v>
      </c>
      <c r="I97" s="234" t="s">
        <v>551</v>
      </c>
      <c r="J97" s="234">
        <v>6</v>
      </c>
      <c r="K97" s="308"/>
      <c r="L97" s="262">
        <f t="shared" si="6"/>
        <v>0</v>
      </c>
      <c r="M97" s="304">
        <f t="shared" si="7"/>
        <v>0</v>
      </c>
      <c r="N97" s="263"/>
      <c r="O97" s="264"/>
      <c r="P97" s="265"/>
      <c r="Q97" s="265"/>
      <c r="R97" s="265"/>
      <c r="S97" s="265"/>
      <c r="T97" s="43"/>
    </row>
    <row r="98" spans="1:20" ht="45">
      <c r="A98" s="210">
        <v>21</v>
      </c>
      <c r="B98" s="252" t="s">
        <v>481</v>
      </c>
      <c r="C98" s="238">
        <v>995433</v>
      </c>
      <c r="D98" s="195"/>
      <c r="E98" s="211">
        <v>0.18</v>
      </c>
      <c r="F98" s="196"/>
      <c r="G98" s="267"/>
      <c r="H98" s="282" t="s">
        <v>512</v>
      </c>
      <c r="I98" s="252" t="s">
        <v>542</v>
      </c>
      <c r="J98" s="252">
        <v>220</v>
      </c>
      <c r="K98" s="308"/>
      <c r="L98" s="262">
        <f t="shared" si="6"/>
        <v>0</v>
      </c>
      <c r="M98" s="304">
        <f t="shared" si="7"/>
        <v>0</v>
      </c>
      <c r="N98" s="263"/>
      <c r="O98" s="264">
        <v>64.45</v>
      </c>
      <c r="P98" s="265">
        <f>O98*12/100</f>
        <v>7.7340000000000009</v>
      </c>
      <c r="Q98" s="265">
        <f>O98-P98</f>
        <v>56.716000000000001</v>
      </c>
      <c r="R98" s="265">
        <f>Q98*18/100</f>
        <v>10.208880000000001</v>
      </c>
      <c r="S98" s="265">
        <f>Q98+R98</f>
        <v>66.924880000000002</v>
      </c>
      <c r="T98" s="43">
        <v>66.92</v>
      </c>
    </row>
    <row r="99" spans="1:20" ht="15.75">
      <c r="A99" s="210">
        <v>22</v>
      </c>
      <c r="B99" s="252" t="s">
        <v>481</v>
      </c>
      <c r="C99" s="303">
        <v>995454</v>
      </c>
      <c r="D99" s="195"/>
      <c r="E99" s="211">
        <v>0.18</v>
      </c>
      <c r="F99" s="196"/>
      <c r="G99" s="5"/>
      <c r="H99" s="282" t="s">
        <v>513</v>
      </c>
      <c r="I99" s="252" t="s">
        <v>542</v>
      </c>
      <c r="J99" s="252">
        <v>34</v>
      </c>
      <c r="K99" s="308"/>
      <c r="L99" s="262">
        <f t="shared" si="6"/>
        <v>0</v>
      </c>
      <c r="M99" s="304">
        <f t="shared" si="7"/>
        <v>0</v>
      </c>
      <c r="N99" s="263"/>
      <c r="O99" s="264"/>
      <c r="P99" s="265"/>
      <c r="Q99" s="265"/>
      <c r="R99" s="265"/>
      <c r="S99" s="265"/>
      <c r="T99" s="43"/>
    </row>
    <row r="100" spans="1:20" ht="15.75">
      <c r="A100" s="210">
        <v>23</v>
      </c>
      <c r="B100" s="252" t="s">
        <v>481</v>
      </c>
      <c r="C100" s="303">
        <v>995454</v>
      </c>
      <c r="D100" s="195"/>
      <c r="E100" s="211">
        <v>0.18</v>
      </c>
      <c r="F100" s="196"/>
      <c r="G100" s="5"/>
      <c r="H100" s="282" t="s">
        <v>514</v>
      </c>
      <c r="I100" s="252" t="s">
        <v>542</v>
      </c>
      <c r="J100" s="252">
        <v>1</v>
      </c>
      <c r="K100" s="308"/>
      <c r="L100" s="262">
        <f t="shared" si="6"/>
        <v>0</v>
      </c>
      <c r="M100" s="304">
        <f t="shared" si="7"/>
        <v>0</v>
      </c>
      <c r="N100" s="283"/>
      <c r="O100" s="284"/>
      <c r="P100" s="285"/>
      <c r="Q100" s="285"/>
      <c r="R100" s="285"/>
      <c r="S100" s="286"/>
      <c r="T100" s="43"/>
    </row>
    <row r="101" spans="1:20" ht="30">
      <c r="A101" s="210">
        <v>24</v>
      </c>
      <c r="B101" s="252" t="s">
        <v>481</v>
      </c>
      <c r="C101" s="238">
        <v>995454</v>
      </c>
      <c r="D101" s="195"/>
      <c r="E101" s="211">
        <v>0.18</v>
      </c>
      <c r="F101" s="196"/>
      <c r="G101" s="5"/>
      <c r="H101" s="282" t="s">
        <v>516</v>
      </c>
      <c r="I101" s="252" t="s">
        <v>542</v>
      </c>
      <c r="J101" s="252">
        <v>30</v>
      </c>
      <c r="K101" s="308"/>
      <c r="L101" s="262">
        <f t="shared" si="6"/>
        <v>0</v>
      </c>
      <c r="M101" s="304">
        <f t="shared" si="7"/>
        <v>0</v>
      </c>
      <c r="N101" s="263"/>
      <c r="O101" s="264">
        <v>932.35</v>
      </c>
      <c r="P101" s="265">
        <f>O101*12/100</f>
        <v>111.88200000000001</v>
      </c>
      <c r="Q101" s="265">
        <f>O101-P101</f>
        <v>820.46800000000007</v>
      </c>
      <c r="R101" s="265">
        <f>Q101*18/100</f>
        <v>147.68424000000002</v>
      </c>
      <c r="S101" s="265">
        <f>Q101+R101</f>
        <v>968.15224000000012</v>
      </c>
      <c r="T101" s="43">
        <v>968.15</v>
      </c>
    </row>
    <row r="102" spans="1:20" ht="45">
      <c r="A102" s="210">
        <v>25</v>
      </c>
      <c r="B102" s="252" t="s">
        <v>481</v>
      </c>
      <c r="C102" s="303">
        <v>995454</v>
      </c>
      <c r="D102" s="195"/>
      <c r="E102" s="211">
        <v>0.18</v>
      </c>
      <c r="F102" s="196"/>
      <c r="G102" s="1"/>
      <c r="H102" s="282" t="s">
        <v>515</v>
      </c>
      <c r="I102" s="252" t="s">
        <v>542</v>
      </c>
      <c r="J102" s="252">
        <v>85</v>
      </c>
      <c r="K102" s="308"/>
      <c r="L102" s="262">
        <f t="shared" si="6"/>
        <v>0</v>
      </c>
      <c r="M102" s="304">
        <f t="shared" si="7"/>
        <v>0</v>
      </c>
      <c r="N102" s="287"/>
      <c r="O102" s="288"/>
      <c r="P102" s="289"/>
      <c r="Q102" s="289"/>
      <c r="R102" s="289"/>
      <c r="S102" s="289"/>
      <c r="T102" s="43"/>
    </row>
    <row r="103" spans="1:20" ht="15.75">
      <c r="A103" s="210">
        <v>26</v>
      </c>
      <c r="B103" s="252" t="s">
        <v>481</v>
      </c>
      <c r="C103" s="303">
        <v>995454</v>
      </c>
      <c r="D103" s="195"/>
      <c r="E103" s="211">
        <v>0.18</v>
      </c>
      <c r="F103" s="196"/>
      <c r="G103" s="1"/>
      <c r="H103" s="282" t="s">
        <v>517</v>
      </c>
      <c r="I103" s="252" t="s">
        <v>543</v>
      </c>
      <c r="J103" s="252">
        <v>7</v>
      </c>
      <c r="K103" s="308"/>
      <c r="L103" s="262">
        <f t="shared" si="6"/>
        <v>0</v>
      </c>
      <c r="M103" s="304">
        <f t="shared" si="7"/>
        <v>0</v>
      </c>
      <c r="N103" s="287"/>
      <c r="O103" s="288">
        <v>319.75</v>
      </c>
      <c r="P103" s="265">
        <f>O103*12/100</f>
        <v>38.369999999999997</v>
      </c>
      <c r="Q103" s="265">
        <f>O103-P103</f>
        <v>281.38</v>
      </c>
      <c r="R103" s="265">
        <f>Q103*18/100</f>
        <v>50.648400000000002</v>
      </c>
      <c r="S103" s="265">
        <f>Q103+R103</f>
        <v>332.02839999999998</v>
      </c>
      <c r="T103" s="43">
        <v>332.02</v>
      </c>
    </row>
    <row r="104" spans="1:20" ht="45">
      <c r="A104" s="210">
        <v>27</v>
      </c>
      <c r="B104" s="252" t="s">
        <v>481</v>
      </c>
      <c r="C104" s="238">
        <v>995455</v>
      </c>
      <c r="D104" s="195"/>
      <c r="E104" s="211">
        <v>0.18</v>
      </c>
      <c r="F104" s="196"/>
      <c r="G104" s="1"/>
      <c r="H104" s="282" t="s">
        <v>518</v>
      </c>
      <c r="I104" s="252" t="s">
        <v>543</v>
      </c>
      <c r="J104" s="252">
        <v>2</v>
      </c>
      <c r="K104" s="308"/>
      <c r="L104" s="262">
        <f t="shared" si="6"/>
        <v>0</v>
      </c>
      <c r="M104" s="304">
        <f t="shared" si="7"/>
        <v>0</v>
      </c>
      <c r="N104" s="287"/>
      <c r="O104" s="288"/>
      <c r="P104" s="289"/>
      <c r="Q104" s="289"/>
      <c r="R104" s="289"/>
      <c r="S104" s="289"/>
      <c r="T104" s="43"/>
    </row>
    <row r="105" spans="1:20" ht="30">
      <c r="A105" s="210">
        <v>28</v>
      </c>
      <c r="B105" s="252" t="s">
        <v>481</v>
      </c>
      <c r="C105" s="238">
        <v>995428</v>
      </c>
      <c r="D105" s="195"/>
      <c r="E105" s="211">
        <v>0.18</v>
      </c>
      <c r="F105" s="196"/>
      <c r="G105" s="1"/>
      <c r="H105" s="282" t="s">
        <v>521</v>
      </c>
      <c r="I105" s="252" t="s">
        <v>544</v>
      </c>
      <c r="J105" s="252">
        <v>400</v>
      </c>
      <c r="K105" s="308"/>
      <c r="L105" s="262">
        <f t="shared" si="6"/>
        <v>0</v>
      </c>
      <c r="M105" s="304">
        <f t="shared" si="7"/>
        <v>0</v>
      </c>
      <c r="N105" s="287"/>
      <c r="O105" s="288"/>
      <c r="P105" s="289"/>
      <c r="Q105" s="289"/>
      <c r="R105" s="289"/>
      <c r="S105" s="289"/>
      <c r="T105" s="43"/>
    </row>
    <row r="106" spans="1:20" ht="15.75">
      <c r="A106" s="210">
        <v>29</v>
      </c>
      <c r="B106" s="252" t="s">
        <v>481</v>
      </c>
      <c r="C106" s="238">
        <v>995424</v>
      </c>
      <c r="D106" s="195"/>
      <c r="E106" s="211">
        <v>0.18</v>
      </c>
      <c r="F106" s="196"/>
      <c r="G106" s="1"/>
      <c r="H106" s="282" t="s">
        <v>520</v>
      </c>
      <c r="I106" s="252" t="s">
        <v>544</v>
      </c>
      <c r="J106" s="252">
        <v>400</v>
      </c>
      <c r="K106" s="308"/>
      <c r="L106" s="262">
        <f t="shared" si="6"/>
        <v>0</v>
      </c>
      <c r="M106" s="304">
        <f t="shared" si="7"/>
        <v>0</v>
      </c>
      <c r="N106" s="287"/>
      <c r="O106" s="288">
        <v>119.95</v>
      </c>
      <c r="P106" s="265">
        <f>O106*12/100</f>
        <v>14.394</v>
      </c>
      <c r="Q106" s="265">
        <f>O106-P106</f>
        <v>105.556</v>
      </c>
      <c r="R106" s="265">
        <f>Q106*18/100</f>
        <v>19.000080000000001</v>
      </c>
      <c r="S106" s="265">
        <f>Q106+R106</f>
        <v>124.55607999999999</v>
      </c>
      <c r="T106" s="43">
        <v>124.55</v>
      </c>
    </row>
    <row r="107" spans="1:20" ht="30">
      <c r="A107" s="210">
        <v>30</v>
      </c>
      <c r="B107" s="252" t="s">
        <v>481</v>
      </c>
      <c r="C107" s="238">
        <v>995429</v>
      </c>
      <c r="D107" s="195"/>
      <c r="E107" s="211">
        <v>0.18</v>
      </c>
      <c r="F107" s="196"/>
      <c r="G107" s="1"/>
      <c r="H107" s="290" t="s">
        <v>522</v>
      </c>
      <c r="I107" s="252" t="s">
        <v>542</v>
      </c>
      <c r="J107" s="252">
        <v>50</v>
      </c>
      <c r="K107" s="308"/>
      <c r="L107" s="262">
        <f t="shared" si="6"/>
        <v>0</v>
      </c>
      <c r="M107" s="304">
        <f t="shared" si="7"/>
        <v>0</v>
      </c>
      <c r="N107" s="287"/>
      <c r="O107" s="288"/>
      <c r="P107" s="289"/>
      <c r="Q107" s="289"/>
      <c r="R107" s="289"/>
      <c r="S107" s="289"/>
      <c r="T107" s="43"/>
    </row>
    <row r="108" spans="1:20" ht="60">
      <c r="A108" s="210">
        <v>31</v>
      </c>
      <c r="B108" s="252" t="s">
        <v>481</v>
      </c>
      <c r="C108" s="238">
        <v>995428</v>
      </c>
      <c r="D108" s="195"/>
      <c r="E108" s="211">
        <v>0.18</v>
      </c>
      <c r="F108" s="196"/>
      <c r="G108" s="1"/>
      <c r="H108" s="282" t="s">
        <v>533</v>
      </c>
      <c r="I108" s="252" t="s">
        <v>542</v>
      </c>
      <c r="J108" s="252">
        <v>120</v>
      </c>
      <c r="K108" s="308"/>
      <c r="L108" s="262">
        <f t="shared" si="6"/>
        <v>0</v>
      </c>
      <c r="M108" s="304">
        <f t="shared" si="7"/>
        <v>0</v>
      </c>
      <c r="N108" s="287"/>
      <c r="O108" s="288"/>
      <c r="P108" s="289"/>
      <c r="Q108" s="289"/>
      <c r="R108" s="289"/>
      <c r="S108" s="289"/>
      <c r="T108" s="43"/>
    </row>
    <row r="109" spans="1:20">
      <c r="A109" s="291"/>
      <c r="B109" s="291"/>
      <c r="C109" s="68"/>
      <c r="D109" s="15"/>
      <c r="E109" s="15"/>
      <c r="F109" s="15"/>
      <c r="G109" s="5"/>
      <c r="H109" s="374" t="s">
        <v>561</v>
      </c>
      <c r="I109" s="375"/>
      <c r="J109" s="375"/>
      <c r="K109" s="375"/>
      <c r="L109" s="292">
        <f>SUM(L18:L108)</f>
        <v>0</v>
      </c>
      <c r="M109" s="292">
        <f>SUM(M18:M108)</f>
        <v>0</v>
      </c>
      <c r="N109" s="293"/>
    </row>
    <row r="110" spans="1:20" ht="16.5">
      <c r="A110" s="71"/>
      <c r="B110" s="71"/>
      <c r="C110" s="68"/>
      <c r="D110" s="294"/>
      <c r="E110" s="294"/>
      <c r="F110" s="294"/>
      <c r="G110" s="295"/>
      <c r="H110" s="376" t="s">
        <v>417</v>
      </c>
      <c r="I110" s="377"/>
      <c r="J110" s="377"/>
      <c r="K110" s="377"/>
      <c r="L110" s="305">
        <f>L109</f>
        <v>0</v>
      </c>
      <c r="M110" s="306"/>
      <c r="N110" s="283"/>
    </row>
    <row r="111" spans="1:20" ht="16.5">
      <c r="A111" s="71"/>
      <c r="B111" s="71"/>
      <c r="C111" s="68"/>
      <c r="D111" s="294"/>
      <c r="E111" s="294"/>
      <c r="F111" s="294"/>
      <c r="G111" s="295"/>
      <c r="H111" s="376" t="s">
        <v>418</v>
      </c>
      <c r="I111" s="377"/>
      <c r="J111" s="377"/>
      <c r="K111" s="377"/>
      <c r="L111" s="212"/>
      <c r="M111" s="305">
        <f>M109</f>
        <v>0</v>
      </c>
      <c r="N111" s="283"/>
    </row>
    <row r="112" spans="1:20">
      <c r="A112" s="144" t="s">
        <v>357</v>
      </c>
      <c r="E112" s="143"/>
      <c r="F112" s="143"/>
      <c r="G112" s="143"/>
      <c r="H112" s="143"/>
      <c r="I112" s="143"/>
      <c r="J112" s="143"/>
      <c r="K112" s="143"/>
      <c r="L112" s="143"/>
      <c r="M112" s="143"/>
    </row>
    <row r="113" spans="4:13">
      <c r="D113" s="144"/>
      <c r="E113" s="143"/>
      <c r="F113" s="143"/>
      <c r="G113" s="143"/>
      <c r="H113" s="143"/>
      <c r="I113" s="143"/>
      <c r="J113" s="143"/>
      <c r="K113" s="143"/>
      <c r="L113" s="143"/>
      <c r="M113" s="143"/>
    </row>
    <row r="114" spans="4:13" ht="15.75">
      <c r="D114" s="145" t="s">
        <v>347</v>
      </c>
      <c r="E114" s="146"/>
      <c r="F114" s="146"/>
      <c r="G114" s="146"/>
      <c r="H114" s="146"/>
      <c r="I114" s="146"/>
      <c r="J114" s="146"/>
      <c r="K114" s="147" t="s">
        <v>348</v>
      </c>
      <c r="L114" s="194">
        <f>'Names of Bidder'!C18</f>
        <v>0</v>
      </c>
      <c r="M114" s="254"/>
    </row>
    <row r="115" spans="4:13" ht="15.75">
      <c r="D115" s="145" t="s">
        <v>349</v>
      </c>
      <c r="E115" s="146"/>
      <c r="F115" s="146"/>
      <c r="G115" s="146"/>
      <c r="H115" s="146"/>
      <c r="I115" s="146"/>
      <c r="J115" s="146"/>
      <c r="K115" s="147" t="s">
        <v>350</v>
      </c>
      <c r="L115" s="143">
        <f>'Names of Bidder'!C19</f>
        <v>0</v>
      </c>
      <c r="M115" s="254"/>
    </row>
  </sheetData>
  <autoFilter ref="K1:K115" xr:uid="{00000000-0009-0000-0000-000006000000}"/>
  <mergeCells count="19">
    <mergeCell ref="D6:K6"/>
    <mergeCell ref="D7:K7"/>
    <mergeCell ref="D8:K8"/>
    <mergeCell ref="D9:K9"/>
    <mergeCell ref="D10:K10"/>
    <mergeCell ref="A1:N1"/>
    <mergeCell ref="A2:N2"/>
    <mergeCell ref="A3:N3"/>
    <mergeCell ref="A4:N4"/>
    <mergeCell ref="A5:N5"/>
    <mergeCell ref="B85:P85"/>
    <mergeCell ref="H109:K109"/>
    <mergeCell ref="H110:K110"/>
    <mergeCell ref="H111:K111"/>
    <mergeCell ref="D11:K11"/>
    <mergeCell ref="A13:N13"/>
    <mergeCell ref="A12:N12"/>
    <mergeCell ref="B16:P16"/>
    <mergeCell ref="B17:P17"/>
  </mergeCells>
  <dataValidations count="1">
    <dataValidation type="decimal" operator="greaterThanOrEqual" allowBlank="1" showInputMessage="1" showErrorMessage="1" sqref="K19:K52 K55 K57:K84 K86:K108" xr:uid="{00000000-0002-0000-0600-000000000000}">
      <formula1>0</formula1>
    </dataValidation>
  </dataValidations>
  <pageMargins left="0.25" right="0.25" top="0.75" bottom="0.75" header="0.3" footer="0.3"/>
  <pageSetup paperSize="9" scale="38" orientation="portrait" verticalDpi="300" r:id="rId1"/>
  <headerFooter>
    <oddHeader>&amp;LABSTRACT ESTIMATE&amp;CCOMMUNITY HEALTH CENTER&amp;RPOWER GRID CORPORATION OF INDIA</oddHeader>
    <oddFooter>&amp;LArchtect: Nutan Sthapatya, Vadodara&amp;C&amp;P&amp;RExecutive Engineer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D6" sqref="D6"/>
    </sheetView>
  </sheetViews>
  <sheetFormatPr defaultRowHeight="15"/>
  <cols>
    <col min="1" max="1" width="18.85546875" customWidth="1"/>
    <col min="2" max="3" width="56.5703125" customWidth="1"/>
    <col min="4" max="4" width="15" bestFit="1" customWidth="1"/>
  </cols>
  <sheetData>
    <row r="1" spans="1:4" ht="23.25">
      <c r="A1" s="385" t="s">
        <v>340</v>
      </c>
      <c r="B1" s="386"/>
      <c r="C1" s="386"/>
      <c r="D1" s="387"/>
    </row>
    <row r="2" spans="1:4">
      <c r="A2" s="388" t="s">
        <v>341</v>
      </c>
      <c r="B2" s="388"/>
      <c r="C2" s="388"/>
      <c r="D2" s="388"/>
    </row>
    <row r="3" spans="1:4" ht="30">
      <c r="A3" s="113" t="s">
        <v>322</v>
      </c>
      <c r="B3" s="384" t="s">
        <v>342</v>
      </c>
      <c r="C3" s="384"/>
      <c r="D3" s="113" t="s">
        <v>343</v>
      </c>
    </row>
    <row r="4" spans="1:4" ht="49.9" customHeight="1">
      <c r="A4" s="114">
        <v>1</v>
      </c>
      <c r="B4" s="384" t="s">
        <v>344</v>
      </c>
      <c r="C4" s="384"/>
      <c r="D4" s="115"/>
    </row>
    <row r="5" spans="1:4" ht="49.9" customHeight="1">
      <c r="A5" s="114" t="s">
        <v>345</v>
      </c>
      <c r="B5" s="384" t="s">
        <v>564</v>
      </c>
      <c r="C5" s="384"/>
      <c r="D5" s="116">
        <f>'Schedule-1 Supply'!P30</f>
        <v>0</v>
      </c>
    </row>
    <row r="6" spans="1:4" ht="49.9" customHeight="1">
      <c r="A6" s="114" t="s">
        <v>346</v>
      </c>
      <c r="B6" s="384" t="s">
        <v>563</v>
      </c>
      <c r="C6" s="384"/>
      <c r="D6" s="117">
        <f>'Sch-3 NS Civil Erection'!M111</f>
        <v>0</v>
      </c>
    </row>
    <row r="7" spans="1:4" ht="49.9" customHeight="1">
      <c r="A7" s="114">
        <v>2</v>
      </c>
      <c r="B7" s="384" t="s">
        <v>562</v>
      </c>
      <c r="C7" s="384"/>
      <c r="D7" s="116">
        <f>SUM(D5:D6)</f>
        <v>0</v>
      </c>
    </row>
    <row r="8" spans="1:4" ht="15.75">
      <c r="A8" s="118"/>
      <c r="B8" s="119"/>
      <c r="C8" s="119"/>
      <c r="D8" s="120"/>
    </row>
    <row r="9" spans="1:4" ht="15.75">
      <c r="A9" s="118"/>
      <c r="B9" s="119"/>
      <c r="C9" s="119"/>
      <c r="D9" s="120"/>
    </row>
    <row r="10" spans="1:4" ht="15.75">
      <c r="A10" s="118" t="s">
        <v>347</v>
      </c>
      <c r="B10" s="121">
        <f>'[3]Names of Bidder'!G27</f>
        <v>0</v>
      </c>
      <c r="C10" s="127" t="s">
        <v>348</v>
      </c>
      <c r="D10" s="122"/>
    </row>
    <row r="11" spans="1:4" ht="15.75">
      <c r="A11" s="123" t="s">
        <v>349</v>
      </c>
      <c r="B11" s="124">
        <f>'[3]Names of Bidder'!G28</f>
        <v>0</v>
      </c>
      <c r="C11" s="125" t="s">
        <v>350</v>
      </c>
      <c r="D11" s="126"/>
    </row>
  </sheetData>
  <mergeCells count="7">
    <mergeCell ref="B7:C7"/>
    <mergeCell ref="A1:D1"/>
    <mergeCell ref="A2:D2"/>
    <mergeCell ref="B3:C3"/>
    <mergeCell ref="B4:C4"/>
    <mergeCell ref="B5:C5"/>
    <mergeCell ref="B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8"/>
  <sheetViews>
    <sheetView workbookViewId="0">
      <selection activeCell="D17" sqref="D17"/>
    </sheetView>
  </sheetViews>
  <sheetFormatPr defaultColWidth="32.28515625" defaultRowHeight="30" customHeight="1"/>
  <cols>
    <col min="1" max="1" width="16.28515625" customWidth="1"/>
    <col min="3" max="3" width="34" customWidth="1"/>
    <col min="5" max="5" width="5.28515625" customWidth="1"/>
  </cols>
  <sheetData>
    <row r="1" spans="1:7" ht="30" customHeight="1">
      <c r="A1" s="392" t="s">
        <v>351</v>
      </c>
      <c r="B1" s="392"/>
      <c r="C1" s="392"/>
      <c r="D1" s="392"/>
    </row>
    <row r="2" spans="1:7" ht="30" customHeight="1">
      <c r="A2" s="393" t="s">
        <v>352</v>
      </c>
      <c r="B2" s="393"/>
      <c r="C2" s="393"/>
      <c r="D2" s="393"/>
    </row>
    <row r="3" spans="1:7" ht="30" customHeight="1">
      <c r="A3" s="112" t="s">
        <v>322</v>
      </c>
      <c r="B3" s="388" t="s">
        <v>2</v>
      </c>
      <c r="C3" s="388"/>
      <c r="D3" s="112" t="s">
        <v>353</v>
      </c>
    </row>
    <row r="4" spans="1:7" ht="30" customHeight="1">
      <c r="A4" s="112">
        <v>1</v>
      </c>
      <c r="B4" s="394" t="s">
        <v>354</v>
      </c>
      <c r="C4" s="394"/>
      <c r="D4" s="129"/>
    </row>
    <row r="5" spans="1:7" ht="30" customHeight="1">
      <c r="A5" s="130" t="s">
        <v>345</v>
      </c>
      <c r="B5" s="389" t="s">
        <v>566</v>
      </c>
      <c r="C5" s="389"/>
      <c r="D5" s="131"/>
    </row>
    <row r="6" spans="1:7" ht="49.5" customHeight="1">
      <c r="A6" s="130"/>
      <c r="B6" s="395" t="s">
        <v>569</v>
      </c>
      <c r="C6" s="395"/>
      <c r="D6" s="132">
        <f>'Schedule-1 Supply'!O30</f>
        <v>0</v>
      </c>
      <c r="G6" s="148"/>
    </row>
    <row r="7" spans="1:7" ht="30" customHeight="1">
      <c r="A7" s="130" t="s">
        <v>346</v>
      </c>
      <c r="B7" s="389" t="s">
        <v>567</v>
      </c>
      <c r="C7" s="389"/>
      <c r="D7" s="133"/>
      <c r="G7" s="148"/>
    </row>
    <row r="8" spans="1:7" ht="52.5" customHeight="1">
      <c r="A8" s="130"/>
      <c r="B8" s="395" t="s">
        <v>570</v>
      </c>
      <c r="C8" s="395"/>
      <c r="D8" s="132">
        <f>'Schedule-2 F&amp;I'!O30</f>
        <v>0</v>
      </c>
    </row>
    <row r="9" spans="1:7" ht="30" customHeight="1">
      <c r="A9" s="130" t="s">
        <v>356</v>
      </c>
      <c r="B9" s="389" t="s">
        <v>568</v>
      </c>
      <c r="C9" s="389"/>
      <c r="D9" s="132"/>
    </row>
    <row r="10" spans="1:7" ht="30" customHeight="1">
      <c r="A10" s="130"/>
      <c r="B10" s="396" t="s">
        <v>571</v>
      </c>
      <c r="C10" s="397"/>
      <c r="D10" s="134">
        <f>'Sch-3 NS Civil Erection'!L110</f>
        <v>0</v>
      </c>
    </row>
    <row r="12" spans="1:7" ht="30" customHeight="1">
      <c r="A12" s="135">
        <v>2</v>
      </c>
      <c r="B12" s="389" t="s">
        <v>355</v>
      </c>
      <c r="C12" s="389"/>
      <c r="D12" s="132"/>
    </row>
    <row r="13" spans="1:7" ht="52.5" customHeight="1">
      <c r="A13" s="135" t="s">
        <v>573</v>
      </c>
      <c r="B13" s="390" t="s">
        <v>572</v>
      </c>
      <c r="C13" s="391"/>
      <c r="D13" s="134">
        <f>'Sch-5 Taxes and duties'!D5</f>
        <v>0</v>
      </c>
    </row>
    <row r="14" spans="1:7" ht="42.75" customHeight="1">
      <c r="A14" s="130" t="s">
        <v>574</v>
      </c>
      <c r="B14" s="390" t="s">
        <v>577</v>
      </c>
      <c r="C14" s="391"/>
      <c r="D14" s="132">
        <f>'Sch-5 Taxes and duties'!D6</f>
        <v>0</v>
      </c>
    </row>
    <row r="15" spans="1:7" ht="30" customHeight="1">
      <c r="A15" s="138"/>
      <c r="B15" s="139"/>
      <c r="C15" s="139"/>
      <c r="D15" s="140"/>
    </row>
    <row r="16" spans="1:7" ht="30" customHeight="1">
      <c r="A16" s="135">
        <v>3</v>
      </c>
      <c r="B16" s="389" t="s">
        <v>575</v>
      </c>
      <c r="C16" s="389"/>
      <c r="D16" s="132"/>
    </row>
    <row r="17" spans="1:4" ht="30" customHeight="1">
      <c r="A17" s="135"/>
      <c r="B17" s="390" t="s">
        <v>576</v>
      </c>
      <c r="C17" s="391"/>
      <c r="D17" s="134">
        <f>D14+D13+D10+D8+D6</f>
        <v>0</v>
      </c>
    </row>
    <row r="18" spans="1:4" ht="30" customHeight="1">
      <c r="A18" s="130"/>
      <c r="B18" s="136"/>
      <c r="C18" s="137"/>
      <c r="D18" s="132"/>
    </row>
  </sheetData>
  <mergeCells count="15">
    <mergeCell ref="B16:C16"/>
    <mergeCell ref="B17:C17"/>
    <mergeCell ref="B9:C9"/>
    <mergeCell ref="A1:D1"/>
    <mergeCell ref="A2:D2"/>
    <mergeCell ref="B3:C3"/>
    <mergeCell ref="B4:C4"/>
    <mergeCell ref="B5:C5"/>
    <mergeCell ref="B6:C6"/>
    <mergeCell ref="B7:C7"/>
    <mergeCell ref="B8:C8"/>
    <mergeCell ref="B10:C10"/>
    <mergeCell ref="B12:C12"/>
    <mergeCell ref="B13:C13"/>
    <mergeCell ref="B14: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BASIC </vt:lpstr>
      <vt:lpstr>Names of Bidder</vt:lpstr>
      <vt:lpstr>mesurment</vt:lpstr>
      <vt:lpstr>Schedule-1 Supply</vt:lpstr>
      <vt:lpstr>Schedule-2 F&amp;I</vt:lpstr>
      <vt:lpstr>Sch-3 NS Civil Erection</vt:lpstr>
      <vt:lpstr>Sch-5 Taxes and duties</vt:lpstr>
      <vt:lpstr>Sch-6 GRAND SUMMARY</vt:lpstr>
      <vt:lpstr>'Sch-3 NS Civil Erection'!Print_Area</vt:lpstr>
      <vt:lpstr>mesurment!Print_Titles</vt:lpstr>
      <vt:lpstr>'Sch-3 NS Civil Erection'!Print_Titles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Jignesh</dc:creator>
  <cp:lastModifiedBy>Mukul Shukla {मुकुल  शुक्ल}</cp:lastModifiedBy>
  <cp:lastPrinted>2023-04-25T06:16:07Z</cp:lastPrinted>
  <dcterms:created xsi:type="dcterms:W3CDTF">2019-12-13T06:49:54Z</dcterms:created>
  <dcterms:modified xsi:type="dcterms:W3CDTF">2024-06-11T06:34:06Z</dcterms:modified>
</cp:coreProperties>
</file>