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ccdrive2_powergrid_in/Documents/CS - G3/G3/#Jasminder/RTM/SS127 - Puducherry/Bidding Documents/"/>
    </mc:Choice>
  </mc:AlternateContent>
  <xr:revisionPtr revIDLastSave="70" documentId="10_ncr:80_{3D6D17B4-0E06-43D0-8A4B-6676DF8E1A5D}" xr6:coauthVersionLast="47" xr6:coauthVersionMax="47" xr10:uidLastSave="{7717E41A-625B-4A87-B3BB-2B49855097AE}"/>
  <workbookProtection workbookAlgorithmName="SHA-512" workbookHashValue="XonaNzowbWqrnNTwspz0SQ9wdanq82iMsHFRPdDR71vIvi9VH7a+uw9pAWmH9dJVGuEWP63eyFMoiMm2U4uYwA==" workbookSaltValue="3SBjKqHVErDvJSmYiLHTYA==" workbookSpinCount="100000" lockStructure="1"/>
  <bookViews>
    <workbookView xWindow="-120" yWindow="-120" windowWidth="29040" windowHeight="15720" tabRatio="640" firstSheet="1" activeTab="1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'Sch-1'!$A$67:$AZ$67</definedName>
    <definedName name="_xlnm._FilterDatabase" localSheetId="5" hidden="1">'Sch-1 dis'!$A$16:$B$21</definedName>
    <definedName name="_xlnm._FilterDatabase" localSheetId="6" hidden="1">'Sch-2'!$G$67:$J$160</definedName>
    <definedName name="_xlnm._FilterDatabase" localSheetId="7" hidden="1">'Sch-2 Dis'!$A$15:$F$56</definedName>
    <definedName name="_xlnm._FilterDatabase" localSheetId="8" hidden="1">'Sch-3 '!$A$83:$BB$163</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'Sch-1'!$A$1:$O$169</definedName>
    <definedName name="_xlnm.Print_Area" localSheetId="5">'Sch-1 dis'!$A$1:$G$84</definedName>
    <definedName name="_xlnm.Print_Area" localSheetId="6">'Sch-2'!$A$1:$J$169</definedName>
    <definedName name="_xlnm.Print_Area" localSheetId="7">'Sch-2 Dis'!$A$1:$F$62</definedName>
    <definedName name="_xlnm.Print_Area" localSheetId="8">'Sch-3 '!$A$1:$Q$171</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'Sch-1'!$A$1:$O$170</definedName>
    <definedName name="Z_01ACF2E1_8E61_4459_ABC1_B6C183DEED61_.wvu.PrintArea" localSheetId="5" hidden="1">'Sch-1 dis'!$A$1:$G$84</definedName>
    <definedName name="Z_01ACF2E1_8E61_4459_ABC1_B6C183DEED61_.wvu.PrintArea" localSheetId="6" hidden="1">'Sch-2'!$A$1:$J$159</definedName>
    <definedName name="Z_01ACF2E1_8E61_4459_ABC1_B6C183DEED61_.wvu.PrintArea" localSheetId="7" hidden="1">'Sch-2 Dis'!$A$1:$F$55</definedName>
    <definedName name="Z_01ACF2E1_8E61_4459_ABC1_B6C183DEED61_.wvu.PrintArea" localSheetId="8" hidden="1">'Sch-3 '!$A$1:$P$164</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'Sch-1'!$O:$S,'Sch-1'!$AD:$AM</definedName>
    <definedName name="Z_023E95C7_CD0A_46A1_945E_64751E02EBFE_.wvu.Cols" localSheetId="7" hidden="1">'Sch-2 Dis'!$K:$Q</definedName>
    <definedName name="Z_023E95C7_CD0A_46A1_945E_64751E02EBFE_.wvu.Cols" localSheetId="8" hidden="1">'Sch-3 '!$Q:$U,'Sch-3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'Sch-1'!$A$67:$AZ$67</definedName>
    <definedName name="Z_023E95C7_CD0A_46A1_945E_64751E02EBFE_.wvu.FilterData" localSheetId="5" hidden="1">'Sch-1 dis'!$A$16:$B$21</definedName>
    <definedName name="Z_023E95C7_CD0A_46A1_945E_64751E02EBFE_.wvu.FilterData" localSheetId="6" hidden="1">'Sch-2'!$G$67:$J$160</definedName>
    <definedName name="Z_023E95C7_CD0A_46A1_945E_64751E02EBFE_.wvu.FilterData" localSheetId="7" hidden="1">'Sch-2 Dis'!$A$15:$F$56</definedName>
    <definedName name="Z_023E95C7_CD0A_46A1_945E_64751E02EBFE_.wvu.FilterData" localSheetId="8" hidden="1">'Sch-3 '!$A$83:$BB$163</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'Sch-1'!$A$1:$O$169</definedName>
    <definedName name="Z_023E95C7_CD0A_46A1_945E_64751E02EBFE_.wvu.PrintArea" localSheetId="5" hidden="1">'Sch-1 dis'!$A$1:$G$84</definedName>
    <definedName name="Z_023E95C7_CD0A_46A1_945E_64751E02EBFE_.wvu.PrintArea" localSheetId="6" hidden="1">'Sch-2'!$A$1:$J$169</definedName>
    <definedName name="Z_023E95C7_CD0A_46A1_945E_64751E02EBFE_.wvu.PrintArea" localSheetId="7" hidden="1">'Sch-2 Dis'!$A$1:$F$62</definedName>
    <definedName name="Z_023E95C7_CD0A_46A1_945E_64751E02EBFE_.wvu.PrintArea" localSheetId="8" hidden="1">'Sch-3 '!$A$1:$Q$171</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'Sch-1'!$18:$18,'Sch-1'!$160:$162</definedName>
    <definedName name="Z_023E95C7_CD0A_46A1_945E_64751E02EBFE_.wvu.Rows" localSheetId="6" hidden="1">'Sch-2'!$18:$18</definedName>
    <definedName name="Z_023E95C7_CD0A_46A1_945E_64751E02EBFE_.wvu.Rows" localSheetId="8" hidden="1">'Sch-3 '!$18:$18,'Sch-3 '!$166:$166</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'Sch-1'!$A$18:$O$164</definedName>
    <definedName name="Z_14D7F02E_BCCA_4517_ABC7_537FF4AEB67A_.wvu.FilterData" localSheetId="5" hidden="1">'Sch-1 dis'!$A$17:$G$79</definedName>
    <definedName name="Z_14D7F02E_BCCA_4517_ABC7_537FF4AEB67A_.wvu.FilterData" localSheetId="8" hidden="1">'Sch-3 '!$A$16:$P$165</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'Sch-1'!$A$1:$O$170</definedName>
    <definedName name="Z_14D7F02E_BCCA_4517_ABC7_537FF4AEB67A_.wvu.PrintArea" localSheetId="5" hidden="1">'Sch-1 dis'!$A$1:$G$84</definedName>
    <definedName name="Z_14D7F02E_BCCA_4517_ABC7_537FF4AEB67A_.wvu.PrintArea" localSheetId="6" hidden="1">'Sch-2'!$A$1:$J$168</definedName>
    <definedName name="Z_14D7F02E_BCCA_4517_ABC7_537FF4AEB67A_.wvu.PrintArea" localSheetId="7" hidden="1">'Sch-2 Dis'!$A$1:$F$62</definedName>
    <definedName name="Z_14D7F02E_BCCA_4517_ABC7_537FF4AEB67A_.wvu.PrintArea" localSheetId="8" hidden="1">'Sch-3 '!$A$1:$P$172</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'Sch-1'!$A$67:$AY$158</definedName>
    <definedName name="Z_1E0C44A1_9358_4FBD_8C2C_4DB661DA1476_.wvu.FilterData" localSheetId="5" hidden="1">'Sch-1 dis'!$A$16:$B$21</definedName>
    <definedName name="Z_1E0C44A1_9358_4FBD_8C2C_4DB661DA1476_.wvu.FilterData" localSheetId="6" hidden="1">'Sch-2'!$G$67:$J$160</definedName>
    <definedName name="Z_1E0C44A1_9358_4FBD_8C2C_4DB661DA1476_.wvu.FilterData" localSheetId="7" hidden="1">'Sch-2 Dis'!$A$15:$F$56</definedName>
    <definedName name="Z_1E0C44A1_9358_4FBD_8C2C_4DB661DA1476_.wvu.FilterData" localSheetId="8" hidden="1">'Sch-3 '!$A$83:$BB$163</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'Sch-1'!$A$1:$O$169</definedName>
    <definedName name="Z_1E0C44A1_9358_4FBD_8C2C_4DB661DA1476_.wvu.PrintArea" localSheetId="5" hidden="1">'Sch-1 dis'!$A$1:$G$84</definedName>
    <definedName name="Z_1E0C44A1_9358_4FBD_8C2C_4DB661DA1476_.wvu.PrintArea" localSheetId="6" hidden="1">'Sch-2'!$A$1:$J$169</definedName>
    <definedName name="Z_1E0C44A1_9358_4FBD_8C2C_4DB661DA1476_.wvu.PrintArea" localSheetId="7" hidden="1">'Sch-2 Dis'!$A$1:$F$62</definedName>
    <definedName name="Z_1E0C44A1_9358_4FBD_8C2C_4DB661DA1476_.wvu.PrintArea" localSheetId="8" hidden="1">'Sch-3 '!$A$1:$Q$171</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'Sch-1'!#REF!</definedName>
    <definedName name="Z_1E0C44A1_9358_4FBD_8C2C_4DB661DA1476_.wvu.Rows" localSheetId="6" hidden="1">'Sch-2'!#REF!</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'Sch-1'!$A$18:$O$158</definedName>
    <definedName name="Z_223BC0FC_814D_40F0_9795_CE82A16FF3A5_.wvu.FilterData" localSheetId="5" hidden="1">'Sch-1 dis'!$A$16:$B$21</definedName>
    <definedName name="Z_223BC0FC_814D_40F0_9795_CE82A16FF3A5_.wvu.FilterData" localSheetId="6" hidden="1">'Sch-2'!$G$67:$J$160</definedName>
    <definedName name="Z_223BC0FC_814D_40F0_9795_CE82A16FF3A5_.wvu.FilterData" localSheetId="7" hidden="1">'Sch-2 Dis'!$A$15:$F$56</definedName>
    <definedName name="Z_223BC0FC_814D_40F0_9795_CE82A16FF3A5_.wvu.FilterData" localSheetId="8" hidden="1">'Sch-3 '!$A$83:$P$165</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'Sch-1'!$A$1:$O$169</definedName>
    <definedName name="Z_223BC0FC_814D_40F0_9795_CE82A16FF3A5_.wvu.PrintArea" localSheetId="5" hidden="1">'Sch-1 dis'!$A$1:$G$84</definedName>
    <definedName name="Z_223BC0FC_814D_40F0_9795_CE82A16FF3A5_.wvu.PrintArea" localSheetId="6" hidden="1">'Sch-2'!$A$1:$J$167</definedName>
    <definedName name="Z_223BC0FC_814D_40F0_9795_CE82A16FF3A5_.wvu.PrintArea" localSheetId="7" hidden="1">'Sch-2 Dis'!$A$1:$F$62</definedName>
    <definedName name="Z_223BC0FC_814D_40F0_9795_CE82A16FF3A5_.wvu.PrintArea" localSheetId="8" hidden="1">'Sch-3 '!$A$1:$P$171</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'Sch-1'!$A$18:$O$158</definedName>
    <definedName name="Z_27A45B7A_04F2_4516_B80B_5ED0825D4ED3_.wvu.FilterData" localSheetId="5" hidden="1">'Sch-1 dis'!$A$16:$B$21</definedName>
    <definedName name="Z_27A45B7A_04F2_4516_B80B_5ED0825D4ED3_.wvu.FilterData" localSheetId="6" hidden="1">'Sch-2'!$G$67:$J$160</definedName>
    <definedName name="Z_27A45B7A_04F2_4516_B80B_5ED0825D4ED3_.wvu.FilterData" localSheetId="7" hidden="1">'Sch-2 Dis'!$A$15:$F$56</definedName>
    <definedName name="Z_27A45B7A_04F2_4516_B80B_5ED0825D4ED3_.wvu.FilterData" localSheetId="8" hidden="1">'Sch-3 '!$A$83:$P$165</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'Sch-1'!$A$1:$O$170</definedName>
    <definedName name="Z_27A45B7A_04F2_4516_B80B_5ED0825D4ED3_.wvu.PrintArea" localSheetId="5" hidden="1">'Sch-1 dis'!$A$1:$G$84</definedName>
    <definedName name="Z_27A45B7A_04F2_4516_B80B_5ED0825D4ED3_.wvu.PrintArea" localSheetId="6" hidden="1">'Sch-2'!$A$1:$J$168</definedName>
    <definedName name="Z_27A45B7A_04F2_4516_B80B_5ED0825D4ED3_.wvu.PrintArea" localSheetId="7" hidden="1">'Sch-2 Dis'!$A$1:$F$62</definedName>
    <definedName name="Z_27A45B7A_04F2_4516_B80B_5ED0825D4ED3_.wvu.PrintArea" localSheetId="8" hidden="1">'Sch-3 '!$A$1:$P$172</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83E1266_F7EB_4547_BBEC_59BD72B9AE8B_.wvu.Cols" localSheetId="22" hidden="1">'Bid Form 2nd Envelope'!$G:$K,'Bid Form 2nd Envelope'!$Y:$AN</definedName>
    <definedName name="Z_483E1266_F7EB_4547_BBEC_59BD72B9AE8B_.wvu.Cols" localSheetId="18" hidden="1">Discount!$H:$K</definedName>
    <definedName name="Z_483E1266_F7EB_4547_BBEC_59BD72B9AE8B_.wvu.Cols" localSheetId="3" hidden="1">'Names of Bidder'!$H:$R,'Names of Bidder'!$Z:$AC</definedName>
    <definedName name="Z_483E1266_F7EB_4547_BBEC_59BD72B9AE8B_.wvu.Cols" localSheetId="4" hidden="1">'Sch-1'!$O:$R,'Sch-1'!$AD:$AM</definedName>
    <definedName name="Z_483E1266_F7EB_4547_BBEC_59BD72B9AE8B_.wvu.Cols" localSheetId="7" hidden="1">'Sch-2 Dis'!$K:$Q</definedName>
    <definedName name="Z_483E1266_F7EB_4547_BBEC_59BD72B9AE8B_.wvu.Cols" localSheetId="8" hidden="1">'Sch-3 '!$Q:$T,'Sch-3 '!$AK:$AP</definedName>
    <definedName name="Z_483E1266_F7EB_4547_BBEC_59BD72B9AE8B_.wvu.Cols" localSheetId="9" hidden="1">'Sch-3 Dis'!$AA:$AF</definedName>
    <definedName name="Z_483E1266_F7EB_4547_BBEC_59BD72B9AE8B_.wvu.Cols" localSheetId="10" hidden="1">'Sch-4'!$R:$S</definedName>
    <definedName name="Z_483E1266_F7EB_4547_BBEC_59BD72B9AE8B_.wvu.Cols" localSheetId="11" hidden="1">'Sch-4b'!$R:$S</definedName>
    <definedName name="Z_483E1266_F7EB_4547_BBEC_59BD72B9AE8B_.wvu.Cols" localSheetId="12" hidden="1">'Sch-5'!$I:$P</definedName>
    <definedName name="Z_483E1266_F7EB_4547_BBEC_59BD72B9AE8B_.wvu.Cols" localSheetId="16" hidden="1">'Sch-7'!$P:$R,'Sch-7'!$AG:$AM</definedName>
    <definedName name="Z_483E1266_F7EB_4547_BBEC_59BD72B9AE8B_.wvu.Cols" localSheetId="17" hidden="1">'Sch-7 Dis'!$AD:$AJ</definedName>
    <definedName name="Z_483E1266_F7EB_4547_BBEC_59BD72B9AE8B_.wvu.FilterData" localSheetId="4" hidden="1">'Sch-1'!$A$67:$AZ$67</definedName>
    <definedName name="Z_483E1266_F7EB_4547_BBEC_59BD72B9AE8B_.wvu.FilterData" localSheetId="5" hidden="1">'Sch-1 dis'!$A$16:$B$21</definedName>
    <definedName name="Z_483E1266_F7EB_4547_BBEC_59BD72B9AE8B_.wvu.FilterData" localSheetId="6" hidden="1">'Sch-2'!$G$67:$J$160</definedName>
    <definedName name="Z_483E1266_F7EB_4547_BBEC_59BD72B9AE8B_.wvu.FilterData" localSheetId="7" hidden="1">'Sch-2 Dis'!$A$15:$F$56</definedName>
    <definedName name="Z_483E1266_F7EB_4547_BBEC_59BD72B9AE8B_.wvu.FilterData" localSheetId="8" hidden="1">'Sch-3 '!$A$83:$BB$163</definedName>
    <definedName name="Z_483E1266_F7EB_4547_BBEC_59BD72B9AE8B_.wvu.FilterData" localSheetId="9" hidden="1">'Sch-3 Dis'!$A$15:$F$81</definedName>
    <definedName name="Z_483E1266_F7EB_4547_BBEC_59BD72B9AE8B_.wvu.PrintArea" localSheetId="22" hidden="1">'Bid Form 2nd Envelope'!$A$1:$F$68</definedName>
    <definedName name="Z_483E1266_F7EB_4547_BBEC_59BD72B9AE8B_.wvu.PrintArea" localSheetId="1" hidden="1">Cover!$A$1:$F$15</definedName>
    <definedName name="Z_483E1266_F7EB_4547_BBEC_59BD72B9AE8B_.wvu.PrintArea" localSheetId="18" hidden="1">Discount!$A$2:$G$43</definedName>
    <definedName name="Z_483E1266_F7EB_4547_BBEC_59BD72B9AE8B_.wvu.PrintArea" localSheetId="20" hidden="1">'Entry Tax'!$A$1:$E$16</definedName>
    <definedName name="Z_483E1266_F7EB_4547_BBEC_59BD72B9AE8B_.wvu.PrintArea" localSheetId="2" hidden="1">Instructions!$A$1:$C$54</definedName>
    <definedName name="Z_483E1266_F7EB_4547_BBEC_59BD72B9AE8B_.wvu.PrintArea" localSheetId="3" hidden="1">'Names of Bidder'!$B$1:$G$32</definedName>
    <definedName name="Z_483E1266_F7EB_4547_BBEC_59BD72B9AE8B_.wvu.PrintArea" localSheetId="19" hidden="1">Octroi!$A$1:$E$16</definedName>
    <definedName name="Z_483E1266_F7EB_4547_BBEC_59BD72B9AE8B_.wvu.PrintArea" localSheetId="21" hidden="1">'Other Taxes &amp; Duties'!$A$1:$F$16</definedName>
    <definedName name="Z_483E1266_F7EB_4547_BBEC_59BD72B9AE8B_.wvu.PrintArea" localSheetId="24" hidden="1">'Q &amp; C'!$A$1:$F$38</definedName>
    <definedName name="Z_483E1266_F7EB_4547_BBEC_59BD72B9AE8B_.wvu.PrintArea" localSheetId="23" hidden="1">'Q &amp; C (2)'!$A$1:$F$44</definedName>
    <definedName name="Z_483E1266_F7EB_4547_BBEC_59BD72B9AE8B_.wvu.PrintArea" localSheetId="4" hidden="1">'Sch-1'!$A$1:$O$169</definedName>
    <definedName name="Z_483E1266_F7EB_4547_BBEC_59BD72B9AE8B_.wvu.PrintArea" localSheetId="5" hidden="1">'Sch-1 dis'!$A$1:$G$84</definedName>
    <definedName name="Z_483E1266_F7EB_4547_BBEC_59BD72B9AE8B_.wvu.PrintArea" localSheetId="6" hidden="1">'Sch-2'!$A$1:$J$169</definedName>
    <definedName name="Z_483E1266_F7EB_4547_BBEC_59BD72B9AE8B_.wvu.PrintArea" localSheetId="7" hidden="1">'Sch-2 Dis'!$A$1:$F$62</definedName>
    <definedName name="Z_483E1266_F7EB_4547_BBEC_59BD72B9AE8B_.wvu.PrintArea" localSheetId="8" hidden="1">'Sch-3 '!$A$1:$Q$171</definedName>
    <definedName name="Z_483E1266_F7EB_4547_BBEC_59BD72B9AE8B_.wvu.PrintArea" localSheetId="9" hidden="1">'Sch-3 Dis'!$A$1:$F$87</definedName>
    <definedName name="Z_483E1266_F7EB_4547_BBEC_59BD72B9AE8B_.wvu.PrintArea" localSheetId="10" hidden="1">'Sch-4'!$A$1:$Q$29</definedName>
    <definedName name="Z_483E1266_F7EB_4547_BBEC_59BD72B9AE8B_.wvu.PrintArea" localSheetId="11" hidden="1">'Sch-4b'!$A$1:$Q$37</definedName>
    <definedName name="Z_483E1266_F7EB_4547_BBEC_59BD72B9AE8B_.wvu.PrintArea" localSheetId="12" hidden="1">'Sch-5'!$A$1:$E$26</definedName>
    <definedName name="Z_483E1266_F7EB_4547_BBEC_59BD72B9AE8B_.wvu.PrintArea" localSheetId="13" hidden="1">'Sch-5 Dis'!$A$1:$E$26</definedName>
    <definedName name="Z_483E1266_F7EB_4547_BBEC_59BD72B9AE8B_.wvu.PrintArea" localSheetId="14" hidden="1">'Sch-6'!$A$1:$D$33</definedName>
    <definedName name="Z_483E1266_F7EB_4547_BBEC_59BD72B9AE8B_.wvu.PrintArea" localSheetId="15" hidden="1">'Sch-6 After Discount'!$A$1:$D$33</definedName>
    <definedName name="Z_483E1266_F7EB_4547_BBEC_59BD72B9AE8B_.wvu.PrintArea" localSheetId="16" hidden="1">'Sch-7'!$A$1:$N$25</definedName>
    <definedName name="Z_483E1266_F7EB_4547_BBEC_59BD72B9AE8B_.wvu.PrintArea" localSheetId="17" hidden="1">'Sch-7 Dis'!$A$1:$G$28</definedName>
    <definedName name="Z_483E1266_F7EB_4547_BBEC_59BD72B9AE8B_.wvu.PrintTitles" localSheetId="4" hidden="1">'Sch-1'!$15:$17</definedName>
    <definedName name="Z_483E1266_F7EB_4547_BBEC_59BD72B9AE8B_.wvu.PrintTitles" localSheetId="5" hidden="1">'Sch-1 dis'!$14:$16</definedName>
    <definedName name="Z_483E1266_F7EB_4547_BBEC_59BD72B9AE8B_.wvu.PrintTitles" localSheetId="6" hidden="1">'Sch-2'!$15:$17</definedName>
    <definedName name="Z_483E1266_F7EB_4547_BBEC_59BD72B9AE8B_.wvu.PrintTitles" localSheetId="7" hidden="1">'Sch-2 Dis'!$13:$15</definedName>
    <definedName name="Z_483E1266_F7EB_4547_BBEC_59BD72B9AE8B_.wvu.PrintTitles" localSheetId="8" hidden="1">'Sch-3 '!$13:$17</definedName>
    <definedName name="Z_483E1266_F7EB_4547_BBEC_59BD72B9AE8B_.wvu.PrintTitles" localSheetId="9" hidden="1">'Sch-3 Dis'!$13:$15</definedName>
    <definedName name="Z_483E1266_F7EB_4547_BBEC_59BD72B9AE8B_.wvu.PrintTitles" localSheetId="12" hidden="1">'Sch-5'!$3:$13</definedName>
    <definedName name="Z_483E1266_F7EB_4547_BBEC_59BD72B9AE8B_.wvu.PrintTitles" localSheetId="13" hidden="1">'Sch-5 Dis'!$3:$13</definedName>
    <definedName name="Z_483E1266_F7EB_4547_BBEC_59BD72B9AE8B_.wvu.PrintTitles" localSheetId="14" hidden="1">'Sch-6'!$3:$13</definedName>
    <definedName name="Z_483E1266_F7EB_4547_BBEC_59BD72B9AE8B_.wvu.PrintTitles" localSheetId="15" hidden="1">'Sch-6 After Discount'!$3:$13</definedName>
    <definedName name="Z_483E1266_F7EB_4547_BBEC_59BD72B9AE8B_.wvu.PrintTitles" localSheetId="16" hidden="1">'Sch-7'!$14:$14</definedName>
    <definedName name="Z_483E1266_F7EB_4547_BBEC_59BD72B9AE8B_.wvu.PrintTitles" localSheetId="17" hidden="1">'Sch-7 Dis'!$14:$14</definedName>
    <definedName name="Z_483E1266_F7EB_4547_BBEC_59BD72B9AE8B_.wvu.Rows" localSheetId="22" hidden="1">'Bid Form 2nd Envelope'!$25:$25</definedName>
    <definedName name="Z_483E1266_F7EB_4547_BBEC_59BD72B9AE8B_.wvu.Rows" localSheetId="1" hidden="1">Cover!$7:$7</definedName>
    <definedName name="Z_483E1266_F7EB_4547_BBEC_59BD72B9AE8B_.wvu.Rows" localSheetId="18" hidden="1">Discount!$22:$22,Discount!$29:$29,Discount!$32:$34</definedName>
    <definedName name="Z_483E1266_F7EB_4547_BBEC_59BD72B9AE8B_.wvu.Rows" localSheetId="2" hidden="1">Instructions!$35:$36</definedName>
    <definedName name="Z_483E1266_F7EB_4547_BBEC_59BD72B9AE8B_.wvu.Rows" localSheetId="4" hidden="1">'Sch-1'!$160:$162</definedName>
    <definedName name="Z_483E1266_F7EB_4547_BBEC_59BD72B9AE8B_.wvu.Rows" localSheetId="8" hidden="1">'Sch-3 '!$166:$166</definedName>
    <definedName name="Z_483E1266_F7EB_4547_BBEC_59BD72B9AE8B_.wvu.Rows" localSheetId="14" hidden="1">'Sch-6'!$22:$23</definedName>
    <definedName name="Z_483E1266_F7EB_4547_BBEC_59BD72B9AE8B_.wvu.Rows" localSheetId="15" hidden="1">'Sch-6 After Discount'!$22:$23</definedName>
    <definedName name="Z_483E1266_F7EB_4547_BBEC_59BD72B9AE8B_.wvu.Rows" localSheetId="16" hidden="1">'Sch-7'!$17:$18,'Sch-7'!$98:$216</definedName>
    <definedName name="Z_483E1266_F7EB_4547_BBEC_59BD72B9AE8B_.wvu.Rows" localSheetId="17" hidden="1">'Sch-7 Dis'!$104:$222</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'Sch-1'!$A$67:$AY$158</definedName>
    <definedName name="Z_498493C3_769C_4143_9114_C68CD1D40B11_.wvu.FilterData" localSheetId="5" hidden="1">'Sch-1 dis'!$A$16:$B$21</definedName>
    <definedName name="Z_498493C3_769C_4143_9114_C68CD1D40B11_.wvu.FilterData" localSheetId="6" hidden="1">'Sch-2'!$G$67:$J$160</definedName>
    <definedName name="Z_498493C3_769C_4143_9114_C68CD1D40B11_.wvu.FilterData" localSheetId="7" hidden="1">'Sch-2 Dis'!$A$15:$F$56</definedName>
    <definedName name="Z_498493C3_769C_4143_9114_C68CD1D40B11_.wvu.FilterData" localSheetId="8" hidden="1">'Sch-3 '!$A$83:$BB$163</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'Sch-1'!$A$1:$O$169</definedName>
    <definedName name="Z_498493C3_769C_4143_9114_C68CD1D40B11_.wvu.PrintArea" localSheetId="5" hidden="1">'Sch-1 dis'!$A$1:$G$84</definedName>
    <definedName name="Z_498493C3_769C_4143_9114_C68CD1D40B11_.wvu.PrintArea" localSheetId="6" hidden="1">'Sch-2'!$A$1:$J$169</definedName>
    <definedName name="Z_498493C3_769C_4143_9114_C68CD1D40B11_.wvu.PrintArea" localSheetId="7" hidden="1">'Sch-2 Dis'!$A$1:$F$62</definedName>
    <definedName name="Z_498493C3_769C_4143_9114_C68CD1D40B11_.wvu.PrintArea" localSheetId="8" hidden="1">'Sch-3 '!$A$1:$Q$171</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'Sch-2'!#REF!</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'Sch-1'!$A$18:$O$158</definedName>
    <definedName name="Z_4AA1107B_A795_4744_B566_827168772C7A_.wvu.FilterData" localSheetId="5" hidden="1">'Sch-1 dis'!$A$16:$B$21</definedName>
    <definedName name="Z_4AA1107B_A795_4744_B566_827168772C7A_.wvu.FilterData" localSheetId="6" hidden="1">'Sch-2'!$G$67:$J$160</definedName>
    <definedName name="Z_4AA1107B_A795_4744_B566_827168772C7A_.wvu.FilterData" localSheetId="7" hidden="1">'Sch-2 Dis'!$A$15:$F$56</definedName>
    <definedName name="Z_4AA1107B_A795_4744_B566_827168772C7A_.wvu.FilterData" localSheetId="8" hidden="1">'Sch-3 '!$A$83:$P$165</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'Sch-1'!$A$1:$O$169</definedName>
    <definedName name="Z_4AA1107B_A795_4744_B566_827168772C7A_.wvu.PrintArea" localSheetId="5" hidden="1">'Sch-1 dis'!$A$1:$G$84</definedName>
    <definedName name="Z_4AA1107B_A795_4744_B566_827168772C7A_.wvu.PrintArea" localSheetId="6" hidden="1">'Sch-2'!$A$1:$J$167</definedName>
    <definedName name="Z_4AA1107B_A795_4744_B566_827168772C7A_.wvu.PrintArea" localSheetId="7" hidden="1">'Sch-2 Dis'!$A$1:$F$62</definedName>
    <definedName name="Z_4AA1107B_A795_4744_B566_827168772C7A_.wvu.PrintArea" localSheetId="8" hidden="1">'Sch-3 '!$A$1:$P$171</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'Sch-1'!$A$1:$O$170</definedName>
    <definedName name="Z_4F65FF32_EC61_4022_A399_2986D7B6B8B3_.wvu.PrintArea" localSheetId="5" hidden="1">'Sch-1 dis'!$A$1:$G$84</definedName>
    <definedName name="Z_4F65FF32_EC61_4022_A399_2986D7B6B8B3_.wvu.PrintArea" localSheetId="6" hidden="1">'Sch-2'!$A$1:$J$159</definedName>
    <definedName name="Z_4F65FF32_EC61_4022_A399_2986D7B6B8B3_.wvu.PrintArea" localSheetId="7" hidden="1">'Sch-2 Dis'!$A$1:$F$55</definedName>
    <definedName name="Z_4F65FF32_EC61_4022_A399_2986D7B6B8B3_.wvu.PrintArea" localSheetId="8" hidden="1">'Sch-3 '!$A$1:$P$164</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'Sch-1'!$195:$261</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59B22650_2E89_4930_B28D_7EF16B09BF94_.wvu.Cols" localSheetId="22" hidden="1">'Bid Form 2nd Envelope'!$G:$K,'Bid Form 2nd Envelope'!$Y:$AN</definedName>
    <definedName name="Z_59B22650_2E89_4930_B28D_7EF16B09BF94_.wvu.Cols" localSheetId="18" hidden="1">Discount!$H:$K</definedName>
    <definedName name="Z_59B22650_2E89_4930_B28D_7EF16B09BF94_.wvu.Cols" localSheetId="3" hidden="1">'Names of Bidder'!$H:$R,'Names of Bidder'!$Z:$AC</definedName>
    <definedName name="Z_59B22650_2E89_4930_B28D_7EF16B09BF94_.wvu.Cols" localSheetId="4" hidden="1">'Sch-1'!$O:$R,'Sch-1'!$AD:$AM</definedName>
    <definedName name="Z_59B22650_2E89_4930_B28D_7EF16B09BF94_.wvu.Cols" localSheetId="7" hidden="1">'Sch-2 Dis'!$K:$Q</definedName>
    <definedName name="Z_59B22650_2E89_4930_B28D_7EF16B09BF94_.wvu.Cols" localSheetId="8" hidden="1">'Sch-3 '!$Q:$T,'Sch-3 '!$AK:$AP</definedName>
    <definedName name="Z_59B22650_2E89_4930_B28D_7EF16B09BF94_.wvu.Cols" localSheetId="9" hidden="1">'Sch-3 Dis'!$AA:$AF</definedName>
    <definedName name="Z_59B22650_2E89_4930_B28D_7EF16B09BF94_.wvu.Cols" localSheetId="10" hidden="1">'Sch-4'!$R:$S</definedName>
    <definedName name="Z_59B22650_2E89_4930_B28D_7EF16B09BF94_.wvu.Cols" localSheetId="11" hidden="1">'Sch-4b'!$R:$S</definedName>
    <definedName name="Z_59B22650_2E89_4930_B28D_7EF16B09BF94_.wvu.Cols" localSheetId="12" hidden="1">'Sch-5'!$I:$P</definedName>
    <definedName name="Z_59B22650_2E89_4930_B28D_7EF16B09BF94_.wvu.Cols" localSheetId="16" hidden="1">'Sch-7'!$P:$R,'Sch-7'!$AG:$AM</definedName>
    <definedName name="Z_59B22650_2E89_4930_B28D_7EF16B09BF94_.wvu.Cols" localSheetId="17" hidden="1">'Sch-7 Dis'!$AD:$AJ</definedName>
    <definedName name="Z_59B22650_2E89_4930_B28D_7EF16B09BF94_.wvu.FilterData" localSheetId="4" hidden="1">'Sch-1'!$A$67:$AZ$67</definedName>
    <definedName name="Z_59B22650_2E89_4930_B28D_7EF16B09BF94_.wvu.FilterData" localSheetId="5" hidden="1">'Sch-1 dis'!$A$16:$B$21</definedName>
    <definedName name="Z_59B22650_2E89_4930_B28D_7EF16B09BF94_.wvu.FilterData" localSheetId="6" hidden="1">'Sch-2'!$G$67:$J$160</definedName>
    <definedName name="Z_59B22650_2E89_4930_B28D_7EF16B09BF94_.wvu.FilterData" localSheetId="7" hidden="1">'Sch-2 Dis'!$A$15:$F$56</definedName>
    <definedName name="Z_59B22650_2E89_4930_B28D_7EF16B09BF94_.wvu.FilterData" localSheetId="8" hidden="1">'Sch-3 '!$A$83:$BB$163</definedName>
    <definedName name="Z_59B22650_2E89_4930_B28D_7EF16B09BF94_.wvu.FilterData" localSheetId="9" hidden="1">'Sch-3 Dis'!$A$15:$F$81</definedName>
    <definedName name="Z_59B22650_2E89_4930_B28D_7EF16B09BF94_.wvu.PrintArea" localSheetId="22" hidden="1">'Bid Form 2nd Envelope'!$A$1:$F$68</definedName>
    <definedName name="Z_59B22650_2E89_4930_B28D_7EF16B09BF94_.wvu.PrintArea" localSheetId="1" hidden="1">Cover!$A$1:$F$15</definedName>
    <definedName name="Z_59B22650_2E89_4930_B28D_7EF16B09BF94_.wvu.PrintArea" localSheetId="18" hidden="1">Discount!$A$2:$G$43</definedName>
    <definedName name="Z_59B22650_2E89_4930_B28D_7EF16B09BF94_.wvu.PrintArea" localSheetId="20" hidden="1">'Entry Tax'!$A$1:$E$16</definedName>
    <definedName name="Z_59B22650_2E89_4930_B28D_7EF16B09BF94_.wvu.PrintArea" localSheetId="2" hidden="1">Instructions!$A$1:$C$54</definedName>
    <definedName name="Z_59B22650_2E89_4930_B28D_7EF16B09BF94_.wvu.PrintArea" localSheetId="3" hidden="1">'Names of Bidder'!$B$1:$G$32</definedName>
    <definedName name="Z_59B22650_2E89_4930_B28D_7EF16B09BF94_.wvu.PrintArea" localSheetId="19" hidden="1">Octroi!$A$1:$E$16</definedName>
    <definedName name="Z_59B22650_2E89_4930_B28D_7EF16B09BF94_.wvu.PrintArea" localSheetId="21" hidden="1">'Other Taxes &amp; Duties'!$A$1:$F$16</definedName>
    <definedName name="Z_59B22650_2E89_4930_B28D_7EF16B09BF94_.wvu.PrintArea" localSheetId="24" hidden="1">'Q &amp; C'!$A$1:$F$38</definedName>
    <definedName name="Z_59B22650_2E89_4930_B28D_7EF16B09BF94_.wvu.PrintArea" localSheetId="23" hidden="1">'Q &amp; C (2)'!$A$1:$F$44</definedName>
    <definedName name="Z_59B22650_2E89_4930_B28D_7EF16B09BF94_.wvu.PrintArea" localSheetId="4" hidden="1">'Sch-1'!$A$1:$O$169</definedName>
    <definedName name="Z_59B22650_2E89_4930_B28D_7EF16B09BF94_.wvu.PrintArea" localSheetId="5" hidden="1">'Sch-1 dis'!$A$1:$G$84</definedName>
    <definedName name="Z_59B22650_2E89_4930_B28D_7EF16B09BF94_.wvu.PrintArea" localSheetId="6" hidden="1">'Sch-2'!$A$1:$J$169</definedName>
    <definedName name="Z_59B22650_2E89_4930_B28D_7EF16B09BF94_.wvu.PrintArea" localSheetId="7" hidden="1">'Sch-2 Dis'!$A$1:$F$62</definedName>
    <definedName name="Z_59B22650_2E89_4930_B28D_7EF16B09BF94_.wvu.PrintArea" localSheetId="8" hidden="1">'Sch-3 '!$A$1:$Q$171</definedName>
    <definedName name="Z_59B22650_2E89_4930_B28D_7EF16B09BF94_.wvu.PrintArea" localSheetId="9" hidden="1">'Sch-3 Dis'!$A$1:$F$87</definedName>
    <definedName name="Z_59B22650_2E89_4930_B28D_7EF16B09BF94_.wvu.PrintArea" localSheetId="10" hidden="1">'Sch-4'!$A$1:$Q$29</definedName>
    <definedName name="Z_59B22650_2E89_4930_B28D_7EF16B09BF94_.wvu.PrintArea" localSheetId="11" hidden="1">'Sch-4b'!$A$1:$Q$37</definedName>
    <definedName name="Z_59B22650_2E89_4930_B28D_7EF16B09BF94_.wvu.PrintArea" localSheetId="12" hidden="1">'Sch-5'!$A$1:$E$26</definedName>
    <definedName name="Z_59B22650_2E89_4930_B28D_7EF16B09BF94_.wvu.PrintArea" localSheetId="13" hidden="1">'Sch-5 Dis'!$A$1:$E$26</definedName>
    <definedName name="Z_59B22650_2E89_4930_B28D_7EF16B09BF94_.wvu.PrintArea" localSheetId="14" hidden="1">'Sch-6'!$A$1:$D$33</definedName>
    <definedName name="Z_59B22650_2E89_4930_B28D_7EF16B09BF94_.wvu.PrintArea" localSheetId="15" hidden="1">'Sch-6 After Discount'!$A$1:$D$33</definedName>
    <definedName name="Z_59B22650_2E89_4930_B28D_7EF16B09BF94_.wvu.PrintArea" localSheetId="16" hidden="1">'Sch-7'!$A$1:$N$25</definedName>
    <definedName name="Z_59B22650_2E89_4930_B28D_7EF16B09BF94_.wvu.PrintArea" localSheetId="17" hidden="1">'Sch-7 Dis'!$A$1:$G$28</definedName>
    <definedName name="Z_59B22650_2E89_4930_B28D_7EF16B09BF94_.wvu.PrintTitles" localSheetId="4" hidden="1">'Sch-1'!$15:$17</definedName>
    <definedName name="Z_59B22650_2E89_4930_B28D_7EF16B09BF94_.wvu.PrintTitles" localSheetId="5" hidden="1">'Sch-1 dis'!$14:$16</definedName>
    <definedName name="Z_59B22650_2E89_4930_B28D_7EF16B09BF94_.wvu.PrintTitles" localSheetId="6" hidden="1">'Sch-2'!$15:$17</definedName>
    <definedName name="Z_59B22650_2E89_4930_B28D_7EF16B09BF94_.wvu.PrintTitles" localSheetId="7" hidden="1">'Sch-2 Dis'!$13:$15</definedName>
    <definedName name="Z_59B22650_2E89_4930_B28D_7EF16B09BF94_.wvu.PrintTitles" localSheetId="8" hidden="1">'Sch-3 '!$13:$17</definedName>
    <definedName name="Z_59B22650_2E89_4930_B28D_7EF16B09BF94_.wvu.PrintTitles" localSheetId="9" hidden="1">'Sch-3 Dis'!$13:$15</definedName>
    <definedName name="Z_59B22650_2E89_4930_B28D_7EF16B09BF94_.wvu.PrintTitles" localSheetId="12" hidden="1">'Sch-5'!$3:$13</definedName>
    <definedName name="Z_59B22650_2E89_4930_B28D_7EF16B09BF94_.wvu.PrintTitles" localSheetId="13" hidden="1">'Sch-5 Dis'!$3:$13</definedName>
    <definedName name="Z_59B22650_2E89_4930_B28D_7EF16B09BF94_.wvu.PrintTitles" localSheetId="14" hidden="1">'Sch-6'!$3:$13</definedName>
    <definedName name="Z_59B22650_2E89_4930_B28D_7EF16B09BF94_.wvu.PrintTitles" localSheetId="15" hidden="1">'Sch-6 After Discount'!$3:$13</definedName>
    <definedName name="Z_59B22650_2E89_4930_B28D_7EF16B09BF94_.wvu.PrintTitles" localSheetId="16" hidden="1">'Sch-7'!$14:$14</definedName>
    <definedName name="Z_59B22650_2E89_4930_B28D_7EF16B09BF94_.wvu.PrintTitles" localSheetId="17" hidden="1">'Sch-7 Dis'!$14:$14</definedName>
    <definedName name="Z_59B22650_2E89_4930_B28D_7EF16B09BF94_.wvu.Rows" localSheetId="22" hidden="1">'Bid Form 2nd Envelope'!$25:$25</definedName>
    <definedName name="Z_59B22650_2E89_4930_B28D_7EF16B09BF94_.wvu.Rows" localSheetId="1" hidden="1">Cover!$7:$7</definedName>
    <definedName name="Z_59B22650_2E89_4930_B28D_7EF16B09BF94_.wvu.Rows" localSheetId="18" hidden="1">Discount!$22:$22,Discount!$29:$29,Discount!$32:$34</definedName>
    <definedName name="Z_59B22650_2E89_4930_B28D_7EF16B09BF94_.wvu.Rows" localSheetId="2" hidden="1">Instructions!$35:$36</definedName>
    <definedName name="Z_59B22650_2E89_4930_B28D_7EF16B09BF94_.wvu.Rows" localSheetId="4" hidden="1">'Sch-1'!$160:$162</definedName>
    <definedName name="Z_59B22650_2E89_4930_B28D_7EF16B09BF94_.wvu.Rows" localSheetId="8" hidden="1">'Sch-3 '!$166:$166</definedName>
    <definedName name="Z_59B22650_2E89_4930_B28D_7EF16B09BF94_.wvu.Rows" localSheetId="14" hidden="1">'Sch-6'!$22:$23</definedName>
    <definedName name="Z_59B22650_2E89_4930_B28D_7EF16B09BF94_.wvu.Rows" localSheetId="15" hidden="1">'Sch-6 After Discount'!$22:$23</definedName>
    <definedName name="Z_59B22650_2E89_4930_B28D_7EF16B09BF94_.wvu.Rows" localSheetId="16" hidden="1">'Sch-7'!$17:$18,'Sch-7'!$98:$216</definedName>
    <definedName name="Z_59B22650_2E89_4930_B28D_7EF16B09BF94_.wvu.Rows" localSheetId="17" hidden="1">'Sch-7 Dis'!$104:$222</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'Sch-1'!$A$18:$O$158</definedName>
    <definedName name="Z_7487ED9F_BBED_4B2A_9631_22F1A430946B_.wvu.FilterData" localSheetId="5" hidden="1">'Sch-1 dis'!$A$16:$B$21</definedName>
    <definedName name="Z_7487ED9F_BBED_4B2A_9631_22F1A430946B_.wvu.FilterData" localSheetId="6" hidden="1">'Sch-2'!$G$67:$J$160</definedName>
    <definedName name="Z_7487ED9F_BBED_4B2A_9631_22F1A430946B_.wvu.FilterData" localSheetId="7" hidden="1">'Sch-2 Dis'!$A$15:$F$56</definedName>
    <definedName name="Z_7487ED9F_BBED_4B2A_9631_22F1A430946B_.wvu.FilterData" localSheetId="8" hidden="1">'Sch-3 '!$A$83:$P$165</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'Sch-1'!$A$1:$O$169</definedName>
    <definedName name="Z_7487ED9F_BBED_4B2A_9631_22F1A430946B_.wvu.PrintArea" localSheetId="5" hidden="1">'Sch-1 dis'!$A$1:$G$84</definedName>
    <definedName name="Z_7487ED9F_BBED_4B2A_9631_22F1A430946B_.wvu.PrintArea" localSheetId="6" hidden="1">'Sch-2'!$A$1:$J$167</definedName>
    <definedName name="Z_7487ED9F_BBED_4B2A_9631_22F1A430946B_.wvu.PrintArea" localSheetId="7" hidden="1">'Sch-2 Dis'!$A$1:$F$62</definedName>
    <definedName name="Z_7487ED9F_BBED_4B2A_9631_22F1A430946B_.wvu.PrintArea" localSheetId="8" hidden="1">'Sch-3 '!$A$1:$P$171</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'Sch-1'!$A$67:$AZ$67</definedName>
    <definedName name="Z_8909CFDD_4F29_4C72_886E_908773EE94A2_.wvu.FilterData" localSheetId="5" hidden="1">'Sch-1 dis'!$A$16:$B$21</definedName>
    <definedName name="Z_8909CFDD_4F29_4C72_886E_908773EE94A2_.wvu.FilterData" localSheetId="6" hidden="1">'Sch-2'!$G$67:$J$160</definedName>
    <definedName name="Z_8909CFDD_4F29_4C72_886E_908773EE94A2_.wvu.FilterData" localSheetId="7" hidden="1">'Sch-2 Dis'!$A$15:$F$56</definedName>
    <definedName name="Z_8909CFDD_4F29_4C72_886E_908773EE94A2_.wvu.FilterData" localSheetId="8" hidden="1">'Sch-3 '!$A$83:$BB$163</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'Sch-1'!$A$1:$O$169</definedName>
    <definedName name="Z_8909CFDD_4F29_4C72_886E_908773EE94A2_.wvu.PrintArea" localSheetId="5" hidden="1">'Sch-1 dis'!$A$1:$G$84</definedName>
    <definedName name="Z_8909CFDD_4F29_4C72_886E_908773EE94A2_.wvu.PrintArea" localSheetId="6" hidden="1">'Sch-2'!$A$1:$J$169</definedName>
    <definedName name="Z_8909CFDD_4F29_4C72_886E_908773EE94A2_.wvu.PrintArea" localSheetId="7" hidden="1">'Sch-2 Dis'!$A$1:$F$62</definedName>
    <definedName name="Z_8909CFDD_4F29_4C72_886E_908773EE94A2_.wvu.PrintArea" localSheetId="8" hidden="1">'Sch-3 '!$A$1:$Q$171</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'Sch-1'!$18:$18</definedName>
    <definedName name="Z_8909CFDD_4F29_4C72_886E_908773EE94A2_.wvu.Rows" localSheetId="6" hidden="1">'Sch-2'!$18:$18</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'Sch-1'!$A$67:$AY$158</definedName>
    <definedName name="Z_A34CC49F_E309_4C23_B4F6_1E3B307C10D1_.wvu.FilterData" localSheetId="5" hidden="1">'Sch-1 dis'!$A$16:$B$21</definedName>
    <definedName name="Z_A34CC49F_E309_4C23_B4F6_1E3B307C10D1_.wvu.FilterData" localSheetId="6" hidden="1">'Sch-2'!$G$67:$J$160</definedName>
    <definedName name="Z_A34CC49F_E309_4C23_B4F6_1E3B307C10D1_.wvu.FilterData" localSheetId="7" hidden="1">'Sch-2 Dis'!$A$15:$F$56</definedName>
    <definedName name="Z_A34CC49F_E309_4C23_B4F6_1E3B307C10D1_.wvu.FilterData" localSheetId="8" hidden="1">'Sch-3 '!$A$83:$BB$163</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'Sch-1'!$A$1:$O$169</definedName>
    <definedName name="Z_A34CC49F_E309_4C23_B4F6_1E3B307C10D1_.wvu.PrintArea" localSheetId="5" hidden="1">'Sch-1 dis'!$A$1:$G$84</definedName>
    <definedName name="Z_A34CC49F_E309_4C23_B4F6_1E3B307C10D1_.wvu.PrintArea" localSheetId="6" hidden="1">'Sch-2'!$A$1:$J$169</definedName>
    <definedName name="Z_A34CC49F_E309_4C23_B4F6_1E3B307C10D1_.wvu.PrintArea" localSheetId="7" hidden="1">'Sch-2 Dis'!$A$1:$F$62</definedName>
    <definedName name="Z_A34CC49F_E309_4C23_B4F6_1E3B307C10D1_.wvu.PrintArea" localSheetId="8" hidden="1">'Sch-3 '!$A$1:$Q$171</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'Sch-2'!#REF!</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'Sch-1'!$A$67:$AY$158</definedName>
    <definedName name="Z_A41EE4DE_0D82_4A56_8210_F78316511D11_.wvu.FilterData" localSheetId="5" hidden="1">'Sch-1 dis'!$A$16:$B$21</definedName>
    <definedName name="Z_A41EE4DE_0D82_4A56_8210_F78316511D11_.wvu.FilterData" localSheetId="6" hidden="1">'Sch-2'!$G$67:$J$160</definedName>
    <definedName name="Z_A41EE4DE_0D82_4A56_8210_F78316511D11_.wvu.FilterData" localSheetId="7" hidden="1">'Sch-2 Dis'!$A$15:$F$56</definedName>
    <definedName name="Z_A41EE4DE_0D82_4A56_8210_F78316511D11_.wvu.FilterData" localSheetId="8" hidden="1">'Sch-3 '!$A$83:$BB$163</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'Sch-1'!$A$1:$O$169</definedName>
    <definedName name="Z_A41EE4DE_0D82_4A56_8210_F78316511D11_.wvu.PrintArea" localSheetId="5" hidden="1">'Sch-1 dis'!$A$1:$G$84</definedName>
    <definedName name="Z_A41EE4DE_0D82_4A56_8210_F78316511D11_.wvu.PrintArea" localSheetId="6" hidden="1">'Sch-2'!$A$1:$J$169</definedName>
    <definedName name="Z_A41EE4DE_0D82_4A56_8210_F78316511D11_.wvu.PrintArea" localSheetId="7" hidden="1">'Sch-2 Dis'!$A$1:$F$62</definedName>
    <definedName name="Z_A41EE4DE_0D82_4A56_8210_F78316511D11_.wvu.PrintArea" localSheetId="8" hidden="1">'Sch-3 '!$A$1:$Q$171</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'Sch-1'!#REF!</definedName>
    <definedName name="Z_A41EE4DE_0D82_4A56_8210_F78316511D11_.wvu.Rows" localSheetId="6" hidden="1">'Sch-2'!#REF!</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'Sch-1'!$A$18:$O$158</definedName>
    <definedName name="Z_A7DBDDEF_9245_44C6_9EBF_032DB6E1C0A2_.wvu.FilterData" localSheetId="5" hidden="1">'Sch-1 dis'!$A$16:$B$21</definedName>
    <definedName name="Z_A7DBDDEF_9245_44C6_9EBF_032DB6E1C0A2_.wvu.FilterData" localSheetId="6" hidden="1">'Sch-2'!$G$67:$J$160</definedName>
    <definedName name="Z_A7DBDDEF_9245_44C6_9EBF_032DB6E1C0A2_.wvu.FilterData" localSheetId="7" hidden="1">'Sch-2 Dis'!$A$15:$F$56</definedName>
    <definedName name="Z_A7DBDDEF_9245_44C6_9EBF_032DB6E1C0A2_.wvu.FilterData" localSheetId="8" hidden="1">'Sch-3 '!$A$83:$P$165</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'Sch-1'!$A$1:$O$169</definedName>
    <definedName name="Z_A7DBDDEF_9245_44C6_9EBF_032DB6E1C0A2_.wvu.PrintArea" localSheetId="5" hidden="1">'Sch-1 dis'!$A$1:$G$84</definedName>
    <definedName name="Z_A7DBDDEF_9245_44C6_9EBF_032DB6E1C0A2_.wvu.PrintArea" localSheetId="6" hidden="1">'Sch-2'!$A$1:$J$167</definedName>
    <definedName name="Z_A7DBDDEF_9245_44C6_9EBF_032DB6E1C0A2_.wvu.PrintArea" localSheetId="7" hidden="1">'Sch-2 Dis'!$A$1:$F$62</definedName>
    <definedName name="Z_A7DBDDEF_9245_44C6_9EBF_032DB6E1C0A2_.wvu.PrintArea" localSheetId="8" hidden="1">'Sch-3 '!$A$1:$P$171</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'Sch-1'!$A$18:$O$158</definedName>
    <definedName name="Z_B23AD343_29DA_4CE0_BD10_47BF44F3782F_.wvu.FilterData" localSheetId="5" hidden="1">'Sch-1 dis'!$A$16:$B$21</definedName>
    <definedName name="Z_B23AD343_29DA_4CE0_BD10_47BF44F3782F_.wvu.FilterData" localSheetId="6" hidden="1">'Sch-2'!$G$67:$J$160</definedName>
    <definedName name="Z_B23AD343_29DA_4CE0_BD10_47BF44F3782F_.wvu.FilterData" localSheetId="7" hidden="1">'Sch-2 Dis'!$A$15:$F$56</definedName>
    <definedName name="Z_B23AD343_29DA_4CE0_BD10_47BF44F3782F_.wvu.FilterData" localSheetId="8" hidden="1">'Sch-3 '!$A$83:$P$165</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'Sch-1'!$A$1:$O$169</definedName>
    <definedName name="Z_B23AD343_29DA_4CE0_BD10_47BF44F3782F_.wvu.PrintArea" localSheetId="5" hidden="1">'Sch-1 dis'!$A$1:$G$84</definedName>
    <definedName name="Z_B23AD343_29DA_4CE0_BD10_47BF44F3782F_.wvu.PrintArea" localSheetId="6" hidden="1">'Sch-2'!$A$1:$J$167</definedName>
    <definedName name="Z_B23AD343_29DA_4CE0_BD10_47BF44F3782F_.wvu.PrintArea" localSheetId="7" hidden="1">'Sch-2 Dis'!$A$1:$F$62</definedName>
    <definedName name="Z_B23AD343_29DA_4CE0_BD10_47BF44F3782F_.wvu.PrintArea" localSheetId="8" hidden="1">'Sch-3 '!$A$1:$P$171</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'Sch-1'!$A$18:$O$158</definedName>
    <definedName name="Z_B3CE7B10_A914_4559_A6DA_AED8C22AFD6D_.wvu.FilterData" localSheetId="5" hidden="1">'Sch-1 dis'!$A$16:$B$21</definedName>
    <definedName name="Z_B3CE7B10_A914_4559_A6DA_AED8C22AFD6D_.wvu.FilterData" localSheetId="6" hidden="1">'Sch-2'!$G$67:$J$160</definedName>
    <definedName name="Z_B3CE7B10_A914_4559_A6DA_AED8C22AFD6D_.wvu.FilterData" localSheetId="7" hidden="1">'Sch-2 Dis'!$A$15:$F$56</definedName>
    <definedName name="Z_B3CE7B10_A914_4559_A6DA_AED8C22AFD6D_.wvu.FilterData" localSheetId="8" hidden="1">'Sch-3 '!$A$83:$P$165</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'Sch-1'!$A$1:$O$169</definedName>
    <definedName name="Z_B3CE7B10_A914_4559_A6DA_AED8C22AFD6D_.wvu.PrintArea" localSheetId="5" hidden="1">'Sch-1 dis'!$A$1:$G$84</definedName>
    <definedName name="Z_B3CE7B10_A914_4559_A6DA_AED8C22AFD6D_.wvu.PrintArea" localSheetId="6" hidden="1">'Sch-2'!$A$1:$J$167</definedName>
    <definedName name="Z_B3CE7B10_A914_4559_A6DA_AED8C22AFD6D_.wvu.PrintArea" localSheetId="7" hidden="1">'Sch-2 Dis'!$A$1:$F$62</definedName>
    <definedName name="Z_B3CE7B10_A914_4559_A6DA_AED8C22AFD6D_.wvu.PrintArea" localSheetId="8" hidden="1">'Sch-3 '!$A$1:$P$171</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'Sch-1'!$A$67:$AZ$161</definedName>
    <definedName name="Z_B835C05C_B615_4DCB_982D_4519616B3CD8_.wvu.FilterData" localSheetId="5" hidden="1">'Sch-1 dis'!$A$16:$B$21</definedName>
    <definedName name="Z_B835C05C_B615_4DCB_982D_4519616B3CD8_.wvu.FilterData" localSheetId="6" hidden="1">'Sch-2'!$G$67:$J$160</definedName>
    <definedName name="Z_B835C05C_B615_4DCB_982D_4519616B3CD8_.wvu.FilterData" localSheetId="7" hidden="1">'Sch-2 Dis'!$A$15:$F$56</definedName>
    <definedName name="Z_B835C05C_B615_4DCB_982D_4519616B3CD8_.wvu.FilterData" localSheetId="8" hidden="1">'Sch-3 '!$A$83:$BB$165</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'Sch-1'!$A$1:$O$169</definedName>
    <definedName name="Z_B835C05C_B615_4DCB_982D_4519616B3CD8_.wvu.PrintArea" localSheetId="5" hidden="1">'Sch-1 dis'!$A$1:$G$84</definedName>
    <definedName name="Z_B835C05C_B615_4DCB_982D_4519616B3CD8_.wvu.PrintArea" localSheetId="6" hidden="1">'Sch-2'!$A$1:$J$167</definedName>
    <definedName name="Z_B835C05C_B615_4DCB_982D_4519616B3CD8_.wvu.PrintArea" localSheetId="7" hidden="1">'Sch-2 Dis'!$A$1:$F$62</definedName>
    <definedName name="Z_B835C05C_B615_4DCB_982D_4519616B3CD8_.wvu.PrintArea" localSheetId="8" hidden="1">'Sch-3 '!$A$1:$P$171</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'Sch-1'!#REF!</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'Sch-1'!$A$67:$AZ$67</definedName>
    <definedName name="Z_BB6473B7_092C_417E_97E7_ED0705AE17A0_.wvu.FilterData" localSheetId="5" hidden="1">'Sch-1 dis'!$A$16:$B$21</definedName>
    <definedName name="Z_BB6473B7_092C_417E_97E7_ED0705AE17A0_.wvu.FilterData" localSheetId="6" hidden="1">'Sch-2'!$G$67:$J$160</definedName>
    <definedName name="Z_BB6473B7_092C_417E_97E7_ED0705AE17A0_.wvu.FilterData" localSheetId="7" hidden="1">'Sch-2 Dis'!$A$15:$F$56</definedName>
    <definedName name="Z_BB6473B7_092C_417E_97E7_ED0705AE17A0_.wvu.FilterData" localSheetId="8" hidden="1">'Sch-3 '!$A$83:$BB$163</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'Sch-1'!$A$1:$O$169</definedName>
    <definedName name="Z_BB6473B7_092C_417E_97E7_ED0705AE17A0_.wvu.PrintArea" localSheetId="5" hidden="1">'Sch-1 dis'!$A$1:$G$84</definedName>
    <definedName name="Z_BB6473B7_092C_417E_97E7_ED0705AE17A0_.wvu.PrintArea" localSheetId="6" hidden="1">'Sch-2'!$A$1:$J$169</definedName>
    <definedName name="Z_BB6473B7_092C_417E_97E7_ED0705AE17A0_.wvu.PrintArea" localSheetId="7" hidden="1">'Sch-2 Dis'!$A$1:$F$62</definedName>
    <definedName name="Z_BB6473B7_092C_417E_97E7_ED0705AE17A0_.wvu.PrintArea" localSheetId="8" hidden="1">'Sch-3 '!$A$1:$Q$171</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'Sch-1'!$18:$18,'Sch-1'!$162:$162</definedName>
    <definedName name="Z_BB6473B7_092C_417E_97E7_ED0705AE17A0_.wvu.Rows" localSheetId="6" hidden="1">'Sch-2'!$18:$18</definedName>
    <definedName name="Z_BB6473B7_092C_417E_97E7_ED0705AE17A0_.wvu.Rows" localSheetId="8" hidden="1">'Sch-3 '!$18:$18,'Sch-3 '!$166:$166</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'Sch-1'!$A$67:$AZ$161</definedName>
    <definedName name="Z_C431BC99_7569_44AB_83F6_AB73BDED3783_.wvu.FilterData" localSheetId="5" hidden="1">'Sch-1 dis'!$A$16:$B$21</definedName>
    <definedName name="Z_C431BC99_7569_44AB_83F6_AB73BDED3783_.wvu.FilterData" localSheetId="6" hidden="1">'Sch-2'!$G$67:$J$160</definedName>
    <definedName name="Z_C431BC99_7569_44AB_83F6_AB73BDED3783_.wvu.FilterData" localSheetId="7" hidden="1">'Sch-2 Dis'!$A$15:$F$56</definedName>
    <definedName name="Z_C431BC99_7569_44AB_83F6_AB73BDED3783_.wvu.FilterData" localSheetId="8" hidden="1">'Sch-3 '!$A$83:$BB$165</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'Sch-1'!$A$1:$O$169</definedName>
    <definedName name="Z_C431BC99_7569_44AB_83F6_AB73BDED3783_.wvu.PrintArea" localSheetId="5" hidden="1">'Sch-1 dis'!$A$1:$G$84</definedName>
    <definedName name="Z_C431BC99_7569_44AB_83F6_AB73BDED3783_.wvu.PrintArea" localSheetId="6" hidden="1">'Sch-2'!$A$1:$J$167</definedName>
    <definedName name="Z_C431BC99_7569_44AB_83F6_AB73BDED3783_.wvu.PrintArea" localSheetId="7" hidden="1">'Sch-2 Dis'!$A$1:$F$62</definedName>
    <definedName name="Z_C431BC99_7569_44AB_83F6_AB73BDED3783_.wvu.PrintArea" localSheetId="8" hidden="1">'Sch-3 '!$A$1:$P$171</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'Sch-1'!#REF!</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'Sch-1'!$A$18:$O$158</definedName>
    <definedName name="Z_D0757F9E_DF41_4B40_A5E5_F4F8FDD8D61D_.wvu.FilterData" localSheetId="5" hidden="1">'Sch-1 dis'!$A$16:$B$21</definedName>
    <definedName name="Z_D0757F9E_DF41_4B40_A5E5_F4F8FDD8D61D_.wvu.FilterData" localSheetId="6" hidden="1">'Sch-2'!$G$67:$J$160</definedName>
    <definedName name="Z_D0757F9E_DF41_4B40_A5E5_F4F8FDD8D61D_.wvu.FilterData" localSheetId="7" hidden="1">'Sch-2 Dis'!$A$15:$F$56</definedName>
    <definedName name="Z_D0757F9E_DF41_4B40_A5E5_F4F8FDD8D61D_.wvu.FilterData" localSheetId="8" hidden="1">'Sch-3 '!$A$83:$P$165</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'Sch-1'!$A$1:$O$169</definedName>
    <definedName name="Z_D0757F9E_DF41_4B40_A5E5_F4F8FDD8D61D_.wvu.PrintArea" localSheetId="5" hidden="1">'Sch-1 dis'!$A$1:$G$84</definedName>
    <definedName name="Z_D0757F9E_DF41_4B40_A5E5_F4F8FDD8D61D_.wvu.PrintArea" localSheetId="6" hidden="1">'Sch-2'!$A$1:$J$167</definedName>
    <definedName name="Z_D0757F9E_DF41_4B40_A5E5_F4F8FDD8D61D_.wvu.PrintArea" localSheetId="7" hidden="1">'Sch-2 Dis'!$A$1:$F$62</definedName>
    <definedName name="Z_D0757F9E_DF41_4B40_A5E5_F4F8FDD8D61D_.wvu.PrintArea" localSheetId="8" hidden="1">'Sch-3 '!$A$1:$P$171</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'Sch-1'!$A$18:$O$158</definedName>
    <definedName name="Z_D53177B2_31EC_4222_B97A_A37DCFD9E45B_.wvu.FilterData" localSheetId="5" hidden="1">'Sch-1 dis'!$A$16:$B$21</definedName>
    <definedName name="Z_D53177B2_31EC_4222_B97A_A37DCFD9E45B_.wvu.FilterData" localSheetId="6" hidden="1">'Sch-2'!$G$67:$J$160</definedName>
    <definedName name="Z_D53177B2_31EC_4222_B97A_A37DCFD9E45B_.wvu.FilterData" localSheetId="7" hidden="1">'Sch-2 Dis'!$A$15:$F$56</definedName>
    <definedName name="Z_D53177B2_31EC_4222_B97A_A37DCFD9E45B_.wvu.FilterData" localSheetId="8" hidden="1">'Sch-3 '!$A$83:$P$165</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'Sch-1'!$A$1:$O$169</definedName>
    <definedName name="Z_D53177B2_31EC_4222_B97A_A37DCFD9E45B_.wvu.PrintArea" localSheetId="5" hidden="1">'Sch-1 dis'!$A$1:$G$84</definedName>
    <definedName name="Z_D53177B2_31EC_4222_B97A_A37DCFD9E45B_.wvu.PrintArea" localSheetId="6" hidden="1">'Sch-2'!$A$1:$J$167</definedName>
    <definedName name="Z_D53177B2_31EC_4222_B97A_A37DCFD9E45B_.wvu.PrintArea" localSheetId="7" hidden="1">'Sch-2 Dis'!$A$1:$F$62</definedName>
    <definedName name="Z_D53177B2_31EC_4222_B97A_A37DCFD9E45B_.wvu.PrintArea" localSheetId="8" hidden="1">'Sch-3 '!$A$1:$P$171</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'Sch-1'!$A$18:$O$158</definedName>
    <definedName name="Z_E97134B6_5E8D_4951_8DA0_73D065532361_.wvu.FilterData" localSheetId="5" hidden="1">'Sch-1 dis'!$A$16:$B$21</definedName>
    <definedName name="Z_E97134B6_5E8D_4951_8DA0_73D065532361_.wvu.FilterData" localSheetId="6" hidden="1">'Sch-2'!$G$67:$J$160</definedName>
    <definedName name="Z_E97134B6_5E8D_4951_8DA0_73D065532361_.wvu.FilterData" localSheetId="7" hidden="1">'Sch-2 Dis'!$A$15:$F$56</definedName>
    <definedName name="Z_E97134B6_5E8D_4951_8DA0_73D065532361_.wvu.FilterData" localSheetId="8" hidden="1">'Sch-3 '!$A$83:$P$165</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'Sch-1'!$A$1:$O$169</definedName>
    <definedName name="Z_E97134B6_5E8D_4951_8DA0_73D065532361_.wvu.PrintArea" localSheetId="5" hidden="1">'Sch-1 dis'!$A$1:$G$84</definedName>
    <definedName name="Z_E97134B6_5E8D_4951_8DA0_73D065532361_.wvu.PrintArea" localSheetId="6" hidden="1">'Sch-2'!$A$1:$J$167</definedName>
    <definedName name="Z_E97134B6_5E8D_4951_8DA0_73D065532361_.wvu.PrintArea" localSheetId="7" hidden="1">'Sch-2 Dis'!$A$1:$F$62</definedName>
    <definedName name="Z_E97134B6_5E8D_4951_8DA0_73D065532361_.wvu.PrintArea" localSheetId="8" hidden="1">'Sch-3 '!$A$1:$P$171</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'Sch-1'!$A$18:$O$158</definedName>
    <definedName name="Z_E9F4E142_7D26_464D_BECA_4F3806DB1FE1_.wvu.FilterData" localSheetId="5" hidden="1">'Sch-1 dis'!$A$16:$B$21</definedName>
    <definedName name="Z_E9F4E142_7D26_464D_BECA_4F3806DB1FE1_.wvu.FilterData" localSheetId="6" hidden="1">'Sch-2'!$G$67:$J$160</definedName>
    <definedName name="Z_E9F4E142_7D26_464D_BECA_4F3806DB1FE1_.wvu.FilterData" localSheetId="7" hidden="1">'Sch-2 Dis'!$A$15:$F$56</definedName>
    <definedName name="Z_E9F4E142_7D26_464D_BECA_4F3806DB1FE1_.wvu.FilterData" localSheetId="8" hidden="1">'Sch-3 '!$A$83:$P$165</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'Sch-1'!$A$1:$O$169</definedName>
    <definedName name="Z_E9F4E142_7D26_464D_BECA_4F3806DB1FE1_.wvu.PrintArea" localSheetId="5" hidden="1">'Sch-1 dis'!$A$1:$G$84</definedName>
    <definedName name="Z_E9F4E142_7D26_464D_BECA_4F3806DB1FE1_.wvu.PrintArea" localSheetId="6" hidden="1">'Sch-2'!$A$1:$J$167</definedName>
    <definedName name="Z_E9F4E142_7D26_464D_BECA_4F3806DB1FE1_.wvu.PrintArea" localSheetId="7" hidden="1">'Sch-2 Dis'!$A$1:$F$62</definedName>
    <definedName name="Z_E9F4E142_7D26_464D_BECA_4F3806DB1FE1_.wvu.PrintArea" localSheetId="8" hidden="1">'Sch-3 '!$A$1:$P$171</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'Sch-1'!$A$18:$O$158</definedName>
    <definedName name="Z_ECE9294F_C910_4036_88BC_B1F2176FB06B_.wvu.FilterData" localSheetId="5" hidden="1">'Sch-1 dis'!$A$16:$B$21</definedName>
    <definedName name="Z_ECE9294F_C910_4036_88BC_B1F2176FB06B_.wvu.FilterData" localSheetId="6" hidden="1">'Sch-2'!$G$67:$J$160</definedName>
    <definedName name="Z_ECE9294F_C910_4036_88BC_B1F2176FB06B_.wvu.FilterData" localSheetId="7" hidden="1">'Sch-2 Dis'!$A$15:$F$56</definedName>
    <definedName name="Z_ECE9294F_C910_4036_88BC_B1F2176FB06B_.wvu.FilterData" localSheetId="8" hidden="1">'Sch-3 '!$A$83:$P$165</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'Sch-1'!$A$1:$O$169</definedName>
    <definedName name="Z_ECE9294F_C910_4036_88BC_B1F2176FB06B_.wvu.PrintArea" localSheetId="5" hidden="1">'Sch-1 dis'!$A$1:$G$84</definedName>
    <definedName name="Z_ECE9294F_C910_4036_88BC_B1F2176FB06B_.wvu.PrintArea" localSheetId="6" hidden="1">'Sch-2'!$A$1:$J$167</definedName>
    <definedName name="Z_ECE9294F_C910_4036_88BC_B1F2176FB06B_.wvu.PrintArea" localSheetId="7" hidden="1">'Sch-2 Dis'!$A$1:$F$62</definedName>
    <definedName name="Z_ECE9294F_C910_4036_88BC_B1F2176FB06B_.wvu.PrintArea" localSheetId="8" hidden="1">'Sch-3 '!$A$1:$P$171</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'Sch-1'!$A$18:$O$158</definedName>
    <definedName name="Z_EE46BCD1_F715_4FA9_A5FC_1B125AD601E0_.wvu.FilterData" localSheetId="5" hidden="1">'Sch-1 dis'!$A$16:$B$21</definedName>
    <definedName name="Z_EE46BCD1_F715_4FA9_A5FC_1B125AD601E0_.wvu.FilterData" localSheetId="6" hidden="1">'Sch-2'!$G$67:$J$160</definedName>
    <definedName name="Z_EE46BCD1_F715_4FA9_A5FC_1B125AD601E0_.wvu.FilterData" localSheetId="7" hidden="1">'Sch-2 Dis'!$A$15:$F$56</definedName>
    <definedName name="Z_EE46BCD1_F715_4FA9_A5FC_1B125AD601E0_.wvu.FilterData" localSheetId="8" hidden="1">'Sch-3 '!$A$83:$P$165</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'Sch-1'!$A$1:$O$169</definedName>
    <definedName name="Z_EE46BCD1_F715_4FA9_A5FC_1B125AD601E0_.wvu.PrintArea" localSheetId="5" hidden="1">'Sch-1 dis'!$A$1:$G$84</definedName>
    <definedName name="Z_EE46BCD1_F715_4FA9_A5FC_1B125AD601E0_.wvu.PrintArea" localSheetId="6" hidden="1">'Sch-2'!$A$1:$J$167</definedName>
    <definedName name="Z_EE46BCD1_F715_4FA9_A5FC_1B125AD601E0_.wvu.PrintArea" localSheetId="7" hidden="1">'Sch-2 Dis'!$A$1:$F$62</definedName>
    <definedName name="Z_EE46BCD1_F715_4FA9_A5FC_1B125AD601E0_.wvu.PrintArea" localSheetId="8" hidden="1">'Sch-3 '!$A$1:$P$171</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8"/>
  <customWorkbookViews>
    <customWorkbookView name="Jasminder Singh Bhatia {जसमिंदर सिंह} - Personal View" guid="{59B22650-2E89-4930-B28D-7EF16B09BF94}" mergeInterval="0" personalView="1" maximized="1" xWindow="-8" yWindow="-8" windowWidth="1936" windowHeight="1056" tabRatio="823" activeSheetId="2"/>
    <customWorkbookView name="Ankit Vaishnav {Ankit Vaishnav} - Personal View" guid="{023E95C7-CD0A-46A1-945E-64751E02EBFE}" mergeInterval="0" personalView="1" maximized="1" xWindow="-8" yWindow="-8" windowWidth="1456" windowHeight="876" tabRatio="823" activeSheetId="4"/>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nkit Vaishnav {अंकित वैष्णव} - Personal View" guid="{483E1266-F7EB-4547-BBEC-59BD72B9AE8B}" mergeInterval="0" personalView="1" maximized="1" xWindow="-8" yWindow="-8" windowWidth="1936" windowHeight="1048" tabRatio="823" activeSheetId="2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30" i="9" l="1"/>
  <c r="S141" i="9"/>
  <c r="S155" i="9"/>
  <c r="S160" i="9"/>
  <c r="S165" i="9"/>
  <c r="R88" i="5"/>
  <c r="R105" i="5"/>
  <c r="R159" i="5" s="1"/>
  <c r="R120" i="5"/>
  <c r="R123" i="5"/>
  <c r="R138" i="5"/>
  <c r="R142" i="5"/>
  <c r="R150" i="5"/>
  <c r="R153" i="5"/>
  <c r="A91" i="9"/>
  <c r="P50" i="9"/>
  <c r="R50" i="9" s="1"/>
  <c r="S50" i="9" s="1"/>
  <c r="Q50" i="9" s="1"/>
  <c r="P49" i="9"/>
  <c r="R49" i="9" s="1"/>
  <c r="S49" i="9" s="1"/>
  <c r="Q49" i="9" s="1"/>
  <c r="P48" i="9"/>
  <c r="R48" i="9" s="1"/>
  <c r="S48" i="9" s="1"/>
  <c r="Q48" i="9" s="1"/>
  <c r="P47" i="9"/>
  <c r="R47" i="9" s="1"/>
  <c r="S47" i="9" s="1"/>
  <c r="Q47" i="9" s="1"/>
  <c r="P46" i="9"/>
  <c r="R46" i="9" s="1"/>
  <c r="S46" i="9" s="1"/>
  <c r="Q46" i="9" s="1"/>
  <c r="P45" i="9"/>
  <c r="R45" i="9" s="1"/>
  <c r="S45" i="9" s="1"/>
  <c r="Q45" i="9" s="1"/>
  <c r="P44" i="9"/>
  <c r="R44" i="9" s="1"/>
  <c r="S44" i="9" s="1"/>
  <c r="Q44" i="9" s="1"/>
  <c r="P43" i="9"/>
  <c r="R43" i="9" s="1"/>
  <c r="S43" i="9" s="1"/>
  <c r="Q43" i="9" s="1"/>
  <c r="P42" i="9"/>
  <c r="R42" i="9" s="1"/>
  <c r="S42" i="9" s="1"/>
  <c r="Q42" i="9" s="1"/>
  <c r="P41" i="9"/>
  <c r="R41" i="9" s="1"/>
  <c r="S41" i="9" s="1"/>
  <c r="Q41" i="9" s="1"/>
  <c r="P40" i="9"/>
  <c r="R40" i="9" s="1"/>
  <c r="S40" i="9" s="1"/>
  <c r="Q40" i="9" s="1"/>
  <c r="P39" i="9"/>
  <c r="R39" i="9" s="1"/>
  <c r="S39" i="9" s="1"/>
  <c r="Q39" i="9" s="1"/>
  <c r="P38" i="9"/>
  <c r="R38" i="9" s="1"/>
  <c r="S38" i="9" s="1"/>
  <c r="Q38" i="9" s="1"/>
  <c r="P37" i="9"/>
  <c r="R37" i="9" s="1"/>
  <c r="S37" i="9" s="1"/>
  <c r="Q37" i="9" s="1"/>
  <c r="P36" i="9"/>
  <c r="R36" i="9" s="1"/>
  <c r="S36" i="9" s="1"/>
  <c r="Q36" i="9" s="1"/>
  <c r="P35" i="9"/>
  <c r="R35" i="9" s="1"/>
  <c r="S35" i="9" s="1"/>
  <c r="Q35" i="9" s="1"/>
  <c r="P34" i="9"/>
  <c r="R34" i="9" s="1"/>
  <c r="S34" i="9" s="1"/>
  <c r="Q34" i="9" s="1"/>
  <c r="P33" i="9"/>
  <c r="R33" i="9" s="1"/>
  <c r="S33" i="9" s="1"/>
  <c r="Q33" i="9" s="1"/>
  <c r="P32" i="9"/>
  <c r="R32" i="9" s="1"/>
  <c r="S32" i="9" s="1"/>
  <c r="Q32" i="9" s="1"/>
  <c r="P31" i="9"/>
  <c r="R31" i="9" s="1"/>
  <c r="S31" i="9" s="1"/>
  <c r="Q31" i="9" s="1"/>
  <c r="P30" i="9"/>
  <c r="R30" i="9" s="1"/>
  <c r="S30" i="9" s="1"/>
  <c r="Q30" i="9" s="1"/>
  <c r="P29" i="9"/>
  <c r="R29" i="9" s="1"/>
  <c r="S29" i="9" s="1"/>
  <c r="Q29" i="9" s="1"/>
  <c r="P28" i="9"/>
  <c r="R28" i="9" s="1"/>
  <c r="S28" i="9" s="1"/>
  <c r="Q28" i="9" s="1"/>
  <c r="P27" i="9"/>
  <c r="R27" i="9" s="1"/>
  <c r="S27" i="9" s="1"/>
  <c r="Q27" i="9" s="1"/>
  <c r="P26" i="9"/>
  <c r="R26" i="9" s="1"/>
  <c r="S26" i="9" s="1"/>
  <c r="Q26" i="9" s="1"/>
  <c r="P25" i="9"/>
  <c r="R25" i="9" s="1"/>
  <c r="S25" i="9" s="1"/>
  <c r="Q25" i="9" s="1"/>
  <c r="P24" i="9"/>
  <c r="R24" i="9" s="1"/>
  <c r="S24" i="9" s="1"/>
  <c r="Q24" i="9" s="1"/>
  <c r="P23" i="9"/>
  <c r="R23" i="9" s="1"/>
  <c r="S23" i="9" s="1"/>
  <c r="Q23" i="9" s="1"/>
  <c r="P22" i="9"/>
  <c r="R22" i="9" s="1"/>
  <c r="S22" i="9" s="1"/>
  <c r="Q22" i="9" s="1"/>
  <c r="P21" i="9"/>
  <c r="R21" i="9" s="1"/>
  <c r="S21" i="9" s="1"/>
  <c r="Q21" i="9" s="1"/>
  <c r="P20" i="9"/>
  <c r="R20" i="9" s="1"/>
  <c r="S20" i="9" s="1"/>
  <c r="Q20" i="9" s="1"/>
  <c r="P19" i="9"/>
  <c r="R19" i="9" s="1"/>
  <c r="S19"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P70" i="9"/>
  <c r="R70" i="9" s="1"/>
  <c r="S70" i="9" s="1"/>
  <c r="Q70" i="9" s="1"/>
  <c r="P69" i="9"/>
  <c r="R69" i="9" s="1"/>
  <c r="S69" i="9" s="1"/>
  <c r="Q69" i="9" s="1"/>
  <c r="P68" i="9"/>
  <c r="R68" i="9" s="1"/>
  <c r="S68" i="9" s="1"/>
  <c r="Q68" i="9" s="1"/>
  <c r="P67" i="9"/>
  <c r="R67" i="9" s="1"/>
  <c r="S67" i="9" s="1"/>
  <c r="Q67" i="9" s="1"/>
  <c r="P66" i="9"/>
  <c r="R66" i="9" s="1"/>
  <c r="S66" i="9" s="1"/>
  <c r="Q66" i="9" s="1"/>
  <c r="P65" i="9"/>
  <c r="R65" i="9" s="1"/>
  <c r="S65" i="9" s="1"/>
  <c r="Q65" i="9" s="1"/>
  <c r="P64" i="9"/>
  <c r="R64" i="9" s="1"/>
  <c r="S64" i="9" s="1"/>
  <c r="Q64" i="9" s="1"/>
  <c r="P63" i="9"/>
  <c r="R63" i="9" s="1"/>
  <c r="S63" i="9" s="1"/>
  <c r="Q63" i="9" s="1"/>
  <c r="P62" i="9"/>
  <c r="R62" i="9" s="1"/>
  <c r="S62" i="9" s="1"/>
  <c r="Q62" i="9" s="1"/>
  <c r="P61" i="9"/>
  <c r="R61" i="9" s="1"/>
  <c r="S61" i="9" s="1"/>
  <c r="Q61" i="9" s="1"/>
  <c r="P60" i="9"/>
  <c r="R60" i="9" s="1"/>
  <c r="S60" i="9" s="1"/>
  <c r="Q60" i="9" s="1"/>
  <c r="P59" i="9"/>
  <c r="R59" i="9" s="1"/>
  <c r="S59" i="9" s="1"/>
  <c r="Q59" i="9" s="1"/>
  <c r="P58" i="9"/>
  <c r="R58" i="9" s="1"/>
  <c r="S58" i="9" s="1"/>
  <c r="Q58" i="9" s="1"/>
  <c r="P57" i="9"/>
  <c r="R57" i="9" s="1"/>
  <c r="S57" i="9" s="1"/>
  <c r="Q57" i="9" s="1"/>
  <c r="P56" i="9"/>
  <c r="R56" i="9" s="1"/>
  <c r="S56" i="9" s="1"/>
  <c r="Q56" i="9" s="1"/>
  <c r="P55" i="9"/>
  <c r="R55" i="9" s="1"/>
  <c r="S55" i="9" s="1"/>
  <c r="Q55" i="9" s="1"/>
  <c r="P54" i="9"/>
  <c r="R54" i="9" s="1"/>
  <c r="S54" i="9" s="1"/>
  <c r="Q54" i="9" s="1"/>
  <c r="P53" i="9"/>
  <c r="R53" i="9" s="1"/>
  <c r="S53" i="9" s="1"/>
  <c r="Q53" i="9" s="1"/>
  <c r="P52" i="9"/>
  <c r="R52" i="9" s="1"/>
  <c r="S52" i="9" s="1"/>
  <c r="Q52" i="9" s="1"/>
  <c r="P51" i="9"/>
  <c r="R51" i="9" s="1"/>
  <c r="S51" i="9" s="1"/>
  <c r="Q51" i="9" s="1"/>
  <c r="N153" i="5"/>
  <c r="Q153" i="5" s="1"/>
  <c r="O153" i="5" s="1"/>
  <c r="N152" i="5"/>
  <c r="Q152" i="5" s="1"/>
  <c r="R152" i="5" s="1"/>
  <c r="O152" i="5" s="1"/>
  <c r="N151" i="5"/>
  <c r="Q151" i="5" s="1"/>
  <c r="R151" i="5" s="1"/>
  <c r="O151" i="5" s="1"/>
  <c r="N155" i="5"/>
  <c r="Q155" i="5" s="1"/>
  <c r="R155" i="5" s="1"/>
  <c r="O155" i="5" s="1"/>
  <c r="N154" i="5"/>
  <c r="Q154" i="5" s="1"/>
  <c r="R154" i="5" s="1"/>
  <c r="O154" i="5" s="1"/>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A21" i="7"/>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J20" i="7"/>
  <c r="J19" i="7"/>
  <c r="N66" i="5"/>
  <c r="Q66" i="5" s="1"/>
  <c r="R66" i="5" s="1"/>
  <c r="O66" i="5" s="1"/>
  <c r="N65" i="5"/>
  <c r="Q65" i="5" s="1"/>
  <c r="R65" i="5" s="1"/>
  <c r="O65" i="5" s="1"/>
  <c r="N64" i="5"/>
  <c r="Q64" i="5" s="1"/>
  <c r="R64" i="5" s="1"/>
  <c r="O64" i="5" s="1"/>
  <c r="N63" i="5"/>
  <c r="Q63" i="5" s="1"/>
  <c r="R63" i="5" s="1"/>
  <c r="O63" i="5" s="1"/>
  <c r="N62" i="5"/>
  <c r="Q62" i="5" s="1"/>
  <c r="R62" i="5" s="1"/>
  <c r="O62" i="5" s="1"/>
  <c r="N61" i="5"/>
  <c r="Q61" i="5" s="1"/>
  <c r="R61" i="5" s="1"/>
  <c r="O61" i="5" s="1"/>
  <c r="N60" i="5"/>
  <c r="Q60" i="5" s="1"/>
  <c r="R60" i="5" s="1"/>
  <c r="O60" i="5" s="1"/>
  <c r="N59" i="5"/>
  <c r="Q59" i="5" s="1"/>
  <c r="R59" i="5" s="1"/>
  <c r="O59" i="5" s="1"/>
  <c r="N58" i="5"/>
  <c r="Q58" i="5" s="1"/>
  <c r="R58" i="5" s="1"/>
  <c r="O58" i="5" s="1"/>
  <c r="N57" i="5"/>
  <c r="Q57" i="5" s="1"/>
  <c r="R57" i="5" s="1"/>
  <c r="O57" i="5" s="1"/>
  <c r="N56" i="5"/>
  <c r="Q56" i="5" s="1"/>
  <c r="R56" i="5" s="1"/>
  <c r="O56" i="5" s="1"/>
  <c r="N55" i="5"/>
  <c r="Q55" i="5" s="1"/>
  <c r="R55" i="5" s="1"/>
  <c r="O55" i="5" s="1"/>
  <c r="N54" i="5"/>
  <c r="Q54" i="5" s="1"/>
  <c r="R54" i="5" s="1"/>
  <c r="O54" i="5" s="1"/>
  <c r="N53" i="5"/>
  <c r="Q53" i="5" s="1"/>
  <c r="R53" i="5" s="1"/>
  <c r="O53" i="5" s="1"/>
  <c r="N52" i="5"/>
  <c r="Q52" i="5" s="1"/>
  <c r="R52" i="5" s="1"/>
  <c r="O52" i="5" s="1"/>
  <c r="N51" i="5"/>
  <c r="Q51" i="5" s="1"/>
  <c r="R51" i="5" s="1"/>
  <c r="O51" i="5" s="1"/>
  <c r="N50" i="5"/>
  <c r="Q50" i="5" s="1"/>
  <c r="R50" i="5" s="1"/>
  <c r="O50" i="5" s="1"/>
  <c r="N49" i="5"/>
  <c r="Q49" i="5" s="1"/>
  <c r="R49" i="5" s="1"/>
  <c r="O49" i="5" s="1"/>
  <c r="N48" i="5"/>
  <c r="Q48" i="5" s="1"/>
  <c r="R48" i="5" s="1"/>
  <c r="O48" i="5" s="1"/>
  <c r="N47" i="5"/>
  <c r="Q47" i="5" s="1"/>
  <c r="R47" i="5" s="1"/>
  <c r="O47" i="5" s="1"/>
  <c r="N46" i="5"/>
  <c r="Q46" i="5" s="1"/>
  <c r="R46" i="5" s="1"/>
  <c r="O46" i="5" s="1"/>
  <c r="N45" i="5"/>
  <c r="Q45" i="5" s="1"/>
  <c r="R45" i="5" s="1"/>
  <c r="O45" i="5" s="1"/>
  <c r="N44" i="5"/>
  <c r="Q44" i="5" s="1"/>
  <c r="R44" i="5" s="1"/>
  <c r="O44" i="5" s="1"/>
  <c r="N43" i="5"/>
  <c r="Q43" i="5" s="1"/>
  <c r="R43" i="5" s="1"/>
  <c r="O43" i="5" s="1"/>
  <c r="N42" i="5"/>
  <c r="Q42" i="5" s="1"/>
  <c r="R42" i="5" s="1"/>
  <c r="O42" i="5" s="1"/>
  <c r="N41" i="5"/>
  <c r="Q41" i="5" s="1"/>
  <c r="R41" i="5" s="1"/>
  <c r="O41" i="5" s="1"/>
  <c r="N40" i="5"/>
  <c r="Q40" i="5" s="1"/>
  <c r="R40" i="5" s="1"/>
  <c r="O40" i="5" s="1"/>
  <c r="N39" i="5"/>
  <c r="Q39" i="5" s="1"/>
  <c r="R39" i="5" s="1"/>
  <c r="O39" i="5" s="1"/>
  <c r="N38" i="5"/>
  <c r="Q38" i="5" s="1"/>
  <c r="R38" i="5" s="1"/>
  <c r="O38" i="5" s="1"/>
  <c r="N37" i="5"/>
  <c r="Q37" i="5" s="1"/>
  <c r="R37" i="5" s="1"/>
  <c r="O37" i="5" s="1"/>
  <c r="N36" i="5"/>
  <c r="Q36" i="5" s="1"/>
  <c r="R36" i="5" s="1"/>
  <c r="O36" i="5" s="1"/>
  <c r="N35" i="5"/>
  <c r="Q35" i="5" s="1"/>
  <c r="R35" i="5" s="1"/>
  <c r="O35" i="5" s="1"/>
  <c r="N34" i="5"/>
  <c r="Q34" i="5" s="1"/>
  <c r="R34" i="5" s="1"/>
  <c r="O34" i="5" s="1"/>
  <c r="N33" i="5"/>
  <c r="Q33" i="5" s="1"/>
  <c r="R33" i="5" s="1"/>
  <c r="O33" i="5" s="1"/>
  <c r="N32" i="5"/>
  <c r="Q32" i="5" s="1"/>
  <c r="R32" i="5" s="1"/>
  <c r="O32" i="5" s="1"/>
  <c r="N31" i="5"/>
  <c r="Q31" i="5" s="1"/>
  <c r="R31" i="5" s="1"/>
  <c r="O31" i="5" s="1"/>
  <c r="N30" i="5"/>
  <c r="Q30" i="5" s="1"/>
  <c r="R30" i="5" s="1"/>
  <c r="O30" i="5" s="1"/>
  <c r="N29" i="5"/>
  <c r="Q29" i="5" s="1"/>
  <c r="R29" i="5" s="1"/>
  <c r="O29" i="5" s="1"/>
  <c r="N28" i="5"/>
  <c r="Q28" i="5" s="1"/>
  <c r="R28" i="5" s="1"/>
  <c r="O28" i="5" s="1"/>
  <c r="N27" i="5"/>
  <c r="Q27" i="5" s="1"/>
  <c r="R27" i="5" s="1"/>
  <c r="O27" i="5" s="1"/>
  <c r="N26" i="5"/>
  <c r="Q26" i="5" s="1"/>
  <c r="R26" i="5" s="1"/>
  <c r="O26" i="5" s="1"/>
  <c r="N25" i="5"/>
  <c r="Q25" i="5" s="1"/>
  <c r="R25" i="5" s="1"/>
  <c r="O25" i="5" s="1"/>
  <c r="N24" i="5"/>
  <c r="Q24" i="5" s="1"/>
  <c r="R24" i="5" s="1"/>
  <c r="O24" i="5" s="1"/>
  <c r="N23" i="5"/>
  <c r="Q23" i="5" s="1"/>
  <c r="R23" i="5" s="1"/>
  <c r="O23" i="5" s="1"/>
  <c r="N22" i="5"/>
  <c r="Q22" i="5" s="1"/>
  <c r="R22" i="5" s="1"/>
  <c r="O22" i="5" s="1"/>
  <c r="N21" i="5"/>
  <c r="Q21" i="5" s="1"/>
  <c r="R21" i="5" s="1"/>
  <c r="O21" i="5" s="1"/>
  <c r="A21" i="5"/>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N20" i="5"/>
  <c r="Q20" i="5" s="1"/>
  <c r="R20" i="5" s="1"/>
  <c r="O20" i="5" s="1"/>
  <c r="N19" i="5"/>
  <c r="Q19" i="5" s="1"/>
  <c r="R19" i="5" s="1"/>
  <c r="O19" i="5" s="1"/>
  <c r="Q19" i="9" l="1"/>
  <c r="R144" i="9"/>
  <c r="R124" i="9"/>
  <c r="R90" i="9"/>
  <c r="P163" i="9"/>
  <c r="R163" i="9" s="1"/>
  <c r="S163" i="9" s="1"/>
  <c r="P162" i="9"/>
  <c r="R162" i="9" s="1"/>
  <c r="S162" i="9" s="1"/>
  <c r="P161" i="9"/>
  <c r="R161" i="9" s="1"/>
  <c r="S161" i="9" s="1"/>
  <c r="P160" i="9"/>
  <c r="R160" i="9" s="1"/>
  <c r="P159" i="9"/>
  <c r="R159" i="9" s="1"/>
  <c r="S159" i="9" s="1"/>
  <c r="P158" i="9"/>
  <c r="R158" i="9" s="1"/>
  <c r="S158" i="9" s="1"/>
  <c r="P157" i="9"/>
  <c r="R157" i="9" s="1"/>
  <c r="S157" i="9" s="1"/>
  <c r="P156" i="9"/>
  <c r="R156" i="9" s="1"/>
  <c r="S156" i="9" s="1"/>
  <c r="P155" i="9"/>
  <c r="R155" i="9" s="1"/>
  <c r="P154" i="9"/>
  <c r="R154" i="9" s="1"/>
  <c r="S154" i="9" s="1"/>
  <c r="P153" i="9"/>
  <c r="R153" i="9" s="1"/>
  <c r="S153" i="9" s="1"/>
  <c r="P152" i="9"/>
  <c r="R152" i="9" s="1"/>
  <c r="S152" i="9" s="1"/>
  <c r="P151" i="9"/>
  <c r="R151" i="9" s="1"/>
  <c r="S151" i="9" s="1"/>
  <c r="P150" i="9"/>
  <c r="R150" i="9" s="1"/>
  <c r="S150" i="9" s="1"/>
  <c r="P149" i="9"/>
  <c r="R149" i="9" s="1"/>
  <c r="S149" i="9" s="1"/>
  <c r="P148" i="9"/>
  <c r="R148" i="9" s="1"/>
  <c r="S148" i="9" s="1"/>
  <c r="P147" i="9"/>
  <c r="R147" i="9" s="1"/>
  <c r="S147" i="9" s="1"/>
  <c r="P146" i="9"/>
  <c r="R146" i="9" s="1"/>
  <c r="S146" i="9" s="1"/>
  <c r="P145" i="9"/>
  <c r="R145" i="9" s="1"/>
  <c r="S145" i="9" s="1"/>
  <c r="P143" i="9"/>
  <c r="R143" i="9" s="1"/>
  <c r="S143" i="9" s="1"/>
  <c r="P142" i="9"/>
  <c r="R142" i="9" s="1"/>
  <c r="S142" i="9" s="1"/>
  <c r="P141" i="9"/>
  <c r="R141" i="9" s="1"/>
  <c r="P140" i="9"/>
  <c r="R140" i="9" s="1"/>
  <c r="S140" i="9" s="1"/>
  <c r="P139" i="9"/>
  <c r="R139" i="9" s="1"/>
  <c r="S139" i="9" s="1"/>
  <c r="P138" i="9"/>
  <c r="R138" i="9" s="1"/>
  <c r="S138" i="9" s="1"/>
  <c r="P137" i="9"/>
  <c r="R137" i="9" s="1"/>
  <c r="S137" i="9" s="1"/>
  <c r="P136" i="9"/>
  <c r="R136" i="9" s="1"/>
  <c r="S136" i="9" s="1"/>
  <c r="P135" i="9"/>
  <c r="R135" i="9" s="1"/>
  <c r="S135" i="9" s="1"/>
  <c r="P134" i="9"/>
  <c r="R134" i="9" s="1"/>
  <c r="S134" i="9" s="1"/>
  <c r="P133" i="9"/>
  <c r="R133" i="9" s="1"/>
  <c r="S133" i="9" s="1"/>
  <c r="P132" i="9"/>
  <c r="R132" i="9" s="1"/>
  <c r="S132" i="9" s="1"/>
  <c r="P131" i="9"/>
  <c r="R131" i="9" s="1"/>
  <c r="S131" i="9" s="1"/>
  <c r="P130" i="9"/>
  <c r="R130" i="9" s="1"/>
  <c r="P129" i="9"/>
  <c r="R129" i="9" s="1"/>
  <c r="S129" i="9" s="1"/>
  <c r="P128" i="9"/>
  <c r="R128" i="9" s="1"/>
  <c r="S128" i="9" s="1"/>
  <c r="P127" i="9"/>
  <c r="R127" i="9" s="1"/>
  <c r="S127" i="9" s="1"/>
  <c r="P126" i="9"/>
  <c r="R126" i="9" s="1"/>
  <c r="S126" i="9" s="1"/>
  <c r="P125" i="9"/>
  <c r="R125" i="9" s="1"/>
  <c r="S125" i="9" s="1"/>
  <c r="P123" i="9"/>
  <c r="R123" i="9" s="1"/>
  <c r="S123" i="9" s="1"/>
  <c r="P122" i="9"/>
  <c r="R122" i="9" s="1"/>
  <c r="S122" i="9" s="1"/>
  <c r="P121" i="9"/>
  <c r="R121" i="9" s="1"/>
  <c r="S121" i="9" s="1"/>
  <c r="P120" i="9"/>
  <c r="R120" i="9" s="1"/>
  <c r="S120" i="9" s="1"/>
  <c r="P119" i="9"/>
  <c r="R119" i="9" s="1"/>
  <c r="S119" i="9" s="1"/>
  <c r="P118" i="9"/>
  <c r="R118" i="9" s="1"/>
  <c r="S118" i="9" s="1"/>
  <c r="P117" i="9"/>
  <c r="R117" i="9" s="1"/>
  <c r="S117" i="9" s="1"/>
  <c r="P116" i="9"/>
  <c r="R116" i="9" s="1"/>
  <c r="S116" i="9" s="1"/>
  <c r="P115" i="9"/>
  <c r="R115" i="9" s="1"/>
  <c r="S115" i="9" s="1"/>
  <c r="P114" i="9"/>
  <c r="R114" i="9" s="1"/>
  <c r="S114" i="9" s="1"/>
  <c r="P113" i="9"/>
  <c r="R113" i="9" s="1"/>
  <c r="S113" i="9" s="1"/>
  <c r="P112" i="9"/>
  <c r="R112" i="9" s="1"/>
  <c r="S112" i="9" s="1"/>
  <c r="P111" i="9"/>
  <c r="R111" i="9" s="1"/>
  <c r="S111" i="9" s="1"/>
  <c r="P110" i="9"/>
  <c r="R110" i="9" s="1"/>
  <c r="S110" i="9" s="1"/>
  <c r="P109" i="9"/>
  <c r="R109" i="9" s="1"/>
  <c r="S109" i="9" s="1"/>
  <c r="P108" i="9"/>
  <c r="R108" i="9" s="1"/>
  <c r="S108" i="9" s="1"/>
  <c r="P107" i="9"/>
  <c r="R107" i="9" s="1"/>
  <c r="S107" i="9" s="1"/>
  <c r="P106" i="9"/>
  <c r="R106" i="9" s="1"/>
  <c r="S106" i="9" s="1"/>
  <c r="P105" i="9"/>
  <c r="R105" i="9" s="1"/>
  <c r="S105" i="9" s="1"/>
  <c r="P104" i="9"/>
  <c r="R104" i="9" s="1"/>
  <c r="S104" i="9" s="1"/>
  <c r="P103" i="9"/>
  <c r="R103" i="9" s="1"/>
  <c r="S103" i="9" s="1"/>
  <c r="P102" i="9"/>
  <c r="R102" i="9" s="1"/>
  <c r="S102" i="9" s="1"/>
  <c r="P101" i="9"/>
  <c r="R101" i="9" s="1"/>
  <c r="S101" i="9" s="1"/>
  <c r="P100" i="9"/>
  <c r="R100" i="9" s="1"/>
  <c r="S100" i="9" s="1"/>
  <c r="P99" i="9"/>
  <c r="R99" i="9" s="1"/>
  <c r="S99" i="9" s="1"/>
  <c r="P98" i="9"/>
  <c r="R98" i="9" s="1"/>
  <c r="S98" i="9" s="1"/>
  <c r="P97" i="9"/>
  <c r="R97" i="9" s="1"/>
  <c r="S97" i="9" s="1"/>
  <c r="P96" i="9"/>
  <c r="R96" i="9" s="1"/>
  <c r="S96" i="9" s="1"/>
  <c r="P95" i="9"/>
  <c r="R95" i="9" s="1"/>
  <c r="S95" i="9" s="1"/>
  <c r="P94" i="9"/>
  <c r="R94" i="9" s="1"/>
  <c r="S94" i="9" s="1"/>
  <c r="P93" i="9"/>
  <c r="R93" i="9" s="1"/>
  <c r="S93" i="9" s="1"/>
  <c r="P92" i="9"/>
  <c r="R92" i="9" s="1"/>
  <c r="S92" i="9" s="1"/>
  <c r="P91" i="9"/>
  <c r="R91" i="9" s="1"/>
  <c r="S91" i="9" s="1"/>
  <c r="P89" i="9"/>
  <c r="R89" i="9" s="1"/>
  <c r="S89" i="9" s="1"/>
  <c r="P88" i="9"/>
  <c r="R88" i="9" s="1"/>
  <c r="S88" i="9" s="1"/>
  <c r="P87" i="9"/>
  <c r="R87" i="9" s="1"/>
  <c r="S87" i="9" s="1"/>
  <c r="P86" i="9"/>
  <c r="R86" i="9" s="1"/>
  <c r="S86" i="9" s="1"/>
  <c r="P85" i="9"/>
  <c r="R85" i="9" s="1"/>
  <c r="S85" i="9" s="1"/>
  <c r="P84" i="9"/>
  <c r="R84" i="9" s="1"/>
  <c r="S84" i="9" s="1"/>
  <c r="P83" i="9"/>
  <c r="P165" i="9" l="1"/>
  <c r="A93" i="7"/>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9" i="7" s="1"/>
  <c r="A130" i="7" s="1"/>
  <c r="A131" i="7" s="1"/>
  <c r="A132" i="7" s="1"/>
  <c r="A133" i="7" s="1"/>
  <c r="A134" i="7" s="1"/>
  <c r="A135" i="7" s="1"/>
  <c r="A136" i="7" s="1"/>
  <c r="A137" i="7" s="1"/>
  <c r="A138" i="7" s="1"/>
  <c r="A139" i="7" s="1"/>
  <c r="A140" i="7" s="1"/>
  <c r="A141" i="7" s="1"/>
  <c r="A142" i="7" s="1"/>
  <c r="A145" i="7" s="1"/>
  <c r="A146" i="7" s="1"/>
  <c r="A147" i="7" s="1"/>
  <c r="A148" i="7" s="1"/>
  <c r="A149" i="7" s="1"/>
  <c r="A150" i="7" s="1"/>
  <c r="A151" i="7" s="1"/>
  <c r="A152" i="7" s="1"/>
  <c r="A153" i="7" s="1"/>
  <c r="A154" i="7" s="1"/>
  <c r="A155" i="7" s="1"/>
  <c r="A156" i="7" s="1"/>
  <c r="A157" i="7" s="1"/>
  <c r="A158" i="7" s="1"/>
  <c r="Q163" i="9" l="1"/>
  <c r="Q162" i="9"/>
  <c r="Q161" i="9"/>
  <c r="Q160" i="9"/>
  <c r="Q159" i="9"/>
  <c r="Q158" i="9"/>
  <c r="Q157" i="9"/>
  <c r="Q156" i="9"/>
  <c r="Q155" i="9"/>
  <c r="Q154" i="9"/>
  <c r="Q153" i="9"/>
  <c r="Q152" i="9"/>
  <c r="Q151" i="9"/>
  <c r="Q150" i="9"/>
  <c r="Q149" i="9"/>
  <c r="Q148" i="9"/>
  <c r="Q147" i="9"/>
  <c r="Q146" i="9"/>
  <c r="Q145" i="9"/>
  <c r="Q143" i="9"/>
  <c r="Q142" i="9"/>
  <c r="Q141" i="9"/>
  <c r="Q140" i="9"/>
  <c r="Q139" i="9"/>
  <c r="Q138" i="9"/>
  <c r="Q137" i="9"/>
  <c r="Q136" i="9"/>
  <c r="Q135" i="9"/>
  <c r="Q134" i="9"/>
  <c r="Q133" i="9"/>
  <c r="Q132" i="9"/>
  <c r="Q131" i="9"/>
  <c r="Q130" i="9"/>
  <c r="Q129" i="9"/>
  <c r="Q128" i="9"/>
  <c r="Q127" i="9"/>
  <c r="Q126" i="9"/>
  <c r="Q125"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Q97" i="9"/>
  <c r="Q96" i="9"/>
  <c r="Q95" i="9"/>
  <c r="Q94" i="9"/>
  <c r="Q93" i="9"/>
  <c r="Q92" i="9"/>
  <c r="Q91" i="9"/>
  <c r="J158" i="7"/>
  <c r="J157" i="7"/>
  <c r="J156" i="7"/>
  <c r="J155" i="7"/>
  <c r="J154" i="7"/>
  <c r="J153" i="7"/>
  <c r="J152" i="7"/>
  <c r="J151" i="7"/>
  <c r="J150" i="7"/>
  <c r="J149" i="7"/>
  <c r="J148" i="7"/>
  <c r="J147" i="7"/>
  <c r="J146" i="7"/>
  <c r="J145" i="7"/>
  <c r="J144" i="7"/>
  <c r="J142" i="7"/>
  <c r="J141" i="7"/>
  <c r="J140" i="7"/>
  <c r="J139" i="7"/>
  <c r="J138" i="7"/>
  <c r="J137" i="7"/>
  <c r="J136" i="7"/>
  <c r="J135" i="7"/>
  <c r="J134" i="7"/>
  <c r="J133" i="7"/>
  <c r="J132" i="7"/>
  <c r="J131" i="7"/>
  <c r="J130" i="7"/>
  <c r="J129" i="7"/>
  <c r="J128" i="7"/>
  <c r="J126"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N158" i="5"/>
  <c r="Q158" i="5" s="1"/>
  <c r="R158" i="5" s="1"/>
  <c r="O158" i="5" s="1"/>
  <c r="N157" i="5"/>
  <c r="Q157" i="5" s="1"/>
  <c r="R157" i="5" s="1"/>
  <c r="O157" i="5" s="1"/>
  <c r="N156" i="5"/>
  <c r="Q156" i="5" s="1"/>
  <c r="R156" i="5" s="1"/>
  <c r="O156" i="5" s="1"/>
  <c r="N150" i="5"/>
  <c r="Q150" i="5" s="1"/>
  <c r="O150" i="5" s="1"/>
  <c r="N149" i="5"/>
  <c r="Q149" i="5" s="1"/>
  <c r="R149" i="5" s="1"/>
  <c r="O149" i="5" s="1"/>
  <c r="N148" i="5"/>
  <c r="Q148" i="5" s="1"/>
  <c r="R148" i="5" s="1"/>
  <c r="O148" i="5" s="1"/>
  <c r="N147" i="5"/>
  <c r="Q147" i="5" s="1"/>
  <c r="R147" i="5" s="1"/>
  <c r="O147" i="5" s="1"/>
  <c r="N146" i="5"/>
  <c r="Q146" i="5" s="1"/>
  <c r="R146" i="5" s="1"/>
  <c r="O146" i="5" s="1"/>
  <c r="N145" i="5"/>
  <c r="Q145" i="5" s="1"/>
  <c r="R145" i="5" s="1"/>
  <c r="O145" i="5" s="1"/>
  <c r="N144" i="5"/>
  <c r="Q144" i="5" s="1"/>
  <c r="R144" i="5" s="1"/>
  <c r="N142" i="5"/>
  <c r="Q142" i="5" s="1"/>
  <c r="O142" i="5" s="1"/>
  <c r="N141" i="5"/>
  <c r="Q141" i="5" s="1"/>
  <c r="R141" i="5" s="1"/>
  <c r="O141" i="5" s="1"/>
  <c r="N140" i="5"/>
  <c r="Q140" i="5" s="1"/>
  <c r="R140" i="5" s="1"/>
  <c r="O140" i="5" s="1"/>
  <c r="N139" i="5"/>
  <c r="Q139" i="5" s="1"/>
  <c r="R139" i="5" s="1"/>
  <c r="O139" i="5" s="1"/>
  <c r="N138" i="5"/>
  <c r="Q138" i="5" s="1"/>
  <c r="O138" i="5" s="1"/>
  <c r="N137" i="5"/>
  <c r="Q137" i="5" s="1"/>
  <c r="R137" i="5" s="1"/>
  <c r="O137" i="5" s="1"/>
  <c r="N136" i="5"/>
  <c r="Q136" i="5" s="1"/>
  <c r="R136" i="5" s="1"/>
  <c r="O136" i="5" s="1"/>
  <c r="N135" i="5"/>
  <c r="Q135" i="5" s="1"/>
  <c r="R135" i="5" s="1"/>
  <c r="O135" i="5" s="1"/>
  <c r="N134" i="5"/>
  <c r="Q134" i="5" s="1"/>
  <c r="R134" i="5" s="1"/>
  <c r="O134" i="5" s="1"/>
  <c r="N133" i="5"/>
  <c r="Q133" i="5" s="1"/>
  <c r="R133" i="5" s="1"/>
  <c r="O133" i="5" s="1"/>
  <c r="N132" i="5"/>
  <c r="Q132" i="5" s="1"/>
  <c r="R132" i="5" s="1"/>
  <c r="O132" i="5" s="1"/>
  <c r="N131" i="5"/>
  <c r="Q131" i="5" s="1"/>
  <c r="R131" i="5" s="1"/>
  <c r="O131" i="5" s="1"/>
  <c r="N130" i="5"/>
  <c r="Q130" i="5" s="1"/>
  <c r="R130" i="5" s="1"/>
  <c r="O130" i="5" s="1"/>
  <c r="N129" i="5"/>
  <c r="Q129" i="5" s="1"/>
  <c r="R129" i="5" s="1"/>
  <c r="O129" i="5" s="1"/>
  <c r="N128" i="5"/>
  <c r="Q128" i="5" s="1"/>
  <c r="R128" i="5" s="1"/>
  <c r="O128" i="5" s="1"/>
  <c r="N126" i="5"/>
  <c r="Q126" i="5" s="1"/>
  <c r="R126" i="5" s="1"/>
  <c r="O126" i="5" s="1"/>
  <c r="N125" i="5"/>
  <c r="Q125" i="5" s="1"/>
  <c r="R125" i="5" s="1"/>
  <c r="O125" i="5" s="1"/>
  <c r="N124" i="5"/>
  <c r="Q124" i="5" s="1"/>
  <c r="R124" i="5" s="1"/>
  <c r="O124" i="5" s="1"/>
  <c r="N123" i="5"/>
  <c r="Q123" i="5" s="1"/>
  <c r="O123" i="5" s="1"/>
  <c r="N122" i="5"/>
  <c r="Q122" i="5" s="1"/>
  <c r="R122" i="5" s="1"/>
  <c r="O122" i="5" s="1"/>
  <c r="N121" i="5"/>
  <c r="Q121" i="5" s="1"/>
  <c r="R121" i="5" s="1"/>
  <c r="O121" i="5" s="1"/>
  <c r="N120" i="5"/>
  <c r="Q120" i="5" s="1"/>
  <c r="O120" i="5" s="1"/>
  <c r="N119" i="5"/>
  <c r="Q119" i="5" s="1"/>
  <c r="R119" i="5" s="1"/>
  <c r="O119" i="5" s="1"/>
  <c r="N118" i="5"/>
  <c r="Q118" i="5" s="1"/>
  <c r="R118" i="5" s="1"/>
  <c r="O118" i="5" s="1"/>
  <c r="N117" i="5"/>
  <c r="Q117" i="5" s="1"/>
  <c r="R117" i="5" s="1"/>
  <c r="O117" i="5" s="1"/>
  <c r="N116" i="5"/>
  <c r="Q116" i="5" s="1"/>
  <c r="R116" i="5" s="1"/>
  <c r="O116" i="5" s="1"/>
  <c r="N115" i="5"/>
  <c r="Q115" i="5" s="1"/>
  <c r="R115" i="5" s="1"/>
  <c r="O115" i="5" s="1"/>
  <c r="N114" i="5"/>
  <c r="Q114" i="5" s="1"/>
  <c r="R114" i="5" s="1"/>
  <c r="O114" i="5" s="1"/>
  <c r="N113" i="5"/>
  <c r="Q113" i="5" s="1"/>
  <c r="R113" i="5" s="1"/>
  <c r="O113" i="5" s="1"/>
  <c r="N112" i="5"/>
  <c r="Q112" i="5" s="1"/>
  <c r="R112" i="5" s="1"/>
  <c r="O112" i="5" s="1"/>
  <c r="N111" i="5"/>
  <c r="Q111" i="5" s="1"/>
  <c r="R111" i="5" s="1"/>
  <c r="O111" i="5" s="1"/>
  <c r="N110" i="5"/>
  <c r="Q110" i="5" s="1"/>
  <c r="R110" i="5" s="1"/>
  <c r="O110" i="5" s="1"/>
  <c r="N109" i="5"/>
  <c r="Q109" i="5" s="1"/>
  <c r="R109" i="5" s="1"/>
  <c r="O109" i="5" s="1"/>
  <c r="N108" i="5"/>
  <c r="Q108" i="5" s="1"/>
  <c r="R108" i="5" s="1"/>
  <c r="O108" i="5" s="1"/>
  <c r="N107" i="5"/>
  <c r="Q107" i="5" s="1"/>
  <c r="R107" i="5" s="1"/>
  <c r="O107" i="5" s="1"/>
  <c r="N106" i="5"/>
  <c r="Q106" i="5" s="1"/>
  <c r="R106" i="5" s="1"/>
  <c r="O106" i="5" s="1"/>
  <c r="N105" i="5"/>
  <c r="Q105" i="5" s="1"/>
  <c r="O105" i="5" s="1"/>
  <c r="N104" i="5"/>
  <c r="Q104" i="5" s="1"/>
  <c r="R104" i="5" s="1"/>
  <c r="O104" i="5" s="1"/>
  <c r="N103" i="5"/>
  <c r="Q103" i="5" s="1"/>
  <c r="R103" i="5" s="1"/>
  <c r="O103" i="5" s="1"/>
  <c r="N102" i="5"/>
  <c r="Q102" i="5" s="1"/>
  <c r="R102" i="5" s="1"/>
  <c r="O102" i="5" s="1"/>
  <c r="N101" i="5"/>
  <c r="Q101" i="5" s="1"/>
  <c r="R101" i="5" s="1"/>
  <c r="O101" i="5" s="1"/>
  <c r="N100" i="5"/>
  <c r="Q100" i="5" s="1"/>
  <c r="R100" i="5" s="1"/>
  <c r="O100" i="5" s="1"/>
  <c r="N99" i="5"/>
  <c r="Q99" i="5" s="1"/>
  <c r="R99" i="5" s="1"/>
  <c r="O99" i="5" s="1"/>
  <c r="N98" i="5"/>
  <c r="Q98" i="5" s="1"/>
  <c r="R98" i="5" s="1"/>
  <c r="O98" i="5" s="1"/>
  <c r="N97" i="5"/>
  <c r="Q97" i="5" s="1"/>
  <c r="R97" i="5" s="1"/>
  <c r="O97" i="5" s="1"/>
  <c r="N96" i="5"/>
  <c r="Q96" i="5" s="1"/>
  <c r="R96" i="5" s="1"/>
  <c r="O96" i="5" s="1"/>
  <c r="N95" i="5"/>
  <c r="Q95" i="5" s="1"/>
  <c r="R95" i="5" s="1"/>
  <c r="O95" i="5" s="1"/>
  <c r="N94" i="5"/>
  <c r="Q94" i="5" s="1"/>
  <c r="R94" i="5" s="1"/>
  <c r="O94" i="5" s="1"/>
  <c r="N93" i="5"/>
  <c r="Q93" i="5" s="1"/>
  <c r="R93" i="5" s="1"/>
  <c r="O93" i="5" s="1"/>
  <c r="N92" i="5"/>
  <c r="Q92" i="5" s="1"/>
  <c r="R92" i="5" s="1"/>
  <c r="O92" i="5" s="1"/>
  <c r="O144" i="5" l="1"/>
  <c r="A92" i="9" l="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F21" i="24"/>
  <c r="I24" i="24"/>
  <c r="I25" i="24"/>
  <c r="I26" i="24"/>
  <c r="L27" i="24"/>
  <c r="K27" i="24" s="1"/>
  <c r="B27" i="24" s="1"/>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J67" i="7"/>
  <c r="J68" i="7"/>
  <c r="J69" i="7"/>
  <c r="J70" i="7"/>
  <c r="J71" i="7"/>
  <c r="J72" i="7"/>
  <c r="J73" i="7"/>
  <c r="J74" i="7"/>
  <c r="J75" i="7"/>
  <c r="J76" i="7"/>
  <c r="J77" i="7"/>
  <c r="J78" i="7"/>
  <c r="J79" i="7"/>
  <c r="J80" i="7"/>
  <c r="J81" i="7"/>
  <c r="J82" i="7"/>
  <c r="J83" i="7"/>
  <c r="J84" i="7"/>
  <c r="J85" i="7"/>
  <c r="J86" i="7"/>
  <c r="J87" i="7"/>
  <c r="J88" i="7"/>
  <c r="J89" i="7"/>
  <c r="J90"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67" i="5"/>
  <c r="N68" i="5"/>
  <c r="Q68" i="5" s="1"/>
  <c r="N69" i="5"/>
  <c r="Q69" i="5" s="1"/>
  <c r="N70" i="5"/>
  <c r="Q70" i="5" s="1"/>
  <c r="N71" i="5"/>
  <c r="Q71" i="5" s="1"/>
  <c r="N72" i="5"/>
  <c r="Q72" i="5" s="1"/>
  <c r="N73" i="5"/>
  <c r="Q73" i="5" s="1"/>
  <c r="N74" i="5"/>
  <c r="Q74" i="5" s="1"/>
  <c r="N75" i="5"/>
  <c r="Q75" i="5" s="1"/>
  <c r="N76" i="5"/>
  <c r="Q76" i="5" s="1"/>
  <c r="N77" i="5"/>
  <c r="Q77" i="5" s="1"/>
  <c r="N78" i="5"/>
  <c r="Q78" i="5" s="1"/>
  <c r="N79" i="5"/>
  <c r="Q79" i="5" s="1"/>
  <c r="N80" i="5"/>
  <c r="Q80" i="5" s="1"/>
  <c r="N81" i="5"/>
  <c r="Q81" i="5" s="1"/>
  <c r="N82" i="5"/>
  <c r="Q82" i="5" s="1"/>
  <c r="N83" i="5"/>
  <c r="Q83" i="5" s="1"/>
  <c r="N84" i="5"/>
  <c r="Q84" i="5" s="1"/>
  <c r="N85" i="5"/>
  <c r="Q85" i="5" s="1"/>
  <c r="N86" i="5"/>
  <c r="Q86" i="5" s="1"/>
  <c r="N87" i="5"/>
  <c r="Q87" i="5" s="1"/>
  <c r="N88" i="5"/>
  <c r="Q88" i="5" s="1"/>
  <c r="N89" i="5"/>
  <c r="Q89" i="5" s="1"/>
  <c r="N90" i="5"/>
  <c r="Q90" i="5" s="1"/>
  <c r="B167" i="5"/>
  <c r="B168" i="5"/>
  <c r="M168" i="5"/>
  <c r="M169" i="5"/>
  <c r="I6" i="4"/>
  <c r="K6" i="4" s="1"/>
  <c r="H39" i="23" s="1"/>
  <c r="L6" i="4"/>
  <c r="AJ2" i="5" s="1"/>
  <c r="M6" i="4"/>
  <c r="N6" i="4" s="1"/>
  <c r="AA6" i="4"/>
  <c r="B7" i="4"/>
  <c r="L8" i="4"/>
  <c r="B9" i="4"/>
  <c r="A6" i="6" s="1"/>
  <c r="B10" i="4"/>
  <c r="B14" i="4"/>
  <c r="B15" i="4"/>
  <c r="H31" i="4"/>
  <c r="G31" i="4" s="1"/>
  <c r="B2" i="2"/>
  <c r="B3" i="2"/>
  <c r="A1" i="12" s="1"/>
  <c r="A125" i="9" l="1"/>
  <c r="A126" i="9" s="1"/>
  <c r="A127" i="9" s="1"/>
  <c r="A128" i="9" s="1"/>
  <c r="A129" i="9" s="1"/>
  <c r="A130" i="9" s="1"/>
  <c r="A131" i="9" s="1"/>
  <c r="A132" i="9" s="1"/>
  <c r="A133" i="9" s="1"/>
  <c r="A134" i="9" s="1"/>
  <c r="A135" i="9" s="1"/>
  <c r="A136" i="9" s="1"/>
  <c r="A137" i="9" s="1"/>
  <c r="A138" i="9" s="1"/>
  <c r="A139" i="9" s="1"/>
  <c r="A140" i="9" s="1"/>
  <c r="A141" i="9" s="1"/>
  <c r="A142" i="9" s="1"/>
  <c r="A143" i="9" s="1"/>
  <c r="A145" i="9"/>
  <c r="A146" i="9" s="1"/>
  <c r="A147" i="9" s="1"/>
  <c r="A148" i="9" s="1"/>
  <c r="A149" i="9" s="1"/>
  <c r="A150" i="9" s="1"/>
  <c r="A151" i="9" s="1"/>
  <c r="A152" i="9" s="1"/>
  <c r="A153" i="9" s="1"/>
  <c r="A154" i="9" s="1"/>
  <c r="A155" i="9" s="1"/>
  <c r="A156" i="9" s="1"/>
  <c r="A157" i="9" s="1"/>
  <c r="A158" i="9" s="1"/>
  <c r="A159" i="9" s="1"/>
  <c r="A160" i="9" s="1"/>
  <c r="A161" i="9" s="1"/>
  <c r="A162" i="9" s="1"/>
  <c r="A163" i="9" s="1"/>
  <c r="N159" i="5"/>
  <c r="R83" i="9"/>
  <c r="J160" i="7"/>
  <c r="H19" i="19" s="1"/>
  <c r="I19" i="19" s="1"/>
  <c r="Q86" i="9"/>
  <c r="Q89" i="9"/>
  <c r="Q85" i="9"/>
  <c r="Q87" i="9"/>
  <c r="Q88" i="9"/>
  <c r="Q84" i="9"/>
  <c r="R90" i="5"/>
  <c r="O90" i="5" s="1"/>
  <c r="R89" i="5"/>
  <c r="O89" i="5" s="1"/>
  <c r="O88" i="5"/>
  <c r="R87" i="5"/>
  <c r="O87" i="5" s="1"/>
  <c r="R86" i="5"/>
  <c r="O86" i="5" s="1"/>
  <c r="R85" i="5"/>
  <c r="O85" i="5" s="1"/>
  <c r="R84" i="5"/>
  <c r="O84" i="5" s="1"/>
  <c r="R83" i="5"/>
  <c r="O83" i="5" s="1"/>
  <c r="R82" i="5"/>
  <c r="O82" i="5" s="1"/>
  <c r="R81" i="5"/>
  <c r="O81" i="5" s="1"/>
  <c r="R80" i="5"/>
  <c r="O80" i="5" s="1"/>
  <c r="R79" i="5"/>
  <c r="O79" i="5" s="1"/>
  <c r="R78" i="5"/>
  <c r="O78" i="5" s="1"/>
  <c r="R77" i="5"/>
  <c r="O77" i="5" s="1"/>
  <c r="R76" i="5"/>
  <c r="O76" i="5" s="1"/>
  <c r="R75" i="5"/>
  <c r="O75" i="5" s="1"/>
  <c r="R74" i="5"/>
  <c r="O74" i="5" s="1"/>
  <c r="R73" i="5"/>
  <c r="O73" i="5" s="1"/>
  <c r="R72" i="5"/>
  <c r="O72" i="5" s="1"/>
  <c r="R71" i="5"/>
  <c r="O71" i="5" s="1"/>
  <c r="R70" i="5"/>
  <c r="O70" i="5" s="1"/>
  <c r="R69" i="5"/>
  <c r="O69" i="5" s="1"/>
  <c r="R68" i="5"/>
  <c r="O68" i="5" s="1"/>
  <c r="K31" i="25"/>
  <c r="A94" i="5"/>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9" i="5" s="1"/>
  <c r="A130" i="5" s="1"/>
  <c r="A131" i="5" s="1"/>
  <c r="A132" i="5" s="1"/>
  <c r="A133" i="5" s="1"/>
  <c r="A134" i="5" s="1"/>
  <c r="A135" i="5" s="1"/>
  <c r="A136" i="5" s="1"/>
  <c r="A137" i="5" s="1"/>
  <c r="A138" i="5" s="1"/>
  <c r="A139" i="5" s="1"/>
  <c r="A140" i="5" s="1"/>
  <c r="A141" i="5" s="1"/>
  <c r="Q67" i="5"/>
  <c r="O33" i="25"/>
  <c r="O32" i="25"/>
  <c r="O37" i="25"/>
  <c r="T76" i="6"/>
  <c r="F36" i="24"/>
  <c r="F18" i="24" s="1"/>
  <c r="O35" i="25"/>
  <c r="P22" i="11"/>
  <c r="D20" i="15" s="1"/>
  <c r="E16" i="21"/>
  <c r="E53" i="23"/>
  <c r="E16" i="20"/>
  <c r="F16" i="22"/>
  <c r="B26" i="24"/>
  <c r="J37" i="25"/>
  <c r="J35" i="25"/>
  <c r="J33" i="25"/>
  <c r="O31" i="25"/>
  <c r="M20" i="17"/>
  <c r="F35" i="24"/>
  <c r="F16" i="24" s="1"/>
  <c r="P30" i="12"/>
  <c r="I39" i="25"/>
  <c r="K36" i="25"/>
  <c r="K34" i="25"/>
  <c r="K32" i="25"/>
  <c r="B15" i="23"/>
  <c r="A3" i="15"/>
  <c r="A3" i="7"/>
  <c r="A3" i="9"/>
  <c r="Z2" i="6"/>
  <c r="Z2" i="23"/>
  <c r="Q20" i="12"/>
  <c r="Q31" i="12" s="1"/>
  <c r="S30" i="12"/>
  <c r="A6" i="5"/>
  <c r="A6" i="17" s="1"/>
  <c r="A103" i="17" s="1"/>
  <c r="H22" i="19"/>
  <c r="I22" i="19" s="1"/>
  <c r="D22" i="15"/>
  <c r="H29" i="19"/>
  <c r="Q20" i="11"/>
  <c r="Q23" i="11" s="1"/>
  <c r="S22" i="11"/>
  <c r="N21" i="17"/>
  <c r="O36" i="25"/>
  <c r="O34" i="25"/>
  <c r="F33" i="25"/>
  <c r="F15" i="25" s="1"/>
  <c r="F18" i="25" s="1"/>
  <c r="H21" i="19"/>
  <c r="I21" i="19" s="1"/>
  <c r="F37" i="24"/>
  <c r="F38" i="24" s="1"/>
  <c r="F17" i="24" s="1"/>
  <c r="F19" i="24" s="1"/>
  <c r="H28" i="19"/>
  <c r="O18" i="13"/>
  <c r="F71" i="6"/>
  <c r="B77" i="6"/>
  <c r="U1" i="6"/>
  <c r="U2" i="6" s="1"/>
  <c r="K18" i="13"/>
  <c r="C42" i="19"/>
  <c r="B27" i="11"/>
  <c r="B60" i="8"/>
  <c r="B25" i="18"/>
  <c r="B25" i="14"/>
  <c r="B25" i="13"/>
  <c r="D170" i="9"/>
  <c r="B166" i="7"/>
  <c r="B47" i="23"/>
  <c r="E24" i="17"/>
  <c r="B35" i="12"/>
  <c r="B33" i="16"/>
  <c r="B33" i="15"/>
  <c r="B85" i="10"/>
  <c r="D33" i="16"/>
  <c r="D33" i="15"/>
  <c r="F42" i="19"/>
  <c r="O27" i="11"/>
  <c r="E86" i="10"/>
  <c r="C25" i="18"/>
  <c r="D25" i="14"/>
  <c r="D25" i="13"/>
  <c r="E61" i="8"/>
  <c r="F47" i="23"/>
  <c r="J24" i="17"/>
  <c r="O35" i="12"/>
  <c r="O171" i="9"/>
  <c r="J167" i="7"/>
  <c r="D18" i="25"/>
  <c r="F22" i="25"/>
  <c r="B6" i="23"/>
  <c r="B46" i="23"/>
  <c r="E23" i="17"/>
  <c r="B34" i="12"/>
  <c r="D169" i="9"/>
  <c r="B165"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170" i="9"/>
  <c r="J166"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B2" i="4"/>
  <c r="A1" i="6"/>
  <c r="A1" i="13"/>
  <c r="A1" i="15"/>
  <c r="A1" i="16"/>
  <c r="A1" i="18"/>
  <c r="A104" i="18" s="1"/>
  <c r="A2" i="19"/>
  <c r="A1" i="5"/>
  <c r="A1" i="9"/>
  <c r="A1" i="11"/>
  <c r="A1" i="7"/>
  <c r="A1" i="8"/>
  <c r="A1" i="10"/>
  <c r="A1" i="23"/>
  <c r="A1" i="14"/>
  <c r="A1" i="17"/>
  <c r="A98" i="17" s="1"/>
  <c r="B1" i="4"/>
  <c r="A3" i="8"/>
  <c r="A3" i="12"/>
  <c r="A3" i="5"/>
  <c r="A3" i="6"/>
  <c r="A3" i="10"/>
  <c r="A3" i="11"/>
  <c r="A3" i="17"/>
  <c r="A100" i="17" s="1"/>
  <c r="C12" i="19"/>
  <c r="A3" i="13"/>
  <c r="A3" i="14"/>
  <c r="A38" i="25"/>
  <c r="A3" i="16"/>
  <c r="A3" i="18"/>
  <c r="A106" i="18" s="1"/>
  <c r="A142" i="5" l="1"/>
  <c r="A144" i="5" s="1"/>
  <c r="A145" i="5" s="1"/>
  <c r="S83" i="9"/>
  <c r="R67" i="5"/>
  <c r="I41" i="25"/>
  <c r="F73" i="6"/>
  <c r="F75" i="6" s="1"/>
  <c r="Q76" i="6" s="1"/>
  <c r="A6" i="12"/>
  <c r="A6" i="10"/>
  <c r="A6" i="7"/>
  <c r="A6" i="13"/>
  <c r="A6" i="11"/>
  <c r="A6" i="16"/>
  <c r="A6" i="8"/>
  <c r="A6" i="15"/>
  <c r="A6" i="18"/>
  <c r="A109" i="18" s="1"/>
  <c r="A6" i="9"/>
  <c r="A6" i="14"/>
  <c r="I40" i="25"/>
  <c r="H26" i="19"/>
  <c r="H30" i="19"/>
  <c r="N160"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Q83" i="9" l="1"/>
  <c r="Q166" i="9" s="1"/>
  <c r="D17" i="13"/>
  <c r="A146" i="5"/>
  <c r="A147" i="5" s="1"/>
  <c r="A148" i="5" s="1"/>
  <c r="A149" i="5" s="1"/>
  <c r="A150" i="5" s="1"/>
  <c r="A151" i="5" s="1"/>
  <c r="A152" i="5" s="1"/>
  <c r="A153" i="5" s="1"/>
  <c r="A154" i="5" s="1"/>
  <c r="A155" i="5" s="1"/>
  <c r="A156" i="5" s="1"/>
  <c r="A157" i="5" s="1"/>
  <c r="A158" i="5" s="1"/>
  <c r="O67" i="5"/>
  <c r="D7" i="24"/>
  <c r="F7" i="24" s="1"/>
  <c r="D20" i="25"/>
  <c r="F20" i="25" s="1"/>
  <c r="N161" i="5"/>
  <c r="D8" i="24"/>
  <c r="F8" i="24" s="1"/>
  <c r="D8" i="25"/>
  <c r="F8" i="25" s="1"/>
  <c r="B41" i="23"/>
  <c r="K19" i="19"/>
  <c r="D16" i="16" s="1"/>
  <c r="K23" i="19"/>
  <c r="D26" i="16" s="1"/>
  <c r="K18" i="19"/>
  <c r="K22" i="19"/>
  <c r="D22" i="16" s="1"/>
  <c r="K21" i="19"/>
  <c r="D20" i="16" s="1"/>
  <c r="K20" i="19"/>
  <c r="O159" i="5" l="1"/>
  <c r="N162" i="5" s="1"/>
  <c r="D15" i="13" s="1"/>
  <c r="AE1" i="5"/>
  <c r="H11" i="24"/>
  <c r="D11" i="24" s="1"/>
  <c r="F11" i="24" s="1"/>
  <c r="D14" i="15"/>
  <c r="D14" i="16"/>
  <c r="D16" i="14"/>
  <c r="D18" i="16"/>
  <c r="D18" i="13" l="1"/>
  <c r="D24" i="15" s="1"/>
  <c r="D28" i="15" s="1"/>
  <c r="D14" i="14"/>
  <c r="D14" i="24" s="1"/>
  <c r="L24" i="24" s="1"/>
  <c r="K24" i="24" s="1"/>
  <c r="B24" i="24" s="1"/>
  <c r="AE2" i="5"/>
  <c r="I17" i="13"/>
  <c r="M17" i="13" s="1"/>
  <c r="D6" i="25"/>
  <c r="AF3" i="18"/>
  <c r="AF7" i="18" s="1"/>
  <c r="AC3" i="10"/>
  <c r="AC7" i="10" s="1"/>
  <c r="M3" i="8"/>
  <c r="M7" i="8" s="1"/>
  <c r="D6" i="24"/>
  <c r="AI3" i="17"/>
  <c r="AI7" i="17" s="1"/>
  <c r="AM3" i="9"/>
  <c r="AM7" i="9" s="1"/>
  <c r="D15" i="24"/>
  <c r="L25" i="24" s="1"/>
  <c r="K25" i="24" s="1"/>
  <c r="B25" i="24" s="1"/>
  <c r="D18" i="14" l="1"/>
  <c r="D24" i="16" s="1"/>
  <c r="F6" i="24"/>
  <c r="F10" i="24" s="1"/>
  <c r="D10" i="24"/>
  <c r="D12" i="24" s="1"/>
  <c r="D10" i="25"/>
  <c r="F6" i="25"/>
  <c r="F10" i="25" s="1"/>
  <c r="F35" i="25"/>
  <c r="F36" i="25" s="1"/>
  <c r="F16" i="25" s="1"/>
  <c r="D19" i="24"/>
  <c r="D28" i="16" l="1"/>
  <c r="AB17" i="23" s="1"/>
  <c r="A1" i="26" s="1"/>
  <c r="D20" i="24"/>
  <c r="F12" i="25"/>
  <c r="F19" i="25"/>
  <c r="D12" i="25"/>
  <c r="D19" i="25"/>
  <c r="F12" i="24"/>
  <c r="F20" i="24"/>
  <c r="A10" i="26" l="1"/>
  <c r="B10" i="26" s="1"/>
  <c r="D10" i="26" s="1"/>
  <c r="A6" i="26"/>
  <c r="B6" i="26" s="1"/>
  <c r="A7" i="26"/>
  <c r="B7" i="26" s="1"/>
  <c r="D7" i="26" s="1"/>
  <c r="A9" i="26"/>
  <c r="B9" i="26" s="1"/>
  <c r="D9" i="26" s="1"/>
  <c r="A11" i="26"/>
  <c r="B11" i="26" s="1"/>
  <c r="D11" i="26" s="1"/>
  <c r="A8" i="26"/>
  <c r="B8" i="26" s="1"/>
  <c r="D8" i="26" s="1"/>
  <c r="A4" i="26" l="1"/>
  <c r="AC17" i="23" s="1"/>
  <c r="B17" i="23" s="1"/>
</calcChain>
</file>

<file path=xl/sharedStrings.xml><?xml version="1.0" encoding="utf-8"?>
<sst xmlns="http://schemas.openxmlformats.org/spreadsheetml/2006/main" count="2329" uniqueCount="758">
  <si>
    <t>Package Name</t>
  </si>
  <si>
    <t>Package Code</t>
  </si>
  <si>
    <t>Specification No.</t>
  </si>
  <si>
    <t>ORIGINAL</t>
  </si>
  <si>
    <t>Price Schedules</t>
  </si>
  <si>
    <t>Fill up only green shaded cells in Sch-1, Sch-2, Sch-3, Sch-4, Sch-7 and Bid Form 2nd Envelope.</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</si>
  <si>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</si>
  <si>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</si>
  <si>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</si>
  <si>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पावर ग्रिड कारपोरेशन ऑफ इण्डिया लिमिटेड</t>
  </si>
  <si>
    <t>(भारत सरकार का उद्यम)</t>
  </si>
  <si>
    <t>Power Grid Corporation of India Limited</t>
  </si>
  <si>
    <t>(A Government of India Enterprises)</t>
  </si>
  <si>
    <t xml:space="preserve">General Instruction to the Bidders for filling up this workbook of Price Schedules </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</si>
  <si>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</si>
  <si>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</si>
  <si>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</si>
  <si>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</si>
  <si>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</si>
  <si>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</si>
  <si>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</si>
  <si>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</si>
  <si>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</si>
  <si>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</si>
  <si>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</si>
  <si>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</si>
  <si>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</si>
  <si>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</si>
  <si>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</si>
  <si>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</si>
  <si>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</si>
  <si>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</si>
  <si>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</si>
  <si>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</si>
  <si>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</si>
  <si>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</si>
  <si>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</si>
  <si>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</si>
  <si>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</si>
  <si>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</si>
  <si>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</si>
  <si>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</si>
  <si>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</si>
  <si>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</si>
  <si>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</si>
  <si>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</si>
  <si>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</si>
  <si>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</si>
  <si>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Sch-4 (Training  Charges) :</t>
  </si>
  <si>
    <t>Not applicable, hence no cell is required to be filled up.</t>
  </si>
  <si>
    <t>Sch-4b (Maintenance Charges during and after Defect Liability Period) :</t>
  </si>
  <si>
    <t>Sch-5 (Summary of Taxes and Duties applicable on the Goods)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</si>
  <si>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</si>
  <si>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</si>
  <si>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</si>
  <si>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</si>
  <si>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</si>
  <si>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</si>
  <si>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r>
      <t>Bid from 2</t>
    </r>
    <r>
      <rPr>
        <b/>
        <vertAlign val="superscript"/>
        <sz val="12"/>
        <color indexed="12"/>
        <rFont val="Book Antiqua"/>
        <family val="1"/>
      </rPr>
      <t>nd</t>
    </r>
    <r>
      <rPr>
        <b/>
        <sz val="12"/>
        <color indexed="12"/>
        <rFont val="Book Antiqua"/>
        <family val="1"/>
      </rPr>
      <t xml:space="preserve"> Envelope :</t>
    </r>
  </si>
  <si>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</si>
  <si>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</si>
  <si>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</si>
  <si>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</si>
  <si>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</si>
  <si>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</si>
  <si>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 xml:space="preserve">Sole Bidder </t>
  </si>
  <si>
    <t>Sole Bidder</t>
  </si>
  <si>
    <t>Joint Venture</t>
  </si>
  <si>
    <t>2 or More</t>
  </si>
  <si>
    <t>JV (Joint Venture)</t>
  </si>
  <si>
    <t>Enter following details of the bidder</t>
  </si>
  <si>
    <t>Specify type of Bidder         [Select from drop down menu]</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</si>
  <si>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</si>
  <si>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</si>
  <si>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</si>
  <si>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</si>
  <si>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</si>
  <si>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</si>
  <si>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</si>
  <si>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</si>
  <si>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</si>
  <si>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</si>
  <si>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</si>
  <si>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</si>
  <si>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Direct Total</t>
  </si>
  <si>
    <t>`</t>
  </si>
  <si>
    <t>BO Total</t>
  </si>
  <si>
    <t>(SCHEDULE OF RATES AND PRICES)</t>
  </si>
  <si>
    <t>To:</t>
  </si>
  <si>
    <t>Contracts Services, 3rd Floor</t>
  </si>
  <si>
    <t>Name        :</t>
  </si>
  <si>
    <t>Power Grid Corporation of India Ltd.,</t>
  </si>
  <si>
    <t>Address    :</t>
  </si>
  <si>
    <t>"Saudamini", Plot No.-2</t>
  </si>
  <si>
    <t xml:space="preserve">Sector-29, </t>
  </si>
  <si>
    <t>Gurgaon (Haryana) - 122001</t>
  </si>
  <si>
    <t>PLANT AND EQUIPMENT (INCLUDING MANDATORY SPARES PARTS) TO BE SUPPLIED, INCLUDING TYPE TEST CHARGES FOR TESTS TO BE CONDUCTED</t>
  </si>
  <si>
    <t>Direct</t>
  </si>
  <si>
    <t>All Prices are in Indian Rupees.</t>
  </si>
  <si>
    <t>Bought-Out</t>
  </si>
  <si>
    <t>SI. No.</t>
  </si>
  <si>
    <t>PR No</t>
  </si>
  <si>
    <t>PR Line Item No</t>
  </si>
  <si>
    <t>Activity Description</t>
  </si>
  <si>
    <t>Material Code</t>
  </si>
  <si>
    <t xml:space="preserve">HSN Code </t>
  </si>
  <si>
    <t>Whether HSN in column ‘ 6 ’ is confirmed. If not  indicate applicable the HSN code *</t>
  </si>
  <si>
    <t>Rate of GST applicable ( in %)</t>
  </si>
  <si>
    <t>Whether  rate of GST in column ‘4’ is confirmed. If not  indicate applicable rate of GST *</t>
  </si>
  <si>
    <t>Item  Description</t>
  </si>
  <si>
    <t>Unit</t>
  </si>
  <si>
    <t>Qty.</t>
  </si>
  <si>
    <t>Unit Ex-works price (excluding GST)</t>
  </si>
  <si>
    <t>Total Ex-works price (excluding GST)</t>
  </si>
  <si>
    <t>GST Tax as confirmed by Bidder</t>
  </si>
  <si>
    <t>14= 12 x 13</t>
  </si>
  <si>
    <t>A</t>
  </si>
  <si>
    <t xml:space="preserve">Thirubhuvanai SS-2 Nos 25 MVA     </t>
  </si>
  <si>
    <t xml:space="preserve">25MVATransformer                        </t>
  </si>
  <si>
    <t>110/22kV, 25MVA, Dyn11,3-Phase, Power Transformer with OLTC, RTCC &amp;Accessories With 10% Extra Oil</t>
  </si>
  <si>
    <t xml:space="preserve">EA </t>
  </si>
  <si>
    <t>N2 FIRE PROTECTION SYSTEM FOR 110/22KV TRANSFORMER INCLUDINGALL ACCESSORIES FOR THE ABOVE TRANSFORMER</t>
  </si>
  <si>
    <t>SET</t>
  </si>
  <si>
    <t xml:space="preserve">Control and relay panels                </t>
  </si>
  <si>
    <t>Simplex Control Panel for 110kV (Bus Scheme as per SLD) Two Bay</t>
  </si>
  <si>
    <t>132kV Circuit Breaker Relay Panel with Auto Reclose (with Automation)</t>
  </si>
  <si>
    <t>132kV Line Protection Panel (with Automation)</t>
  </si>
  <si>
    <t>132kV Transformer Protection Panel (For both HV &amp; MV side)-(withAutomation)</t>
  </si>
  <si>
    <t>Time synchronisation equipment</t>
  </si>
  <si>
    <t>Relay Test kit</t>
  </si>
  <si>
    <t>Complete Substation automation System for 132kV bay as per TechnicalSpecification</t>
  </si>
  <si>
    <t>COMPLETE SUBSTATION AUTOMATION SYSTEM FOR 22KV BAY AS PER TECHNICALSPECIFICATION</t>
  </si>
  <si>
    <t>SIMPLEX CONTROL &amp; PROTECTOIN PANEL FOR 22KV (BUS SCHEME AS PER SLD)TWO BAY WITH BCPU</t>
  </si>
  <si>
    <t xml:space="preserve">CABLES                                  </t>
  </si>
  <si>
    <t>1.1KV GRADE 4CX16 SQMM (PVC) POWER CABLE</t>
  </si>
  <si>
    <t xml:space="preserve">KM </t>
  </si>
  <si>
    <t>1.1KV GRADE 4CX6 SQMM (PVC) POWER CABLE</t>
  </si>
  <si>
    <t>1.1KV GRADE 2CX6 SQMM (PVC) POWER CABLE</t>
  </si>
  <si>
    <t>1.1KV GRADE 3CX2.5 SQMM CONTROL CABLE</t>
  </si>
  <si>
    <t>1.1KV GRADE 5CX2.5 SQMM CONTROL CABLE</t>
  </si>
  <si>
    <t>1.1KV GRADE 10CX2.5 SQMM CONTROL CABLE</t>
  </si>
  <si>
    <t>1.1KV GRADE 19CX1.5 SQMM CONTROL CABLE</t>
  </si>
  <si>
    <t xml:space="preserve">FIRE FIGHTING                           </t>
  </si>
  <si>
    <t>9litre water type Portable  Fire extinguisher</t>
  </si>
  <si>
    <t>4.5 kg CO2 type Portable Fire extinguisher</t>
  </si>
  <si>
    <t>Fire Extinguisher Dry Chemical Powder Type(5 Kg) for control room.</t>
  </si>
  <si>
    <t>50 litre foam type Trolley/Wheel mounted Fire extinguisher</t>
  </si>
  <si>
    <t>FIRE DETECTION AND ALARM SYSTEM FOR SWITCHYARD PANEL ROOM</t>
  </si>
  <si>
    <t xml:space="preserve">M2 </t>
  </si>
  <si>
    <t xml:space="preserve">ERECTION HARDWARE                       </t>
  </si>
  <si>
    <t>110KV ERECTION H/W FOR TRF. BAY</t>
  </si>
  <si>
    <t>Erection Hardware for the 22kV layout (Bus Scheme as perSLD)-Transformer Bay as per technical specification</t>
  </si>
  <si>
    <t>Erection Hardware for 132kV layout (Single Main Scheme)-Line Bay asper technical specification</t>
  </si>
  <si>
    <t>Erection Hardware for 132kV layout (Single Main Scheme) Bus work (ForOne bays) as per technical specification</t>
  </si>
  <si>
    <t>ERECTION HARDWARE FOR 132KV AUXILIARY BUS WORK (FOR ONE BAYS) AS PERTECHNICAL SPECIFICATION</t>
  </si>
  <si>
    <t xml:space="preserve">MANDATORY SPARES                        </t>
  </si>
  <si>
    <t>Buchholz Relay (Main Tank) complete with float and  contacts forTransformer</t>
  </si>
  <si>
    <t>Local and Remote WTI with sensing device and contact</t>
  </si>
  <si>
    <t>Local and Remote Oil temperature indicator (OTI) with sensing device andcontacts</t>
  </si>
  <si>
    <t>Cooler Fan With Motor-110kV T/F</t>
  </si>
  <si>
    <t>Supply Stainless Steel oil samplingbottles (one liter capacity) as perTechnical specification</t>
  </si>
  <si>
    <t>Syringes for Sampling Oil (50ml Capacity)</t>
  </si>
  <si>
    <t>Pressure Relief Device</t>
  </si>
  <si>
    <t xml:space="preserve">Testing and Maintenance equipment       </t>
  </si>
  <si>
    <t>Portable Discharge Rod(1-ph)</t>
  </si>
  <si>
    <t>Automatic Relay measurement test kitwith all necessary accessories,Industrial Grade Laptop and licensedsoftware as per Technicalspecification.</t>
  </si>
  <si>
    <t>Hand gloves-Electrical Resistance 33kV</t>
  </si>
  <si>
    <t>INSULATED RUBBER MAT OF ANY SIZE</t>
  </si>
  <si>
    <t xml:space="preserve">AC and Illumination                     </t>
  </si>
  <si>
    <t>Cassette type AC unit of 3 TR capacity</t>
  </si>
  <si>
    <t>ILLUMINATION SYSTEM FOR SWITCHYARD PANEL ROOM</t>
  </si>
  <si>
    <t xml:space="preserve">AIS Equipment                           </t>
  </si>
  <si>
    <t>145kV, 1 phase Bus Post Insulators</t>
  </si>
  <si>
    <t>145KV, 800A, 40KA WITH 120% EXTENDED CURRENT (5-CORE) CT (1 PH.)</t>
  </si>
  <si>
    <t>145 kV, 1250A, 40 KA, 3-phase HDBIsolator with one E/S</t>
  </si>
  <si>
    <t>145 kV, 1250 A, 40KA, 3-phase HDB Isolator without E/S</t>
  </si>
  <si>
    <t>SURGE ARRESTER, 1-PH, 96KV</t>
  </si>
  <si>
    <t>145 KV, 1250A, 40 KA CIRCUIT BREAKER (3 PH.) ALONGWITH SUPPORTSTRUCTURE</t>
  </si>
  <si>
    <t>22 KV, 1250 A, 25KA, HDB MOTORISED ISOLATOR (3 PHASE) WITHOUT EARTHSWITCH</t>
  </si>
  <si>
    <t>22kV Bus Post Insulator (1 phase)</t>
  </si>
  <si>
    <t>22KV,25KA, 1000A CURRENT TRANSFORMER (1 PH) WITH 120% EXTENDED CURRENTRATING, RATIO: 1000-500-250-125/1-1-1-1A</t>
  </si>
  <si>
    <t>145 kV, 4400pf, 1-phase Capacitive Voltage Transformer</t>
  </si>
  <si>
    <t>132KV 1250A 0.5MH 40KA LINE TRAP</t>
  </si>
  <si>
    <t>18kV, 10 kA, Conventional (Gap) type Surge Arrester (1-Phase)</t>
  </si>
  <si>
    <t>22kV 1250A, CB alongwith supportstructure</t>
  </si>
  <si>
    <t xml:space="preserve">SPARE                                   </t>
  </si>
  <si>
    <t>SPARE-145KV CIRCUIT BREAKER</t>
  </si>
  <si>
    <t>LOT</t>
  </si>
  <si>
    <t>SPARE-145KV DB ISOLATOR</t>
  </si>
  <si>
    <t>SPARE-145KV CVT</t>
  </si>
  <si>
    <t>SPARE-145KV CT</t>
  </si>
  <si>
    <t>98KV SURGE ARRESTORS (1-PHASE)</t>
  </si>
  <si>
    <t>Relay &amp; protection Panels (with automation)</t>
  </si>
  <si>
    <t xml:space="preserve">LS </t>
  </si>
  <si>
    <t>Spares-Substation Automation System</t>
  </si>
  <si>
    <t xml:space="preserve">Structure                               </t>
  </si>
  <si>
    <t>Fabrication, galvanising and supply of  Lattice Structures (MS Steel),to be designed during detailed engineering, for towers, beams andequipment support structure  including pack plates / packwashers andgusset plates excluding fasteners and foundation bolts</t>
  </si>
  <si>
    <t xml:space="preserve">MT </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</si>
  <si>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</si>
  <si>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</si>
  <si>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 xml:space="preserve">LT Switchgear                           </t>
  </si>
  <si>
    <t>415V ACDB (Extn.)</t>
  </si>
  <si>
    <t>110 V DCDB extension panel</t>
  </si>
  <si>
    <t xml:space="preserve">outdoor illumination                    </t>
  </si>
  <si>
    <t>LIGHTING FIXTURE LED LUMINAIRES TYPE FL2 AS PER TECH. SPECIFICATIONS</t>
  </si>
  <si>
    <t>LED FLOOD LIGHT LUMINARIESTYPE FL-1 (150W) AS PER TECHNICALSPECIFICATION</t>
  </si>
  <si>
    <t>63A, 415V : Interlocked switch socket outdoor Receptacle (type RP) asper technical specifications</t>
  </si>
  <si>
    <t>Lighting Panel type ACP-3 as per technical specification</t>
  </si>
  <si>
    <t>150A Outdoor Receptacle for OilFiltratrion unit</t>
  </si>
  <si>
    <t xml:space="preserve">Earthmat                                </t>
  </si>
  <si>
    <t>40 MM MS ROD FOR MAIN EARTHMAT</t>
  </si>
  <si>
    <t>B</t>
  </si>
  <si>
    <t xml:space="preserve">Villianur SS-1 No. 25 MVA               </t>
  </si>
  <si>
    <t>C</t>
  </si>
  <si>
    <t xml:space="preserve">Extn. of Kalapet S/s                    </t>
  </si>
  <si>
    <t xml:space="preserve">16MVA Transformer refurbushment         </t>
  </si>
  <si>
    <t>DISMANTLING, TRANSPORTATION, RE-ERECTION, REFURBISHMENT ANDRE-ERECTION 110KV TRANSFORMER AS PER TS</t>
  </si>
  <si>
    <t>Simplex Control Panel for 110kV (Bus Scheme as per SLD)</t>
  </si>
  <si>
    <t>132kV Simplex Transformer Protection Panel (For  both HV &amp; MV side)</t>
  </si>
  <si>
    <t>132KV CIRCUIT BREAKER RELAY PANEL</t>
  </si>
  <si>
    <t>D</t>
  </si>
  <si>
    <t xml:space="preserve">Extn. of Thetampakkam S/s               </t>
  </si>
  <si>
    <t xml:space="preserve">Total Ex-works Price </t>
  </si>
  <si>
    <t>Total Type Test charges as per Schedule-7</t>
  </si>
  <si>
    <t>Total Ex-works Price including Type Test charges</t>
  </si>
  <si>
    <t>Total GST Tax as confirmed by Bidder</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</si>
  <si>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</si>
  <si>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</si>
  <si>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</si>
  <si>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</si>
  <si>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</si>
  <si>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</si>
  <si>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</si>
  <si>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</si>
  <si>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(SCHEDULE OF RATES AND PRICES : EX-WORKS PRICES)</t>
  </si>
  <si>
    <t>Contract Services</t>
  </si>
  <si>
    <t>Plant and Equipment (including Mandatory Spares Parts) to be supplied, including Type Test Charges for Tests to be conducted.</t>
  </si>
  <si>
    <t>Unit Ex-works price</t>
  </si>
  <si>
    <t>Total Ex-works price</t>
  </si>
  <si>
    <t>Mode of Transaction (Direct / Bought-out)</t>
  </si>
  <si>
    <t>6 = 4 x 5</t>
  </si>
  <si>
    <t xml:space="preserve"> Total Ex-Works Price  Direct</t>
  </si>
  <si>
    <t xml:space="preserve"> Total Ex-Works Price Bought Out</t>
  </si>
  <si>
    <t xml:space="preserve"> Total Ex-Works Price </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</si>
  <si>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</si>
  <si>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</si>
  <si>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</si>
  <si>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</si>
  <si>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</si>
  <si>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- 2</t>
  </si>
  <si>
    <t>LOCAL TRANSPORTATION, IN-TRANSIT INSURANCE, LOADING AND UNLOADING</t>
  </si>
  <si>
    <t>Description</t>
  </si>
  <si>
    <t>Quantity</t>
  </si>
  <si>
    <t xml:space="preserve">Unit Freight, In-transit Insurance, loading &amp; unloading Charges </t>
  </si>
  <si>
    <t xml:space="preserve">Total Freight, 
In-transit Insurance, loading &amp; unloading Charges 
</t>
  </si>
  <si>
    <t>8= 6 x 7</t>
  </si>
  <si>
    <t xml:space="preserve">Thirubhuvanai SS-2 Nos 25 MVA           </t>
  </si>
  <si>
    <t>Total F&amp;I Price</t>
  </si>
  <si>
    <t>#</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</si>
  <si>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</si>
  <si>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 xml:space="preserve">Date: </t>
  </si>
  <si>
    <t>Place:</t>
  </si>
  <si>
    <t>Schedule - 2 Dis</t>
  </si>
  <si>
    <t>As per Lum-sum</t>
  </si>
  <si>
    <t>(SCHEDULE OF RATES AND PRICES : FREIGHT &amp; INSURANCE CHARGES)</t>
  </si>
  <si>
    <t>AS per Percent</t>
  </si>
  <si>
    <t>As per lum-sum on Sch-2</t>
  </si>
  <si>
    <t>As per Percent on Sch-2</t>
  </si>
  <si>
    <t>Total Discount</t>
  </si>
  <si>
    <t>Multipackage Discount</t>
  </si>
  <si>
    <t>Amount after Discount (Rs.)</t>
  </si>
  <si>
    <t>Amount after MPD (Rs.)</t>
  </si>
  <si>
    <t xml:space="preserve">Unit Freight &amp; Insurance Charges </t>
  </si>
  <si>
    <t>Total Freight &amp; Insurance Charges</t>
  </si>
  <si>
    <t xml:space="preserve">Total F&amp;I Price </t>
  </si>
  <si>
    <t>Schedule - 3</t>
  </si>
  <si>
    <t>(SCHEDULE OF RATES AND PRICES )</t>
  </si>
  <si>
    <t>As per lum-sum on Sch-3</t>
  </si>
  <si>
    <t>As per Percent on Sch-3</t>
  </si>
  <si>
    <t>Multipackage lum-sum</t>
  </si>
  <si>
    <t>INSTALLATION CHARGES</t>
  </si>
  <si>
    <t>Activity Header</t>
  </si>
  <si>
    <t>PR Activity No</t>
  </si>
  <si>
    <t>Service Code</t>
  </si>
  <si>
    <t>SAC (Service Accounting Codes)</t>
  </si>
  <si>
    <t>Whether SAC in column '8’ is confirmed. If not  indicate applicable the SAC *</t>
  </si>
  <si>
    <t>Unit Erection  Charges</t>
  </si>
  <si>
    <t>Total Erection   Charges</t>
  </si>
  <si>
    <t>Total GST as confirmed by Bidder</t>
  </si>
  <si>
    <t>Unit Erection Charges</t>
  </si>
  <si>
    <t>Total Erection Charges</t>
  </si>
  <si>
    <t>16 = 14 x 15</t>
  </si>
  <si>
    <t>Nitrogen Injection Fire Protection system for 110kV Transformer .</t>
  </si>
  <si>
    <t>110/22kV, 25MVA, Dyn11,3-Phase, Power Transformer with OLTC, RTCC &amp; Accessories With 10% Extra Oil</t>
  </si>
  <si>
    <t xml:space="preserve">CONTROL AND RELAY PANEL                 </t>
  </si>
  <si>
    <t>132kV Transformer Protection Panel (For both HV &amp; MV side)-(with Automation)</t>
  </si>
  <si>
    <t>132kV Circuit Breaker Relay Panel with Auto Reclose (Bus scheme as per SLD)</t>
  </si>
  <si>
    <t>Complete Substation automation System for 132kV bay as per Technical Specification</t>
  </si>
  <si>
    <t>Complete Substation automation System for 22kV bay as per TechnicalSpecification .</t>
  </si>
  <si>
    <t>Simplex Control &amp; Protectoin Panel for 22kV (Bus Scheme as per SLD) Two Bay with BCPU</t>
  </si>
  <si>
    <t>Erection Hardware for 132kV -layout as per Tender drawing -Transformer Bay</t>
  </si>
  <si>
    <t>Erection Hardware for the 22kV layout (Bus Scheme as per SLD)-Transformer Bay as per technical specification</t>
  </si>
  <si>
    <t>Erection Hardware for 132kV layout (Single Main Scheme) Bus work (For One bays) as per technical specification</t>
  </si>
  <si>
    <t>Erection Hardware for 132kV layout (Single Main Scheme)-Line Bay as per technical specification</t>
  </si>
  <si>
    <t>Erection Hardware for 132kV Auxiliary Bus work (For One bays) as per technical specification</t>
  </si>
  <si>
    <t>Dismantling of existing 132kV Main &amp; Aux Bus bays as per SLD and stacking as per the directions of site in charge</t>
  </si>
  <si>
    <t>Fire Detection and Alarm System for Switchyard Panel Room .</t>
  </si>
  <si>
    <t xml:space="preserve">Civil Work                              </t>
  </si>
  <si>
    <t>Excavation in all kind of soil including  rock  for all leads and lifts, backfilling, disposal of surplus earth within a lead up to2Km as per technical specification. The surplus earth shall be roughly graded .</t>
  </si>
  <si>
    <t xml:space="preserve">M3 </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</si>
  <si>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</si>
  <si>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</si>
  <si>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Reinforced Cement Concrete M30 including pre cast, shuttering, Grouting of pockets &amp; underpinning butexcluding steel reinforcement</t>
  </si>
  <si>
    <t>Reinforcement steel meeting corrosion resistance properties as per IS:1786 and manufacturer specificationâ€‹</t>
  </si>
  <si>
    <t>Stone filling (40 mm size) for transformer/Reactor foundation</t>
  </si>
  <si>
    <t>Misc. Structural steel including rails, embedments, edge protection angles, gratings etc. but excluding the reinforcement steel andsteel for lattice and pipe structures.</t>
  </si>
  <si>
    <t>Stone spreading in switchyard excluding PCC</t>
  </si>
  <si>
    <t>Antiweed treatment</t>
  </si>
  <si>
    <t>Removing,cleaning and washing of existing stones and respreading of stones in switchyard excluding PCC</t>
  </si>
  <si>
    <t>Supplying, filling and compacting stone boulders mixed with sand under foundations, roads, cable trenches, drains etc in layers notexceeding 250mm thickness including ramming, watering compacting</t>
  </si>
  <si>
    <t>Supplying, filling and compacting CNS material as per specification under floors, foundations, roads, cable trenches, drains etc inlayers not exceeding 200 mm thickness</t>
  </si>
  <si>
    <t>12.53  Providing and Fixing 15 mm thick densified tegular edged eco friendly light weight calcium silicate false ceiling tiles ofapproved textures intone/cosmos / Hexa or equivalent of size 595 x 595 mm in true horizontal level suspended on inter locking metalgrid of hot dipped galvanised steel sections (galvanising @ 120 grams per sqm including both side) consisting of main 'T' runnersuitably spaced at joints to get required length and of size 24x38mm made from 0.33 mm thick(minimum) sheet, spaced 1200mm centre tocentre, and cross "T" of size 24x28mm made out of 0.33mm (Minimum) sheet, 1200mm long spaced between main 'T' at 600mm centre tocentre to form a grid of1200x600mm and secondary cross 'T' of length 600mm and size 24x28mm made of 0.33mm thick (Minimum) sheet tobe inter locked at middle of the 1200x 600mm panel to from grid of size 600x600mm,resting on periphery walls /partitions on aPerimeter wall angle pre-coated steel of size(24x24X3000 mm made of 0.40 mm thick(minimum) sheet with the help of rawl plugs at450mm centre to centre with 25mm long dry wall screws @ 230mm interval and laying 15mmthick densified edges calcium silicate ceilingtiles of approved texture(Spintone / Cosmos/hexa) in the grid including, cutting/ making opening for services like diffusers,grills, light fittings, fixtures, smoke detectors etc., wherever required, Main 'T' runners to be suspended from ceiling using G.I.slotted cleats of size 25x35x1.6mm fixed to ceiling with 12.5mm dia and 50mm long dash fasteners, 4mm G.I. adjustable rods withgalvanised steel level clips of size 85 x 30 x 0.8 mm, spaced at1200mm centre to centre along main 'T' , bottom exposed with 24mm ofall T-sections shall be pre-painted with polyester baked paint, for all heights, as per specifications, drawings and as directed byengineer-in-charge. Note :- Only calcium silicate false ceiling area will be measured from wall to wall. No deduction shall be madefor exposed frames/opening(cut outs) having area less than 0.30 sqm. The calcium silicate ceiling tile shall have NRC. value of0.50(Minimum), light reflection &gt; 85%,non - combustible as per B.S. 476 part IV, 100% humidity resistance and also having thermalconductivity&lt;0.043 w/m 0 KC.</t>
  </si>
  <si>
    <t>Cable Trench including all types of crossings, all metallic works and sump pit including concrte and reinforcement steel Section 4-4</t>
  </si>
  <si>
    <t xml:space="preserve">M  </t>
  </si>
  <si>
    <t>Cable Trench including all types of crossings, all metallic works and sump pit including concrte and reinforcement steel Section 3-3</t>
  </si>
  <si>
    <t>Cable Trench including all types of crossings, all metallic works and sump pit including concrte and reinforcement steel Section 2-2</t>
  </si>
  <si>
    <t>Soil Investigation for 02 borehole locations: As per technical specification including all laboratory and field tests, report andrecommendations.</t>
  </si>
  <si>
    <t xml:space="preserve"> Demolishing RCC work including stacking of steel bars and disposal of unserviceable material.</t>
  </si>
  <si>
    <t xml:space="preserve"> Construction of rail cum road as per drawing including all item such as excavation,compactions, rolling watering, WBM etc. butexcluding concrete reinforcement and structural steel-Section having two rails for Reactor.</t>
  </si>
  <si>
    <t>External finishing / painting of fire wall (water proofing cement paint) (DSR 13.44.1)</t>
  </si>
  <si>
    <t>Illumination System for switchyard panel room</t>
  </si>
  <si>
    <t xml:space="preserve">CABLE                                   </t>
  </si>
  <si>
    <t>1.1kV grade Power Cables (PVCinsulated)along withlugs,glands,straight joints &amp;accessories,etc.</t>
  </si>
  <si>
    <t>1.1kV grade Control Cables (PVCinsulated) along withlugs,glands,straight joints &amp;accessories,etc.</t>
  </si>
  <si>
    <t>145kV ,1 phase Bus Post Insulators</t>
  </si>
  <si>
    <t>145 kV, 1250A, 40 kA Circuit Breaker (3 Ph.) alongwith supportstructure .</t>
  </si>
  <si>
    <t>145 kV, 1250A, 40 KA, 3-phase HDB Isolator with one E/S</t>
  </si>
  <si>
    <t>145kV, 800A, 40KA with 120% extended current (5-Core) CT (1 Ph.) .</t>
  </si>
  <si>
    <t>96 kV Surge Arrestors (1-Phase)</t>
  </si>
  <si>
    <t>22kV Bus post Insulator</t>
  </si>
  <si>
    <t>18kV Surge Arrester (1-Phase)</t>
  </si>
  <si>
    <t>22kV 1250A,25kA,3-phase Double Break Isolators without E/S</t>
  </si>
  <si>
    <t>22kV, 1000A, 25KA, 1-Phase Current Transformer with 120% extended current rating</t>
  </si>
  <si>
    <t>Dismantling &amp; re-erection of 400kV CVT</t>
  </si>
  <si>
    <t>Dismantling of 145 kV Isolator  along with Support Structure</t>
  </si>
  <si>
    <t>Dismantling of Surge Arrester of various ratings as per technical specification</t>
  </si>
  <si>
    <t>DISMANTLING &amp; STORING of Wave traps (voltage level as per TS-Section project)</t>
  </si>
  <si>
    <t>Dismantling of 145 kV CT along with Support Structure</t>
  </si>
  <si>
    <t>Dismantling of 145 kV CB along with Support Structure</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</si>
  <si>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</si>
  <si>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</si>
  <si>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</si>
  <si>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Lighting Fixture LED Luminaires type FL2 as per tech. specifications</t>
  </si>
  <si>
    <t>Lighting Fixture LED Luminaires type FL-1 as per tech. specifications</t>
  </si>
  <si>
    <t>63A, 415V : Interlocked switch socket outdoor Receptacle (type RP) as per technical specifications</t>
  </si>
  <si>
    <t>40 mm MS rod for Main Earthmat</t>
  </si>
  <si>
    <t xml:space="preserve">16MVA Transformer refurbishment         </t>
  </si>
  <si>
    <t>Dismantling, Transportation, re-erection, refurbishment and re-erection 110kV transformer as per TS</t>
  </si>
  <si>
    <t>132kV Circuit Breaker Relay Panel</t>
  </si>
  <si>
    <t xml:space="preserve">Total Installation Charges </t>
  </si>
  <si>
    <t>In case the bidder leaves the cell for confirmation of the SAC and/or  GST rate “blank”,  the SAC and corresponding GST rate indicated by the Employer shall be deemed to be the one confirmed by the Bidder.</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</si>
  <si>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</si>
  <si>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</si>
  <si>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</si>
  <si>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</si>
  <si>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</si>
  <si>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</si>
  <si>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</si>
  <si>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</si>
  <si>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</si>
  <si>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</si>
  <si>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Training Charges for Training to be imparted</t>
  </si>
  <si>
    <t>Unit Training Charges excluding GST</t>
  </si>
  <si>
    <t>Total Training  Charges excluding GST</t>
  </si>
  <si>
    <t>Revaluation of J column</t>
  </si>
  <si>
    <t>Tax Calculation</t>
  </si>
  <si>
    <t>NOT APPLICABLE</t>
  </si>
  <si>
    <t>Total Training Charges</t>
  </si>
  <si>
    <t>Schedule - 4b</t>
  </si>
  <si>
    <t>Maintenance Charges during &amp; after Defect Laibility Period</t>
  </si>
  <si>
    <t>Unit Maintenance Charges excluding GST</t>
  </si>
  <si>
    <t>Total Maintenance  Charges excluding GST</t>
  </si>
  <si>
    <t>Revaluation of P column</t>
  </si>
  <si>
    <t>A.</t>
  </si>
  <si>
    <t>B.</t>
  </si>
  <si>
    <t>Total Maintenance Charges during and after Defect Liabilty Period</t>
  </si>
  <si>
    <t>Schedule - 5</t>
  </si>
  <si>
    <t>(SUMMARY OF TAXES &amp; DUTIES APPLICABLE ON PLANT &amp; EQUIPMENT)</t>
  </si>
  <si>
    <t>Name     :</t>
  </si>
  <si>
    <t>Address :</t>
  </si>
  <si>
    <t>Sl. No.</t>
  </si>
  <si>
    <t>Item Nos.</t>
  </si>
  <si>
    <t>Total Price (INR)</t>
  </si>
  <si>
    <t>After Discount</t>
  </si>
  <si>
    <t>After MPDiscount</t>
  </si>
  <si>
    <t>1</t>
  </si>
  <si>
    <t>TOTAL GST ON GOODS</t>
  </si>
  <si>
    <t>Excise Duty</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</si>
  <si>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</si>
  <si>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</si>
  <si>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</si>
  <si>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Sales Tax</t>
  </si>
  <si>
    <t>Total GST on Installation Services  (Schedule-3), Training to be imparted in India (Schedule-4)</t>
  </si>
  <si>
    <t xml:space="preserve">GRAND TOTAL [1+2] </t>
  </si>
  <si>
    <t>Grand Total after Discount</t>
  </si>
  <si>
    <t>Grand Total after MPD</t>
  </si>
  <si>
    <t xml:space="preserve">Date         : </t>
  </si>
  <si>
    <t>Place        :</t>
  </si>
  <si>
    <t>SUMMARY OF TAXES &amp; DUTIES APPLICABLE ON GOODS</t>
  </si>
  <si>
    <t>Total GST on Installation Services  (Schedule-3), Training to be imparted in India (Schedule-4a) and Maintenance Charges during and after Defect Liabilty Period (Schedule-4b)</t>
  </si>
  <si>
    <t>Schedule - 6</t>
  </si>
  <si>
    <t>(GRAND SUMMARY)</t>
  </si>
  <si>
    <t>TOTAL SCHEDULE NO. 1</t>
  </si>
  <si>
    <t xml:space="preserve">Ex-works price of Plant and Equipment including Type Test Charges </t>
  </si>
  <si>
    <t>TOTAL SCHEDULE NO. 2</t>
  </si>
  <si>
    <t>Local Transportation, In-transit Insurance, loading &amp; unloading</t>
  </si>
  <si>
    <t>3</t>
  </si>
  <si>
    <t>TOTAL SCHEDULE NO. 3</t>
  </si>
  <si>
    <t>Installation Charges</t>
  </si>
  <si>
    <t>4</t>
  </si>
  <si>
    <t>TOTAL SCHEDULE NO. 4</t>
  </si>
  <si>
    <t xml:space="preserve">Training Charges </t>
  </si>
  <si>
    <t>4b</t>
  </si>
  <si>
    <t>TOTAL SCHEDULE NO. 4b</t>
  </si>
  <si>
    <t>TOTAL SCHEDULE NO. 5</t>
  </si>
  <si>
    <t>Taxes and Duties</t>
  </si>
  <si>
    <t>6</t>
  </si>
  <si>
    <t>TOTAL SCHEDULE NO. 7</t>
  </si>
  <si>
    <r>
      <t xml:space="preserve">Type Test Charges 
</t>
    </r>
    <r>
      <rPr>
        <sz val="10"/>
        <rFont val="Book Antiqua"/>
        <family val="1"/>
      </rPr>
      <t>[Total of this Schedule is included in Schedule - 1 above.]</t>
    </r>
  </si>
  <si>
    <t>GRAND TOTAL [1+2+3+4+5]</t>
  </si>
  <si>
    <t>Schedule - 6 After Discount</t>
  </si>
  <si>
    <t>Schedule 7</t>
  </si>
  <si>
    <t>As per lum-sum on Sch-7</t>
  </si>
  <si>
    <t>As per Percent on Sch-7</t>
  </si>
  <si>
    <t>Type tests on Earthwire, Hardwar Fittings &amp; accessories of conductor &amp; earthwire:</t>
  </si>
  <si>
    <t>SL. NO.</t>
  </si>
  <si>
    <t>Line Item No</t>
  </si>
  <si>
    <t>Code</t>
  </si>
  <si>
    <t>Whether HSN in column ‘2’ is confirmed. If not  indicate applicable the HSN code *</t>
  </si>
  <si>
    <t>Description of Test</t>
  </si>
  <si>
    <t>Unit Test Charge</t>
  </si>
  <si>
    <t>Total Test Charges (Rs.)</t>
  </si>
  <si>
    <t>Revaluation of M column</t>
  </si>
  <si>
    <t>Total Test Charges After Discount (Rs.)</t>
  </si>
  <si>
    <t>Total Test Charges After MPD (Rs.)</t>
  </si>
  <si>
    <t>13 = 10 x 11</t>
  </si>
  <si>
    <t>TOTAL TYPE TEST CHARGES</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</si>
  <si>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</si>
  <si>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</si>
  <si>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</si>
  <si>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</si>
  <si>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</si>
  <si>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</si>
  <si>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</si>
  <si>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</si>
  <si>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</si>
  <si>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</si>
  <si>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</si>
  <si>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</si>
  <si>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</si>
  <si>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</si>
  <si>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</si>
  <si>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</si>
  <si>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</si>
  <si>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</si>
  <si>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</si>
  <si>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</si>
  <si>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Sch-4a, Sch-4b &amp; Sch-7] </t>
    </r>
    <r>
      <rPr>
        <b/>
        <sz val="11"/>
        <rFont val="Book Antiqua"/>
        <family val="1"/>
      </rPr>
      <t>In Percent (%)</t>
    </r>
  </si>
  <si>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</si>
  <si>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 xml:space="preserve">Schedule-1 : Ex works prices </t>
  </si>
  <si>
    <t>In Rs.</t>
  </si>
  <si>
    <t>Schedule-1 : Ex-Works Price</t>
  </si>
  <si>
    <t>Schedule-2 : Freight &amp; Insurance</t>
  </si>
  <si>
    <t>Schedule-3 : Erection Charges</t>
  </si>
  <si>
    <t>Schedule-4a : Training Charges</t>
  </si>
  <si>
    <t>Schedule-4b : Maintenance Charges during and after DLP</t>
  </si>
  <si>
    <t>Schedule-4b : Maintenance Charges</t>
  </si>
  <si>
    <t>Schedule-7 : Type Test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</si>
  <si>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</si>
  <si>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Schedule-1 : Ex works prices</t>
  </si>
  <si>
    <t>In Percent (%)</t>
  </si>
  <si>
    <t xml:space="preserve">Discount(s) offered at sl. No. 1 to 4 will get displayed and accounted for automatically in the respective items of the Schedules. </t>
  </si>
  <si>
    <t>We hereby offer Multi-package discount as given below:</t>
  </si>
  <si>
    <t>Multi-Package Discount(s) offered at sl. No. 5 will not get automatically accounted for in the respective items of the Schedules. The same shall be worked out saparately for evaluation.</t>
  </si>
  <si>
    <t>Please consider this letter of discount as the integral part of our price bid.</t>
  </si>
  <si>
    <t>Thanking you, we remain,</t>
  </si>
  <si>
    <t>Yours faithfully,</t>
  </si>
  <si>
    <t>Date :</t>
  </si>
  <si>
    <t>Printed Name :</t>
  </si>
  <si>
    <t>Place :</t>
  </si>
  <si>
    <t>Designation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</si>
  <si>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</si>
  <si>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</si>
  <si>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</si>
  <si>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</si>
  <si>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</si>
  <si>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</si>
  <si>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</si>
  <si>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</si>
  <si>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</si>
  <si>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</si>
  <si>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</si>
  <si>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</si>
  <si>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</si>
  <si>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</si>
  <si>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</si>
  <si>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</si>
  <si>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</si>
  <si>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</si>
  <si>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</si>
  <si>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</si>
  <si>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</si>
  <si>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</si>
  <si>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</si>
  <si>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r>
      <t>Bid Form 2</t>
    </r>
    <r>
      <rPr>
        <b/>
        <vertAlign val="superscript"/>
        <sz val="11"/>
        <rFont val="Book Antiqua"/>
        <family val="1"/>
      </rPr>
      <t>nd</t>
    </r>
    <r>
      <rPr>
        <b/>
        <sz val="11"/>
        <rFont val="Book Antiqua"/>
        <family val="1"/>
      </rPr>
      <t xml:space="preserve"> Envelope</t>
    </r>
  </si>
  <si>
    <t>st</t>
  </si>
  <si>
    <t>January</t>
  </si>
  <si>
    <t>nd</t>
  </si>
  <si>
    <t>February</t>
  </si>
  <si>
    <t>BID FORM (Second Envelope)</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</si>
  <si>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</si>
  <si>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</si>
  <si>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</si>
  <si>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</si>
  <si>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</si>
  <si>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</si>
  <si>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</si>
  <si>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</si>
  <si>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</si>
  <si>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</si>
  <si>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</si>
  <si>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</si>
  <si>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</si>
  <si>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</si>
  <si>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</si>
  <si>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</si>
  <si>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</si>
  <si>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 xml:space="preserve"> or such other sums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</si>
  <si>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</si>
  <si>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</si>
  <si>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</si>
  <si>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</si>
  <si>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 (Including Mandatory Spare Parts) to be supplied, including Type Test Charges.</t>
  </si>
  <si>
    <t>Schedule 2</t>
  </si>
  <si>
    <t xml:space="preserve">Local Transportation, In-transit Insurance, loading and unloading </t>
  </si>
  <si>
    <t>Schedule 3</t>
  </si>
  <si>
    <t>Installation Charges.</t>
  </si>
  <si>
    <t>Schedule 4</t>
  </si>
  <si>
    <t>Training charges for training to be imparted.</t>
  </si>
  <si>
    <t>Schedule 4b</t>
  </si>
  <si>
    <t>Maintenance Charges during &amp; after Defect Laibility Period.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</si>
  <si>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</si>
  <si>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</si>
  <si>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</si>
  <si>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</si>
  <si>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</si>
  <si>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</si>
  <si>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</si>
  <si>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</si>
  <si>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</si>
  <si>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</si>
  <si>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</si>
  <si>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</si>
  <si>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 xml:space="preserve">We confirm that we have also registered/we shall also get registered in the GST Network with a GSTIN, in all the states where the project is located and the states from which we shall make our supply of goods. </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</si>
  <si>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</si>
  <si>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</si>
  <si>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Signature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</si>
  <si>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</si>
  <si>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</si>
  <si>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</si>
  <si>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</si>
  <si>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</si>
  <si>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</si>
  <si>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</si>
  <si>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</si>
  <si>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</si>
  <si>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</si>
  <si>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</si>
  <si>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</si>
  <si>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</si>
  <si>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</si>
  <si>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</si>
  <si>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</si>
  <si>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</si>
  <si>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</si>
  <si>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</si>
  <si>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</si>
  <si>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</si>
  <si>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</si>
  <si>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</si>
  <si>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</si>
  <si>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</si>
  <si>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</si>
  <si>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</si>
  <si>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</si>
  <si>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</si>
  <si>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</si>
  <si>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</si>
  <si>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</si>
  <si>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</si>
  <si>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</si>
  <si>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</si>
  <si>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</si>
  <si>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</si>
  <si>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</si>
  <si>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</si>
  <si>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</si>
  <si>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</si>
  <si>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</si>
  <si>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</si>
  <si>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</si>
  <si>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</si>
  <si>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</si>
  <si>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</si>
  <si>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</si>
  <si>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</si>
  <si>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</si>
  <si>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</si>
  <si>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</si>
  <si>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</si>
  <si>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</si>
  <si>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</si>
  <si>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</si>
  <si>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</si>
  <si>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</si>
  <si>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</si>
  <si>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</si>
  <si>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</si>
  <si>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</si>
  <si>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</si>
  <si>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</si>
  <si>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</si>
  <si>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</si>
  <si>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</si>
  <si>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</si>
  <si>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</si>
  <si>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</si>
  <si>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</si>
  <si>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</si>
  <si>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</si>
  <si>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</si>
  <si>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</si>
  <si>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</si>
  <si>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</si>
  <si>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</si>
  <si>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</si>
  <si>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</si>
  <si>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</si>
  <si>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</si>
  <si>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</si>
  <si>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</si>
  <si>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</si>
  <si>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</si>
  <si>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</si>
  <si>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</si>
  <si>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</si>
  <si>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</si>
  <si>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</si>
  <si>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</si>
  <si>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</si>
  <si>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</si>
  <si>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</si>
  <si>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</si>
  <si>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</si>
  <si>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</si>
  <si>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</si>
  <si>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</si>
  <si>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</si>
  <si>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</si>
  <si>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</si>
  <si>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</si>
  <si>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</si>
  <si>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</si>
  <si>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</si>
  <si>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</si>
  <si>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</si>
  <si>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</si>
  <si>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</si>
  <si>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</si>
  <si>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</si>
  <si>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</si>
  <si>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</si>
  <si>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</si>
  <si>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</si>
  <si>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</si>
  <si>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</si>
  <si>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</si>
  <si>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</si>
  <si>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</si>
  <si>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</si>
  <si>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</si>
  <si>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</si>
  <si>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</si>
  <si>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</si>
  <si>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</si>
  <si>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</si>
  <si>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</si>
  <si>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</si>
  <si>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</si>
  <si>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</si>
  <si>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</si>
  <si>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</si>
  <si>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</si>
  <si>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</si>
  <si>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</si>
  <si>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</si>
  <si>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</si>
  <si>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</si>
  <si>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</si>
  <si>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</si>
  <si>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</si>
  <si>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</si>
  <si>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</si>
  <si>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</si>
  <si>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</si>
  <si>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</si>
  <si>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</si>
  <si>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</si>
  <si>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</si>
  <si>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</si>
  <si>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</si>
  <si>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</si>
  <si>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</si>
  <si>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</si>
  <si>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</si>
  <si>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</si>
  <si>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</si>
  <si>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</si>
  <si>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</si>
  <si>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</si>
  <si>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</si>
  <si>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</si>
  <si>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</si>
  <si>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</si>
  <si>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</si>
  <si>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</si>
  <si>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</si>
  <si>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</si>
  <si>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</si>
  <si>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</si>
  <si>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</si>
  <si>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</si>
  <si>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</si>
  <si>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</si>
  <si>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</si>
  <si>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</si>
  <si>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</si>
  <si>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</si>
  <si>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</si>
  <si>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</si>
  <si>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</si>
  <si>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</si>
  <si>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</si>
  <si>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</si>
  <si>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</si>
  <si>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110kV AIS Substation Extension Package-SS127 under Consultancy services to Electricity Department, Puducherry (PED)</t>
  </si>
  <si>
    <t>Spec. No.: CC/NT/W-AIS/DOM/A02/24/08413</t>
  </si>
  <si>
    <t>SS-127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</si>
</sst>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04">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1"/>
      <color indexed="9"/>
      <name val="Cambria"/>
      <family val="1"/>
    </font>
    <font>
      <sz val="12"/>
      <color indexed="9"/>
      <name val="Arial"/>
      <family val="2"/>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i/>
      <sz val="11"/>
      <name val="Book Antiqua"/>
      <family val="1"/>
    </font>
    <font>
      <b/>
      <sz val="10"/>
      <name val="Times New Roman"/>
      <family val="1"/>
    </font>
    <font>
      <sz val="10"/>
      <name val="Times New Roman"/>
      <family val="1"/>
    </font>
    <font>
      <b/>
      <i/>
      <sz val="10"/>
      <name val="Book Antiqua"/>
      <family val="1"/>
    </font>
    <font>
      <b/>
      <sz val="9"/>
      <name val="Book Antiqua"/>
      <family val="1"/>
    </font>
    <font>
      <b/>
      <sz val="12"/>
      <color indexed="16"/>
      <name val="Book Antiqua"/>
      <family val="1"/>
    </font>
    <font>
      <b/>
      <sz val="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66" fillId="0" borderId="0"/>
    <xf numFmtId="9" fontId="6" fillId="0" borderId="0"/>
    <xf numFmtId="9" fontId="80"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8" fillId="0" borderId="1">
      <alignment horizontal="right"/>
    </xf>
    <xf numFmtId="170" fontId="67"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9" fillId="0" borderId="0"/>
    <xf numFmtId="37" fontId="10" fillId="0" borderId="0"/>
    <xf numFmtId="166" fontId="1" fillId="0" borderId="0"/>
    <xf numFmtId="166"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8"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2" fillId="0" borderId="0"/>
    <xf numFmtId="0" fontId="17" fillId="0" borderId="0"/>
    <xf numFmtId="0" fontId="16" fillId="0" borderId="0"/>
    <xf numFmtId="0" fontId="32"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418">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8" fillId="0" borderId="0" xfId="205" applyFont="1" applyAlignment="1" applyProtection="1">
      <alignment vertical="center"/>
      <protection hidden="1"/>
    </xf>
    <xf numFmtId="0" fontId="18" fillId="0" borderId="0" xfId="205" applyFont="1" applyProtection="1">
      <protection hidden="1"/>
    </xf>
    <xf numFmtId="0" fontId="1" fillId="0" borderId="0" xfId="205" applyProtection="1">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2" fillId="0" borderId="7" xfId="205" applyFont="1" applyBorder="1" applyAlignment="1" applyProtection="1">
      <alignment vertical="center"/>
      <protection hidden="1"/>
    </xf>
    <xf numFmtId="0" fontId="1" fillId="0" borderId="0" xfId="205" applyAlignment="1" applyProtection="1">
      <alignment vertical="center"/>
      <protection hidden="1"/>
    </xf>
    <xf numFmtId="0" fontId="17" fillId="0" borderId="7" xfId="205" applyFont="1" applyBorder="1" applyAlignment="1" applyProtection="1">
      <alignment vertical="center"/>
      <protection hidden="1"/>
    </xf>
    <xf numFmtId="0" fontId="24" fillId="0" borderId="0" xfId="205" applyFont="1" applyAlignment="1" applyProtection="1">
      <alignment vertical="center"/>
      <protection hidden="1"/>
    </xf>
    <xf numFmtId="0" fontId="17"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7"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6"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6"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7"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1"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5"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7"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1" fillId="0" borderId="0" xfId="198"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7"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7"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7"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7"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5" fillId="0" borderId="0" xfId="205" applyFont="1" applyAlignment="1" applyProtection="1">
      <alignment vertical="top"/>
      <protection hidden="1"/>
    </xf>
    <xf numFmtId="0" fontId="32" fillId="0" borderId="0" xfId="197" applyProtection="1">
      <protection hidden="1"/>
    </xf>
    <xf numFmtId="0" fontId="36"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2"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7" fillId="0" borderId="0" xfId="197" applyFont="1" applyAlignment="1" applyProtection="1">
      <alignment vertical="center"/>
      <protection hidden="1"/>
    </xf>
    <xf numFmtId="0" fontId="37" fillId="0" borderId="0" xfId="197" applyFont="1" applyProtection="1">
      <protection hidden="1"/>
    </xf>
    <xf numFmtId="0" fontId="31" fillId="0" borderId="0" xfId="0" applyFont="1" applyProtection="1">
      <protection hidden="1"/>
    </xf>
    <xf numFmtId="0" fontId="31"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1" fillId="0" borderId="0" xfId="0" applyFont="1" applyAlignment="1">
      <alignment horizontal="left" vertical="center"/>
    </xf>
    <xf numFmtId="10" fontId="31" fillId="0" borderId="0" xfId="0" applyNumberFormat="1" applyFont="1" applyAlignment="1">
      <alignment horizontal="center" vertical="center"/>
    </xf>
    <xf numFmtId="0" fontId="26" fillId="0" borderId="0" xfId="0" applyFont="1" applyAlignment="1">
      <alignment vertical="center"/>
    </xf>
    <xf numFmtId="0" fontId="31" fillId="0" borderId="0" xfId="206" applyFont="1" applyAlignment="1" applyProtection="1">
      <alignment vertical="center"/>
      <protection hidden="1"/>
    </xf>
    <xf numFmtId="0" fontId="31" fillId="0" borderId="0" xfId="0" applyFont="1" applyAlignment="1" applyProtection="1">
      <alignment vertical="center"/>
      <protection hidden="1"/>
    </xf>
    <xf numFmtId="0" fontId="26" fillId="0" borderId="0" xfId="200" applyNumberFormat="1" applyFont="1" applyFill="1" applyBorder="1" applyAlignment="1" applyProtection="1">
      <alignment horizontal="center" vertical="center" wrapText="1"/>
      <protection hidden="1"/>
    </xf>
    <xf numFmtId="0" fontId="26" fillId="0" borderId="0" xfId="0" applyFont="1" applyAlignment="1">
      <alignment horizontal="center" vertical="center"/>
    </xf>
    <xf numFmtId="0" fontId="26" fillId="0" borderId="0" xfId="0" applyFont="1" applyAlignment="1" applyProtection="1">
      <alignment horizontal="center" vertical="center"/>
      <protection hidden="1"/>
    </xf>
    <xf numFmtId="0" fontId="31" fillId="0" borderId="0" xfId="200" applyNumberFormat="1" applyFont="1" applyFill="1" applyBorder="1" applyAlignment="1" applyProtection="1">
      <alignment horizontal="center" vertical="center"/>
      <protection hidden="1"/>
    </xf>
    <xf numFmtId="0" fontId="31" fillId="0" borderId="0" xfId="0" applyFont="1" applyAlignment="1" applyProtection="1">
      <alignment horizontal="left" vertical="center"/>
      <protection hidden="1"/>
    </xf>
    <xf numFmtId="0" fontId="31" fillId="0" borderId="0" xfId="0" applyFont="1" applyAlignment="1" applyProtection="1">
      <alignment horizontal="justify" vertical="center"/>
      <protection hidden="1"/>
    </xf>
    <xf numFmtId="0" fontId="31" fillId="0" borderId="0" xfId="0" applyFont="1" applyAlignment="1" applyProtection="1">
      <alignment horizontal="center" vertical="center"/>
      <protection hidden="1"/>
    </xf>
    <xf numFmtId="0" fontId="31" fillId="0" borderId="0" xfId="200" applyNumberFormat="1" applyFont="1" applyFill="1" applyBorder="1" applyAlignment="1" applyProtection="1">
      <alignment vertical="center"/>
      <protection hidden="1"/>
    </xf>
    <xf numFmtId="0" fontId="31" fillId="0" borderId="0" xfId="0" applyFont="1" applyAlignment="1" applyProtection="1">
      <alignment horizontal="left" vertical="center" indent="1"/>
      <protection hidden="1"/>
    </xf>
    <xf numFmtId="0" fontId="31" fillId="0" borderId="0" xfId="206" applyFont="1" applyAlignment="1" applyProtection="1">
      <alignment horizontal="left" vertical="center" indent="1"/>
      <protection hidden="1"/>
    </xf>
    <xf numFmtId="0" fontId="31" fillId="0" borderId="0" xfId="206" applyFont="1" applyAlignment="1" applyProtection="1">
      <alignment horizontal="left" vertical="center"/>
      <protection hidden="1"/>
    </xf>
    <xf numFmtId="0" fontId="26" fillId="0" borderId="0" xfId="206" applyFont="1" applyAlignment="1" applyProtection="1">
      <alignmen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right" vertical="center"/>
      <protection hidden="1"/>
    </xf>
    <xf numFmtId="0" fontId="26" fillId="0" borderId="0" xfId="200" applyNumberFormat="1" applyFont="1" applyFill="1" applyBorder="1" applyAlignment="1" applyProtection="1">
      <alignment vertical="center" wrapText="1"/>
      <protection hidden="1"/>
    </xf>
    <xf numFmtId="0" fontId="31" fillId="0" borderId="0" xfId="211" applyFont="1" applyFill="1" applyBorder="1" applyAlignment="1" applyProtection="1">
      <alignment vertical="center" wrapText="1"/>
      <protection hidden="1"/>
    </xf>
    <xf numFmtId="0" fontId="31" fillId="0" borderId="0" xfId="211" applyNumberFormat="1" applyFont="1" applyFill="1" applyBorder="1" applyAlignment="1" applyProtection="1">
      <alignment horizontal="center" vertical="center" wrapText="1"/>
      <protection hidden="1"/>
    </xf>
    <xf numFmtId="3" fontId="31" fillId="0" borderId="0" xfId="211" applyNumberFormat="1" applyFont="1" applyFill="1" applyBorder="1" applyAlignment="1" applyProtection="1">
      <alignment horizontal="left" vertical="center" wrapText="1"/>
      <protection hidden="1"/>
    </xf>
    <xf numFmtId="0" fontId="31" fillId="0" borderId="0" xfId="211" applyFont="1" applyFill="1" applyBorder="1" applyAlignment="1" applyProtection="1">
      <alignment horizontal="center" vertical="center" wrapText="1"/>
      <protection hidden="1"/>
    </xf>
    <xf numFmtId="165" fontId="26" fillId="0" borderId="0" xfId="211" applyNumberFormat="1" applyFont="1" applyFill="1" applyBorder="1" applyAlignment="1" applyProtection="1">
      <alignment horizontal="center" vertical="center" wrapText="1"/>
      <protection hidden="1"/>
    </xf>
    <xf numFmtId="165" fontId="31" fillId="0" borderId="0" xfId="211" applyNumberFormat="1" applyFont="1" applyFill="1" applyBorder="1" applyAlignment="1" applyProtection="1">
      <alignment horizontal="center" vertical="center" wrapText="1"/>
      <protection hidden="1"/>
    </xf>
    <xf numFmtId="0" fontId="31" fillId="0" borderId="0" xfId="211" applyNumberFormat="1" applyFont="1" applyFill="1" applyBorder="1" applyAlignment="1" applyProtection="1">
      <alignment vertical="center" wrapText="1"/>
      <protection hidden="1"/>
    </xf>
    <xf numFmtId="0" fontId="31" fillId="0" borderId="0" xfId="211" applyFont="1" applyFill="1" applyBorder="1" applyAlignment="1" applyProtection="1">
      <alignment horizontal="left" vertical="center" wrapText="1"/>
      <protection hidden="1"/>
    </xf>
    <xf numFmtId="0" fontId="26" fillId="0" borderId="0" xfId="211" applyFont="1" applyFill="1" applyBorder="1" applyAlignment="1" applyProtection="1">
      <alignment vertical="center" wrapText="1"/>
      <protection hidden="1"/>
    </xf>
    <xf numFmtId="10" fontId="31" fillId="0" borderId="0" xfId="0" applyNumberFormat="1" applyFont="1" applyAlignment="1" applyProtection="1">
      <alignment horizontal="center" vertical="center"/>
      <protection hidden="1"/>
    </xf>
    <xf numFmtId="4" fontId="31" fillId="0" borderId="0" xfId="200" applyNumberFormat="1" applyFont="1" applyFill="1" applyBorder="1" applyAlignment="1" applyProtection="1">
      <alignment vertical="center"/>
      <protection hidden="1"/>
    </xf>
    <xf numFmtId="0" fontId="31" fillId="0" borderId="0" xfId="0" applyFont="1" applyAlignment="1" applyProtection="1">
      <alignment horizontal="justify" vertical="center" wrapText="1"/>
      <protection hidden="1"/>
    </xf>
    <xf numFmtId="0" fontId="26" fillId="0" borderId="0" xfId="0" applyFont="1" applyAlignment="1" applyProtection="1">
      <alignment horizontal="center" vertical="center" wrapText="1"/>
      <protection hidden="1"/>
    </xf>
    <xf numFmtId="0" fontId="31" fillId="0" borderId="0" xfId="205" applyFont="1" applyAlignment="1" applyProtection="1">
      <alignment vertical="center"/>
      <protection hidden="1"/>
    </xf>
    <xf numFmtId="0" fontId="31" fillId="0" borderId="0" xfId="205" applyFont="1" applyAlignment="1" applyProtection="1">
      <alignment horizontal="right" vertical="center"/>
      <protection hidden="1"/>
    </xf>
    <xf numFmtId="0" fontId="31" fillId="0" borderId="0" xfId="205" applyFont="1" applyAlignment="1" applyProtection="1">
      <alignment horizontal="left" vertical="center"/>
      <protection hidden="1"/>
    </xf>
    <xf numFmtId="180" fontId="31" fillId="0" borderId="0" xfId="0" applyNumberFormat="1" applyFont="1" applyAlignment="1" applyProtection="1">
      <alignment horizontal="center" vertical="center"/>
      <protection hidden="1"/>
    </xf>
    <xf numFmtId="2" fontId="31" fillId="0" borderId="0" xfId="206" applyNumberFormat="1" applyFont="1" applyAlignment="1" applyProtection="1">
      <alignment vertical="center"/>
      <protection hidden="1"/>
    </xf>
    <xf numFmtId="2" fontId="31" fillId="0" borderId="0" xfId="0" applyNumberFormat="1" applyFont="1" applyProtection="1">
      <protection hidden="1"/>
    </xf>
    <xf numFmtId="0" fontId="26" fillId="0" borderId="0" xfId="0" applyFont="1" applyAlignment="1" applyProtection="1">
      <alignment horizontal="left" vertical="center" wrapText="1"/>
      <protection hidden="1"/>
    </xf>
    <xf numFmtId="0" fontId="26" fillId="0" borderId="0" xfId="211" applyFont="1" applyFill="1" applyBorder="1" applyAlignment="1" applyProtection="1">
      <alignment vertical="center"/>
      <protection hidden="1"/>
    </xf>
    <xf numFmtId="0" fontId="31" fillId="0" borderId="0" xfId="211" applyNumberFormat="1" applyFont="1" applyFill="1" applyBorder="1" applyAlignment="1" applyProtection="1">
      <alignment horizontal="right" vertical="center" wrapText="1"/>
      <protection hidden="1"/>
    </xf>
    <xf numFmtId="2"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horizontal="right" vertical="center"/>
      <protection hidden="1"/>
    </xf>
    <xf numFmtId="0" fontId="31" fillId="0" borderId="0" xfId="211" applyFont="1" applyFill="1" applyBorder="1" applyAlignment="1" applyProtection="1">
      <alignment horizontal="justify" vertical="center" wrapText="1"/>
      <protection hidden="1"/>
    </xf>
    <xf numFmtId="168"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wrapText="1"/>
      <protection hidden="1"/>
    </xf>
    <xf numFmtId="0" fontId="31" fillId="0" borderId="0" xfId="0" applyFont="1" applyAlignment="1" applyProtection="1">
      <alignment vertical="center" wrapText="1"/>
      <protection hidden="1"/>
    </xf>
    <xf numFmtId="0" fontId="31" fillId="0" borderId="0" xfId="211" applyNumberFormat="1" applyFont="1" applyFill="1" applyBorder="1" applyAlignment="1" applyProtection="1">
      <alignment horizontal="left" vertical="center"/>
      <protection hidden="1"/>
    </xf>
    <xf numFmtId="167"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protection hidden="1"/>
    </xf>
    <xf numFmtId="2" fontId="31" fillId="0" borderId="0" xfId="11" applyNumberFormat="1" applyFont="1" applyFill="1" applyBorder="1" applyAlignment="1" applyProtection="1">
      <alignment horizontal="right" vertical="center" wrapText="1"/>
      <protection hidden="1"/>
    </xf>
    <xf numFmtId="168" fontId="31" fillId="0" borderId="0" xfId="11" applyNumberFormat="1" applyFont="1" applyFill="1" applyBorder="1" applyAlignment="1" applyProtection="1">
      <alignment horizontal="center" vertical="center"/>
      <protection hidden="1"/>
    </xf>
    <xf numFmtId="171" fontId="31" fillId="0" borderId="0" xfId="211" quotePrefix="1" applyNumberFormat="1" applyFont="1" applyFill="1" applyBorder="1" applyAlignment="1" applyProtection="1">
      <alignment horizontal="left" vertical="center" wrapText="1"/>
      <protection hidden="1"/>
    </xf>
    <xf numFmtId="171" fontId="31" fillId="0" borderId="0" xfId="211" applyNumberFormat="1" applyFont="1" applyFill="1" applyBorder="1" applyAlignment="1" applyProtection="1">
      <alignment horizontal="left" vertical="center" wrapText="1"/>
      <protection hidden="1"/>
    </xf>
    <xf numFmtId="165" fontId="31" fillId="0" borderId="0" xfId="211" applyNumberFormat="1" applyFont="1" applyFill="1" applyBorder="1" applyAlignment="1" applyProtection="1">
      <alignment horizontal="left" vertical="center" wrapText="1"/>
      <protection hidden="1"/>
    </xf>
    <xf numFmtId="0" fontId="31" fillId="0" borderId="0" xfId="211" applyFont="1" applyFill="1" applyBorder="1" applyAlignment="1" applyProtection="1">
      <alignment horizontal="right" vertical="center" wrapText="1"/>
      <protection hidden="1"/>
    </xf>
    <xf numFmtId="0" fontId="26" fillId="0" borderId="0" xfId="211" applyFont="1" applyFill="1" applyBorder="1" applyAlignment="1" applyProtection="1">
      <alignment horizontal="center" vertical="center" wrapText="1"/>
      <protection hidden="1"/>
    </xf>
    <xf numFmtId="0" fontId="31" fillId="0" borderId="0" xfId="211" applyNumberFormat="1" applyFont="1" applyFill="1" applyBorder="1" applyAlignment="1" applyProtection="1">
      <alignment horizontal="center" vertical="center"/>
      <protection hidden="1"/>
    </xf>
    <xf numFmtId="0" fontId="31" fillId="0" borderId="0" xfId="211" applyNumberFormat="1" applyFont="1" applyFill="1" applyBorder="1" applyAlignment="1" applyProtection="1">
      <alignment horizontal="right" vertical="center"/>
      <protection hidden="1"/>
    </xf>
    <xf numFmtId="0" fontId="31" fillId="0" borderId="0" xfId="0" applyFont="1" applyAlignment="1">
      <alignment horizontal="center"/>
    </xf>
    <xf numFmtId="0" fontId="31" fillId="0" borderId="0" xfId="0" applyFont="1" applyAlignment="1">
      <alignment horizontal="center" vertical="center"/>
    </xf>
    <xf numFmtId="0" fontId="31" fillId="0" borderId="0" xfId="0" applyFont="1" applyAlignment="1">
      <alignment horizontal="center" vertical="center" wrapText="1"/>
    </xf>
    <xf numFmtId="0" fontId="31"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1" fillId="0" borderId="0" xfId="0" applyFont="1" applyAlignment="1" applyProtection="1">
      <alignment horizontal="right"/>
      <protection hidden="1"/>
    </xf>
    <xf numFmtId="0" fontId="27" fillId="0" borderId="0" xfId="0" applyFont="1" applyAlignment="1" applyProtection="1">
      <alignment vertical="center"/>
      <protection hidden="1"/>
    </xf>
    <xf numFmtId="2" fontId="27" fillId="0" borderId="0" xfId="0" applyNumberFormat="1" applyFont="1" applyAlignment="1" applyProtection="1">
      <alignment vertical="center"/>
      <protection hidden="1"/>
    </xf>
    <xf numFmtId="0" fontId="27"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7" fillId="0" borderId="6" xfId="209" applyFont="1" applyBorder="1" applyProtection="1">
      <protection hidden="1"/>
    </xf>
    <xf numFmtId="0" fontId="17"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0" fillId="0" borderId="0" xfId="205" applyFont="1" applyAlignment="1" applyProtection="1">
      <alignment vertical="top"/>
      <protection hidden="1"/>
    </xf>
    <xf numFmtId="2" fontId="40" fillId="0" borderId="0" xfId="205" applyNumberFormat="1" applyFont="1" applyAlignment="1" applyProtection="1">
      <alignment vertical="top"/>
      <protection hidden="1"/>
    </xf>
    <xf numFmtId="166" fontId="35" fillId="0" borderId="0" xfId="205" applyNumberFormat="1" applyFont="1" applyAlignment="1" applyProtection="1">
      <alignment vertical="top"/>
      <protection hidden="1"/>
    </xf>
    <xf numFmtId="2" fontId="40" fillId="2" borderId="0" xfId="205" applyNumberFormat="1" applyFont="1" applyFill="1" applyAlignment="1" applyProtection="1">
      <alignment vertical="top"/>
      <protection hidden="1"/>
    </xf>
    <xf numFmtId="0" fontId="31" fillId="0" borderId="0" xfId="0" applyFont="1" applyAlignment="1" applyProtection="1">
      <alignment horizontal="right" vertical="center"/>
      <protection hidden="1"/>
    </xf>
    <xf numFmtId="0" fontId="41" fillId="0" borderId="0" xfId="209" applyFont="1" applyProtection="1">
      <protection hidden="1"/>
    </xf>
    <xf numFmtId="0" fontId="31" fillId="0" borderId="0" xfId="203" applyNumberFormat="1" applyFont="1" applyFill="1" applyBorder="1" applyAlignment="1" applyProtection="1">
      <alignment vertical="center" wrapText="1"/>
      <protection hidden="1"/>
    </xf>
    <xf numFmtId="0" fontId="41"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19"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3"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8"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8"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19"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19"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5" fillId="0" borderId="0" xfId="0" applyFont="1"/>
    <xf numFmtId="0" fontId="45" fillId="0" borderId="0" xfId="0" applyFont="1" applyAlignment="1">
      <alignment vertical="center"/>
    </xf>
    <xf numFmtId="0" fontId="45" fillId="0" borderId="0" xfId="0" applyFont="1" applyAlignment="1">
      <alignment horizontal="center" vertical="center"/>
    </xf>
    <xf numFmtId="0" fontId="45" fillId="0" borderId="0" xfId="206" applyFont="1" applyAlignment="1" applyProtection="1">
      <alignment vertical="center"/>
      <protection hidden="1"/>
    </xf>
    <xf numFmtId="0" fontId="46" fillId="0" borderId="0" xfId="213" applyFont="1" applyAlignment="1" applyProtection="1">
      <alignment horizontal="center"/>
      <protection hidden="1"/>
    </xf>
    <xf numFmtId="0" fontId="46" fillId="0" borderId="0" xfId="213" applyFont="1" applyProtection="1">
      <protection hidden="1"/>
    </xf>
    <xf numFmtId="0" fontId="46" fillId="0" borderId="0" xfId="198" applyFont="1" applyAlignment="1" applyProtection="1">
      <alignment horizontal="left" vertical="center"/>
      <protection hidden="1"/>
    </xf>
    <xf numFmtId="0" fontId="46" fillId="0" borderId="0" xfId="198" applyFont="1" applyProtection="1">
      <protection hidden="1"/>
    </xf>
    <xf numFmtId="0" fontId="46" fillId="0" borderId="0" xfId="198" applyFont="1" applyAlignment="1" applyProtection="1">
      <alignment vertical="center"/>
      <protection hidden="1"/>
    </xf>
    <xf numFmtId="0" fontId="46" fillId="0" borderId="0" xfId="198" applyFont="1" applyAlignment="1" applyProtection="1">
      <alignment horizontal="center" vertical="center"/>
      <protection hidden="1"/>
    </xf>
    <xf numFmtId="0" fontId="46" fillId="0" borderId="0" xfId="198" applyFont="1" applyAlignment="1" applyProtection="1">
      <alignment horizontal="left"/>
      <protection hidden="1"/>
    </xf>
    <xf numFmtId="0" fontId="46"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7" fillId="0" borderId="0" xfId="197" applyFont="1" applyAlignment="1" applyProtection="1">
      <alignment horizontal="center" vertical="center"/>
      <protection hidden="1"/>
    </xf>
    <xf numFmtId="0" fontId="47" fillId="0" borderId="0" xfId="197" applyFont="1" applyAlignment="1" applyProtection="1">
      <alignment vertical="center"/>
      <protection hidden="1"/>
    </xf>
    <xf numFmtId="0" fontId="32"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5" fillId="0" borderId="0" xfId="200" applyNumberFormat="1" applyFont="1" applyFill="1" applyBorder="1" applyAlignment="1" applyProtection="1">
      <alignment vertical="center"/>
    </xf>
    <xf numFmtId="0" fontId="45" fillId="0" borderId="0" xfId="200" applyNumberFormat="1" applyFont="1" applyFill="1" applyBorder="1" applyAlignment="1" applyProtection="1">
      <alignment vertical="center" wrapText="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5" fillId="0" borderId="0" xfId="206" applyFont="1" applyAlignment="1" applyProtection="1">
      <alignment horizontal="left" vertical="center"/>
      <protection hidden="1"/>
    </xf>
    <xf numFmtId="2" fontId="31" fillId="0" borderId="0" xfId="200" applyNumberFormat="1" applyFont="1" applyFill="1" applyBorder="1" applyAlignment="1" applyProtection="1">
      <alignment horizontal="right" vertical="center"/>
      <protection hidden="1"/>
    </xf>
    <xf numFmtId="2" fontId="26"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5" fillId="0" borderId="0" xfId="0" applyFont="1" applyProtection="1">
      <protection hidden="1"/>
    </xf>
    <xf numFmtId="0" fontId="27" fillId="0" borderId="0" xfId="206" applyFont="1" applyAlignment="1" applyProtection="1">
      <alignment horizontal="center" vertical="center" wrapText="1"/>
      <protection hidden="1"/>
    </xf>
    <xf numFmtId="0" fontId="15" fillId="0" borderId="0" xfId="0" applyFont="1" applyAlignment="1">
      <alignment horizontal="left" vertical="center" wrapText="1"/>
    </xf>
    <xf numFmtId="0" fontId="45" fillId="0" borderId="0" xfId="200" applyNumberFormat="1" applyFont="1" applyFill="1" applyBorder="1" applyAlignment="1" applyProtection="1">
      <alignment horizontal="center" vertical="center"/>
    </xf>
    <xf numFmtId="0" fontId="27" fillId="0" borderId="0" xfId="0" applyFont="1" applyAlignment="1">
      <alignment vertical="center"/>
    </xf>
    <xf numFmtId="2" fontId="16" fillId="0" borderId="4" xfId="200" applyNumberFormat="1" applyFill="1" applyBorder="1" applyAlignment="1" applyProtection="1">
      <alignment horizontal="right" vertical="top"/>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1" fillId="0" borderId="0" xfId="0" applyFont="1" applyAlignment="1" applyProtection="1">
      <alignment horizontal="center" vertical="top"/>
      <protection hidden="1"/>
    </xf>
    <xf numFmtId="0" fontId="31" fillId="0" borderId="0" xfId="0" applyFont="1" applyAlignment="1" applyProtection="1">
      <alignment horizontal="justify" vertical="top"/>
      <protection hidden="1"/>
    </xf>
    <xf numFmtId="0" fontId="31" fillId="0" borderId="0" xfId="0" applyFont="1" applyAlignment="1" applyProtection="1">
      <alignment vertical="top"/>
      <protection hidden="1"/>
    </xf>
    <xf numFmtId="0" fontId="15" fillId="7" borderId="4" xfId="211" applyFont="1" applyFill="1" applyBorder="1" applyAlignment="1">
      <alignment vertical="center" wrapText="1"/>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16" fillId="0" borderId="0" xfId="194" applyFont="1"/>
    <xf numFmtId="0" fontId="31" fillId="0" borderId="0" xfId="194" applyFont="1"/>
    <xf numFmtId="0" fontId="31" fillId="0" borderId="0" xfId="194" applyFont="1" applyAlignment="1">
      <alignment horizontal="center" vertical="center"/>
    </xf>
    <xf numFmtId="0" fontId="45" fillId="0" borderId="0" xfId="194" applyFont="1"/>
    <xf numFmtId="0" fontId="45" fillId="0" borderId="0" xfId="194" applyFont="1" applyAlignment="1">
      <alignment vertical="center"/>
    </xf>
    <xf numFmtId="0" fontId="15" fillId="0" borderId="0" xfId="194" applyFont="1" applyAlignment="1">
      <alignment horizontal="center" vertical="center"/>
    </xf>
    <xf numFmtId="0" fontId="45" fillId="0" borderId="0" xfId="194" applyFont="1" applyAlignment="1">
      <alignment horizontal="left" vertical="center"/>
    </xf>
    <xf numFmtId="0" fontId="31" fillId="0" borderId="0" xfId="194" applyFont="1" applyAlignment="1">
      <alignment horizontal="center"/>
    </xf>
    <xf numFmtId="0" fontId="15" fillId="0" borderId="0" xfId="196" applyFont="1" applyAlignment="1">
      <alignment horizontal="left" vertical="center"/>
    </xf>
    <xf numFmtId="0" fontId="16"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0" fontId="31" fillId="0" borderId="0" xfId="194" applyFont="1" applyAlignment="1">
      <alignmen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5" fillId="0" borderId="0" xfId="194" applyFont="1" applyAlignment="1">
      <alignment horizontal="left" vertical="center" indent="2"/>
    </xf>
    <xf numFmtId="0" fontId="15" fillId="0" borderId="0" xfId="194" applyFont="1" applyAlignment="1">
      <alignment horizontal="left" vertical="center" indent="1"/>
    </xf>
    <xf numFmtId="0" fontId="16" fillId="0" borderId="0" xfId="194" applyFont="1" applyAlignment="1">
      <alignment horizontal="left" vertical="center" inden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7"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8" fillId="0" borderId="0" xfId="0" applyFont="1" applyAlignment="1">
      <alignment vertical="top"/>
    </xf>
    <xf numFmtId="39" fontId="18" fillId="0" borderId="4" xfId="11" applyNumberFormat="1" applyFont="1" applyFill="1" applyBorder="1" applyAlignment="1" applyProtection="1">
      <alignment horizontal="right" vertical="top" wrapText="1"/>
    </xf>
    <xf numFmtId="165" fontId="18" fillId="0" borderId="23" xfId="0" applyNumberFormat="1" applyFont="1" applyBorder="1" applyAlignment="1">
      <alignment horizontal="right" vertical="top" wrapText="1"/>
    </xf>
    <xf numFmtId="0" fontId="50" fillId="0" borderId="0" xfId="0" applyFont="1" applyAlignment="1">
      <alignment vertical="top"/>
    </xf>
    <xf numFmtId="0" fontId="51" fillId="0" borderId="0" xfId="0" applyFont="1" applyAlignment="1">
      <alignment vertical="top"/>
    </xf>
    <xf numFmtId="165" fontId="3" fillId="0" borderId="15" xfId="0" applyNumberFormat="1" applyFont="1" applyBorder="1" applyAlignment="1">
      <alignment horizontal="right" vertical="top" wrapText="1"/>
    </xf>
    <xf numFmtId="0" fontId="18" fillId="0" borderId="3" xfId="0" applyFont="1" applyBorder="1" applyAlignment="1">
      <alignment horizontal="center" vertical="top" wrapText="1"/>
    </xf>
    <xf numFmtId="0" fontId="18" fillId="0" borderId="15" xfId="0" applyFont="1" applyBorder="1" applyAlignment="1">
      <alignment horizontal="center" vertical="top" wrapText="1"/>
    </xf>
    <xf numFmtId="0" fontId="54" fillId="4" borderId="4" xfId="0" applyFont="1" applyFill="1" applyBorder="1" applyAlignment="1" applyProtection="1">
      <alignment vertical="center"/>
      <protection locked="0"/>
    </xf>
    <xf numFmtId="0" fontId="53" fillId="0" borderId="0" xfId="200" applyNumberFormat="1" applyFont="1" applyFill="1" applyBorder="1" applyProtection="1">
      <alignment vertical="top"/>
    </xf>
    <xf numFmtId="0" fontId="18" fillId="0" borderId="0" xfId="200" applyNumberFormat="1" applyFont="1" applyFill="1" applyBorder="1" applyProtection="1">
      <alignment vertical="top"/>
    </xf>
    <xf numFmtId="0" fontId="53" fillId="0" borderId="6" xfId="200" applyNumberFormat="1" applyFont="1" applyFill="1" applyBorder="1" applyProtection="1">
      <alignment vertical="top"/>
    </xf>
    <xf numFmtId="0" fontId="18"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8" fillId="0" borderId="4" xfId="200" applyNumberFormat="1" applyFont="1" applyFill="1" applyBorder="1" applyAlignment="1" applyProtection="1">
      <alignment vertical="top" wrapText="1"/>
    </xf>
    <xf numFmtId="0" fontId="50"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3" fillId="0" borderId="0" xfId="204" applyNumberFormat="1" applyFont="1" applyFill="1" applyBorder="1" applyAlignment="1" applyProtection="1">
      <alignment horizontal="center" vertical="top"/>
      <protection hidden="1"/>
    </xf>
    <xf numFmtId="0" fontId="34" fillId="0" borderId="0" xfId="204" applyNumberFormat="1" applyFont="1" applyFill="1" applyBorder="1" applyAlignment="1" applyProtection="1">
      <alignment vertical="top"/>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49"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49"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49"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49"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195" applyFont="1" applyAlignment="1" applyProtection="1">
      <alignment vertical="center"/>
      <protection hidden="1"/>
    </xf>
    <xf numFmtId="165" fontId="16" fillId="0" borderId="0" xfId="0" applyNumberFormat="1" applyFont="1" applyAlignment="1" applyProtection="1">
      <alignment horizontal="center" vertical="center"/>
      <protection hidden="1"/>
    </xf>
    <xf numFmtId="0" fontId="17" fillId="0" borderId="0" xfId="195" applyProtection="1">
      <protection hidden="1"/>
    </xf>
    <xf numFmtId="178"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5" fillId="0" borderId="0" xfId="195" applyFont="1" applyAlignment="1" applyProtection="1">
      <alignment horizontal="left" vertical="center" indent="2"/>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4" fillId="0" borderId="4" xfId="0" applyFont="1" applyBorder="1" applyAlignment="1" applyProtection="1">
      <alignment vertical="top"/>
      <protection locked="0"/>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0" borderId="4" xfId="0" applyFont="1" applyBorder="1" applyAlignment="1">
      <alignment horizontal="center" vertical="top"/>
    </xf>
    <xf numFmtId="3" fontId="4" fillId="0" borderId="4" xfId="11" applyNumberFormat="1" applyFont="1" applyFill="1" applyBorder="1" applyAlignment="1" applyProtection="1">
      <alignment horizontal="center" vertical="top"/>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8" fillId="0" borderId="4" xfId="0" applyNumberFormat="1" applyFont="1" applyBorder="1" applyAlignment="1">
      <alignment vertical="top" wrapText="1"/>
    </xf>
    <xf numFmtId="1" fontId="0" fillId="4" borderId="4" xfId="0" applyNumberFormat="1" applyFill="1" applyBorder="1" applyAlignment="1">
      <alignment vertical="center"/>
    </xf>
    <xf numFmtId="170" fontId="52" fillId="0" borderId="4" xfId="0" applyNumberFormat="1" applyFont="1" applyBorder="1" applyAlignment="1">
      <alignment horizontal="center" vertical="top" wrapText="1"/>
    </xf>
    <xf numFmtId="178" fontId="0" fillId="4" borderId="11" xfId="197" applyNumberFormat="1" applyFont="1" applyFill="1" applyBorder="1" applyAlignment="1" applyProtection="1">
      <alignment horizontal="center" vertical="center"/>
      <protection locked="0"/>
    </xf>
    <xf numFmtId="0" fontId="55" fillId="0" borderId="0" xfId="205" applyFont="1" applyAlignment="1" applyProtection="1">
      <alignment vertical="top"/>
      <protection hidden="1"/>
    </xf>
    <xf numFmtId="0" fontId="58" fillId="0" borderId="0" xfId="205" applyFont="1" applyAlignment="1" applyProtection="1">
      <alignment vertical="top"/>
      <protection hidden="1"/>
    </xf>
    <xf numFmtId="0" fontId="60" fillId="0" borderId="0" xfId="0" applyFont="1" applyAlignment="1">
      <alignment vertical="top"/>
    </xf>
    <xf numFmtId="0" fontId="61" fillId="0" borderId="0" xfId="204" applyNumberFormat="1" applyFont="1" applyFill="1" applyBorder="1" applyAlignment="1" applyProtection="1">
      <alignment horizontal="center" vertical="top"/>
      <protection hidden="1"/>
    </xf>
    <xf numFmtId="0" fontId="62" fillId="0" borderId="0" xfId="204" applyNumberFormat="1" applyFont="1" applyFill="1" applyBorder="1" applyAlignment="1" applyProtection="1">
      <alignment horizontal="center" vertical="top"/>
      <protection hidden="1"/>
    </xf>
    <xf numFmtId="0" fontId="63" fillId="0" borderId="0" xfId="204" applyNumberFormat="1" applyFont="1" applyFill="1" applyBorder="1" applyAlignment="1" applyProtection="1">
      <alignment vertical="top"/>
      <protection hidden="1"/>
    </xf>
    <xf numFmtId="0" fontId="64" fillId="0" borderId="0" xfId="204" applyNumberFormat="1" applyFont="1" applyFill="1" applyBorder="1" applyAlignment="1" applyProtection="1">
      <alignment vertical="top"/>
      <protection hidden="1"/>
    </xf>
    <xf numFmtId="0" fontId="59" fillId="0" borderId="0" xfId="204" applyNumberFormat="1" applyFont="1" applyFill="1" applyBorder="1" applyAlignment="1" applyProtection="1">
      <alignment vertical="top"/>
      <protection hidden="1"/>
    </xf>
    <xf numFmtId="0" fontId="65"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7"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7"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7"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7" fillId="0" borderId="0" xfId="210" applyNumberFormat="1" applyFont="1" applyProtection="1">
      <protection hidden="1"/>
    </xf>
    <xf numFmtId="179" fontId="17"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7"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72" fillId="0" borderId="0" xfId="204" applyNumberFormat="1" applyFont="1" applyFill="1" applyBorder="1" applyAlignment="1" applyProtection="1">
      <alignment horizontal="center" vertical="center"/>
      <protection hidden="1"/>
    </xf>
    <xf numFmtId="0" fontId="72"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center"/>
      <protection hidden="1"/>
    </xf>
    <xf numFmtId="0" fontId="73" fillId="0" borderId="0" xfId="204" applyNumberFormat="1" applyFont="1" applyFill="1" applyBorder="1" applyAlignment="1" applyProtection="1">
      <alignment vertical="center"/>
      <protection hidden="1"/>
    </xf>
    <xf numFmtId="0" fontId="73" fillId="0" borderId="0" xfId="204" applyNumberFormat="1" applyFont="1" applyFill="1" applyBorder="1" applyAlignment="1" applyProtection="1">
      <alignment vertical="top"/>
      <protection hidden="1"/>
    </xf>
    <xf numFmtId="0" fontId="74"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wrapText="1"/>
      <protection hidden="1"/>
    </xf>
    <xf numFmtId="2" fontId="73" fillId="0" borderId="0" xfId="204" applyNumberFormat="1" applyFont="1" applyFill="1" applyBorder="1" applyAlignment="1" applyProtection="1">
      <alignment vertical="center"/>
      <protection hidden="1"/>
    </xf>
    <xf numFmtId="181" fontId="71" fillId="0" borderId="0" xfId="204" applyNumberFormat="1" applyFont="1" applyFill="1" applyBorder="1" applyAlignment="1" applyProtection="1">
      <alignment vertical="center"/>
      <protection hidden="1"/>
    </xf>
    <xf numFmtId="10" fontId="73" fillId="0" borderId="0" xfId="204" applyNumberFormat="1" applyFont="1" applyFill="1" applyBorder="1" applyAlignment="1" applyProtection="1">
      <alignment vertical="top"/>
      <protection hidden="1"/>
    </xf>
    <xf numFmtId="0" fontId="71" fillId="0" borderId="0" xfId="204" applyNumberFormat="1" applyFont="1" applyFill="1" applyBorder="1" applyAlignment="1" applyProtection="1">
      <alignment vertical="top"/>
      <protection hidden="1"/>
    </xf>
    <xf numFmtId="0" fontId="75" fillId="0" borderId="0" xfId="204" applyNumberFormat="1" applyFont="1" applyFill="1" applyBorder="1" applyAlignment="1" applyProtection="1">
      <alignment vertical="top"/>
      <protection hidden="1"/>
    </xf>
    <xf numFmtId="2" fontId="71" fillId="0" borderId="0" xfId="204" applyNumberFormat="1" applyFont="1" applyFill="1" applyBorder="1" applyAlignment="1" applyProtection="1">
      <alignment vertical="center"/>
      <protection hidden="1"/>
    </xf>
    <xf numFmtId="181" fontId="71" fillId="0" borderId="0" xfId="204" applyNumberFormat="1" applyFont="1" applyFill="1" applyBorder="1" applyAlignment="1" applyProtection="1">
      <alignment vertical="top"/>
      <protection hidden="1"/>
    </xf>
    <xf numFmtId="0" fontId="76" fillId="0" borderId="0" xfId="204" applyNumberFormat="1" applyFont="1" applyFill="1" applyBorder="1" applyAlignment="1" applyProtection="1">
      <alignment horizontal="left" vertical="center" indent="3"/>
      <protection hidden="1"/>
    </xf>
    <xf numFmtId="10" fontId="71" fillId="0" borderId="0" xfId="204" applyNumberFormat="1" applyFont="1" applyFill="1" applyBorder="1" applyAlignment="1" applyProtection="1">
      <alignment vertical="top"/>
      <protection hidden="1"/>
    </xf>
    <xf numFmtId="0" fontId="4" fillId="0" borderId="0" xfId="200" applyNumberFormat="1" applyFont="1" applyFill="1" applyBorder="1" applyProtection="1">
      <alignment vertical="top"/>
    </xf>
    <xf numFmtId="0" fontId="56" fillId="0" borderId="0" xfId="200" applyNumberFormat="1" applyFont="1" applyFill="1" applyBorder="1" applyProtection="1">
      <alignment vertical="top"/>
    </xf>
    <xf numFmtId="165" fontId="35" fillId="0" borderId="0" xfId="0" applyNumberFormat="1" applyFont="1" applyAlignment="1">
      <alignment horizontal="center" vertical="top"/>
    </xf>
    <xf numFmtId="0" fontId="17"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0" fillId="0" borderId="0" xfId="0" applyFont="1" applyAlignment="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Font="1" applyAlignment="1">
      <alignment horizontal="center" vertical="top"/>
    </xf>
    <xf numFmtId="0" fontId="50" fillId="2" borderId="4" xfId="199" applyNumberFormat="1" applyFont="1" applyFill="1" applyBorder="1" applyAlignment="1" applyProtection="1">
      <alignment horizontal="center" vertical="top" wrapText="1"/>
    </xf>
    <xf numFmtId="0" fontId="50" fillId="2" borderId="4" xfId="199" applyNumberFormat="1" applyFont="1" applyFill="1" applyBorder="1" applyAlignment="1" applyProtection="1">
      <alignment vertical="top" wrapText="1"/>
    </xf>
    <xf numFmtId="165" fontId="5" fillId="0" borderId="0" xfId="0" applyNumberFormat="1" applyFont="1" applyAlignment="1">
      <alignment horizontal="center" vertical="top"/>
    </xf>
    <xf numFmtId="0" fontId="79" fillId="0" borderId="0" xfId="0" applyFont="1" applyAlignment="1" applyProtection="1">
      <alignment vertical="top" wrapText="1"/>
      <protection hidden="1"/>
    </xf>
    <xf numFmtId="0" fontId="77" fillId="10"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5" fillId="0" borderId="5" xfId="0" applyFont="1" applyBorder="1" applyAlignment="1">
      <alignment horizontal="left" vertical="top"/>
    </xf>
    <xf numFmtId="0" fontId="5" fillId="0" borderId="5" xfId="0" applyFont="1" applyBorder="1" applyAlignment="1">
      <alignment horizontal="justify" vertical="top"/>
    </xf>
    <xf numFmtId="0" fontId="5" fillId="0" borderId="5" xfId="0" applyFont="1" applyBorder="1" applyAlignment="1">
      <alignment horizontal="center" vertical="top"/>
    </xf>
    <xf numFmtId="0" fontId="5" fillId="0" borderId="5" xfId="0" applyFont="1" applyBorder="1" applyAlignment="1">
      <alignment vertical="top"/>
    </xf>
    <xf numFmtId="0" fontId="35" fillId="0" borderId="0" xfId="0" applyFont="1" applyAlignment="1">
      <alignment vertical="top"/>
    </xf>
    <xf numFmtId="0" fontId="4" fillId="0" borderId="0" xfId="0" applyFont="1" applyAlignment="1">
      <alignment vertical="top"/>
    </xf>
    <xf numFmtId="0" fontId="4" fillId="0" borderId="0" xfId="0" applyFont="1" applyAlignment="1">
      <alignment horizontal="justify" vertical="top"/>
    </xf>
    <xf numFmtId="0" fontId="35" fillId="0" borderId="0" xfId="0" applyFont="1" applyAlignment="1">
      <alignment horizontal="left" vertical="top"/>
    </xf>
    <xf numFmtId="0" fontId="35" fillId="0" borderId="0" xfId="0" applyFont="1" applyAlignment="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Alignment="1" applyProtection="1">
      <alignment horizontal="left" vertical="top"/>
      <protection hidden="1"/>
    </xf>
    <xf numFmtId="0" fontId="35" fillId="0" borderId="0" xfId="0" applyFont="1" applyAlignment="1" applyProtection="1">
      <alignment vertical="top"/>
      <protection hidden="1"/>
    </xf>
    <xf numFmtId="0" fontId="5" fillId="0" borderId="0" xfId="0" applyFont="1" applyAlignment="1">
      <alignment horizontal="center" vertical="top"/>
    </xf>
    <xf numFmtId="14" fontId="4" fillId="0" borderId="0" xfId="0" applyNumberFormat="1" applyFont="1" applyAlignment="1">
      <alignment horizontal="center" vertical="top"/>
    </xf>
    <xf numFmtId="0" fontId="5" fillId="0" borderId="0" xfId="0" applyFont="1" applyAlignment="1">
      <alignment vertical="top"/>
    </xf>
    <xf numFmtId="0" fontId="35" fillId="0" borderId="0" xfId="0" applyFont="1" applyAlignment="1">
      <alignment horizontal="justify" vertical="top"/>
    </xf>
    <xf numFmtId="178" fontId="5" fillId="0" borderId="0" xfId="0" applyNumberFormat="1" applyFont="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Protection="1">
      <alignment vertical="top"/>
      <protection hidden="1"/>
    </xf>
    <xf numFmtId="165" fontId="4" fillId="0" borderId="4" xfId="0" applyNumberFormat="1" applyFont="1" applyBorder="1" applyAlignment="1">
      <alignment horizontal="center" vertical="top" wrapText="1"/>
    </xf>
    <xf numFmtId="165" fontId="5" fillId="0" borderId="5" xfId="0" applyNumberFormat="1" applyFont="1" applyBorder="1" applyAlignment="1">
      <alignment horizontal="left" vertical="top"/>
    </xf>
    <xf numFmtId="165" fontId="4" fillId="0" borderId="0" xfId="0" applyNumberFormat="1" applyFont="1" applyAlignment="1">
      <alignment horizontal="center" vertical="top"/>
    </xf>
    <xf numFmtId="10" fontId="35" fillId="0" borderId="0" xfId="0" applyNumberFormat="1" applyFont="1" applyAlignment="1">
      <alignment horizontal="center" vertical="top"/>
    </xf>
    <xf numFmtId="165" fontId="4" fillId="0" borderId="0" xfId="200" applyNumberFormat="1" applyFont="1" applyFill="1" applyBorder="1" applyAlignment="1" applyProtection="1">
      <alignment horizontal="center" vertical="top"/>
    </xf>
    <xf numFmtId="165"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5" fontId="4" fillId="0" borderId="0" xfId="206" applyNumberFormat="1" applyFont="1" applyAlignment="1" applyProtection="1">
      <alignment horizontal="left" vertical="top"/>
      <protection hidden="1"/>
    </xf>
    <xf numFmtId="165" fontId="4" fillId="0" borderId="0" xfId="206" applyNumberFormat="1" applyFont="1" applyAlignment="1" applyProtection="1">
      <alignment horizontal="center" vertical="top"/>
      <protection hidden="1"/>
    </xf>
    <xf numFmtId="0" fontId="4" fillId="0" borderId="0" xfId="206" applyFont="1" applyAlignment="1">
      <alignment horizontal="justify" vertical="top"/>
    </xf>
    <xf numFmtId="0" fontId="4" fillId="0" borderId="0" xfId="206" applyFont="1" applyAlignment="1">
      <alignment horizontal="center" vertical="top"/>
    </xf>
    <xf numFmtId="0" fontId="56" fillId="0" borderId="0" xfId="0" applyFont="1" applyAlignment="1">
      <alignment vertical="top"/>
    </xf>
    <xf numFmtId="0" fontId="40" fillId="0" borderId="0" xfId="0" applyFont="1" applyAlignment="1">
      <alignment horizontal="center" vertical="top"/>
    </xf>
    <xf numFmtId="0" fontId="40"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0" fontId="5" fillId="0" borderId="0" xfId="0" applyFont="1" applyAlignment="1">
      <alignment horizontal="center" vertical="top" wrapText="1"/>
    </xf>
    <xf numFmtId="2" fontId="4" fillId="0" borderId="0" xfId="200" applyNumberFormat="1" applyFont="1" applyFill="1" applyBorder="1" applyAlignment="1" applyProtection="1">
      <alignment horizontal="right" vertical="top"/>
    </xf>
    <xf numFmtId="165"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9"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2" fontId="35" fillId="0" borderId="0" xfId="200" applyNumberFormat="1" applyFont="1" applyFill="1" applyBorder="1" applyAlignment="1" applyProtection="1">
      <alignment horizontal="right" vertical="top"/>
      <protection hidden="1"/>
    </xf>
    <xf numFmtId="4" fontId="35" fillId="0" borderId="0" xfId="200" applyNumberFormat="1" applyFont="1" applyFill="1" applyBorder="1" applyProtection="1">
      <alignment vertical="top"/>
      <protection hidden="1"/>
    </xf>
    <xf numFmtId="2" fontId="40" fillId="0" borderId="0" xfId="200" applyNumberFormat="1" applyFont="1" applyFill="1" applyBorder="1" applyAlignment="1" applyProtection="1">
      <alignment horizontal="right" vertical="top"/>
      <protection hidden="1"/>
    </xf>
    <xf numFmtId="2" fontId="35" fillId="0" borderId="0" xfId="0" applyNumberFormat="1" applyFont="1" applyAlignment="1" applyProtection="1">
      <alignment vertical="top"/>
      <protection hidden="1"/>
    </xf>
    <xf numFmtId="165" fontId="35" fillId="0" borderId="0" xfId="200" applyNumberFormat="1" applyFont="1" applyFill="1" applyBorder="1" applyAlignment="1" applyProtection="1">
      <alignment horizontal="center" vertical="top"/>
      <protection hidden="1"/>
    </xf>
    <xf numFmtId="0" fontId="35" fillId="0" borderId="0" xfId="0" applyFont="1" applyAlignment="1" applyProtection="1">
      <alignment horizontal="justify" vertical="top" wrapText="1"/>
      <protection hidden="1"/>
    </xf>
    <xf numFmtId="0" fontId="35" fillId="0" borderId="0" xfId="200" applyNumberFormat="1" applyFont="1" applyFill="1" applyBorder="1" applyAlignment="1" applyProtection="1">
      <alignment horizontal="center" vertical="top"/>
      <protection hidden="1"/>
    </xf>
    <xf numFmtId="0" fontId="40" fillId="0" borderId="0" xfId="200" applyNumberFormat="1" applyFont="1" applyFill="1" applyBorder="1" applyAlignment="1" applyProtection="1">
      <alignment horizontal="justify" vertical="top" wrapText="1"/>
      <protection hidden="1"/>
    </xf>
    <xf numFmtId="165" fontId="4" fillId="0" borderId="0" xfId="200" applyNumberFormat="1" applyFont="1" applyFill="1" applyBorder="1" applyAlignment="1" applyProtection="1">
      <alignment horizontal="center" vertical="top"/>
      <protection hidden="1"/>
    </xf>
    <xf numFmtId="165" fontId="5" fillId="0" borderId="0" xfId="0" applyNumberFormat="1" applyFont="1" applyAlignment="1" applyProtection="1">
      <alignment horizontal="center" vertical="top"/>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5" fillId="0" borderId="0" xfId="0" applyFont="1" applyAlignment="1" applyProtection="1">
      <alignment vertical="top"/>
      <protection hidden="1"/>
    </xf>
    <xf numFmtId="4" fontId="15" fillId="0" borderId="11" xfId="205" applyNumberFormat="1" applyFont="1" applyBorder="1" applyAlignment="1" applyProtection="1">
      <alignment horizontal="right" vertical="top"/>
      <protection hidden="1"/>
    </xf>
    <xf numFmtId="0" fontId="4" fillId="0" borderId="0" xfId="0" applyFont="1" applyAlignment="1" applyProtection="1">
      <alignment horizontal="center" vertical="top"/>
      <protection hidden="1"/>
    </xf>
    <xf numFmtId="9" fontId="4" fillId="0" borderId="4" xfId="0" applyNumberFormat="1" applyFont="1" applyBorder="1" applyAlignment="1">
      <alignment horizontal="center" vertical="top" wrapText="1"/>
    </xf>
    <xf numFmtId="0" fontId="4" fillId="0" borderId="0" xfId="0" applyFont="1" applyAlignment="1">
      <alignment vertical="top" wrapText="1"/>
    </xf>
    <xf numFmtId="0" fontId="5" fillId="0" borderId="0" xfId="206" applyFont="1" applyAlignment="1" applyProtection="1">
      <alignment horizontal="left" vertical="top"/>
      <protection hidden="1"/>
    </xf>
    <xf numFmtId="0" fontId="4" fillId="0" borderId="0" xfId="206" applyFont="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5"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5"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5" fillId="0" borderId="0" xfId="0" applyFont="1" applyAlignment="1">
      <alignment vertical="center"/>
    </xf>
    <xf numFmtId="0" fontId="56" fillId="0" borderId="0" xfId="0" applyFont="1" applyAlignment="1">
      <alignment vertical="center"/>
    </xf>
    <xf numFmtId="0" fontId="40" fillId="0" borderId="0" xfId="0" applyFont="1" applyAlignment="1" applyProtection="1">
      <alignment horizontal="center" vertical="center"/>
      <protection hidden="1"/>
    </xf>
    <xf numFmtId="0" fontId="35" fillId="0" borderId="0" xfId="0" applyFont="1" applyAlignment="1">
      <alignment horizontal="center" vertical="center"/>
    </xf>
    <xf numFmtId="0" fontId="4" fillId="0" borderId="0" xfId="0" applyFont="1" applyAlignment="1">
      <alignment vertical="center"/>
    </xf>
    <xf numFmtId="0" fontId="4" fillId="0" borderId="0" xfId="206" applyFont="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Alignment="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6"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99" fillId="11" borderId="4" xfId="0" applyFont="1" applyFill="1" applyBorder="1" applyAlignment="1">
      <alignment vertical="top" wrapText="1"/>
    </xf>
    <xf numFmtId="0" fontId="99" fillId="11" borderId="15" xfId="0" applyFont="1" applyFill="1" applyBorder="1" applyAlignment="1">
      <alignment vertical="top" wrapText="1"/>
    </xf>
    <xf numFmtId="2" fontId="4" fillId="0" borderId="4" xfId="200" applyNumberFormat="1" applyFont="1" applyFill="1" applyBorder="1" applyProtection="1">
      <alignment vertical="top"/>
    </xf>
    <xf numFmtId="171" fontId="81" fillId="12" borderId="4" xfId="0" applyNumberFormat="1" applyFont="1" applyFill="1" applyBorder="1" applyAlignment="1">
      <alignment horizontal="justify" vertical="top" wrapText="1"/>
    </xf>
    <xf numFmtId="0" fontId="4" fillId="12" borderId="4" xfId="0" applyFont="1" applyFill="1" applyBorder="1" applyAlignment="1">
      <alignment horizontal="center" vertical="top" wrapText="1"/>
    </xf>
    <xf numFmtId="0" fontId="4" fillId="12" borderId="4" xfId="0" applyFont="1" applyFill="1" applyBorder="1" applyAlignment="1">
      <alignment horizontal="center" vertical="top"/>
    </xf>
    <xf numFmtId="2" fontId="4" fillId="12" borderId="4" xfId="200" applyNumberFormat="1" applyFont="1" applyFill="1" applyBorder="1" applyAlignment="1" applyProtection="1">
      <alignment horizontal="right" vertical="top"/>
    </xf>
    <xf numFmtId="2" fontId="5" fillId="12" borderId="4" xfId="200" applyNumberFormat="1" applyFont="1" applyFill="1" applyBorder="1" applyAlignment="1" applyProtection="1">
      <alignment horizontal="right" vertical="top"/>
    </xf>
    <xf numFmtId="0" fontId="35" fillId="12" borderId="4" xfId="0" applyFont="1" applyFill="1" applyBorder="1" applyAlignment="1">
      <alignment vertical="top"/>
    </xf>
    <xf numFmtId="2" fontId="5" fillId="12"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0" fontId="31" fillId="0" borderId="0" xfId="0" applyFont="1" applyAlignment="1" applyProtection="1">
      <alignment horizontal="center"/>
      <protection hidden="1"/>
    </xf>
    <xf numFmtId="0" fontId="45" fillId="0" borderId="0" xfId="0" applyFont="1" applyAlignment="1" applyProtection="1">
      <alignment horizontal="center"/>
      <protection hidden="1"/>
    </xf>
    <xf numFmtId="1" fontId="5" fillId="0" borderId="5" xfId="0" applyNumberFormat="1" applyFont="1" applyBorder="1" applyAlignment="1">
      <alignment horizontal="left" vertical="top"/>
    </xf>
    <xf numFmtId="1" fontId="4" fillId="0" borderId="0" xfId="0" applyNumberFormat="1" applyFont="1" applyAlignment="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4" fillId="0" borderId="0" xfId="206" applyNumberFormat="1" applyFont="1" applyAlignment="1" applyProtection="1">
      <alignment horizontal="left" vertical="top"/>
      <protection hidden="1"/>
    </xf>
    <xf numFmtId="1" fontId="4" fillId="0" borderId="0" xfId="206" applyNumberFormat="1" applyFont="1" applyAlignment="1" applyProtection="1">
      <alignment horizontal="center" vertical="top"/>
      <protection hidden="1"/>
    </xf>
    <xf numFmtId="1" fontId="50" fillId="0" borderId="0" xfId="0" applyNumberFormat="1" applyFont="1" applyAlignment="1">
      <alignment horizontal="right" vertical="top"/>
    </xf>
    <xf numFmtId="1" fontId="4" fillId="0" borderId="0" xfId="0" applyNumberFormat="1" applyFont="1" applyAlignment="1">
      <alignment horizontal="right" vertical="top"/>
    </xf>
    <xf numFmtId="1" fontId="5" fillId="0" borderId="0" xfId="0" applyNumberFormat="1" applyFont="1" applyAlignment="1">
      <alignment horizontal="center" vertical="top"/>
    </xf>
    <xf numFmtId="1" fontId="35" fillId="0" borderId="0" xfId="0" applyNumberFormat="1" applyFont="1" applyAlignment="1">
      <alignment horizontal="center" vertical="top"/>
    </xf>
    <xf numFmtId="1" fontId="5" fillId="0" borderId="0" xfId="212" applyNumberFormat="1" applyFont="1" applyFill="1" applyBorder="1" applyAlignment="1" applyProtection="1">
      <alignment horizontal="center" vertical="top" wrapText="1"/>
      <protection hidden="1"/>
    </xf>
    <xf numFmtId="1" fontId="35"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Border="1" applyAlignment="1">
      <alignment horizontal="center" vertical="center"/>
    </xf>
    <xf numFmtId="0" fontId="17" fillId="0" borderId="0" xfId="197" applyFont="1" applyProtection="1">
      <protection hidden="1"/>
    </xf>
    <xf numFmtId="0" fontId="38" fillId="13" borderId="0" xfId="203" applyFont="1" applyFill="1" applyAlignment="1" applyProtection="1">
      <alignment vertical="center"/>
      <protection hidden="1"/>
    </xf>
    <xf numFmtId="0" fontId="4" fillId="13" borderId="0" xfId="203" applyFont="1" applyFill="1" applyAlignment="1" applyProtection="1">
      <alignment vertical="center" wrapText="1"/>
      <protection hidden="1"/>
    </xf>
    <xf numFmtId="0" fontId="4" fillId="13" borderId="0" xfId="203" applyFont="1" applyFill="1" applyAlignment="1" applyProtection="1">
      <alignment vertical="center"/>
      <protection hidden="1"/>
    </xf>
    <xf numFmtId="0" fontId="30" fillId="13" borderId="0" xfId="203" applyFont="1" applyFill="1" applyAlignment="1" applyProtection="1">
      <alignment vertical="center" wrapText="1"/>
      <protection hidden="1"/>
    </xf>
    <xf numFmtId="0" fontId="30" fillId="13" borderId="0" xfId="203" applyFont="1" applyFill="1" applyAlignment="1" applyProtection="1">
      <alignment vertical="center"/>
      <protection hidden="1"/>
    </xf>
    <xf numFmtId="0" fontId="77" fillId="14" borderId="4" xfId="0" applyFont="1" applyFill="1" applyBorder="1" applyAlignment="1">
      <alignment horizontal="center" vertical="top" wrapText="1"/>
    </xf>
    <xf numFmtId="0" fontId="5" fillId="14" borderId="4" xfId="200" applyNumberFormat="1" applyFont="1" applyFill="1" applyBorder="1" applyAlignment="1" applyProtection="1">
      <alignment horizontal="center" vertical="top" wrapText="1"/>
    </xf>
    <xf numFmtId="0" fontId="5" fillId="14" borderId="4" xfId="200" applyNumberFormat="1" applyFont="1" applyFill="1" applyBorder="1" applyAlignment="1" applyProtection="1">
      <alignment horizontal="center" vertical="top"/>
    </xf>
    <xf numFmtId="1" fontId="5" fillId="14" borderId="4" xfId="200" applyNumberFormat="1" applyFont="1" applyFill="1" applyBorder="1" applyAlignment="1" applyProtection="1">
      <alignment horizontal="center" vertical="top" wrapText="1"/>
    </xf>
    <xf numFmtId="165" fontId="5" fillId="14" borderId="4" xfId="200" applyNumberFormat="1" applyFont="1" applyFill="1" applyBorder="1" applyAlignment="1" applyProtection="1">
      <alignment horizontal="center" vertical="top" wrapText="1"/>
    </xf>
    <xf numFmtId="1" fontId="82" fillId="14" borderId="4" xfId="0" applyNumberFormat="1" applyFont="1" applyFill="1" applyBorder="1" applyAlignment="1">
      <alignment horizontal="center" vertical="top" wrapText="1"/>
    </xf>
    <xf numFmtId="0" fontId="82" fillId="14" borderId="4" xfId="0" applyFont="1" applyFill="1" applyBorder="1" applyAlignment="1">
      <alignment horizontal="center" vertical="top" wrapText="1"/>
    </xf>
    <xf numFmtId="0" fontId="5" fillId="14" borderId="4" xfId="0" applyFont="1" applyFill="1" applyBorder="1" applyAlignment="1">
      <alignment vertical="top" wrapText="1"/>
    </xf>
    <xf numFmtId="1" fontId="5" fillId="14" borderId="4"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wrapText="1"/>
    </xf>
    <xf numFmtId="1" fontId="82" fillId="14" borderId="4" xfId="0" applyNumberFormat="1" applyFont="1" applyFill="1" applyBorder="1" applyAlignment="1">
      <alignment horizontal="center" vertical="center" wrapText="1"/>
    </xf>
    <xf numFmtId="0" fontId="82" fillId="14" borderId="4" xfId="0" applyFont="1" applyFill="1" applyBorder="1" applyAlignment="1">
      <alignment horizontal="center" vertical="center" wrapText="1"/>
    </xf>
    <xf numFmtId="0" fontId="5" fillId="14" borderId="4" xfId="0" applyFont="1" applyFill="1" applyBorder="1" applyAlignment="1">
      <alignment horizontal="center" vertical="center"/>
    </xf>
    <xf numFmtId="0" fontId="25" fillId="0" borderId="4" xfId="203" applyNumberFormat="1" applyFont="1" applyFill="1" applyBorder="1" applyAlignment="1" applyProtection="1">
      <alignment vertical="center" wrapText="1"/>
      <protection hidden="1"/>
    </xf>
    <xf numFmtId="0" fontId="25" fillId="10" borderId="0" xfId="203" applyNumberFormat="1" applyFont="1" applyFill="1" applyBorder="1" applyAlignment="1" applyProtection="1">
      <alignment vertical="center" wrapText="1"/>
      <protection hidden="1"/>
    </xf>
    <xf numFmtId="1" fontId="4" fillId="12" borderId="0" xfId="0" applyNumberFormat="1" applyFont="1" applyFill="1" applyAlignment="1">
      <alignment horizontal="center" vertical="top" wrapText="1"/>
    </xf>
    <xf numFmtId="165" fontId="4" fillId="12" borderId="0" xfId="0" applyNumberFormat="1" applyFont="1" applyFill="1" applyAlignment="1">
      <alignment horizontal="center" vertical="top" wrapText="1"/>
    </xf>
    <xf numFmtId="1" fontId="4" fillId="12" borderId="0" xfId="0" applyNumberFormat="1" applyFont="1" applyFill="1" applyAlignment="1">
      <alignment horizontal="center" vertical="center" wrapText="1"/>
    </xf>
    <xf numFmtId="0" fontId="4" fillId="12" borderId="0" xfId="0" applyFont="1" applyFill="1" applyAlignment="1">
      <alignment horizontal="center" vertical="top" wrapText="1"/>
    </xf>
    <xf numFmtId="0" fontId="15" fillId="14" borderId="4" xfId="0" applyFont="1" applyFill="1" applyBorder="1" applyAlignment="1" applyProtection="1">
      <alignment horizontal="left" vertical="center" wrapText="1"/>
      <protection hidden="1"/>
    </xf>
    <xf numFmtId="0" fontId="5" fillId="14" borderId="33" xfId="0" applyFont="1" applyFill="1" applyBorder="1" applyAlignment="1">
      <alignment horizontal="center" vertical="top" wrapText="1"/>
    </xf>
    <xf numFmtId="0" fontId="15" fillId="14" borderId="34" xfId="0" applyFont="1" applyFill="1" applyBorder="1" applyAlignment="1">
      <alignment horizontal="left" vertical="top" wrapText="1"/>
    </xf>
    <xf numFmtId="0" fontId="15" fillId="14" borderId="4" xfId="0" applyFont="1" applyFill="1" applyBorder="1" applyAlignment="1" applyProtection="1">
      <alignment horizontal="center" vertical="center" wrapText="1"/>
      <protection hidden="1"/>
    </xf>
    <xf numFmtId="168" fontId="15" fillId="14" borderId="4" xfId="0" applyNumberFormat="1" applyFont="1" applyFill="1" applyBorder="1" applyAlignment="1" applyProtection="1">
      <alignment horizontal="center" vertical="center" wrapText="1"/>
      <protection hidden="1"/>
    </xf>
    <xf numFmtId="0" fontId="15" fillId="14" borderId="15" xfId="0" applyFont="1" applyFill="1" applyBorder="1" applyAlignment="1" applyProtection="1">
      <alignment horizontal="center" vertical="center" wrapText="1"/>
      <protection hidden="1"/>
    </xf>
    <xf numFmtId="0" fontId="77" fillId="14" borderId="15" xfId="0" applyFont="1" applyFill="1" applyBorder="1" applyAlignment="1">
      <alignment horizontal="center" vertical="top" wrapText="1"/>
    </xf>
    <xf numFmtId="0" fontId="100" fillId="0" borderId="0" xfId="0" applyFont="1" applyAlignment="1">
      <alignment vertical="top"/>
    </xf>
    <xf numFmtId="2" fontId="18" fillId="0" borderId="4" xfId="0" applyNumberFormat="1" applyFont="1" applyBorder="1" applyAlignment="1">
      <alignment vertical="top"/>
    </xf>
    <xf numFmtId="0" fontId="15" fillId="12" borderId="4" xfId="0" applyFont="1" applyFill="1" applyBorder="1" applyAlignment="1">
      <alignment horizontal="left" vertical="top" wrapText="1"/>
    </xf>
    <xf numFmtId="4" fontId="15" fillId="12" borderId="4" xfId="11" applyNumberFormat="1" applyFont="1" applyFill="1" applyBorder="1" applyAlignment="1" applyProtection="1">
      <alignment vertical="top" wrapText="1"/>
    </xf>
    <xf numFmtId="0" fontId="60" fillId="12" borderId="4" xfId="0" applyFont="1" applyFill="1" applyBorder="1" applyAlignment="1">
      <alignment vertical="top"/>
    </xf>
    <xf numFmtId="0" fontId="15" fillId="12" borderId="4" xfId="0" applyFont="1" applyFill="1" applyBorder="1" applyAlignment="1" applyProtection="1">
      <alignment horizontal="left" vertical="center" wrapText="1"/>
      <protection hidden="1"/>
    </xf>
    <xf numFmtId="181" fontId="71" fillId="0" borderId="4"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horizontal="left" vertical="top" wrapText="1"/>
      <protection hidden="1"/>
    </xf>
    <xf numFmtId="0" fontId="15" fillId="10" borderId="15" xfId="0" applyFont="1" applyFill="1" applyBorder="1" applyAlignment="1" applyProtection="1">
      <alignment horizontal="center" vertical="center" wrapText="1"/>
      <protection hidden="1"/>
    </xf>
    <xf numFmtId="165" fontId="4" fillId="0" borderId="4" xfId="0" applyNumberFormat="1" applyFont="1" applyBorder="1" applyAlignment="1">
      <alignment horizontal="left" vertical="top" wrapText="1"/>
    </xf>
    <xf numFmtId="0" fontId="15" fillId="15" borderId="12" xfId="204" applyFont="1" applyFill="1" applyBorder="1" applyAlignment="1" applyProtection="1">
      <alignment horizontal="center" vertical="center" wrapText="1"/>
      <protection hidden="1"/>
    </xf>
    <xf numFmtId="0" fontId="77" fillId="16" borderId="15" xfId="0" applyFont="1" applyFill="1" applyBorder="1" applyAlignment="1">
      <alignment horizontal="center" vertical="top" wrapText="1"/>
    </xf>
    <xf numFmtId="0" fontId="77" fillId="16" borderId="3" xfId="214" applyFont="1" applyFill="1" applyBorder="1" applyAlignment="1">
      <alignment vertical="top" wrapText="1"/>
    </xf>
    <xf numFmtId="0" fontId="77" fillId="16" borderId="15" xfId="214" applyFont="1" applyFill="1" applyBorder="1" applyAlignment="1">
      <alignment vertical="top" wrapText="1"/>
    </xf>
    <xf numFmtId="0" fontId="86" fillId="0" borderId="0" xfId="0" applyFont="1" applyAlignment="1">
      <alignment horizontal="right" vertical="top"/>
    </xf>
    <xf numFmtId="0" fontId="15" fillId="0" borderId="5" xfId="0" applyFont="1" applyBorder="1" applyAlignment="1">
      <alignment horizontal="left" vertical="top"/>
    </xf>
    <xf numFmtId="0" fontId="15" fillId="0" borderId="5" xfId="0" applyFont="1" applyBorder="1" applyAlignment="1">
      <alignment horizontal="justify" vertical="top"/>
    </xf>
    <xf numFmtId="0" fontId="15" fillId="0" borderId="5" xfId="0" applyFont="1" applyBorder="1" applyAlignment="1">
      <alignment horizontal="center" vertical="top"/>
    </xf>
    <xf numFmtId="0" fontId="15" fillId="0" borderId="5" xfId="0" applyFont="1" applyBorder="1" applyAlignment="1">
      <alignment vertical="top"/>
    </xf>
    <xf numFmtId="0" fontId="15" fillId="0" borderId="5" xfId="0" applyFont="1" applyBorder="1" applyAlignment="1">
      <alignment horizontal="right" vertical="top"/>
    </xf>
    <xf numFmtId="0" fontId="31" fillId="0" borderId="0" xfId="0" applyFont="1" applyAlignment="1">
      <alignment vertical="top"/>
    </xf>
    <xf numFmtId="0" fontId="0" fillId="0" borderId="0" xfId="0" applyAlignment="1">
      <alignment horizontal="center" vertical="top"/>
    </xf>
    <xf numFmtId="0" fontId="0" fillId="0" borderId="0" xfId="0" applyAlignment="1">
      <alignment horizontal="justify" vertical="top"/>
    </xf>
    <xf numFmtId="0" fontId="15" fillId="0" borderId="0" xfId="0" applyFont="1" applyAlignment="1">
      <alignment vertical="top" wrapText="1"/>
    </xf>
    <xf numFmtId="0" fontId="27" fillId="0" borderId="0" xfId="0" applyFont="1" applyAlignment="1">
      <alignment vertical="top"/>
    </xf>
    <xf numFmtId="0" fontId="31" fillId="0" borderId="0" xfId="0" applyFont="1" applyAlignment="1">
      <alignment horizontal="center" vertical="top"/>
    </xf>
    <xf numFmtId="0" fontId="31" fillId="0" borderId="0" xfId="0" applyFont="1" applyAlignment="1">
      <alignment horizontal="left" vertical="top"/>
    </xf>
    <xf numFmtId="0" fontId="26"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Alignment="1" applyProtection="1">
      <alignment horizontal="left" vertical="top"/>
      <protection hidden="1"/>
    </xf>
    <xf numFmtId="0" fontId="31"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5" fillId="0" borderId="0" xfId="206" applyFont="1" applyAlignment="1" applyProtection="1">
      <alignment horizontal="justify" vertical="top"/>
      <protection hidden="1"/>
    </xf>
    <xf numFmtId="0" fontId="15" fillId="14" borderId="4" xfId="200" applyNumberFormat="1" applyFont="1" applyFill="1" applyBorder="1" applyAlignment="1" applyProtection="1">
      <alignment horizontal="center" vertical="top" wrapText="1"/>
    </xf>
    <xf numFmtId="0" fontId="15" fillId="14" borderId="4" xfId="200" applyNumberFormat="1" applyFont="1" applyFill="1" applyBorder="1" applyAlignment="1" applyProtection="1">
      <alignment horizontal="center" vertical="top"/>
    </xf>
    <xf numFmtId="0" fontId="26" fillId="0" borderId="0" xfId="0" applyFont="1" applyAlignment="1">
      <alignment horizontal="center" vertical="top"/>
    </xf>
    <xf numFmtId="0" fontId="54" fillId="0" borderId="0" xfId="0" applyFont="1" applyAlignment="1">
      <alignment horizontal="center" vertical="top"/>
    </xf>
    <xf numFmtId="0" fontId="0" fillId="7" borderId="4" xfId="0" applyFill="1" applyBorder="1" applyAlignment="1">
      <alignment horizontal="center" vertical="top" wrapText="1"/>
    </xf>
    <xf numFmtId="0" fontId="15" fillId="7" borderId="4" xfId="211" applyFont="1" applyFill="1" applyBorder="1" applyAlignment="1" applyProtection="1">
      <alignment horizontal="center" vertical="top" wrapText="1"/>
    </xf>
    <xf numFmtId="2" fontId="0" fillId="7" borderId="4" xfId="0" applyNumberFormat="1" applyFill="1" applyBorder="1" applyAlignment="1">
      <alignment horizontal="right" vertical="top"/>
    </xf>
    <xf numFmtId="0" fontId="0" fillId="2" borderId="0" xfId="0" applyFill="1" applyAlignment="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ill="1" applyAlignment="1">
      <alignment horizontal="right" vertical="top"/>
    </xf>
    <xf numFmtId="164" fontId="0" fillId="2" borderId="0" xfId="11" applyFont="1" applyFill="1" applyBorder="1" applyAlignment="1" applyProtection="1">
      <alignment horizontal="right" vertical="top"/>
    </xf>
    <xf numFmtId="0" fontId="86" fillId="0" borderId="0" xfId="0" applyFont="1" applyAlignment="1">
      <alignment vertical="top"/>
    </xf>
    <xf numFmtId="0" fontId="15" fillId="0" borderId="0" xfId="0" applyFont="1" applyAlignment="1">
      <alignment horizontal="center" vertical="top"/>
    </xf>
    <xf numFmtId="178" fontId="15" fillId="0" borderId="0" xfId="0" applyNumberFormat="1" applyFont="1" applyAlignment="1">
      <alignment horizontal="justify" vertical="top"/>
    </xf>
    <xf numFmtId="14" fontId="0" fillId="0" borderId="0" xfId="0" applyNumberFormat="1" applyAlignment="1">
      <alignment horizontal="center" vertical="top"/>
    </xf>
    <xf numFmtId="0" fontId="15" fillId="0" borderId="0" xfId="0" applyFont="1" applyAlignment="1">
      <alignment vertical="top"/>
    </xf>
    <xf numFmtId="0" fontId="31" fillId="0" borderId="0" xfId="0" applyFont="1" applyAlignment="1">
      <alignment horizontal="justify" vertical="top"/>
    </xf>
    <xf numFmtId="0" fontId="86" fillId="0" borderId="0" xfId="0" applyFont="1" applyAlignment="1">
      <alignment horizontal="justify" vertical="top" wrapText="1"/>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5" fillId="14" borderId="4" xfId="200" applyNumberFormat="1" applyFont="1" applyFill="1" applyBorder="1" applyAlignment="1" applyProtection="1">
      <alignment horizontal="center" vertical="top" wrapText="1"/>
    </xf>
    <xf numFmtId="165" fontId="15" fillId="14" borderId="4" xfId="200" applyNumberFormat="1" applyFont="1" applyFill="1" applyBorder="1" applyAlignment="1" applyProtection="1">
      <alignment horizontal="center" vertical="top" wrapText="1"/>
    </xf>
    <xf numFmtId="1" fontId="15" fillId="14" borderId="4" xfId="0" applyNumberFormat="1" applyFont="1" applyFill="1" applyBorder="1" applyAlignment="1">
      <alignment horizontal="center" vertical="center"/>
    </xf>
    <xf numFmtId="1" fontId="91" fillId="14" borderId="4" xfId="0" applyNumberFormat="1" applyFont="1" applyFill="1" applyBorder="1" applyAlignment="1">
      <alignment horizontal="center" vertical="center"/>
    </xf>
    <xf numFmtId="1" fontId="91" fillId="14" borderId="4" xfId="0" applyNumberFormat="1" applyFont="1" applyFill="1" applyBorder="1" applyAlignment="1">
      <alignment horizontal="center" vertical="center" wrapText="1"/>
    </xf>
    <xf numFmtId="0" fontId="15" fillId="14" borderId="4" xfId="0" applyFont="1" applyFill="1" applyBorder="1" applyAlignment="1">
      <alignment horizontal="center" vertical="center"/>
    </xf>
    <xf numFmtId="0" fontId="22" fillId="14" borderId="4" xfId="200" applyNumberFormat="1" applyFont="1" applyFill="1" applyBorder="1" applyAlignment="1" applyProtection="1">
      <alignment horizontal="center" vertical="top" wrapText="1"/>
    </xf>
    <xf numFmtId="0" fontId="22" fillId="14" borderId="4" xfId="200" applyNumberFormat="1" applyFont="1" applyFill="1" applyBorder="1" applyAlignment="1" applyProtection="1">
      <alignment horizontal="justify" vertical="top" wrapText="1"/>
    </xf>
    <xf numFmtId="0" fontId="22" fillId="14" borderId="4" xfId="200" applyNumberFormat="1" applyFont="1" applyFill="1" applyBorder="1" applyAlignment="1" applyProtection="1">
      <alignment horizontal="center" vertical="top"/>
    </xf>
    <xf numFmtId="0" fontId="22" fillId="14" borderId="4" xfId="0" applyFont="1" applyFill="1" applyBorder="1" applyAlignment="1">
      <alignment horizontal="center" vertical="top"/>
    </xf>
    <xf numFmtId="1" fontId="22" fillId="14" borderId="4" xfId="200" applyNumberFormat="1" applyFont="1" applyFill="1" applyBorder="1" applyAlignment="1" applyProtection="1">
      <alignment horizontal="center" vertical="top" wrapText="1"/>
    </xf>
    <xf numFmtId="165" fontId="22" fillId="14" borderId="4" xfId="200" applyNumberFormat="1" applyFont="1" applyFill="1" applyBorder="1" applyAlignment="1" applyProtection="1">
      <alignment horizontal="center" vertical="top" wrapText="1"/>
    </xf>
    <xf numFmtId="1" fontId="22" fillId="14" borderId="4" xfId="0" applyNumberFormat="1" applyFont="1" applyFill="1" applyBorder="1" applyAlignment="1">
      <alignment horizontal="center" vertical="top" wrapText="1"/>
    </xf>
    <xf numFmtId="0" fontId="22" fillId="14" borderId="4" xfId="0" applyFont="1" applyFill="1" applyBorder="1" applyAlignment="1">
      <alignment horizontal="center" vertical="top" wrapText="1"/>
    </xf>
    <xf numFmtId="0" fontId="22" fillId="14" borderId="4" xfId="0" applyFont="1" applyFill="1" applyBorder="1" applyAlignment="1">
      <alignment vertical="top" wrapText="1"/>
    </xf>
    <xf numFmtId="1" fontId="22" fillId="14" borderId="4" xfId="0" applyNumberFormat="1" applyFont="1" applyFill="1" applyBorder="1" applyAlignment="1">
      <alignment horizontal="center" vertical="center"/>
    </xf>
    <xf numFmtId="1" fontId="94" fillId="14" borderId="4" xfId="0" applyNumberFormat="1" applyFont="1" applyFill="1" applyBorder="1" applyAlignment="1">
      <alignment horizontal="center" vertical="center"/>
    </xf>
    <xf numFmtId="1" fontId="94" fillId="14" borderId="4" xfId="0" applyNumberFormat="1" applyFont="1" applyFill="1" applyBorder="1" applyAlignment="1">
      <alignment horizontal="center" vertical="center" wrapText="1"/>
    </xf>
    <xf numFmtId="1" fontId="22" fillId="14" borderId="4" xfId="0" applyNumberFormat="1" applyFont="1" applyFill="1" applyBorder="1" applyAlignment="1">
      <alignment horizontal="center" vertical="center" wrapText="1"/>
    </xf>
    <xf numFmtId="0" fontId="22" fillId="14" borderId="4" xfId="0" applyFont="1" applyFill="1" applyBorder="1" applyAlignment="1">
      <alignment horizontal="center" vertical="center" wrapText="1"/>
    </xf>
    <xf numFmtId="0" fontId="22" fillId="14" borderId="4" xfId="0" applyFont="1" applyFill="1" applyBorder="1" applyAlignment="1">
      <alignment horizontal="center" vertical="center"/>
    </xf>
    <xf numFmtId="0" fontId="17" fillId="0" borderId="0" xfId="197" applyFont="1" applyAlignment="1" applyProtection="1">
      <alignment horizontal="center"/>
      <protection hidden="1"/>
    </xf>
    <xf numFmtId="0" fontId="101" fillId="0" borderId="0" xfId="197" applyFont="1" applyAlignment="1" applyProtection="1">
      <alignment horizontal="center" vertical="center"/>
      <protection hidden="1"/>
    </xf>
    <xf numFmtId="2" fontId="0" fillId="0" borderId="4" xfId="200" applyNumberFormat="1" applyFont="1" applyFill="1" applyBorder="1" applyAlignment="1" applyProtection="1">
      <alignment horizontal="left" vertical="top" wrapText="1"/>
      <protection locked="0" hidden="1"/>
    </xf>
    <xf numFmtId="1" fontId="4" fillId="0" borderId="4" xfId="0" applyNumberFormat="1" applyFont="1" applyBorder="1" applyAlignment="1">
      <alignment horizontal="left" vertical="top" wrapText="1"/>
    </xf>
    <xf numFmtId="1" fontId="4" fillId="0" borderId="4" xfId="200" applyNumberFormat="1" applyFont="1" applyFill="1" applyBorder="1" applyAlignment="1" applyProtection="1">
      <alignment horizontal="left" vertical="top" wrapText="1"/>
      <protection locked="0"/>
    </xf>
    <xf numFmtId="10" fontId="4" fillId="0" borderId="4" xfId="200" applyNumberFormat="1" applyFont="1" applyFill="1" applyBorder="1" applyAlignment="1" applyProtection="1">
      <alignment horizontal="left" vertical="top" wrapText="1"/>
      <protection locked="0" hidden="1"/>
    </xf>
    <xf numFmtId="0" fontId="102" fillId="0" borderId="0" xfId="0" applyFont="1"/>
    <xf numFmtId="0" fontId="103" fillId="0" borderId="0" xfId="205" applyFont="1" applyAlignment="1" applyProtection="1">
      <alignment vertical="center"/>
      <protection hidden="1"/>
    </xf>
    <xf numFmtId="1" fontId="15" fillId="16" borderId="13" xfId="0" applyNumberFormat="1" applyFont="1" applyFill="1" applyBorder="1" applyAlignment="1">
      <alignment horizontal="center" vertical="center"/>
    </xf>
    <xf numFmtId="0" fontId="15" fillId="16" borderId="13" xfId="0" applyFont="1" applyFill="1" applyBorder="1" applyAlignment="1">
      <alignment horizontal="center" vertical="center"/>
    </xf>
    <xf numFmtId="0" fontId="0" fillId="0" borderId="4" xfId="0" applyBorder="1" applyAlignment="1">
      <alignment horizontal="justify" vertical="top" wrapText="1"/>
    </xf>
    <xf numFmtId="0" fontId="17" fillId="0" borderId="0" xfId="0" applyFont="1" applyAlignment="1">
      <alignment horizontal="justify" vertical="top" wrapText="1"/>
    </xf>
    <xf numFmtId="0" fontId="0" fillId="0" borderId="4" xfId="0" applyBorder="1" applyAlignment="1">
      <alignment horizontal="center" vertical="top" wrapText="1"/>
    </xf>
    <xf numFmtId="0" fontId="0" fillId="0" borderId="0" xfId="0" applyAlignment="1">
      <alignment horizontal="center" vertical="center"/>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16" borderId="15" xfId="0" applyFont="1" applyFill="1" applyBorder="1" applyAlignment="1">
      <alignment horizontal="center" vertical="center"/>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0" fontId="0" fillId="0" borderId="4" xfId="0" applyBorder="1" applyAlignment="1">
      <alignment horizontal="center" vertical="center" wrapText="1"/>
    </xf>
    <xf numFmtId="165" fontId="30" fillId="13" borderId="0" xfId="206" applyNumberFormat="1" applyFont="1" applyFill="1" applyAlignment="1" applyProtection="1">
      <alignment vertical="center"/>
      <protection hidden="1"/>
    </xf>
    <xf numFmtId="165" fontId="30" fillId="13" borderId="0" xfId="206" applyNumberFormat="1" applyFont="1" applyFill="1" applyAlignment="1" applyProtection="1">
      <alignment horizontal="center" vertical="center"/>
      <protection hidden="1"/>
    </xf>
    <xf numFmtId="0" fontId="4" fillId="0" borderId="0" xfId="0" applyFont="1" applyAlignment="1">
      <alignment horizontal="center" vertical="top" wrapText="1"/>
    </xf>
    <xf numFmtId="0" fontId="35" fillId="13" borderId="0" xfId="0" applyFont="1" applyFill="1" applyAlignment="1">
      <alignment horizontal="center" vertical="center"/>
    </xf>
    <xf numFmtId="0" fontId="15" fillId="14" borderId="4" xfId="0" applyFont="1" applyFill="1" applyBorder="1" applyAlignment="1">
      <alignment horizontal="center" vertical="top" wrapText="1"/>
    </xf>
    <xf numFmtId="2" fontId="4" fillId="0" borderId="4" xfId="200" applyNumberFormat="1" applyFont="1" applyFill="1" applyBorder="1" applyAlignment="1" applyProtection="1">
      <alignment horizontal="center" vertical="top" wrapText="1"/>
    </xf>
    <xf numFmtId="2" fontId="5" fillId="12" borderId="4" xfId="200" applyNumberFormat="1" applyFont="1" applyFill="1" applyBorder="1" applyAlignment="1" applyProtection="1">
      <alignment horizontal="center" vertical="top"/>
    </xf>
    <xf numFmtId="0" fontId="35" fillId="12" borderId="4" xfId="0" applyFont="1" applyFill="1" applyBorder="1" applyAlignment="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5" fillId="0" borderId="0" xfId="0" applyFont="1" applyAlignment="1" applyProtection="1">
      <alignment horizontal="center" vertical="top"/>
      <protection hidden="1"/>
    </xf>
    <xf numFmtId="4" fontId="35" fillId="0" borderId="0" xfId="200" applyNumberFormat="1" applyFont="1" applyFill="1" applyBorder="1" applyAlignment="1" applyProtection="1">
      <alignment horizontal="center" vertical="top"/>
      <protection hidden="1"/>
    </xf>
    <xf numFmtId="165" fontId="38" fillId="13" borderId="0" xfId="206" applyNumberFormat="1" applyFont="1" applyFill="1" applyAlignment="1" applyProtection="1">
      <alignment horizontal="center" vertical="center"/>
      <protection hidden="1"/>
    </xf>
    <xf numFmtId="165" fontId="5" fillId="0" borderId="5" xfId="0" applyNumberFormat="1" applyFont="1" applyBorder="1" applyAlignment="1">
      <alignment horizontal="center" vertical="top"/>
    </xf>
    <xf numFmtId="165"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0" fontId="50" fillId="0" borderId="0" xfId="0" applyFont="1" applyAlignment="1">
      <alignment horizontal="center" vertical="top"/>
    </xf>
    <xf numFmtId="164" fontId="15" fillId="7" borderId="4" xfId="11" applyFont="1" applyFill="1" applyBorder="1" applyAlignment="1" applyProtection="1">
      <alignment horizontal="right" vertical="top"/>
    </xf>
    <xf numFmtId="0" fontId="85" fillId="16" borderId="4" xfId="0" applyFont="1" applyFill="1" applyBorder="1" applyAlignment="1">
      <alignment horizontal="left" vertical="center" wrapText="1"/>
    </xf>
    <xf numFmtId="0" fontId="85" fillId="16" borderId="4" xfId="0" applyFont="1" applyFill="1" applyBorder="1" applyAlignment="1">
      <alignment horizontal="center" vertical="center" wrapText="1"/>
    </xf>
    <xf numFmtId="164" fontId="86" fillId="16" borderId="4" xfId="0" applyNumberFormat="1" applyFont="1" applyFill="1" applyBorder="1" applyAlignment="1">
      <alignment horizontal="left" vertical="center" wrapText="1"/>
    </xf>
    <xf numFmtId="164" fontId="86" fillId="16" borderId="4" xfId="0" applyNumberFormat="1" applyFont="1" applyFill="1" applyBorder="1" applyAlignment="1">
      <alignment horizontal="center" vertical="center" wrapText="1"/>
    </xf>
    <xf numFmtId="0" fontId="4" fillId="16" borderId="4" xfId="0" applyFont="1" applyFill="1" applyBorder="1" applyAlignment="1">
      <alignment horizontal="center" vertical="center" wrapText="1"/>
    </xf>
    <xf numFmtId="0" fontId="88" fillId="0" borderId="0" xfId="0" applyFont="1" applyAlignment="1">
      <alignment vertical="center"/>
    </xf>
    <xf numFmtId="1" fontId="88" fillId="0" borderId="0" xfId="0" applyNumberFormat="1" applyFont="1" applyAlignment="1" applyProtection="1">
      <alignment vertical="center"/>
      <protection hidden="1"/>
    </xf>
    <xf numFmtId="0" fontId="88" fillId="0" borderId="0" xfId="0" applyFont="1" applyAlignment="1" applyProtection="1">
      <alignment vertical="center"/>
      <protection hidden="1"/>
    </xf>
    <xf numFmtId="0" fontId="86" fillId="0" borderId="0" xfId="0" applyFont="1" applyAlignment="1">
      <alignment vertical="center"/>
    </xf>
    <xf numFmtId="0" fontId="15" fillId="16" borderId="3" xfId="0" applyFont="1" applyFill="1" applyBorder="1" applyAlignment="1">
      <alignment horizontal="center" vertical="center"/>
    </xf>
    <xf numFmtId="0" fontId="0" fillId="0" borderId="0" xfId="0" applyAlignment="1">
      <alignment vertical="center"/>
    </xf>
    <xf numFmtId="0" fontId="0" fillId="0" borderId="0" xfId="206" applyFont="1" applyAlignment="1">
      <alignment horizontal="center" vertical="top"/>
    </xf>
    <xf numFmtId="0" fontId="85" fillId="0" borderId="5" xfId="0" applyFont="1" applyBorder="1" applyAlignment="1">
      <alignment horizontal="left" vertical="center"/>
    </xf>
    <xf numFmtId="10" fontId="85" fillId="0" borderId="5" xfId="0" applyNumberFormat="1" applyFont="1" applyBorder="1" applyAlignment="1">
      <alignment horizontal="left" vertical="center"/>
    </xf>
    <xf numFmtId="0" fontId="86" fillId="0" borderId="5" xfId="0" applyFont="1" applyBorder="1" applyAlignment="1">
      <alignment vertical="center"/>
    </xf>
    <xf numFmtId="0" fontId="85" fillId="0" borderId="5" xfId="0" applyFont="1" applyBorder="1" applyAlignment="1">
      <alignment horizontal="center" vertical="center"/>
    </xf>
    <xf numFmtId="0" fontId="85" fillId="0" borderId="5" xfId="0" applyFont="1" applyBorder="1" applyAlignment="1">
      <alignment vertical="center"/>
    </xf>
    <xf numFmtId="0" fontId="87" fillId="0" borderId="0" xfId="0" applyFont="1" applyAlignment="1">
      <alignment horizontal="left" vertical="center"/>
    </xf>
    <xf numFmtId="0" fontId="88" fillId="0" borderId="0" xfId="0" applyFont="1" applyAlignment="1">
      <alignment horizontal="center" vertical="center"/>
    </xf>
    <xf numFmtId="0" fontId="86" fillId="0" borderId="0" xfId="0" applyFont="1" applyAlignment="1">
      <alignment horizontal="center" vertical="center"/>
    </xf>
    <xf numFmtId="0" fontId="86" fillId="5" borderId="0" xfId="0" applyFont="1" applyFill="1" applyAlignment="1">
      <alignment horizontal="left" vertical="center"/>
    </xf>
    <xf numFmtId="0" fontId="86" fillId="5" borderId="0" xfId="0" applyFont="1" applyFill="1" applyAlignment="1">
      <alignment vertical="center"/>
    </xf>
    <xf numFmtId="0" fontId="86" fillId="0" borderId="0" xfId="0" applyFont="1" applyAlignment="1">
      <alignment horizontal="left" vertical="center"/>
    </xf>
    <xf numFmtId="10" fontId="86" fillId="0" borderId="0" xfId="0" applyNumberFormat="1" applyFont="1" applyAlignment="1">
      <alignment horizontal="left" vertical="center"/>
    </xf>
    <xf numFmtId="1" fontId="86" fillId="5" borderId="0" xfId="0" applyNumberFormat="1" applyFont="1" applyFill="1" applyAlignment="1">
      <alignment vertical="center"/>
    </xf>
    <xf numFmtId="2" fontId="86" fillId="0" borderId="0" xfId="0" applyNumberFormat="1" applyFont="1" applyAlignment="1">
      <alignment vertical="center"/>
    </xf>
    <xf numFmtId="0" fontId="88" fillId="0" borderId="0" xfId="0" applyFont="1" applyAlignment="1">
      <alignment horizontal="left" vertical="center"/>
    </xf>
    <xf numFmtId="10" fontId="86" fillId="0" borderId="0" xfId="0" applyNumberFormat="1" applyFont="1" applyAlignment="1">
      <alignment horizontal="center" vertical="center"/>
    </xf>
    <xf numFmtId="1" fontId="86" fillId="0" borderId="0" xfId="0" applyNumberFormat="1" applyFont="1" applyAlignment="1">
      <alignment vertical="center"/>
    </xf>
    <xf numFmtId="0" fontId="85" fillId="0" borderId="0" xfId="206" applyFont="1" applyAlignment="1" applyProtection="1">
      <alignment vertical="center"/>
      <protection hidden="1"/>
    </xf>
    <xf numFmtId="10" fontId="85" fillId="0" borderId="0" xfId="206" applyNumberFormat="1" applyFont="1" applyAlignment="1" applyProtection="1">
      <alignment vertical="center"/>
      <protection hidden="1"/>
    </xf>
    <xf numFmtId="0" fontId="86" fillId="0" borderId="0" xfId="206" applyFont="1" applyAlignment="1" applyProtection="1">
      <alignment vertical="center"/>
      <protection hidden="1"/>
    </xf>
    <xf numFmtId="0" fontId="85" fillId="0" borderId="0" xfId="206" applyFont="1" applyAlignment="1" applyProtection="1">
      <alignment horizontal="center" vertical="center"/>
      <protection hidden="1"/>
    </xf>
    <xf numFmtId="0" fontId="86" fillId="0" borderId="0" xfId="0" applyFont="1" applyAlignment="1" applyProtection="1">
      <alignment horizontal="left" vertical="center"/>
      <protection hidden="1"/>
    </xf>
    <xf numFmtId="0" fontId="86" fillId="0" borderId="0" xfId="206" applyFont="1" applyAlignment="1" applyProtection="1">
      <alignment horizontal="center" vertical="center"/>
      <protection hidden="1"/>
    </xf>
    <xf numFmtId="0" fontId="86" fillId="0" borderId="0" xfId="206" applyFont="1" applyAlignment="1" applyProtection="1">
      <alignment horizontal="left" vertical="center"/>
      <protection hidden="1"/>
    </xf>
    <xf numFmtId="10" fontId="85" fillId="0" borderId="0" xfId="0" applyNumberFormat="1" applyFont="1" applyAlignment="1">
      <alignment horizontal="center" vertical="center"/>
    </xf>
    <xf numFmtId="2" fontId="86" fillId="0" borderId="0" xfId="0" applyNumberFormat="1" applyFont="1" applyAlignment="1">
      <alignment horizontal="center" vertical="center"/>
    </xf>
    <xf numFmtId="10" fontId="86" fillId="0" borderId="0" xfId="206" applyNumberFormat="1" applyFont="1" applyAlignment="1" applyProtection="1">
      <alignment vertical="center"/>
      <protection hidden="1"/>
    </xf>
    <xf numFmtId="2" fontId="85" fillId="0" borderId="0" xfId="0" applyNumberFormat="1" applyFont="1" applyAlignment="1">
      <alignment horizontal="center" vertical="center"/>
    </xf>
    <xf numFmtId="180" fontId="86" fillId="0" borderId="0" xfId="0" applyNumberFormat="1" applyFont="1" applyAlignment="1">
      <alignment horizontal="center" vertical="center"/>
    </xf>
    <xf numFmtId="0" fontId="86" fillId="0" borderId="0" xfId="0" applyFont="1" applyAlignment="1" applyProtection="1">
      <alignment horizontal="center" vertical="center"/>
      <protection hidden="1"/>
    </xf>
    <xf numFmtId="15" fontId="86" fillId="0" borderId="0" xfId="0" applyNumberFormat="1" applyFont="1" applyAlignment="1">
      <alignment vertical="center"/>
    </xf>
    <xf numFmtId="0" fontId="87" fillId="0" borderId="0" xfId="0" applyFont="1" applyAlignment="1">
      <alignment horizontal="left" vertical="center" wrapText="1"/>
    </xf>
    <xf numFmtId="0" fontId="88" fillId="0" borderId="0" xfId="0" applyFont="1" applyAlignment="1">
      <alignment horizontal="center" vertical="center" wrapText="1"/>
    </xf>
    <xf numFmtId="0" fontId="88" fillId="0" borderId="0" xfId="0" applyFont="1" applyAlignment="1">
      <alignment vertical="center" wrapText="1"/>
    </xf>
    <xf numFmtId="0" fontId="86" fillId="0" borderId="0" xfId="0" applyFont="1" applyAlignment="1">
      <alignment horizontal="justify" vertical="center" wrapText="1"/>
    </xf>
    <xf numFmtId="10" fontId="86" fillId="0" borderId="0" xfId="0" applyNumberFormat="1" applyFont="1" applyAlignment="1">
      <alignment horizontal="justify" vertical="center" wrapText="1"/>
    </xf>
    <xf numFmtId="0" fontId="86" fillId="0" borderId="0" xfId="0" applyFont="1" applyAlignment="1">
      <alignment horizontal="center" vertical="center" wrapText="1"/>
    </xf>
    <xf numFmtId="0" fontId="85" fillId="0" borderId="0" xfId="0" applyFont="1" applyAlignment="1">
      <alignment horizontal="center" vertical="center"/>
    </xf>
    <xf numFmtId="0" fontId="92" fillId="14" borderId="4" xfId="0" applyFont="1" applyFill="1" applyBorder="1" applyAlignment="1">
      <alignment horizontal="center" vertical="center" wrapText="1"/>
    </xf>
    <xf numFmtId="10" fontId="92" fillId="14" borderId="4" xfId="0" applyNumberFormat="1" applyFont="1" applyFill="1" applyBorder="1" applyAlignment="1">
      <alignment horizontal="center" vertical="center" wrapText="1"/>
    </xf>
    <xf numFmtId="0" fontId="92" fillId="14" borderId="4" xfId="0" applyFont="1" applyFill="1" applyBorder="1" applyAlignment="1">
      <alignment vertical="center" wrapText="1"/>
    </xf>
    <xf numFmtId="0" fontId="92" fillId="14" borderId="4" xfId="0" applyFont="1" applyFill="1" applyBorder="1" applyAlignment="1">
      <alignment horizontal="center" vertical="center"/>
    </xf>
    <xf numFmtId="0" fontId="85" fillId="0" borderId="0" xfId="0" applyFont="1" applyAlignment="1" applyProtection="1">
      <alignment horizontal="center" vertical="center" wrapText="1"/>
      <protection hidden="1"/>
    </xf>
    <xf numFmtId="0" fontId="92" fillId="14" borderId="23" xfId="0" applyFont="1" applyFill="1" applyBorder="1" applyAlignment="1">
      <alignment horizontal="center" vertical="center"/>
    </xf>
    <xf numFmtId="0" fontId="92" fillId="14" borderId="15" xfId="0" applyFont="1" applyFill="1" applyBorder="1" applyAlignment="1">
      <alignment horizontal="center" vertical="center"/>
    </xf>
    <xf numFmtId="0" fontId="93" fillId="14" borderId="36" xfId="0" applyFont="1" applyFill="1" applyBorder="1" applyAlignment="1">
      <alignment horizontal="center" vertical="center"/>
    </xf>
    <xf numFmtId="0" fontId="85" fillId="0" borderId="0" xfId="0" applyFont="1" applyAlignment="1" applyProtection="1">
      <alignment horizontal="center" vertical="center"/>
      <protection hidden="1"/>
    </xf>
    <xf numFmtId="0" fontId="0" fillId="0" borderId="4" xfId="0" applyBorder="1" applyAlignment="1">
      <alignment horizontal="left" vertical="center" wrapText="1"/>
    </xf>
    <xf numFmtId="1" fontId="0" fillId="0" borderId="4" xfId="200" applyNumberFormat="1" applyFont="1" applyFill="1" applyBorder="1" applyAlignment="1" applyProtection="1">
      <alignment horizontal="left" vertical="center" wrapText="1"/>
      <protection locked="0" hidden="1"/>
    </xf>
    <xf numFmtId="10" fontId="0" fillId="0" borderId="4" xfId="200" applyNumberFormat="1" applyFont="1" applyFill="1" applyBorder="1" applyAlignment="1" applyProtection="1">
      <alignment horizontal="left" vertical="center" wrapText="1"/>
      <protection locked="0" hidden="1"/>
    </xf>
    <xf numFmtId="2" fontId="0" fillId="0" borderId="4" xfId="200" applyNumberFormat="1" applyFont="1" applyFill="1" applyBorder="1" applyAlignment="1" applyProtection="1">
      <alignment horizontal="left" vertical="center" wrapText="1"/>
      <protection locked="0" hidden="1"/>
    </xf>
    <xf numFmtId="2" fontId="86" fillId="0" borderId="4" xfId="0" applyNumberFormat="1" applyFont="1" applyBorder="1" applyAlignment="1">
      <alignment horizontal="center" vertical="center" wrapText="1"/>
    </xf>
    <xf numFmtId="2" fontId="54" fillId="0" borderId="4" xfId="0" applyNumberFormat="1" applyFont="1" applyBorder="1" applyAlignment="1">
      <alignment horizontal="center" vertical="center" wrapText="1"/>
    </xf>
    <xf numFmtId="2" fontId="0" fillId="0" borderId="0" xfId="0" applyNumberFormat="1" applyAlignment="1">
      <alignment vertical="center"/>
    </xf>
    <xf numFmtId="0" fontId="86" fillId="6" borderId="35" xfId="0" applyFont="1" applyFill="1" applyBorder="1" applyAlignment="1">
      <alignment horizontal="center" vertical="center" wrapText="1"/>
    </xf>
    <xf numFmtId="0" fontId="86" fillId="6" borderId="5" xfId="0" applyFont="1" applyFill="1" applyBorder="1" applyAlignment="1">
      <alignment horizontal="center" vertical="center" wrapText="1"/>
    </xf>
    <xf numFmtId="164" fontId="85" fillId="6" borderId="13" xfId="11" applyFont="1" applyFill="1" applyBorder="1" applyAlignment="1" applyProtection="1">
      <alignment horizontal="center" vertical="center"/>
    </xf>
    <xf numFmtId="164" fontId="86" fillId="6" borderId="13" xfId="11" applyFont="1" applyFill="1" applyBorder="1" applyAlignment="1" applyProtection="1">
      <alignment horizontal="center" vertical="center"/>
    </xf>
    <xf numFmtId="2" fontId="87" fillId="0" borderId="0" xfId="0" applyNumberFormat="1" applyFont="1" applyAlignment="1">
      <alignment horizontal="right" vertical="center"/>
    </xf>
    <xf numFmtId="0" fontId="86" fillId="0" borderId="23" xfId="211" applyNumberFormat="1" applyFont="1" applyFill="1" applyBorder="1" applyAlignment="1" applyProtection="1">
      <alignment horizontal="center" vertical="center"/>
    </xf>
    <xf numFmtId="0" fontId="86" fillId="0" borderId="3" xfId="211" applyNumberFormat="1" applyFont="1" applyFill="1" applyBorder="1" applyAlignment="1" applyProtection="1">
      <alignment horizontal="center" vertical="center"/>
    </xf>
    <xf numFmtId="164" fontId="86" fillId="0" borderId="4" xfId="11" applyFont="1" applyFill="1" applyBorder="1" applyAlignment="1" applyProtection="1">
      <alignment horizontal="center" vertical="center"/>
    </xf>
    <xf numFmtId="0" fontId="86" fillId="0" borderId="36" xfId="0" applyFont="1" applyBorder="1" applyAlignment="1">
      <alignment horizontal="center" vertical="center"/>
    </xf>
    <xf numFmtId="0" fontId="86" fillId="7" borderId="37" xfId="211" applyNumberFormat="1" applyFont="1" applyFill="1" applyBorder="1" applyAlignment="1" applyProtection="1">
      <alignment horizontal="center" vertical="center"/>
    </xf>
    <xf numFmtId="0" fontId="86" fillId="7" borderId="38" xfId="211" applyNumberFormat="1" applyFont="1" applyFill="1" applyBorder="1" applyAlignment="1" applyProtection="1">
      <alignment horizontal="center" vertical="center"/>
    </xf>
    <xf numFmtId="164" fontId="85" fillId="7" borderId="4" xfId="11" applyFont="1" applyFill="1" applyBorder="1" applyAlignment="1" applyProtection="1">
      <alignment horizontal="center" vertical="center"/>
    </xf>
    <xf numFmtId="0" fontId="86" fillId="7" borderId="4" xfId="0" applyFont="1" applyFill="1" applyBorder="1" applyAlignment="1">
      <alignment horizontal="center" vertical="center"/>
    </xf>
    <xf numFmtId="2" fontId="85" fillId="0" borderId="0" xfId="0" applyNumberFormat="1" applyFont="1" applyAlignment="1">
      <alignment vertical="center"/>
    </xf>
    <xf numFmtId="0" fontId="86" fillId="0" borderId="0" xfId="0" applyFont="1" applyAlignment="1">
      <alignment horizontal="right" vertical="center"/>
    </xf>
    <xf numFmtId="0" fontId="86" fillId="7" borderId="0" xfId="211" applyNumberFormat="1" applyFont="1" applyFill="1" applyBorder="1" applyAlignment="1" applyProtection="1">
      <alignment horizontal="center" vertical="center"/>
    </xf>
    <xf numFmtId="164" fontId="86" fillId="7" borderId="4" xfId="11" applyFont="1" applyFill="1" applyBorder="1" applyAlignment="1" applyProtection="1">
      <alignment horizontal="center" vertical="center"/>
    </xf>
    <xf numFmtId="0" fontId="85" fillId="0" borderId="0" xfId="0" applyFont="1" applyAlignment="1">
      <alignment horizontal="left" vertical="center"/>
    </xf>
    <xf numFmtId="0" fontId="85" fillId="0" borderId="0" xfId="0" applyFont="1" applyAlignment="1">
      <alignment horizontal="justify" vertical="center"/>
    </xf>
    <xf numFmtId="178" fontId="85" fillId="0" borderId="0" xfId="0" applyNumberFormat="1" applyFont="1" applyAlignment="1">
      <alignment vertical="center"/>
    </xf>
    <xf numFmtId="10" fontId="85" fillId="0" borderId="0" xfId="0" applyNumberFormat="1" applyFont="1" applyAlignment="1">
      <alignment horizontal="justify" vertical="center"/>
    </xf>
    <xf numFmtId="14" fontId="86" fillId="0" borderId="0" xfId="0" applyNumberFormat="1" applyFont="1" applyAlignment="1">
      <alignment horizontal="center" vertical="center"/>
    </xf>
    <xf numFmtId="0" fontId="85" fillId="0" borderId="0" xfId="0" applyFont="1" applyAlignment="1">
      <alignment vertical="center"/>
    </xf>
    <xf numFmtId="10" fontId="88" fillId="0" borderId="0" xfId="0" applyNumberFormat="1" applyFont="1" applyAlignment="1">
      <alignment horizontal="center" vertical="center"/>
    </xf>
    <xf numFmtId="0" fontId="88" fillId="0" borderId="0" xfId="0" applyFont="1" applyAlignment="1" applyProtection="1">
      <alignment horizontal="center" vertical="center"/>
      <protection hidden="1"/>
    </xf>
    <xf numFmtId="10" fontId="88" fillId="0" borderId="0" xfId="0" applyNumberFormat="1" applyFont="1" applyAlignment="1" applyProtection="1">
      <alignment horizontal="center" vertical="center"/>
      <protection hidden="1"/>
    </xf>
    <xf numFmtId="0" fontId="87" fillId="0" borderId="0" xfId="0" applyFont="1" applyAlignment="1" applyProtection="1">
      <alignment horizontal="right" vertical="center"/>
      <protection hidden="1"/>
    </xf>
    <xf numFmtId="0" fontId="87" fillId="0" borderId="0" xfId="0" applyFont="1" applyAlignment="1" applyProtection="1">
      <alignment horizontal="left" vertical="center"/>
      <protection hidden="1"/>
    </xf>
    <xf numFmtId="10" fontId="87" fillId="0" borderId="0" xfId="0" applyNumberFormat="1" applyFont="1" applyAlignment="1" applyProtection="1">
      <alignment horizontal="left" vertical="center"/>
      <protection hidden="1"/>
    </xf>
    <xf numFmtId="0" fontId="87" fillId="0" borderId="0" xfId="0" applyFont="1" applyAlignment="1" applyProtection="1">
      <alignment horizontal="center" vertical="center"/>
      <protection hidden="1"/>
    </xf>
    <xf numFmtId="0" fontId="87" fillId="0" borderId="0" xfId="0" applyFont="1" applyAlignment="1" applyProtection="1">
      <alignment vertical="center"/>
      <protection hidden="1"/>
    </xf>
    <xf numFmtId="0" fontId="88" fillId="0" borderId="0" xfId="0" applyFont="1" applyAlignment="1" applyProtection="1">
      <alignment horizontal="left" vertical="center"/>
      <protection hidden="1"/>
    </xf>
    <xf numFmtId="10" fontId="88" fillId="0" borderId="0" xfId="0" applyNumberFormat="1" applyFont="1" applyAlignment="1" applyProtection="1">
      <alignment horizontal="left" vertical="center"/>
      <protection hidden="1"/>
    </xf>
    <xf numFmtId="0" fontId="87" fillId="0" borderId="0" xfId="0" applyFont="1" applyAlignment="1" applyProtection="1">
      <alignment horizontal="center" vertical="center" wrapText="1"/>
      <protection hidden="1"/>
    </xf>
    <xf numFmtId="0" fontId="87" fillId="0" borderId="0" xfId="206" applyFont="1" applyAlignment="1" applyProtection="1">
      <alignment vertical="center"/>
      <protection hidden="1"/>
    </xf>
    <xf numFmtId="10" fontId="87" fillId="0" borderId="0" xfId="206" applyNumberFormat="1" applyFont="1" applyAlignment="1" applyProtection="1">
      <alignment vertical="center"/>
      <protection hidden="1"/>
    </xf>
    <xf numFmtId="0" fontId="88" fillId="0" borderId="0" xfId="206" applyFont="1" applyAlignment="1" applyProtection="1">
      <alignment vertical="center"/>
      <protection hidden="1"/>
    </xf>
    <xf numFmtId="0" fontId="87" fillId="0" borderId="0" xfId="206" applyFont="1" applyAlignment="1" applyProtection="1">
      <alignment horizontal="center" vertical="center"/>
      <protection hidden="1"/>
    </xf>
    <xf numFmtId="0" fontId="88" fillId="0" borderId="0" xfId="206" applyFont="1" applyAlignment="1" applyProtection="1">
      <alignment horizontal="left" vertical="center"/>
      <protection hidden="1"/>
    </xf>
    <xf numFmtId="10" fontId="88" fillId="0" borderId="0" xfId="206" applyNumberFormat="1" applyFont="1" applyAlignment="1" applyProtection="1">
      <alignment vertical="center"/>
      <protection hidden="1"/>
    </xf>
    <xf numFmtId="180" fontId="86" fillId="0" borderId="0" xfId="0" applyNumberFormat="1" applyFont="1" applyAlignment="1">
      <alignment vertical="center"/>
    </xf>
    <xf numFmtId="0" fontId="88" fillId="0" borderId="0" xfId="206" applyFont="1" applyAlignment="1" applyProtection="1">
      <alignment horizontal="center" vertical="center"/>
      <protection hidden="1"/>
    </xf>
    <xf numFmtId="10" fontId="87" fillId="0" borderId="0" xfId="0" applyNumberFormat="1" applyFont="1" applyAlignment="1" applyProtection="1">
      <alignment horizontal="center" vertical="center" wrapText="1"/>
      <protection hidden="1"/>
    </xf>
    <xf numFmtId="0" fontId="87" fillId="0" borderId="0" xfId="0" applyFont="1" applyAlignment="1" applyProtection="1">
      <alignment vertical="center" wrapText="1"/>
      <protection hidden="1"/>
    </xf>
    <xf numFmtId="0" fontId="86" fillId="0" borderId="0" xfId="0" applyFont="1" applyAlignment="1" applyProtection="1">
      <alignment horizontal="center" vertical="center" wrapText="1"/>
      <protection hidden="1"/>
    </xf>
    <xf numFmtId="10" fontId="87" fillId="0" borderId="0" xfId="0" applyNumberFormat="1" applyFont="1" applyAlignment="1" applyProtection="1">
      <alignment horizontal="center" vertical="center"/>
      <protection hidden="1"/>
    </xf>
    <xf numFmtId="165" fontId="87" fillId="0" borderId="0" xfId="211" applyNumberFormat="1" applyFont="1" applyFill="1" applyBorder="1" applyAlignment="1" applyProtection="1">
      <alignment horizontal="center" vertical="center" wrapText="1"/>
      <protection hidden="1"/>
    </xf>
    <xf numFmtId="10" fontId="87" fillId="0" borderId="0" xfId="211" applyNumberFormat="1" applyFont="1" applyFill="1" applyBorder="1" applyAlignment="1" applyProtection="1">
      <alignment horizontal="center" vertical="center" wrapText="1"/>
      <protection hidden="1"/>
    </xf>
    <xf numFmtId="0" fontId="87" fillId="0" borderId="0" xfId="211" applyFont="1" applyFill="1" applyBorder="1" applyAlignment="1" applyProtection="1">
      <alignment vertical="center"/>
      <protection hidden="1"/>
    </xf>
    <xf numFmtId="0" fontId="88" fillId="0" borderId="0" xfId="211" applyNumberFormat="1" applyFont="1" applyFill="1" applyBorder="1" applyAlignment="1" applyProtection="1">
      <alignment horizontal="center" vertical="center" wrapText="1"/>
      <protection hidden="1"/>
    </xf>
    <xf numFmtId="2" fontId="88" fillId="0" borderId="0" xfId="0" applyNumberFormat="1" applyFont="1" applyAlignment="1" applyProtection="1">
      <alignment horizontal="right" vertical="center" wrapText="1"/>
      <protection hidden="1"/>
    </xf>
    <xf numFmtId="2" fontId="88" fillId="0" borderId="0" xfId="0" applyNumberFormat="1" applyFont="1" applyAlignment="1" applyProtection="1">
      <alignment horizontal="center" vertical="center"/>
      <protection hidden="1"/>
    </xf>
    <xf numFmtId="2" fontId="85" fillId="0" borderId="0" xfId="0" applyNumberFormat="1" applyFont="1" applyAlignment="1" applyProtection="1">
      <alignment horizontal="center" vertical="center"/>
      <protection hidden="1"/>
    </xf>
    <xf numFmtId="165" fontId="88" fillId="0" borderId="0" xfId="211" applyNumberFormat="1" applyFont="1" applyFill="1" applyBorder="1" applyAlignment="1" applyProtection="1">
      <alignment horizontal="center" vertical="center" wrapText="1"/>
      <protection hidden="1"/>
    </xf>
    <xf numFmtId="10" fontId="88" fillId="0" borderId="0" xfId="211" applyNumberFormat="1" applyFont="1" applyFill="1" applyBorder="1" applyAlignment="1" applyProtection="1">
      <alignment horizontal="center" vertical="center" wrapText="1"/>
      <protection hidden="1"/>
    </xf>
    <xf numFmtId="0" fontId="88" fillId="0" borderId="0" xfId="211" applyFont="1" applyFill="1" applyBorder="1" applyAlignment="1" applyProtection="1">
      <alignment vertical="center" wrapText="1"/>
      <protection hidden="1"/>
    </xf>
    <xf numFmtId="168" fontId="88" fillId="0" borderId="0" xfId="0" applyNumberFormat="1" applyFont="1" applyAlignment="1" applyProtection="1">
      <alignment horizontal="right" vertical="center" wrapText="1"/>
      <protection hidden="1"/>
    </xf>
    <xf numFmtId="2" fontId="88" fillId="0" borderId="0" xfId="0" applyNumberFormat="1" applyFont="1" applyAlignment="1" applyProtection="1">
      <alignment horizontal="center" vertical="center" wrapText="1"/>
      <protection hidden="1"/>
    </xf>
    <xf numFmtId="168" fontId="86" fillId="0" borderId="0" xfId="0" applyNumberFormat="1" applyFont="1" applyAlignment="1" applyProtection="1">
      <alignment horizontal="right" vertical="center" wrapText="1"/>
      <protection hidden="1"/>
    </xf>
    <xf numFmtId="2" fontId="86" fillId="0" borderId="0" xfId="0" applyNumberFormat="1" applyFont="1" applyAlignment="1" applyProtection="1">
      <alignment vertical="center" wrapText="1"/>
      <protection hidden="1"/>
    </xf>
    <xf numFmtId="0" fontId="88" fillId="0" borderId="0" xfId="211" applyNumberFormat="1" applyFont="1" applyFill="1" applyBorder="1" applyAlignment="1" applyProtection="1">
      <alignment vertical="center"/>
      <protection hidden="1"/>
    </xf>
    <xf numFmtId="167" fontId="88" fillId="0" borderId="0" xfId="0" applyNumberFormat="1" applyFont="1" applyAlignment="1" applyProtection="1">
      <alignment horizontal="right" vertical="center" wrapText="1"/>
      <protection hidden="1"/>
    </xf>
    <xf numFmtId="2" fontId="86" fillId="0" borderId="0" xfId="0" applyNumberFormat="1" applyFont="1" applyAlignment="1" applyProtection="1">
      <alignment vertical="center"/>
      <protection hidden="1"/>
    </xf>
    <xf numFmtId="0" fontId="88" fillId="0" borderId="0" xfId="211" applyFont="1" applyFill="1" applyBorder="1" applyAlignment="1" applyProtection="1">
      <alignment horizontal="center" vertical="center" wrapText="1"/>
      <protection hidden="1"/>
    </xf>
    <xf numFmtId="2" fontId="88" fillId="0" borderId="0" xfId="11" applyNumberFormat="1" applyFont="1" applyFill="1" applyBorder="1" applyAlignment="1" applyProtection="1">
      <alignment horizontal="right" vertical="center" wrapText="1"/>
      <protection hidden="1"/>
    </xf>
    <xf numFmtId="168" fontId="86" fillId="0" borderId="0" xfId="11" applyNumberFormat="1" applyFont="1" applyFill="1" applyBorder="1" applyAlignment="1" applyProtection="1">
      <alignment horizontal="center" vertical="center"/>
      <protection hidden="1"/>
    </xf>
    <xf numFmtId="171" fontId="88" fillId="0" borderId="0" xfId="211" quotePrefix="1" applyNumberFormat="1" applyFont="1" applyFill="1" applyBorder="1" applyAlignment="1" applyProtection="1">
      <alignment vertical="center" wrapText="1"/>
      <protection hidden="1"/>
    </xf>
    <xf numFmtId="171" fontId="88" fillId="0" borderId="0" xfId="211" applyNumberFormat="1" applyFont="1" applyFill="1" applyBorder="1" applyAlignment="1" applyProtection="1">
      <alignment vertical="center" wrapText="1"/>
      <protection hidden="1"/>
    </xf>
    <xf numFmtId="0" fontId="87" fillId="0" borderId="0" xfId="211" applyFont="1" applyFill="1" applyBorder="1" applyAlignment="1" applyProtection="1">
      <alignment vertical="center" wrapText="1"/>
      <protection hidden="1"/>
    </xf>
    <xf numFmtId="165" fontId="88" fillId="0" borderId="0" xfId="211" applyNumberFormat="1" applyFont="1" applyFill="1" applyBorder="1" applyAlignment="1" applyProtection="1">
      <alignment vertical="center" wrapText="1"/>
      <protection hidden="1"/>
    </xf>
    <xf numFmtId="2" fontId="86" fillId="0" borderId="0" xfId="11" applyNumberFormat="1" applyFont="1" applyFill="1" applyBorder="1" applyAlignment="1" applyProtection="1">
      <alignment horizontal="center" vertical="center"/>
      <protection hidden="1"/>
    </xf>
    <xf numFmtId="0" fontId="88" fillId="0" borderId="0" xfId="211" applyNumberFormat="1" applyFont="1" applyFill="1" applyBorder="1" applyAlignment="1" applyProtection="1">
      <alignment vertical="center" wrapText="1"/>
      <protection hidden="1"/>
    </xf>
    <xf numFmtId="3" fontId="88" fillId="0" borderId="0" xfId="211" applyNumberFormat="1" applyFont="1" applyFill="1" applyBorder="1" applyAlignment="1" applyProtection="1">
      <alignment vertical="center" wrapText="1"/>
      <protection hidden="1"/>
    </xf>
    <xf numFmtId="2" fontId="88" fillId="0" borderId="0" xfId="0" applyNumberFormat="1" applyFont="1" applyAlignment="1" applyProtection="1">
      <alignment horizontal="right" vertical="center"/>
      <protection hidden="1"/>
    </xf>
    <xf numFmtId="0" fontId="87" fillId="0" borderId="0" xfId="211" applyFont="1" applyFill="1" applyBorder="1" applyAlignment="1" applyProtection="1">
      <alignment horizontal="center" vertical="center" wrapText="1"/>
      <protection hidden="1"/>
    </xf>
    <xf numFmtId="0" fontId="88" fillId="0" borderId="0" xfId="211" applyNumberFormat="1" applyFont="1" applyFill="1" applyBorder="1" applyAlignment="1" applyProtection="1">
      <alignment horizontal="center" vertical="center"/>
      <protection hidden="1"/>
    </xf>
    <xf numFmtId="10" fontId="88" fillId="0" borderId="0" xfId="211" applyNumberFormat="1" applyFont="1" applyFill="1" applyBorder="1" applyAlignment="1" applyProtection="1">
      <alignment horizontal="center" vertical="center"/>
      <protection hidden="1"/>
    </xf>
    <xf numFmtId="0" fontId="0" fillId="0" borderId="4" xfId="0" applyBorder="1" applyAlignment="1">
      <alignment horizontal="justify" vertical="center" wrapText="1"/>
    </xf>
    <xf numFmtId="2" fontId="86" fillId="0" borderId="4" xfId="0" applyNumberFormat="1" applyFont="1" applyBorder="1" applyAlignment="1">
      <alignment horizontal="left" vertical="center" wrapText="1"/>
    </xf>
    <xf numFmtId="0" fontId="54" fillId="0" borderId="0" xfId="0" applyFont="1" applyAlignment="1">
      <alignment horizontal="center" vertical="center"/>
    </xf>
    <xf numFmtId="0" fontId="0" fillId="0" borderId="0" xfId="200" applyNumberFormat="1" applyFont="1" applyFill="1" applyBorder="1" applyAlignment="1" applyProtection="1">
      <alignment vertical="center"/>
    </xf>
    <xf numFmtId="0" fontId="4" fillId="0" borderId="0" xfId="200" applyNumberFormat="1" applyFont="1" applyFill="1" applyBorder="1" applyAlignment="1" applyProtection="1">
      <alignment vertical="center"/>
    </xf>
    <xf numFmtId="0" fontId="56" fillId="0" borderId="0" xfId="200" applyNumberFormat="1" applyFont="1" applyFill="1" applyBorder="1" applyAlignment="1" applyProtection="1">
      <alignment vertical="center"/>
    </xf>
    <xf numFmtId="0" fontId="99" fillId="0" borderId="0" xfId="0" applyFont="1" applyAlignment="1">
      <alignment vertical="center"/>
    </xf>
    <xf numFmtId="0" fontId="35" fillId="0" borderId="0" xfId="0" applyFont="1" applyAlignment="1" applyProtection="1">
      <alignment vertical="center"/>
      <protection hidden="1"/>
    </xf>
    <xf numFmtId="0" fontId="16" fillId="0" borderId="0" xfId="206" applyAlignment="1">
      <alignment horizontal="left" vertical="center"/>
    </xf>
    <xf numFmtId="0" fontId="3" fillId="0" borderId="0" xfId="0" applyFont="1" applyProtection="1">
      <protection hidden="1"/>
    </xf>
    <xf numFmtId="0" fontId="54" fillId="0" borderId="0" xfId="197" applyFont="1" applyAlignment="1" applyProtection="1">
      <alignment horizontal="center" vertical="center"/>
      <protection hidden="1"/>
    </xf>
    <xf numFmtId="0" fontId="16" fillId="6" borderId="4" xfId="0" applyFont="1" applyFill="1" applyBorder="1" applyAlignment="1" applyProtection="1">
      <alignment vertical="center"/>
      <protection locked="0"/>
    </xf>
    <xf numFmtId="0" fontId="16" fillId="0" borderId="4" xfId="211" applyNumberFormat="1" applyFont="1" applyFill="1" applyBorder="1" applyAlignment="1" applyProtection="1">
      <alignment horizontal="center" vertical="center"/>
    </xf>
    <xf numFmtId="0" fontId="16" fillId="7" borderId="4" xfId="211" applyNumberFormat="1" applyFont="1" applyFill="1" applyBorder="1" applyAlignment="1" applyProtection="1">
      <alignment horizontal="center" vertical="center"/>
    </xf>
    <xf numFmtId="0" fontId="16" fillId="0" borderId="0" xfId="200" applyNumberFormat="1" applyFill="1" applyBorder="1" applyAlignment="1" applyProtection="1">
      <alignment horizontal="center" vertical="center"/>
    </xf>
    <xf numFmtId="0" fontId="16" fillId="0" borderId="0" xfId="0" applyFont="1" applyAlignment="1">
      <alignment horizontal="center" vertical="center" wrapText="1"/>
    </xf>
    <xf numFmtId="0" fontId="16" fillId="0" borderId="0" xfId="200" applyNumberFormat="1" applyFill="1" applyBorder="1" applyAlignment="1" applyProtection="1">
      <alignment horizontal="center" vertical="center"/>
      <protection hidden="1"/>
    </xf>
    <xf numFmtId="0" fontId="41" fillId="0" borderId="0" xfId="204" applyNumberFormat="1" applyFont="1" applyFill="1" applyBorder="1" applyAlignment="1" applyProtection="1">
      <alignment vertical="top"/>
      <protection hidden="1"/>
    </xf>
    <xf numFmtId="0" fontId="1" fillId="0" borderId="0" xfId="204" applyNumberFormat="1" applyFont="1" applyFill="1" applyBorder="1" applyAlignment="1" applyProtection="1">
      <alignment vertical="top"/>
      <protection hidden="1"/>
    </xf>
    <xf numFmtId="178" fontId="16" fillId="0" borderId="0" xfId="194" applyNumberFormat="1" applyFont="1" applyAlignment="1">
      <alignment horizontal="left" vertical="center"/>
    </xf>
    <xf numFmtId="0" fontId="16" fillId="0" borderId="0" xfId="196" applyAlignment="1">
      <alignment horizontal="left" vertical="center"/>
    </xf>
    <xf numFmtId="0" fontId="16" fillId="0" borderId="0" xfId="207" applyAlignment="1">
      <alignment horizontal="left" vertical="center"/>
    </xf>
    <xf numFmtId="0" fontId="16" fillId="0" borderId="0" xfId="194" applyFont="1" applyAlignment="1">
      <alignment vertical="top" wrapText="1"/>
    </xf>
    <xf numFmtId="165" fontId="16" fillId="0" borderId="0" xfId="194" applyNumberFormat="1" applyFont="1" applyAlignment="1">
      <alignment horizontal="center" vertical="top"/>
    </xf>
    <xf numFmtId="0" fontId="16" fillId="0" borderId="0" xfId="194" applyFont="1" applyAlignment="1">
      <alignment horizontal="justify"/>
    </xf>
    <xf numFmtId="165" fontId="16" fillId="0" borderId="0" xfId="194" applyNumberFormat="1" applyFont="1" applyAlignment="1">
      <alignment horizontal="center" vertical="center"/>
    </xf>
    <xf numFmtId="0" fontId="16" fillId="0" borderId="0" xfId="194" applyFont="1" applyAlignment="1">
      <alignment horizontal="center" vertical="top"/>
    </xf>
    <xf numFmtId="0" fontId="16" fillId="0" borderId="0" xfId="194" applyFont="1" applyAlignment="1">
      <alignment vertical="top"/>
    </xf>
    <xf numFmtId="165" fontId="16" fillId="0" borderId="0" xfId="0" applyNumberFormat="1" applyFont="1" applyAlignment="1">
      <alignment horizontal="center" vertical="center"/>
    </xf>
    <xf numFmtId="0" fontId="16" fillId="0" borderId="0" xfId="0" applyFont="1" applyAlignment="1">
      <alignment horizontal="left" vertical="center" wrapText="1" indent="2"/>
    </xf>
    <xf numFmtId="0" fontId="16" fillId="0" borderId="0" xfId="0" applyFont="1" applyAlignment="1">
      <alignment vertical="center" wrapText="1"/>
    </xf>
    <xf numFmtId="0" fontId="16" fillId="4" borderId="0" xfId="0" applyFont="1" applyFill="1" applyAlignment="1">
      <alignment vertical="center"/>
    </xf>
    <xf numFmtId="0" fontId="16" fillId="4" borderId="0" xfId="0" applyFont="1" applyFill="1" applyAlignment="1" applyProtection="1">
      <alignment vertical="center"/>
      <protection locked="0"/>
    </xf>
    <xf numFmtId="0" fontId="16" fillId="0" borderId="0" xfId="0" applyFont="1" applyAlignment="1">
      <alignment horizontal="left" vertical="center" indent="2"/>
    </xf>
    <xf numFmtId="0" fontId="16" fillId="4" borderId="22" xfId="0" applyFont="1" applyFill="1" applyBorder="1" applyAlignment="1" applyProtection="1">
      <alignment horizontal="left" vertical="center"/>
      <protection locked="0"/>
    </xf>
    <xf numFmtId="0" fontId="37" fillId="0" borderId="0" xfId="209" applyFont="1" applyProtection="1">
      <protection hidden="1"/>
    </xf>
    <xf numFmtId="0" fontId="37" fillId="0" borderId="0" xfId="209" applyFont="1" applyAlignment="1" applyProtection="1">
      <alignment vertical="center"/>
      <protection hidden="1"/>
    </xf>
    <xf numFmtId="0" fontId="37" fillId="0" borderId="0" xfId="209" applyFont="1" applyAlignment="1" applyProtection="1">
      <alignment wrapText="1"/>
      <protection hidden="1"/>
    </xf>
    <xf numFmtId="10" fontId="37" fillId="0" borderId="0" xfId="209" applyNumberFormat="1" applyFont="1" applyAlignment="1" applyProtection="1">
      <alignment vertical="center"/>
      <protection hidden="1"/>
    </xf>
    <xf numFmtId="0" fontId="1" fillId="0" borderId="0" xfId="198" applyAlignment="1" applyProtection="1">
      <alignment horizontal="left" vertical="center"/>
      <protection hidden="1"/>
    </xf>
    <xf numFmtId="0" fontId="79" fillId="0" borderId="0" xfId="0" quotePrefix="1" applyFont="1" applyAlignment="1" applyProtection="1">
      <alignment horizontal="left" vertical="center"/>
      <protection hidden="1"/>
    </xf>
    <xf numFmtId="0" fontId="79" fillId="0" borderId="0" xfId="0" applyFont="1" applyAlignment="1" applyProtection="1">
      <alignment vertical="center"/>
      <protection hidden="1"/>
    </xf>
    <xf numFmtId="0" fontId="23" fillId="0" borderId="6" xfId="205" applyFont="1" applyBorder="1" applyAlignment="1" applyProtection="1">
      <alignment horizontal="right" vertical="center"/>
      <protection hidden="1"/>
    </xf>
    <xf numFmtId="0" fontId="23" fillId="0" borderId="0" xfId="205" applyFont="1" applyAlignment="1" applyProtection="1">
      <alignment horizontal="right" vertical="center"/>
      <protection hidden="1"/>
    </xf>
    <xf numFmtId="0" fontId="21" fillId="0" borderId="6" xfId="205" applyFont="1" applyBorder="1" applyAlignment="1" applyProtection="1">
      <alignment horizontal="right" vertical="center"/>
      <protection hidden="1"/>
    </xf>
    <xf numFmtId="0" fontId="21" fillId="0" borderId="0" xfId="205" applyFont="1" applyAlignment="1" applyProtection="1">
      <alignment horizontal="right" vertical="center"/>
      <protection hidden="1"/>
    </xf>
    <xf numFmtId="0" fontId="24" fillId="0" borderId="4" xfId="205" applyFont="1" applyBorder="1" applyAlignment="1" applyProtection="1">
      <alignment horizontal="center" vertical="center"/>
      <protection hidden="1"/>
    </xf>
    <xf numFmtId="0" fontId="17" fillId="0" borderId="4" xfId="205" applyFont="1" applyBorder="1" applyAlignment="1" applyProtection="1">
      <alignment horizontal="center" vertical="center"/>
      <protection hidden="1"/>
    </xf>
    <xf numFmtId="0" fontId="84" fillId="0" borderId="11" xfId="205" applyFont="1" applyBorder="1" applyAlignment="1" applyProtection="1">
      <alignment horizontal="center" vertical="center" textRotation="90"/>
      <protection hidden="1"/>
    </xf>
    <xf numFmtId="0" fontId="84" fillId="0" borderId="12" xfId="205" applyFont="1" applyBorder="1" applyAlignment="1" applyProtection="1">
      <alignment horizontal="center" vertical="center" textRotation="90"/>
      <protection hidden="1"/>
    </xf>
    <xf numFmtId="0" fontId="84" fillId="0" borderId="13" xfId="205" applyFont="1" applyBorder="1" applyAlignment="1" applyProtection="1">
      <alignment horizontal="center" vertical="center" textRotation="90"/>
      <protection hidden="1"/>
    </xf>
    <xf numFmtId="0" fontId="98" fillId="0" borderId="11" xfId="205" applyFont="1" applyBorder="1" applyAlignment="1" applyProtection="1">
      <alignment horizontal="center" vertical="center" textRotation="90"/>
      <protection hidden="1"/>
    </xf>
    <xf numFmtId="0" fontId="98" fillId="0" borderId="12" xfId="205" applyFont="1" applyBorder="1" applyAlignment="1" applyProtection="1">
      <alignment horizontal="center" vertical="center" textRotation="90"/>
      <protection hidden="1"/>
    </xf>
    <xf numFmtId="0" fontId="98" fillId="0" borderId="13" xfId="205" applyFont="1" applyBorder="1" applyAlignment="1" applyProtection="1">
      <alignment horizontal="center" vertical="center" textRotation="90"/>
      <protection hidden="1"/>
    </xf>
    <xf numFmtId="0" fontId="23" fillId="0" borderId="8" xfId="205" applyFont="1" applyBorder="1" applyAlignment="1" applyProtection="1">
      <alignment horizontal="right" vertical="center"/>
      <protection hidden="1"/>
    </xf>
    <xf numFmtId="0" fontId="23" fillId="0" borderId="5" xfId="205" applyFont="1" applyBorder="1" applyAlignment="1" applyProtection="1">
      <alignment horizontal="right" vertical="center"/>
      <protection hidden="1"/>
    </xf>
    <xf numFmtId="0" fontId="21" fillId="0" borderId="29" xfId="205" applyFont="1" applyBorder="1" applyAlignment="1" applyProtection="1">
      <alignment horizontal="right" vertical="center"/>
      <protection hidden="1"/>
    </xf>
    <xf numFmtId="0" fontId="21" fillId="0" borderId="10" xfId="205" applyFont="1" applyBorder="1" applyAlignment="1" applyProtection="1">
      <alignment horizontal="right" vertical="center"/>
      <protection hidden="1"/>
    </xf>
    <xf numFmtId="0" fontId="19" fillId="0" borderId="22" xfId="205" applyFont="1" applyBorder="1" applyAlignment="1" applyProtection="1">
      <alignment horizontal="justify" vertical="center"/>
      <protection hidden="1"/>
    </xf>
    <xf numFmtId="0" fontId="19" fillId="0" borderId="19" xfId="205" applyFont="1" applyBorder="1" applyAlignment="1" applyProtection="1">
      <alignment horizontal="justify" vertical="center"/>
      <protection hidden="1"/>
    </xf>
    <xf numFmtId="0" fontId="1" fillId="0" borderId="6" xfId="205" applyBorder="1"/>
    <xf numFmtId="0" fontId="1" fillId="0" borderId="0" xfId="205"/>
    <xf numFmtId="0" fontId="1" fillId="0" borderId="7" xfId="205" applyBorder="1"/>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96" fillId="14" borderId="16" xfId="205" applyFont="1" applyFill="1" applyBorder="1" applyAlignment="1" applyProtection="1">
      <alignment horizontal="left" vertical="center" wrapText="1"/>
      <protection hidden="1"/>
    </xf>
    <xf numFmtId="0" fontId="96" fillId="14" borderId="39" xfId="205" applyFont="1" applyFill="1" applyBorder="1" applyAlignment="1" applyProtection="1">
      <alignment horizontal="left" vertical="center" wrapText="1"/>
      <protection hidden="1"/>
    </xf>
    <xf numFmtId="0" fontId="96" fillId="14" borderId="17" xfId="205" applyFont="1" applyFill="1" applyBorder="1" applyAlignment="1" applyProtection="1">
      <alignment horizontal="left" vertical="center" wrapText="1"/>
      <protection hidden="1"/>
    </xf>
    <xf numFmtId="0" fontId="20" fillId="0" borderId="18" xfId="205" applyFont="1" applyBorder="1" applyAlignment="1" applyProtection="1">
      <alignment horizontal="center" vertical="center"/>
      <protection hidden="1"/>
    </xf>
    <xf numFmtId="0" fontId="20" fillId="0" borderId="22" xfId="205" applyFont="1" applyBorder="1" applyAlignment="1" applyProtection="1">
      <alignment horizontal="center" vertical="center"/>
      <protection hidden="1"/>
    </xf>
    <xf numFmtId="0" fontId="20" fillId="0" borderId="19" xfId="205" applyFont="1" applyBorder="1" applyAlignment="1" applyProtection="1">
      <alignment horizontal="center" vertical="center"/>
      <protection hidden="1"/>
    </xf>
    <xf numFmtId="0" fontId="29" fillId="8" borderId="0" xfId="0" applyFont="1" applyFill="1" applyAlignment="1" applyProtection="1">
      <alignment horizontal="center" vertical="top" wrapText="1"/>
      <protection hidden="1"/>
    </xf>
    <xf numFmtId="0" fontId="19" fillId="0" borderId="0" xfId="0" applyFont="1" applyAlignment="1" applyProtection="1">
      <alignment horizontal="left" vertical="top"/>
      <protection hidden="1"/>
    </xf>
    <xf numFmtId="0" fontId="19" fillId="0" borderId="22" xfId="0" applyFont="1" applyBorder="1" applyAlignment="1" applyProtection="1">
      <alignment horizontal="center" vertical="center"/>
      <protection hidden="1"/>
    </xf>
    <xf numFmtId="0" fontId="38" fillId="0" borderId="40" xfId="0" applyFont="1" applyBorder="1" applyAlignment="1" applyProtection="1">
      <alignment horizontal="center" vertical="top"/>
      <protection hidden="1"/>
    </xf>
    <xf numFmtId="0" fontId="38" fillId="0" borderId="0" xfId="0" applyFont="1" applyAlignment="1" applyProtection="1">
      <alignment horizontal="center" vertical="top"/>
      <protection hidden="1"/>
    </xf>
    <xf numFmtId="0" fontId="36" fillId="14" borderId="5" xfId="197" applyFont="1" applyFill="1" applyBorder="1" applyAlignment="1" applyProtection="1">
      <alignment horizontal="left" vertical="center" wrapText="1"/>
      <protection hidden="1"/>
    </xf>
    <xf numFmtId="0" fontId="15" fillId="0" borderId="0" xfId="197" applyFont="1" applyAlignment="1" applyProtection="1">
      <alignment horizontal="center" vertical="center"/>
      <protection hidden="1"/>
    </xf>
    <xf numFmtId="0" fontId="26" fillId="8"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54" fillId="4" borderId="16" xfId="197" applyFont="1" applyFill="1" applyBorder="1" applyAlignment="1" applyProtection="1">
      <alignment horizontal="left" vertical="center"/>
      <protection locked="0"/>
    </xf>
    <xf numFmtId="0" fontId="54" fillId="4" borderId="39" xfId="197" applyFont="1" applyFill="1" applyBorder="1" applyAlignment="1" applyProtection="1">
      <alignment horizontal="left" vertical="center"/>
      <protection locked="0"/>
    </xf>
    <xf numFmtId="0" fontId="54" fillId="4" borderId="17"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38" fillId="14" borderId="0" xfId="0" applyFont="1" applyFill="1" applyAlignment="1">
      <alignment horizontal="left" vertical="center" wrapText="1"/>
    </xf>
    <xf numFmtId="0" fontId="87" fillId="8" borderId="0" xfId="0" applyFont="1" applyFill="1" applyAlignment="1">
      <alignment horizontal="center" vertical="center"/>
    </xf>
    <xf numFmtId="0" fontId="85" fillId="0" borderId="0" xfId="0" applyFont="1" applyAlignment="1">
      <alignment horizontal="justify" vertical="center" wrapText="1"/>
    </xf>
    <xf numFmtId="0" fontId="86" fillId="0" borderId="0" xfId="206" applyFont="1" applyAlignment="1" applyProtection="1">
      <alignment horizontal="left" vertical="center"/>
      <protection hidden="1"/>
    </xf>
    <xf numFmtId="0" fontId="15" fillId="13" borderId="0" xfId="0" applyFont="1" applyFill="1" applyAlignment="1">
      <alignment horizontal="left" vertical="center" wrapText="1"/>
    </xf>
    <xf numFmtId="0" fontId="86" fillId="0" borderId="0" xfId="0" applyFont="1" applyAlignment="1">
      <alignment horizontal="center" vertical="center"/>
    </xf>
    <xf numFmtId="0" fontId="87" fillId="0" borderId="0" xfId="0" applyFont="1" applyAlignment="1">
      <alignment horizontal="center" vertical="center"/>
    </xf>
    <xf numFmtId="0" fontId="85" fillId="0" borderId="0" xfId="0" applyFont="1" applyAlignment="1">
      <alignment horizontal="center" vertical="center"/>
    </xf>
    <xf numFmtId="0" fontId="87" fillId="0" borderId="0" xfId="211" applyNumberFormat="1" applyFont="1" applyFill="1" applyBorder="1" applyAlignment="1" applyProtection="1">
      <alignment horizontal="left" vertical="center"/>
      <protection hidden="1"/>
    </xf>
    <xf numFmtId="0" fontId="86" fillId="0" borderId="0" xfId="0" applyFont="1" applyAlignment="1">
      <alignment horizontal="left" vertical="center" wrapText="1"/>
    </xf>
    <xf numFmtId="0" fontId="87" fillId="0" borderId="0" xfId="0" applyFont="1" applyAlignment="1" applyProtection="1">
      <alignment horizontal="center" vertical="center"/>
      <protection hidden="1"/>
    </xf>
    <xf numFmtId="0" fontId="87" fillId="0" borderId="0" xfId="211" applyNumberFormat="1" applyFont="1" applyFill="1" applyBorder="1" applyAlignment="1" applyProtection="1">
      <alignment horizontal="left" vertical="center" wrapText="1"/>
      <protection hidden="1"/>
    </xf>
    <xf numFmtId="0" fontId="88" fillId="0" borderId="0" xfId="206" applyFont="1" applyAlignment="1" applyProtection="1">
      <alignment horizontal="left" vertical="center"/>
      <protection hidden="1"/>
    </xf>
    <xf numFmtId="0" fontId="87" fillId="0" borderId="0" xfId="211" applyFont="1" applyFill="1" applyBorder="1" applyAlignment="1" applyProtection="1">
      <alignment horizontal="left" vertical="center" wrapText="1"/>
      <protection hidden="1"/>
    </xf>
    <xf numFmtId="0" fontId="88" fillId="0" borderId="0" xfId="0" applyFont="1" applyAlignment="1" applyProtection="1">
      <alignment horizontal="justify" vertical="center" wrapText="1"/>
      <protection hidden="1"/>
    </xf>
    <xf numFmtId="0" fontId="97" fillId="16" borderId="14" xfId="0" applyFont="1" applyFill="1" applyBorder="1" applyAlignment="1">
      <alignment horizontal="left" vertical="center" wrapText="1"/>
    </xf>
    <xf numFmtId="0" fontId="97" fillId="16" borderId="3" xfId="0" applyFont="1" applyFill="1" applyBorder="1" applyAlignment="1">
      <alignment horizontal="left" vertical="center" wrapText="1"/>
    </xf>
    <xf numFmtId="0" fontId="97" fillId="16" borderId="15" xfId="0" applyFont="1" applyFill="1" applyBorder="1" applyAlignment="1">
      <alignment horizontal="left" vertical="center" wrapText="1"/>
    </xf>
    <xf numFmtId="0" fontId="85" fillId="0" borderId="3" xfId="211" applyNumberFormat="1" applyFont="1" applyFill="1" applyBorder="1" applyAlignment="1" applyProtection="1">
      <alignment horizontal="left" vertical="center"/>
    </xf>
    <xf numFmtId="0" fontId="85" fillId="0" borderId="15" xfId="211" applyNumberFormat="1" applyFont="1" applyFill="1" applyBorder="1" applyAlignment="1" applyProtection="1">
      <alignment horizontal="left" vertical="center"/>
    </xf>
    <xf numFmtId="0" fontId="85" fillId="7" borderId="4" xfId="211" applyNumberFormat="1" applyFont="1" applyFill="1" applyBorder="1" applyAlignment="1" applyProtection="1">
      <alignment horizontal="left" vertical="center" wrapText="1"/>
    </xf>
    <xf numFmtId="0" fontId="87" fillId="0" borderId="0" xfId="0" applyFont="1" applyAlignment="1" applyProtection="1">
      <alignment horizontal="justify" vertical="center" wrapText="1"/>
      <protection hidden="1"/>
    </xf>
    <xf numFmtId="0" fontId="87" fillId="0" borderId="0" xfId="0" applyFont="1" applyAlignment="1" applyProtection="1">
      <alignment horizontal="center" vertical="center" wrapText="1"/>
      <protection hidden="1"/>
    </xf>
    <xf numFmtId="10" fontId="85" fillId="6" borderId="5" xfId="0" applyNumberFormat="1" applyFont="1" applyFill="1" applyBorder="1" applyAlignment="1">
      <alignment horizontal="center" vertical="center" wrapText="1"/>
    </xf>
    <xf numFmtId="10" fontId="85" fillId="6" borderId="9" xfId="0" applyNumberFormat="1" applyFont="1" applyFill="1" applyBorder="1" applyAlignment="1">
      <alignment horizontal="center" vertical="center" wrapText="1"/>
    </xf>
    <xf numFmtId="0" fontId="89" fillId="0" borderId="41" xfId="211" applyNumberFormat="1" applyFont="1" applyFill="1" applyBorder="1" applyAlignment="1" applyProtection="1">
      <alignment horizontal="justify" vertical="center"/>
    </xf>
    <xf numFmtId="0" fontId="89" fillId="0" borderId="0" xfId="211" applyNumberFormat="1" applyFont="1" applyFill="1" applyBorder="1" applyAlignment="1" applyProtection="1">
      <alignment horizontal="justify" vertical="center"/>
    </xf>
    <xf numFmtId="0" fontId="85" fillId="7" borderId="14" xfId="211" applyNumberFormat="1" applyFont="1" applyFill="1" applyBorder="1" applyAlignment="1" applyProtection="1">
      <alignment horizontal="left" vertical="center" wrapText="1"/>
    </xf>
    <xf numFmtId="0" fontId="85" fillId="7" borderId="3" xfId="211" applyNumberFormat="1" applyFont="1" applyFill="1" applyBorder="1" applyAlignment="1" applyProtection="1">
      <alignment horizontal="left" vertical="center" wrapText="1"/>
    </xf>
    <xf numFmtId="0" fontId="85" fillId="7" borderId="15" xfId="211" applyNumberFormat="1" applyFont="1" applyFill="1" applyBorder="1" applyAlignment="1" applyProtection="1">
      <alignment horizontal="left" vertical="center" wrapText="1"/>
    </xf>
    <xf numFmtId="0" fontId="26"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wrapText="1"/>
    </xf>
    <xf numFmtId="0" fontId="26" fillId="8"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16" fillId="0" borderId="0" xfId="0" applyFont="1" applyAlignment="1">
      <alignment horizontal="justify" vertical="center" wrapText="1"/>
    </xf>
    <xf numFmtId="0" fontId="31" fillId="0" borderId="0" xfId="206" applyFont="1" applyAlignment="1" applyProtection="1">
      <alignment horizontal="left" vertical="center"/>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7" fillId="0" borderId="10" xfId="211" applyNumberFormat="1" applyFont="1" applyFill="1" applyBorder="1" applyAlignment="1" applyProtection="1">
      <alignment horizontal="center" vertical="center"/>
    </xf>
    <xf numFmtId="0" fontId="27" fillId="0" borderId="0" xfId="0" applyFont="1" applyAlignment="1">
      <alignment horizontal="justify" vertical="center" wrapText="1"/>
    </xf>
    <xf numFmtId="0" fontId="16" fillId="0" borderId="0" xfId="0" applyFont="1" applyAlignment="1">
      <alignment horizontal="justify" vertical="top" wrapText="1"/>
    </xf>
    <xf numFmtId="0" fontId="26" fillId="0" borderId="0" xfId="0" applyFont="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26" fillId="0" borderId="0" xfId="0" applyFont="1" applyAlignment="1" applyProtection="1">
      <alignment horizontal="justify" vertical="center" wrapText="1"/>
      <protection hidden="1"/>
    </xf>
    <xf numFmtId="0" fontId="26" fillId="0" borderId="0" xfId="211" applyNumberFormat="1" applyFont="1" applyFill="1" applyBorder="1" applyAlignment="1" applyProtection="1">
      <alignment horizontal="left" vertical="center" wrapText="1"/>
      <protection hidden="1"/>
    </xf>
    <xf numFmtId="0" fontId="31" fillId="0" borderId="0" xfId="0" applyFont="1" applyAlignment="1" applyProtection="1">
      <alignment horizontal="justify" vertical="center" wrapText="1"/>
      <protection hidden="1"/>
    </xf>
    <xf numFmtId="0" fontId="26" fillId="0" borderId="0" xfId="211" applyFont="1" applyFill="1" applyBorder="1" applyAlignment="1" applyProtection="1">
      <alignment horizontal="left" vertical="center" wrapText="1"/>
      <protection hidden="1"/>
    </xf>
    <xf numFmtId="0" fontId="26"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top"/>
    </xf>
    <xf numFmtId="0" fontId="0" fillId="0" borderId="10" xfId="0" applyBorder="1" applyAlignment="1">
      <alignment horizontal="center" vertical="top" wrapText="1"/>
    </xf>
    <xf numFmtId="0" fontId="0" fillId="0" borderId="0" xfId="206" applyFont="1" applyAlignment="1">
      <alignment horizontal="left" vertical="top"/>
    </xf>
    <xf numFmtId="0" fontId="15" fillId="0" borderId="0" xfId="0" applyFont="1" applyAlignment="1">
      <alignment horizontal="right" vertical="top"/>
    </xf>
    <xf numFmtId="0" fontId="97" fillId="16" borderId="14" xfId="0" applyFont="1" applyFill="1" applyBorder="1" applyAlignment="1">
      <alignment horizontal="left" vertical="center"/>
    </xf>
    <xf numFmtId="0" fontId="97" fillId="16" borderId="3" xfId="0" applyFont="1" applyFill="1" applyBorder="1" applyAlignment="1">
      <alignment horizontal="left" vertical="center"/>
    </xf>
    <xf numFmtId="0" fontId="97" fillId="16" borderId="15" xfId="0" applyFont="1" applyFill="1" applyBorder="1" applyAlignment="1">
      <alignment horizontal="left" vertical="center"/>
    </xf>
    <xf numFmtId="0" fontId="15" fillId="13" borderId="0" xfId="206" applyFont="1" applyFill="1" applyAlignment="1" applyProtection="1">
      <alignment horizontal="left" vertical="center"/>
      <protection hidden="1"/>
    </xf>
    <xf numFmtId="0" fontId="15" fillId="0" borderId="0" xfId="206" applyFont="1" applyAlignment="1" applyProtection="1">
      <alignment horizontal="left" vertical="top"/>
      <protection hidden="1"/>
    </xf>
    <xf numFmtId="0" fontId="90" fillId="0" borderId="0" xfId="0" applyFont="1" applyAlignment="1">
      <alignment horizontal="left" vertical="top" wrapText="1"/>
    </xf>
    <xf numFmtId="0" fontId="38" fillId="14" borderId="0" xfId="0" applyFont="1" applyFill="1" applyAlignment="1">
      <alignment horizontal="left" vertical="top" wrapText="1"/>
    </xf>
    <xf numFmtId="0" fontId="31" fillId="0" borderId="0" xfId="0" applyFont="1" applyAlignment="1">
      <alignment horizontal="center" vertical="top"/>
    </xf>
    <xf numFmtId="0" fontId="26" fillId="8" borderId="0" xfId="0" applyFont="1" applyFill="1" applyAlignment="1">
      <alignment horizontal="center" vertical="top"/>
    </xf>
    <xf numFmtId="0" fontId="15" fillId="0" borderId="0" xfId="200" applyNumberFormat="1" applyFont="1" applyFill="1" applyBorder="1" applyAlignment="1" applyProtection="1">
      <alignment horizontal="justify" vertical="top" wrapText="1"/>
    </xf>
    <xf numFmtId="0" fontId="31"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4" fillId="0" borderId="0" xfId="0" applyFont="1" applyAlignment="1">
      <alignment horizontal="center" vertical="top"/>
    </xf>
    <xf numFmtId="0" fontId="5" fillId="0" borderId="0" xfId="0" applyFont="1" applyAlignment="1">
      <alignment horizontal="right" vertical="top"/>
    </xf>
    <xf numFmtId="1" fontId="4" fillId="12" borderId="14" xfId="0" applyNumberFormat="1" applyFont="1" applyFill="1" applyBorder="1" applyAlignment="1">
      <alignment horizontal="center" vertical="top" wrapText="1"/>
    </xf>
    <xf numFmtId="1" fontId="4" fillId="12" borderId="3" xfId="0" applyNumberFormat="1" applyFont="1" applyFill="1" applyBorder="1" applyAlignment="1">
      <alignment horizontal="center" vertical="top" wrapText="1"/>
    </xf>
    <xf numFmtId="1" fontId="4" fillId="12" borderId="15" xfId="0" applyNumberFormat="1" applyFont="1" applyFill="1" applyBorder="1" applyAlignment="1">
      <alignment horizontal="center" vertical="top" wrapText="1"/>
    </xf>
    <xf numFmtId="0" fontId="4" fillId="0" borderId="0" xfId="206" applyFont="1" applyAlignment="1" applyProtection="1">
      <alignment horizontal="left" vertical="top"/>
      <protection hidden="1"/>
    </xf>
    <xf numFmtId="1" fontId="4" fillId="0" borderId="42" xfId="0" applyNumberFormat="1" applyFont="1" applyBorder="1" applyAlignment="1">
      <alignment horizontal="center" vertical="top" wrapText="1"/>
    </xf>
    <xf numFmtId="1" fontId="4" fillId="0" borderId="3" xfId="0" applyNumberFormat="1" applyFont="1" applyBorder="1" applyAlignment="1">
      <alignment horizontal="center" vertical="top" wrapText="1"/>
    </xf>
    <xf numFmtId="1" fontId="4" fillId="0" borderId="15" xfId="0" applyNumberFormat="1" applyFont="1" applyBorder="1" applyAlignment="1">
      <alignment horizontal="center" vertical="top" wrapText="1"/>
    </xf>
    <xf numFmtId="1" fontId="5" fillId="0" borderId="0" xfId="0" applyNumberFormat="1" applyFont="1" applyAlignment="1">
      <alignment horizontal="right" vertical="top"/>
    </xf>
    <xf numFmtId="0" fontId="40" fillId="0" borderId="0" xfId="0" applyFont="1" applyAlignment="1">
      <alignment horizontal="center" vertical="center"/>
    </xf>
    <xf numFmtId="0" fontId="50" fillId="0" borderId="0" xfId="0" applyFont="1" applyAlignment="1">
      <alignment horizontal="left" vertical="top" wrapText="1"/>
    </xf>
    <xf numFmtId="1" fontId="5" fillId="0" borderId="0" xfId="0" applyNumberFormat="1" applyFont="1" applyAlignment="1">
      <alignment horizontal="center" vertical="center" wrapText="1"/>
    </xf>
    <xf numFmtId="1" fontId="56" fillId="0" borderId="0" xfId="0" applyNumberFormat="1" applyFont="1" applyAlignment="1">
      <alignment horizontal="center" vertical="center" wrapText="1"/>
    </xf>
    <xf numFmtId="1" fontId="97" fillId="16" borderId="14" xfId="0" applyNumberFormat="1" applyFont="1" applyFill="1" applyBorder="1" applyAlignment="1">
      <alignment horizontal="left" vertical="center"/>
    </xf>
    <xf numFmtId="1" fontId="97" fillId="16" borderId="3" xfId="0" applyNumberFormat="1" applyFont="1" applyFill="1" applyBorder="1" applyAlignment="1">
      <alignment horizontal="left" vertical="center"/>
    </xf>
    <xf numFmtId="1" fontId="97" fillId="16" borderId="15" xfId="0" applyNumberFormat="1" applyFont="1" applyFill="1" applyBorder="1" applyAlignment="1">
      <alignment horizontal="left" vertical="center"/>
    </xf>
    <xf numFmtId="0" fontId="38" fillId="14" borderId="0" xfId="0" applyFont="1" applyFill="1" applyAlignment="1">
      <alignment vertical="top" wrapText="1"/>
    </xf>
    <xf numFmtId="0" fontId="82" fillId="0" borderId="0" xfId="0" applyFont="1" applyAlignment="1">
      <alignment horizontal="left" vertical="top" wrapText="1"/>
    </xf>
    <xf numFmtId="0" fontId="40" fillId="8" borderId="0" xfId="0" applyFont="1" applyFill="1" applyAlignment="1">
      <alignment horizontal="center" vertical="top"/>
    </xf>
    <xf numFmtId="171" fontId="81" fillId="12" borderId="14" xfId="0" applyNumberFormat="1" applyFont="1" applyFill="1" applyBorder="1" applyAlignment="1">
      <alignment horizontal="left" vertical="top" wrapText="1"/>
    </xf>
    <xf numFmtId="171" fontId="81" fillId="12" borderId="3" xfId="0" applyNumberFormat="1" applyFont="1" applyFill="1" applyBorder="1" applyAlignment="1">
      <alignment horizontal="left" vertical="top" wrapText="1"/>
    </xf>
    <xf numFmtId="171" fontId="81" fillId="12" borderId="15" xfId="0" applyNumberFormat="1" applyFont="1" applyFill="1" applyBorder="1" applyAlignment="1">
      <alignment horizontal="left" vertical="top" wrapText="1"/>
    </xf>
    <xf numFmtId="0" fontId="15" fillId="0" borderId="0" xfId="0" applyFont="1" applyAlignment="1" applyProtection="1">
      <alignment horizontal="left" vertical="center" wrapText="1"/>
      <protection hidden="1"/>
    </xf>
    <xf numFmtId="0" fontId="77" fillId="10" borderId="14" xfId="214" applyFont="1" applyFill="1" applyBorder="1" applyAlignment="1">
      <alignment horizontal="left" vertical="top" wrapText="1"/>
    </xf>
    <xf numFmtId="0" fontId="77" fillId="10" borderId="3" xfId="214" applyFont="1" applyFill="1" applyBorder="1" applyAlignment="1">
      <alignment horizontal="left" vertical="top" wrapText="1"/>
    </xf>
    <xf numFmtId="0" fontId="77" fillId="10" borderId="15" xfId="214" applyFont="1" applyFill="1" applyBorder="1" applyAlignment="1">
      <alignment horizontal="left" vertical="top" wrapText="1"/>
    </xf>
    <xf numFmtId="171" fontId="81" fillId="12" borderId="10" xfId="0" applyNumberFormat="1" applyFont="1" applyFill="1" applyBorder="1" applyAlignment="1">
      <alignment horizontal="center" vertical="top" wrapText="1"/>
    </xf>
    <xf numFmtId="171" fontId="81" fillId="12" borderId="30" xfId="0" applyNumberFormat="1" applyFont="1" applyFill="1" applyBorder="1" applyAlignment="1">
      <alignment horizontal="center" vertical="top" wrapText="1"/>
    </xf>
    <xf numFmtId="0" fontId="38" fillId="14" borderId="0" xfId="0" applyFont="1" applyFill="1" applyAlignment="1" applyProtection="1">
      <alignment horizontal="left" vertical="top" wrapText="1"/>
      <protection hidden="1"/>
    </xf>
    <xf numFmtId="0" fontId="26" fillId="8" borderId="0" xfId="0" applyFont="1" applyFill="1" applyAlignment="1" applyProtection="1">
      <alignment horizontal="center" vertical="center"/>
      <protection hidden="1"/>
    </xf>
    <xf numFmtId="0" fontId="14" fillId="0" borderId="14" xfId="205" applyFont="1" applyBorder="1" applyAlignment="1" applyProtection="1">
      <alignment horizontal="center" vertical="top"/>
      <protection hidden="1"/>
    </xf>
    <xf numFmtId="0" fontId="14" fillId="0" borderId="3" xfId="205" applyFont="1" applyBorder="1" applyAlignment="1" applyProtection="1">
      <alignment horizontal="center" vertical="top"/>
      <protection hidden="1"/>
    </xf>
    <xf numFmtId="0" fontId="14" fillId="0" borderId="15" xfId="205" applyFont="1" applyBorder="1" applyAlignment="1" applyProtection="1">
      <alignment horizontal="center" vertical="top"/>
      <protection hidden="1"/>
    </xf>
    <xf numFmtId="171" fontId="81" fillId="12" borderId="14" xfId="0" applyNumberFormat="1" applyFont="1" applyFill="1" applyBorder="1" applyAlignment="1">
      <alignment horizontal="center" vertical="top" wrapText="1"/>
    </xf>
    <xf numFmtId="171" fontId="81" fillId="12" borderId="3" xfId="0" applyNumberFormat="1" applyFont="1" applyFill="1" applyBorder="1" applyAlignment="1">
      <alignment horizontal="center" vertical="top" wrapText="1"/>
    </xf>
    <xf numFmtId="171" fontId="81" fillId="12" borderId="15" xfId="0" applyNumberFormat="1" applyFont="1" applyFill="1" applyBorder="1" applyAlignment="1">
      <alignment horizontal="center" vertical="top" wrapText="1"/>
    </xf>
    <xf numFmtId="0" fontId="77" fillId="16" borderId="14" xfId="214" applyFont="1" applyFill="1" applyBorder="1" applyAlignment="1">
      <alignment horizontal="left" vertical="top" wrapText="1"/>
    </xf>
    <xf numFmtId="0" fontId="77" fillId="16" borderId="3" xfId="214" applyFont="1" applyFill="1" applyBorder="1" applyAlignment="1">
      <alignment horizontal="left" vertical="top" wrapText="1"/>
    </xf>
    <xf numFmtId="0" fontId="15" fillId="14" borderId="0" xfId="0" applyFont="1" applyFill="1" applyAlignment="1" applyProtection="1">
      <alignment horizontal="left" vertical="top" wrapText="1"/>
      <protection hidden="1"/>
    </xf>
    <xf numFmtId="0" fontId="40" fillId="0" borderId="0" xfId="205" applyFont="1" applyAlignment="1" applyProtection="1">
      <alignment horizontal="center" vertical="top"/>
      <protection hidden="1"/>
    </xf>
    <xf numFmtId="0" fontId="15" fillId="14"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6" fillId="8"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39" fillId="6" borderId="8" xfId="205" applyFont="1" applyFill="1" applyBorder="1" applyAlignment="1" applyProtection="1">
      <alignment horizontal="justify" vertical="center" wrapText="1"/>
      <protection hidden="1"/>
    </xf>
    <xf numFmtId="0" fontId="39"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14" borderId="0" xfId="205" applyFont="1" applyFill="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6" borderId="24" xfId="205" applyFont="1" applyFill="1" applyBorder="1" applyAlignment="1" applyProtection="1">
      <alignment horizontal="left" vertical="center" wrapText="1"/>
      <protection hidden="1"/>
    </xf>
    <xf numFmtId="0" fontId="15" fillId="0" borderId="0" xfId="200" applyNumberFormat="1" applyFont="1" applyFill="1" applyBorder="1" applyAlignment="1" applyProtection="1">
      <alignment horizontal="justify" vertical="center" wrapText="1"/>
      <protection hidden="1"/>
    </xf>
    <xf numFmtId="0" fontId="16" fillId="0" borderId="26" xfId="205" applyFont="1" applyBorder="1" applyAlignment="1" applyProtection="1">
      <alignment horizontal="justify" vertical="center" wrapText="1"/>
      <protection hidden="1"/>
    </xf>
    <xf numFmtId="0" fontId="15" fillId="14" borderId="0" xfId="205" applyFont="1" applyFill="1" applyAlignment="1" applyProtection="1">
      <alignment horizontal="left" vertical="center" wrapText="1"/>
      <protection hidden="1"/>
    </xf>
    <xf numFmtId="0" fontId="15" fillId="0" borderId="4" xfId="205" applyFont="1" applyBorder="1" applyAlignment="1" applyProtection="1">
      <alignment horizontal="left" vertical="center" wrapText="1"/>
      <protection hidden="1"/>
    </xf>
    <xf numFmtId="0" fontId="95" fillId="14" borderId="0" xfId="205" applyFont="1" applyFill="1" applyAlignment="1" applyProtection="1">
      <alignment horizontal="left" vertical="top" wrapText="1"/>
      <protection hidden="1"/>
    </xf>
    <xf numFmtId="0" fontId="97" fillId="14" borderId="0" xfId="206" applyFont="1" applyFill="1" applyAlignment="1" applyProtection="1">
      <alignment horizontal="left" vertical="top" wrapText="1"/>
      <protection hidden="1"/>
    </xf>
    <xf numFmtId="0" fontId="15" fillId="0" borderId="0" xfId="206"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15" fillId="0" borderId="0" xfId="200" applyNumberFormat="1" applyFont="1" applyFill="1" applyBorder="1" applyAlignment="1" applyProtection="1">
      <alignment horizontal="justify" vertical="center"/>
      <protection hidden="1"/>
    </xf>
    <xf numFmtId="0" fontId="15" fillId="0" borderId="5" xfId="206" applyFont="1" applyBorder="1" applyAlignment="1" applyProtection="1">
      <alignment horizontal="left" vertical="center"/>
      <protection hidden="1"/>
    </xf>
    <xf numFmtId="168" fontId="26" fillId="0" borderId="0" xfId="0" applyNumberFormat="1" applyFont="1" applyAlignment="1" applyProtection="1">
      <alignment horizontal="center" vertical="center" wrapText="1"/>
      <protection hidden="1"/>
    </xf>
    <xf numFmtId="0" fontId="16" fillId="0" borderId="0" xfId="206" applyAlignment="1" applyProtection="1">
      <alignment horizontal="left" vertical="top" wrapText="1"/>
      <protection hidden="1"/>
    </xf>
    <xf numFmtId="0" fontId="4" fillId="12" borderId="14" xfId="206" applyFont="1" applyFill="1" applyBorder="1" applyAlignment="1">
      <alignment horizontal="center" vertical="top" wrapText="1"/>
    </xf>
    <xf numFmtId="0" fontId="4" fillId="12" borderId="3" xfId="206" applyFont="1" applyFill="1" applyBorder="1" applyAlignment="1">
      <alignment horizontal="center" vertical="top" wrapText="1"/>
    </xf>
    <xf numFmtId="0" fontId="4" fillId="12" borderId="15" xfId="206" applyFont="1" applyFill="1" applyBorder="1" applyAlignment="1">
      <alignment horizontal="center" vertical="top" wrapText="1"/>
    </xf>
    <xf numFmtId="0" fontId="16" fillId="12" borderId="14" xfId="206" applyFill="1" applyBorder="1" applyAlignment="1" applyProtection="1">
      <alignment horizontal="center" vertical="center" wrapText="1"/>
      <protection hidden="1"/>
    </xf>
    <xf numFmtId="0" fontId="16" fillId="12" borderId="3" xfId="206" applyFill="1" applyBorder="1" applyAlignment="1" applyProtection="1">
      <alignment horizontal="center" vertical="center" wrapText="1"/>
      <protection hidden="1"/>
    </xf>
    <xf numFmtId="0" fontId="16" fillId="12" borderId="15" xfId="206" applyFill="1" applyBorder="1" applyAlignment="1" applyProtection="1">
      <alignment horizontal="center" vertical="center" wrapText="1"/>
      <protection hidden="1"/>
    </xf>
    <xf numFmtId="0" fontId="15" fillId="10" borderId="14" xfId="0" applyFont="1" applyFill="1" applyBorder="1" applyAlignment="1" applyProtection="1">
      <alignment horizontal="left" vertical="center"/>
      <protection hidden="1"/>
    </xf>
    <xf numFmtId="0" fontId="15" fillId="10" borderId="3" xfId="0" applyFont="1" applyFill="1" applyBorder="1" applyAlignment="1" applyProtection="1">
      <alignment horizontal="left" vertical="center"/>
      <protection hidden="1"/>
    </xf>
    <xf numFmtId="0" fontId="15" fillId="10" borderId="15" xfId="0" applyFont="1" applyFill="1" applyBorder="1" applyAlignment="1" applyProtection="1">
      <alignment horizontal="left" vertical="center"/>
      <protection hidden="1"/>
    </xf>
    <xf numFmtId="2" fontId="16" fillId="0" borderId="0" xfId="206" applyNumberFormat="1" applyAlignment="1" applyProtection="1">
      <alignment horizontal="right" vertical="center"/>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left" vertical="center"/>
      <protection hidden="1"/>
    </xf>
    <xf numFmtId="0" fontId="27"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9" borderId="0" xfId="204" applyNumberFormat="1" applyFont="1" applyFill="1" applyBorder="1" applyAlignment="1" applyProtection="1">
      <alignment horizontal="center" vertical="center" wrapText="1"/>
      <protection hidden="1"/>
    </xf>
    <xf numFmtId="0" fontId="38" fillId="14" borderId="0" xfId="0" applyFont="1" applyFill="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15" fillId="0" borderId="0" xfId="195" applyFont="1" applyAlignment="1" applyProtection="1">
      <alignment horizontal="left" vertical="center" indent="2"/>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29" fillId="8" borderId="0" xfId="0" applyFont="1" applyFill="1" applyAlignment="1" applyProtection="1">
      <alignment horizontal="center" vertical="center" wrapText="1"/>
      <protection hidden="1"/>
    </xf>
    <xf numFmtId="0" fontId="29" fillId="8" borderId="7" xfId="0" applyFont="1" applyFill="1" applyBorder="1" applyAlignment="1" applyProtection="1">
      <alignment horizontal="center" vertical="center" wrapText="1"/>
      <protection hidden="1"/>
    </xf>
    <xf numFmtId="0" fontId="5" fillId="14" borderId="0" xfId="194" applyFont="1" applyFill="1" applyAlignment="1">
      <alignment horizontal="left" vertical="top" wrapText="1"/>
    </xf>
    <xf numFmtId="0" fontId="16" fillId="0" borderId="0" xfId="194" applyFont="1" applyAlignment="1">
      <alignment horizontal="justify" vertical="top"/>
    </xf>
    <xf numFmtId="0" fontId="15" fillId="0" borderId="0" xfId="194" applyFont="1" applyAlignment="1">
      <alignment horizontal="justify" vertical="center"/>
    </xf>
    <xf numFmtId="0" fontId="15" fillId="0" borderId="0" xfId="194" applyFont="1" applyAlignment="1">
      <alignment horizontal="center" vertical="center"/>
    </xf>
    <xf numFmtId="0" fontId="16" fillId="4" borderId="0" xfId="194" applyFont="1" applyFill="1" applyAlignment="1" applyProtection="1">
      <alignment horizontal="left" vertical="center"/>
      <protection locked="0"/>
    </xf>
    <xf numFmtId="178" fontId="16" fillId="0" borderId="0" xfId="194" applyNumberFormat="1" applyFont="1" applyAlignment="1">
      <alignment horizontal="left" vertical="center"/>
    </xf>
    <xf numFmtId="0" fontId="16" fillId="0" borderId="0" xfId="194" applyFont="1" applyAlignment="1">
      <alignment horizontal="justify" vertical="center"/>
    </xf>
    <xf numFmtId="0" fontId="16" fillId="0" borderId="0" xfId="194" applyFont="1" applyAlignment="1">
      <alignment horizontal="center" vertical="top"/>
    </xf>
    <xf numFmtId="0" fontId="38"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16" fillId="4" borderId="22" xfId="0" applyFont="1" applyFill="1" applyBorder="1" applyAlignment="1" applyProtection="1">
      <alignment horizontal="left" vertical="center"/>
      <protection locked="0"/>
    </xf>
    <xf numFmtId="0" fontId="16" fillId="0" borderId="43" xfId="0" applyFont="1" applyBorder="1" applyAlignment="1">
      <alignment horizontal="justify" vertical="center" wrapText="1"/>
    </xf>
    <xf numFmtId="0" fontId="16" fillId="0" borderId="22" xfId="0" applyFont="1" applyBorder="1" applyAlignment="1">
      <alignment horizontal="left" vertical="center" indent="2"/>
    </xf>
    <xf numFmtId="0" fontId="16" fillId="0" borderId="40" xfId="0" applyFont="1" applyBorder="1" applyAlignment="1">
      <alignment horizontal="left" vertical="center" indent="2"/>
    </xf>
    <xf numFmtId="0" fontId="16" fillId="0" borderId="0" xfId="0" applyFont="1" applyAlignment="1">
      <alignment horizontal="left" vertical="center" indent="2"/>
    </xf>
    <xf numFmtId="0" fontId="16" fillId="0" borderId="43" xfId="0" applyFont="1" applyBorder="1" applyAlignment="1">
      <alignment horizontal="left" vertical="center" indent="2"/>
    </xf>
    <xf numFmtId="0" fontId="0" fillId="0" borderId="0" xfId="194" applyFont="1" applyAlignment="1">
      <alignment horizontal="justify" vertical="top"/>
    </xf>
    <xf numFmtId="0" fontId="16" fillId="0" borderId="0" xfId="194" applyFont="1" applyAlignment="1">
      <alignment horizontal="center" vertical="top" wrapText="1"/>
    </xf>
    <xf numFmtId="178" fontId="15" fillId="0" borderId="0" xfId="194" applyNumberFormat="1" applyFont="1" applyAlignment="1">
      <alignment horizontal="left" vertical="center" indent="1"/>
    </xf>
    <xf numFmtId="0" fontId="0" fillId="0" borderId="0" xfId="194" applyFont="1" applyAlignment="1">
      <alignment horizontal="center" vertical="top"/>
    </xf>
    <xf numFmtId="0" fontId="0" fillId="0" borderId="0" xfId="0" applyAlignment="1">
      <alignment horizontal="left" vertical="top" wrapText="1"/>
    </xf>
    <xf numFmtId="0" fontId="16" fillId="0" borderId="0" xfId="210" applyFont="1" applyAlignment="1" applyProtection="1">
      <alignment horizontal="justify" vertical="center" wrapText="1"/>
      <protection hidden="1"/>
    </xf>
    <xf numFmtId="0" fontId="17" fillId="0" borderId="0" xfId="210" applyFont="1" applyAlignment="1" applyProtection="1">
      <alignment horizontal="left"/>
      <protection hidden="1"/>
    </xf>
    <xf numFmtId="0" fontId="17"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2" fontId="18" fillId="0" borderId="0" xfId="198" applyNumberFormat="1" applyFont="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109">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7'!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3 '!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4'!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5'!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65219" y="19050"/>
          <a:ext cx="0" cy="93345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684847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485900"/>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5071271" y="19050"/>
          <a:ext cx="1094015" cy="551089"/>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676275</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21076104" y="19050"/>
          <a:ext cx="681717" cy="646339"/>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73500" y="19050"/>
          <a:ext cx="0" cy="700768"/>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26" Type="http://schemas.openxmlformats.org/officeDocument/2006/relationships/drawing" Target="../drawings/drawing8.xml"/><Relationship Id="rId3" Type="http://schemas.openxmlformats.org/officeDocument/2006/relationships/printerSettings" Target="../printerSettings/printerSettings244.bin"/><Relationship Id="rId21" Type="http://schemas.openxmlformats.org/officeDocument/2006/relationships/printerSettings" Target="../printerSettings/printerSettings262.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5" Type="http://schemas.openxmlformats.org/officeDocument/2006/relationships/printerSettings" Target="../printerSettings/printerSettings266.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0" Type="http://schemas.openxmlformats.org/officeDocument/2006/relationships/printerSettings" Target="../printerSettings/printerSettings261.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24" Type="http://schemas.openxmlformats.org/officeDocument/2006/relationships/printerSettings" Target="../printerSettings/printerSettings265.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23" Type="http://schemas.openxmlformats.org/officeDocument/2006/relationships/printerSettings" Target="../printerSettings/printerSettings264.bin"/><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 Id="rId22" Type="http://schemas.openxmlformats.org/officeDocument/2006/relationships/printerSettings" Target="../printerSettings/printerSettings263.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74.bin"/><Relationship Id="rId3" Type="http://schemas.openxmlformats.org/officeDocument/2006/relationships/printerSettings" Target="../printerSettings/printerSettings269.bin"/><Relationship Id="rId7" Type="http://schemas.openxmlformats.org/officeDocument/2006/relationships/printerSettings" Target="../printerSettings/printerSettings273.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11" Type="http://schemas.openxmlformats.org/officeDocument/2006/relationships/drawing" Target="../drawings/drawing9.xml"/><Relationship Id="rId5" Type="http://schemas.openxmlformats.org/officeDocument/2006/relationships/printerSettings" Target="../printerSettings/printerSettings271.bin"/><Relationship Id="rId10" Type="http://schemas.openxmlformats.org/officeDocument/2006/relationships/printerSettings" Target="../printerSettings/printerSettings276.bin"/><Relationship Id="rId4" Type="http://schemas.openxmlformats.org/officeDocument/2006/relationships/printerSettings" Target="../printerSettings/printerSettings270.bin"/><Relationship Id="rId9" Type="http://schemas.openxmlformats.org/officeDocument/2006/relationships/printerSettings" Target="../printerSettings/printerSettings27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84.bin"/><Relationship Id="rId13" Type="http://schemas.openxmlformats.org/officeDocument/2006/relationships/printerSettings" Target="../printerSettings/printerSettings289.bin"/><Relationship Id="rId18" Type="http://schemas.openxmlformats.org/officeDocument/2006/relationships/printerSettings" Target="../printerSettings/printerSettings294.bin"/><Relationship Id="rId26" Type="http://schemas.openxmlformats.org/officeDocument/2006/relationships/printerSettings" Target="../printerSettings/printerSettings302.bin"/><Relationship Id="rId3" Type="http://schemas.openxmlformats.org/officeDocument/2006/relationships/printerSettings" Target="../printerSettings/printerSettings279.bin"/><Relationship Id="rId21" Type="http://schemas.openxmlformats.org/officeDocument/2006/relationships/printerSettings" Target="../printerSettings/printerSettings297.bin"/><Relationship Id="rId7" Type="http://schemas.openxmlformats.org/officeDocument/2006/relationships/printerSettings" Target="../printerSettings/printerSettings283.bin"/><Relationship Id="rId12" Type="http://schemas.openxmlformats.org/officeDocument/2006/relationships/printerSettings" Target="../printerSettings/printerSettings288.bin"/><Relationship Id="rId17" Type="http://schemas.openxmlformats.org/officeDocument/2006/relationships/printerSettings" Target="../printerSettings/printerSettings293.bin"/><Relationship Id="rId25" Type="http://schemas.openxmlformats.org/officeDocument/2006/relationships/printerSettings" Target="../printerSettings/printerSettings301.bin"/><Relationship Id="rId2" Type="http://schemas.openxmlformats.org/officeDocument/2006/relationships/printerSettings" Target="../printerSettings/printerSettings278.bin"/><Relationship Id="rId16" Type="http://schemas.openxmlformats.org/officeDocument/2006/relationships/printerSettings" Target="../printerSettings/printerSettings292.bin"/><Relationship Id="rId20" Type="http://schemas.openxmlformats.org/officeDocument/2006/relationships/printerSettings" Target="../printerSettings/printerSettings296.bin"/><Relationship Id="rId29" Type="http://schemas.openxmlformats.org/officeDocument/2006/relationships/drawing" Target="../drawings/drawing10.xml"/><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24" Type="http://schemas.openxmlformats.org/officeDocument/2006/relationships/printerSettings" Target="../printerSettings/printerSettings300.bin"/><Relationship Id="rId5" Type="http://schemas.openxmlformats.org/officeDocument/2006/relationships/printerSettings" Target="../printerSettings/printerSettings281.bin"/><Relationship Id="rId15" Type="http://schemas.openxmlformats.org/officeDocument/2006/relationships/printerSettings" Target="../printerSettings/printerSettings291.bin"/><Relationship Id="rId23" Type="http://schemas.openxmlformats.org/officeDocument/2006/relationships/printerSettings" Target="../printerSettings/printerSettings299.bin"/><Relationship Id="rId28" Type="http://schemas.openxmlformats.org/officeDocument/2006/relationships/printerSettings" Target="../printerSettings/printerSettings304.bin"/><Relationship Id="rId10" Type="http://schemas.openxmlformats.org/officeDocument/2006/relationships/printerSettings" Target="../printerSettings/printerSettings286.bin"/><Relationship Id="rId19" Type="http://schemas.openxmlformats.org/officeDocument/2006/relationships/printerSettings" Target="../printerSettings/printerSettings295.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 Id="rId14" Type="http://schemas.openxmlformats.org/officeDocument/2006/relationships/printerSettings" Target="../printerSettings/printerSettings290.bin"/><Relationship Id="rId22" Type="http://schemas.openxmlformats.org/officeDocument/2006/relationships/printerSettings" Target="../printerSettings/printerSettings298.bin"/><Relationship Id="rId27" Type="http://schemas.openxmlformats.org/officeDocument/2006/relationships/printerSettings" Target="../printerSettings/printerSettings30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12.bin"/><Relationship Id="rId13" Type="http://schemas.openxmlformats.org/officeDocument/2006/relationships/printerSettings" Target="../printerSettings/printerSettings317.bin"/><Relationship Id="rId18" Type="http://schemas.openxmlformats.org/officeDocument/2006/relationships/printerSettings" Target="../printerSettings/printerSettings322.bin"/><Relationship Id="rId26" Type="http://schemas.openxmlformats.org/officeDocument/2006/relationships/printerSettings" Target="../printerSettings/printerSettings330.bin"/><Relationship Id="rId3" Type="http://schemas.openxmlformats.org/officeDocument/2006/relationships/printerSettings" Target="../printerSettings/printerSettings307.bin"/><Relationship Id="rId21" Type="http://schemas.openxmlformats.org/officeDocument/2006/relationships/printerSettings" Target="../printerSettings/printerSettings325.bin"/><Relationship Id="rId7" Type="http://schemas.openxmlformats.org/officeDocument/2006/relationships/printerSettings" Target="../printerSettings/printerSettings311.bin"/><Relationship Id="rId12" Type="http://schemas.openxmlformats.org/officeDocument/2006/relationships/printerSettings" Target="../printerSettings/printerSettings316.bin"/><Relationship Id="rId17" Type="http://schemas.openxmlformats.org/officeDocument/2006/relationships/printerSettings" Target="../printerSettings/printerSettings321.bin"/><Relationship Id="rId25" Type="http://schemas.openxmlformats.org/officeDocument/2006/relationships/printerSettings" Target="../printerSettings/printerSettings329.bin"/><Relationship Id="rId2" Type="http://schemas.openxmlformats.org/officeDocument/2006/relationships/printerSettings" Target="../printerSettings/printerSettings306.bin"/><Relationship Id="rId16" Type="http://schemas.openxmlformats.org/officeDocument/2006/relationships/printerSettings" Target="../printerSettings/printerSettings320.bin"/><Relationship Id="rId20" Type="http://schemas.openxmlformats.org/officeDocument/2006/relationships/printerSettings" Target="../printerSettings/printerSettings324.bin"/><Relationship Id="rId29" Type="http://schemas.openxmlformats.org/officeDocument/2006/relationships/drawing" Target="../drawings/drawing11.xml"/><Relationship Id="rId1" Type="http://schemas.openxmlformats.org/officeDocument/2006/relationships/printerSettings" Target="../printerSettings/printerSettings305.bin"/><Relationship Id="rId6" Type="http://schemas.openxmlformats.org/officeDocument/2006/relationships/printerSettings" Target="../printerSettings/printerSettings310.bin"/><Relationship Id="rId11" Type="http://schemas.openxmlformats.org/officeDocument/2006/relationships/printerSettings" Target="../printerSettings/printerSettings315.bin"/><Relationship Id="rId24" Type="http://schemas.openxmlformats.org/officeDocument/2006/relationships/printerSettings" Target="../printerSettings/printerSettings328.bin"/><Relationship Id="rId5" Type="http://schemas.openxmlformats.org/officeDocument/2006/relationships/printerSettings" Target="../printerSettings/printerSettings309.bin"/><Relationship Id="rId15" Type="http://schemas.openxmlformats.org/officeDocument/2006/relationships/printerSettings" Target="../printerSettings/printerSettings319.bin"/><Relationship Id="rId23" Type="http://schemas.openxmlformats.org/officeDocument/2006/relationships/printerSettings" Target="../printerSettings/printerSettings327.bin"/><Relationship Id="rId28" Type="http://schemas.openxmlformats.org/officeDocument/2006/relationships/printerSettings" Target="../printerSettings/printerSettings332.bin"/><Relationship Id="rId10" Type="http://schemas.openxmlformats.org/officeDocument/2006/relationships/printerSettings" Target="../printerSettings/printerSettings314.bin"/><Relationship Id="rId19" Type="http://schemas.openxmlformats.org/officeDocument/2006/relationships/printerSettings" Target="../printerSettings/printerSettings323.bin"/><Relationship Id="rId4" Type="http://schemas.openxmlformats.org/officeDocument/2006/relationships/printerSettings" Target="../printerSettings/printerSettings308.bin"/><Relationship Id="rId9" Type="http://schemas.openxmlformats.org/officeDocument/2006/relationships/printerSettings" Target="../printerSettings/printerSettings313.bin"/><Relationship Id="rId14" Type="http://schemas.openxmlformats.org/officeDocument/2006/relationships/printerSettings" Target="../printerSettings/printerSettings318.bin"/><Relationship Id="rId22" Type="http://schemas.openxmlformats.org/officeDocument/2006/relationships/printerSettings" Target="../printerSettings/printerSettings326.bin"/><Relationship Id="rId27" Type="http://schemas.openxmlformats.org/officeDocument/2006/relationships/printerSettings" Target="../printerSettings/printerSettings33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40.bin"/><Relationship Id="rId13" Type="http://schemas.openxmlformats.org/officeDocument/2006/relationships/printerSettings" Target="../printerSettings/printerSettings345.bin"/><Relationship Id="rId18" Type="http://schemas.openxmlformats.org/officeDocument/2006/relationships/printerSettings" Target="../printerSettings/printerSettings350.bin"/><Relationship Id="rId26" Type="http://schemas.openxmlformats.org/officeDocument/2006/relationships/drawing" Target="../drawings/drawing12.xml"/><Relationship Id="rId3" Type="http://schemas.openxmlformats.org/officeDocument/2006/relationships/printerSettings" Target="../printerSettings/printerSettings335.bin"/><Relationship Id="rId21" Type="http://schemas.openxmlformats.org/officeDocument/2006/relationships/printerSettings" Target="../printerSettings/printerSettings353.bin"/><Relationship Id="rId7" Type="http://schemas.openxmlformats.org/officeDocument/2006/relationships/printerSettings" Target="../printerSettings/printerSettings339.bin"/><Relationship Id="rId12" Type="http://schemas.openxmlformats.org/officeDocument/2006/relationships/printerSettings" Target="../printerSettings/printerSettings344.bin"/><Relationship Id="rId17" Type="http://schemas.openxmlformats.org/officeDocument/2006/relationships/printerSettings" Target="../printerSettings/printerSettings349.bin"/><Relationship Id="rId25" Type="http://schemas.openxmlformats.org/officeDocument/2006/relationships/printerSettings" Target="../printerSettings/printerSettings357.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20" Type="http://schemas.openxmlformats.org/officeDocument/2006/relationships/printerSettings" Target="../printerSettings/printerSettings352.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printerSettings" Target="../printerSettings/printerSettings343.bin"/><Relationship Id="rId24" Type="http://schemas.openxmlformats.org/officeDocument/2006/relationships/printerSettings" Target="../printerSettings/printerSettings356.bin"/><Relationship Id="rId5" Type="http://schemas.openxmlformats.org/officeDocument/2006/relationships/printerSettings" Target="../printerSettings/printerSettings337.bin"/><Relationship Id="rId15" Type="http://schemas.openxmlformats.org/officeDocument/2006/relationships/printerSettings" Target="../printerSettings/printerSettings347.bin"/><Relationship Id="rId23" Type="http://schemas.openxmlformats.org/officeDocument/2006/relationships/printerSettings" Target="../printerSettings/printerSettings355.bin"/><Relationship Id="rId10" Type="http://schemas.openxmlformats.org/officeDocument/2006/relationships/printerSettings" Target="../printerSettings/printerSettings342.bin"/><Relationship Id="rId19" Type="http://schemas.openxmlformats.org/officeDocument/2006/relationships/printerSettings" Target="../printerSettings/printerSettings351.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 Id="rId22" Type="http://schemas.openxmlformats.org/officeDocument/2006/relationships/printerSettings" Target="../printerSettings/printerSettings35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65.bin"/><Relationship Id="rId13" Type="http://schemas.openxmlformats.org/officeDocument/2006/relationships/printerSettings" Target="../printerSettings/printerSettings370.bin"/><Relationship Id="rId18" Type="http://schemas.openxmlformats.org/officeDocument/2006/relationships/printerSettings" Target="../printerSettings/printerSettings375.bin"/><Relationship Id="rId26" Type="http://schemas.openxmlformats.org/officeDocument/2006/relationships/printerSettings" Target="../printerSettings/printerSettings383.bin"/><Relationship Id="rId3" Type="http://schemas.openxmlformats.org/officeDocument/2006/relationships/printerSettings" Target="../printerSettings/printerSettings360.bin"/><Relationship Id="rId21" Type="http://schemas.openxmlformats.org/officeDocument/2006/relationships/printerSettings" Target="../printerSettings/printerSettings378.bin"/><Relationship Id="rId7" Type="http://schemas.openxmlformats.org/officeDocument/2006/relationships/printerSettings" Target="../printerSettings/printerSettings364.bin"/><Relationship Id="rId12" Type="http://schemas.openxmlformats.org/officeDocument/2006/relationships/printerSettings" Target="../printerSettings/printerSettings369.bin"/><Relationship Id="rId17" Type="http://schemas.openxmlformats.org/officeDocument/2006/relationships/printerSettings" Target="../printerSettings/printerSettings374.bin"/><Relationship Id="rId25" Type="http://schemas.openxmlformats.org/officeDocument/2006/relationships/printerSettings" Target="../printerSettings/printerSettings382.bin"/><Relationship Id="rId2" Type="http://schemas.openxmlformats.org/officeDocument/2006/relationships/printerSettings" Target="../printerSettings/printerSettings359.bin"/><Relationship Id="rId16" Type="http://schemas.openxmlformats.org/officeDocument/2006/relationships/printerSettings" Target="../printerSettings/printerSettings373.bin"/><Relationship Id="rId20" Type="http://schemas.openxmlformats.org/officeDocument/2006/relationships/printerSettings" Target="../printerSettings/printerSettings377.bin"/><Relationship Id="rId29" Type="http://schemas.openxmlformats.org/officeDocument/2006/relationships/drawing" Target="../drawings/drawing13.xml"/><Relationship Id="rId1" Type="http://schemas.openxmlformats.org/officeDocument/2006/relationships/printerSettings" Target="../printerSettings/printerSettings358.bin"/><Relationship Id="rId6" Type="http://schemas.openxmlformats.org/officeDocument/2006/relationships/printerSettings" Target="../printerSettings/printerSettings363.bin"/><Relationship Id="rId11" Type="http://schemas.openxmlformats.org/officeDocument/2006/relationships/printerSettings" Target="../printerSettings/printerSettings368.bin"/><Relationship Id="rId24" Type="http://schemas.openxmlformats.org/officeDocument/2006/relationships/printerSettings" Target="../printerSettings/printerSettings381.bin"/><Relationship Id="rId5" Type="http://schemas.openxmlformats.org/officeDocument/2006/relationships/printerSettings" Target="../printerSettings/printerSettings362.bin"/><Relationship Id="rId15" Type="http://schemas.openxmlformats.org/officeDocument/2006/relationships/printerSettings" Target="../printerSettings/printerSettings372.bin"/><Relationship Id="rId23" Type="http://schemas.openxmlformats.org/officeDocument/2006/relationships/printerSettings" Target="../printerSettings/printerSettings380.bin"/><Relationship Id="rId28" Type="http://schemas.openxmlformats.org/officeDocument/2006/relationships/printerSettings" Target="../printerSettings/printerSettings385.bin"/><Relationship Id="rId10" Type="http://schemas.openxmlformats.org/officeDocument/2006/relationships/printerSettings" Target="../printerSettings/printerSettings367.bin"/><Relationship Id="rId19" Type="http://schemas.openxmlformats.org/officeDocument/2006/relationships/printerSettings" Target="../printerSettings/printerSettings376.bin"/><Relationship Id="rId4" Type="http://schemas.openxmlformats.org/officeDocument/2006/relationships/printerSettings" Target="../printerSettings/printerSettings361.bin"/><Relationship Id="rId9" Type="http://schemas.openxmlformats.org/officeDocument/2006/relationships/printerSettings" Target="../printerSettings/printerSettings366.bin"/><Relationship Id="rId14" Type="http://schemas.openxmlformats.org/officeDocument/2006/relationships/printerSettings" Target="../printerSettings/printerSettings371.bin"/><Relationship Id="rId22" Type="http://schemas.openxmlformats.org/officeDocument/2006/relationships/printerSettings" Target="../printerSettings/printerSettings379.bin"/><Relationship Id="rId27" Type="http://schemas.openxmlformats.org/officeDocument/2006/relationships/printerSettings" Target="../printerSettings/printerSettings38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drawing" Target="../drawings/drawing14.xml"/><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26" Type="http://schemas.openxmlformats.org/officeDocument/2006/relationships/printerSettings" Target="../printerSettings/printerSettings436.bin"/><Relationship Id="rId3" Type="http://schemas.openxmlformats.org/officeDocument/2006/relationships/printerSettings" Target="../printerSettings/printerSettings413.bin"/><Relationship Id="rId21" Type="http://schemas.openxmlformats.org/officeDocument/2006/relationships/printerSettings" Target="../printerSettings/printerSettings431.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5" Type="http://schemas.openxmlformats.org/officeDocument/2006/relationships/printerSettings" Target="../printerSettings/printerSettings435.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printerSettings" Target="../printerSettings/printerSettings430.bin"/><Relationship Id="rId29" Type="http://schemas.openxmlformats.org/officeDocument/2006/relationships/drawing" Target="../drawings/drawing15.xml"/><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24" Type="http://schemas.openxmlformats.org/officeDocument/2006/relationships/printerSettings" Target="../printerSettings/printerSettings434.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23" Type="http://schemas.openxmlformats.org/officeDocument/2006/relationships/printerSettings" Target="../printerSettings/printerSettings433.bin"/><Relationship Id="rId28" Type="http://schemas.openxmlformats.org/officeDocument/2006/relationships/printerSettings" Target="../printerSettings/printerSettings438.bin"/><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printerSettings" Target="../printerSettings/printerSettings432.bin"/><Relationship Id="rId27" Type="http://schemas.openxmlformats.org/officeDocument/2006/relationships/printerSettings" Target="../printerSettings/printerSettings43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46.bin"/><Relationship Id="rId13" Type="http://schemas.openxmlformats.org/officeDocument/2006/relationships/printerSettings" Target="../printerSettings/printerSettings451.bin"/><Relationship Id="rId18" Type="http://schemas.openxmlformats.org/officeDocument/2006/relationships/printerSettings" Target="../printerSettings/printerSettings456.bin"/><Relationship Id="rId26" Type="http://schemas.openxmlformats.org/officeDocument/2006/relationships/drawing" Target="../drawings/drawing16.xml"/><Relationship Id="rId3" Type="http://schemas.openxmlformats.org/officeDocument/2006/relationships/printerSettings" Target="../printerSettings/printerSettings441.bin"/><Relationship Id="rId21" Type="http://schemas.openxmlformats.org/officeDocument/2006/relationships/printerSettings" Target="../printerSettings/printerSettings459.bin"/><Relationship Id="rId7" Type="http://schemas.openxmlformats.org/officeDocument/2006/relationships/printerSettings" Target="../printerSettings/printerSettings445.bin"/><Relationship Id="rId12" Type="http://schemas.openxmlformats.org/officeDocument/2006/relationships/printerSettings" Target="../printerSettings/printerSettings450.bin"/><Relationship Id="rId17" Type="http://schemas.openxmlformats.org/officeDocument/2006/relationships/printerSettings" Target="../printerSettings/printerSettings455.bin"/><Relationship Id="rId25" Type="http://schemas.openxmlformats.org/officeDocument/2006/relationships/printerSettings" Target="../printerSettings/printerSettings463.bin"/><Relationship Id="rId2" Type="http://schemas.openxmlformats.org/officeDocument/2006/relationships/printerSettings" Target="../printerSettings/printerSettings440.bin"/><Relationship Id="rId16" Type="http://schemas.openxmlformats.org/officeDocument/2006/relationships/printerSettings" Target="../printerSettings/printerSettings454.bin"/><Relationship Id="rId20" Type="http://schemas.openxmlformats.org/officeDocument/2006/relationships/printerSettings" Target="../printerSettings/printerSettings458.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11" Type="http://schemas.openxmlformats.org/officeDocument/2006/relationships/printerSettings" Target="../printerSettings/printerSettings449.bin"/><Relationship Id="rId24" Type="http://schemas.openxmlformats.org/officeDocument/2006/relationships/printerSettings" Target="../printerSettings/printerSettings462.bin"/><Relationship Id="rId5" Type="http://schemas.openxmlformats.org/officeDocument/2006/relationships/printerSettings" Target="../printerSettings/printerSettings443.bin"/><Relationship Id="rId15" Type="http://schemas.openxmlformats.org/officeDocument/2006/relationships/printerSettings" Target="../printerSettings/printerSettings453.bin"/><Relationship Id="rId23" Type="http://schemas.openxmlformats.org/officeDocument/2006/relationships/printerSettings" Target="../printerSettings/printerSettings461.bin"/><Relationship Id="rId10" Type="http://schemas.openxmlformats.org/officeDocument/2006/relationships/printerSettings" Target="../printerSettings/printerSettings448.bin"/><Relationship Id="rId19" Type="http://schemas.openxmlformats.org/officeDocument/2006/relationships/printerSettings" Target="../printerSettings/printerSettings457.bin"/><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 Id="rId14" Type="http://schemas.openxmlformats.org/officeDocument/2006/relationships/printerSettings" Target="../printerSettings/printerSettings452.bin"/><Relationship Id="rId22" Type="http://schemas.openxmlformats.org/officeDocument/2006/relationships/printerSettings" Target="../printerSettings/printerSettings46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1.bin"/><Relationship Id="rId13" Type="http://schemas.openxmlformats.org/officeDocument/2006/relationships/printerSettings" Target="../printerSettings/printerSettings476.bin"/><Relationship Id="rId18" Type="http://schemas.openxmlformats.org/officeDocument/2006/relationships/printerSettings" Target="../printerSettings/printerSettings481.bin"/><Relationship Id="rId26" Type="http://schemas.openxmlformats.org/officeDocument/2006/relationships/drawing" Target="../drawings/drawing17.xml"/><Relationship Id="rId3" Type="http://schemas.openxmlformats.org/officeDocument/2006/relationships/printerSettings" Target="../printerSettings/printerSettings466.bin"/><Relationship Id="rId21" Type="http://schemas.openxmlformats.org/officeDocument/2006/relationships/printerSettings" Target="../printerSettings/printerSettings484.bin"/><Relationship Id="rId7" Type="http://schemas.openxmlformats.org/officeDocument/2006/relationships/printerSettings" Target="../printerSettings/printerSettings470.bin"/><Relationship Id="rId12" Type="http://schemas.openxmlformats.org/officeDocument/2006/relationships/printerSettings" Target="../printerSettings/printerSettings475.bin"/><Relationship Id="rId17" Type="http://schemas.openxmlformats.org/officeDocument/2006/relationships/printerSettings" Target="../printerSettings/printerSettings480.bin"/><Relationship Id="rId25" Type="http://schemas.openxmlformats.org/officeDocument/2006/relationships/printerSettings" Target="../printerSettings/printerSettings488.bin"/><Relationship Id="rId2" Type="http://schemas.openxmlformats.org/officeDocument/2006/relationships/printerSettings" Target="../printerSettings/printerSettings465.bin"/><Relationship Id="rId16" Type="http://schemas.openxmlformats.org/officeDocument/2006/relationships/printerSettings" Target="../printerSettings/printerSettings479.bin"/><Relationship Id="rId20" Type="http://schemas.openxmlformats.org/officeDocument/2006/relationships/printerSettings" Target="../printerSettings/printerSettings483.bin"/><Relationship Id="rId1" Type="http://schemas.openxmlformats.org/officeDocument/2006/relationships/printerSettings" Target="../printerSettings/printerSettings464.bin"/><Relationship Id="rId6" Type="http://schemas.openxmlformats.org/officeDocument/2006/relationships/printerSettings" Target="../printerSettings/printerSettings469.bin"/><Relationship Id="rId11" Type="http://schemas.openxmlformats.org/officeDocument/2006/relationships/printerSettings" Target="../printerSettings/printerSettings474.bin"/><Relationship Id="rId24" Type="http://schemas.openxmlformats.org/officeDocument/2006/relationships/printerSettings" Target="../printerSettings/printerSettings487.bin"/><Relationship Id="rId5" Type="http://schemas.openxmlformats.org/officeDocument/2006/relationships/printerSettings" Target="../printerSettings/printerSettings468.bin"/><Relationship Id="rId15" Type="http://schemas.openxmlformats.org/officeDocument/2006/relationships/printerSettings" Target="../printerSettings/printerSettings478.bin"/><Relationship Id="rId23" Type="http://schemas.openxmlformats.org/officeDocument/2006/relationships/printerSettings" Target="../printerSettings/printerSettings486.bin"/><Relationship Id="rId10" Type="http://schemas.openxmlformats.org/officeDocument/2006/relationships/printerSettings" Target="../printerSettings/printerSettings473.bin"/><Relationship Id="rId19" Type="http://schemas.openxmlformats.org/officeDocument/2006/relationships/printerSettings" Target="../printerSettings/printerSettings482.bin"/><Relationship Id="rId4" Type="http://schemas.openxmlformats.org/officeDocument/2006/relationships/printerSettings" Target="../printerSettings/printerSettings467.bin"/><Relationship Id="rId9" Type="http://schemas.openxmlformats.org/officeDocument/2006/relationships/printerSettings" Target="../printerSettings/printerSettings472.bin"/><Relationship Id="rId14" Type="http://schemas.openxmlformats.org/officeDocument/2006/relationships/printerSettings" Target="../printerSettings/printerSettings477.bin"/><Relationship Id="rId22" Type="http://schemas.openxmlformats.org/officeDocument/2006/relationships/printerSettings" Target="../printerSettings/printerSettings48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2.bin"/><Relationship Id="rId13" Type="http://schemas.openxmlformats.org/officeDocument/2006/relationships/printerSettings" Target="../printerSettings/printerSettings37.bin"/><Relationship Id="rId18" Type="http://schemas.openxmlformats.org/officeDocument/2006/relationships/printerSettings" Target="../printerSettings/printerSettings42.bin"/><Relationship Id="rId26" Type="http://schemas.openxmlformats.org/officeDocument/2006/relationships/printerSettings" Target="../printerSettings/printerSettings50.bin"/><Relationship Id="rId3" Type="http://schemas.openxmlformats.org/officeDocument/2006/relationships/printerSettings" Target="../printerSettings/printerSettings27.bin"/><Relationship Id="rId21" Type="http://schemas.openxmlformats.org/officeDocument/2006/relationships/printerSettings" Target="../printerSettings/printerSettings45.bin"/><Relationship Id="rId7" Type="http://schemas.openxmlformats.org/officeDocument/2006/relationships/printerSettings" Target="../printerSettings/printerSettings31.bin"/><Relationship Id="rId12" Type="http://schemas.openxmlformats.org/officeDocument/2006/relationships/printerSettings" Target="../printerSettings/printerSettings36.bin"/><Relationship Id="rId17" Type="http://schemas.openxmlformats.org/officeDocument/2006/relationships/printerSettings" Target="../printerSettings/printerSettings41.bin"/><Relationship Id="rId25" Type="http://schemas.openxmlformats.org/officeDocument/2006/relationships/printerSettings" Target="../printerSettings/printerSettings49.bin"/><Relationship Id="rId2" Type="http://schemas.openxmlformats.org/officeDocument/2006/relationships/printerSettings" Target="../printerSettings/printerSettings26.bin"/><Relationship Id="rId16" Type="http://schemas.openxmlformats.org/officeDocument/2006/relationships/printerSettings" Target="../printerSettings/printerSettings40.bin"/><Relationship Id="rId20" Type="http://schemas.openxmlformats.org/officeDocument/2006/relationships/printerSettings" Target="../printerSettings/printerSettings44.bin"/><Relationship Id="rId29" Type="http://schemas.openxmlformats.org/officeDocument/2006/relationships/drawing" Target="../drawings/drawing1.xml"/><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11" Type="http://schemas.openxmlformats.org/officeDocument/2006/relationships/printerSettings" Target="../printerSettings/printerSettings35.bin"/><Relationship Id="rId24" Type="http://schemas.openxmlformats.org/officeDocument/2006/relationships/printerSettings" Target="../printerSettings/printerSettings48.bin"/><Relationship Id="rId5" Type="http://schemas.openxmlformats.org/officeDocument/2006/relationships/printerSettings" Target="../printerSettings/printerSettings29.bin"/><Relationship Id="rId15" Type="http://schemas.openxmlformats.org/officeDocument/2006/relationships/printerSettings" Target="../printerSettings/printerSettings39.bin"/><Relationship Id="rId23" Type="http://schemas.openxmlformats.org/officeDocument/2006/relationships/printerSettings" Target="../printerSettings/printerSettings47.bin"/><Relationship Id="rId28" Type="http://schemas.openxmlformats.org/officeDocument/2006/relationships/printerSettings" Target="../printerSettings/printerSettings52.bin"/><Relationship Id="rId10" Type="http://schemas.openxmlformats.org/officeDocument/2006/relationships/printerSettings" Target="../printerSettings/printerSettings34.bin"/><Relationship Id="rId19" Type="http://schemas.openxmlformats.org/officeDocument/2006/relationships/printerSettings" Target="../printerSettings/printerSettings43.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 Id="rId14" Type="http://schemas.openxmlformats.org/officeDocument/2006/relationships/printerSettings" Target="../printerSettings/printerSettings38.bin"/><Relationship Id="rId22" Type="http://schemas.openxmlformats.org/officeDocument/2006/relationships/printerSettings" Target="../printerSettings/printerSettings46.bin"/><Relationship Id="rId27" Type="http://schemas.openxmlformats.org/officeDocument/2006/relationships/printerSettings" Target="../printerSettings/printerSettings5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96.bin"/><Relationship Id="rId13" Type="http://schemas.openxmlformats.org/officeDocument/2006/relationships/printerSettings" Target="../printerSettings/printerSettings501.bin"/><Relationship Id="rId18" Type="http://schemas.openxmlformats.org/officeDocument/2006/relationships/printerSettings" Target="../printerSettings/printerSettings506.bin"/><Relationship Id="rId26" Type="http://schemas.openxmlformats.org/officeDocument/2006/relationships/drawing" Target="../drawings/drawing18.xml"/><Relationship Id="rId3" Type="http://schemas.openxmlformats.org/officeDocument/2006/relationships/printerSettings" Target="../printerSettings/printerSettings491.bin"/><Relationship Id="rId21" Type="http://schemas.openxmlformats.org/officeDocument/2006/relationships/printerSettings" Target="../printerSettings/printerSettings509.bin"/><Relationship Id="rId7" Type="http://schemas.openxmlformats.org/officeDocument/2006/relationships/printerSettings" Target="../printerSettings/printerSettings495.bin"/><Relationship Id="rId12" Type="http://schemas.openxmlformats.org/officeDocument/2006/relationships/printerSettings" Target="../printerSettings/printerSettings500.bin"/><Relationship Id="rId17" Type="http://schemas.openxmlformats.org/officeDocument/2006/relationships/printerSettings" Target="../printerSettings/printerSettings505.bin"/><Relationship Id="rId25" Type="http://schemas.openxmlformats.org/officeDocument/2006/relationships/printerSettings" Target="../printerSettings/printerSettings513.bin"/><Relationship Id="rId2" Type="http://schemas.openxmlformats.org/officeDocument/2006/relationships/printerSettings" Target="../printerSettings/printerSettings490.bin"/><Relationship Id="rId16" Type="http://schemas.openxmlformats.org/officeDocument/2006/relationships/printerSettings" Target="../printerSettings/printerSettings504.bin"/><Relationship Id="rId20" Type="http://schemas.openxmlformats.org/officeDocument/2006/relationships/printerSettings" Target="../printerSettings/printerSettings508.bin"/><Relationship Id="rId1" Type="http://schemas.openxmlformats.org/officeDocument/2006/relationships/printerSettings" Target="../printerSettings/printerSettings489.bin"/><Relationship Id="rId6" Type="http://schemas.openxmlformats.org/officeDocument/2006/relationships/printerSettings" Target="../printerSettings/printerSettings494.bin"/><Relationship Id="rId11" Type="http://schemas.openxmlformats.org/officeDocument/2006/relationships/printerSettings" Target="../printerSettings/printerSettings499.bin"/><Relationship Id="rId24" Type="http://schemas.openxmlformats.org/officeDocument/2006/relationships/printerSettings" Target="../printerSettings/printerSettings512.bin"/><Relationship Id="rId5" Type="http://schemas.openxmlformats.org/officeDocument/2006/relationships/printerSettings" Target="../printerSettings/printerSettings493.bin"/><Relationship Id="rId15" Type="http://schemas.openxmlformats.org/officeDocument/2006/relationships/printerSettings" Target="../printerSettings/printerSettings503.bin"/><Relationship Id="rId23" Type="http://schemas.openxmlformats.org/officeDocument/2006/relationships/printerSettings" Target="../printerSettings/printerSettings511.bin"/><Relationship Id="rId10" Type="http://schemas.openxmlformats.org/officeDocument/2006/relationships/printerSettings" Target="../printerSettings/printerSettings498.bin"/><Relationship Id="rId19" Type="http://schemas.openxmlformats.org/officeDocument/2006/relationships/printerSettings" Target="../printerSettings/printerSettings507.bin"/><Relationship Id="rId4" Type="http://schemas.openxmlformats.org/officeDocument/2006/relationships/printerSettings" Target="../printerSettings/printerSettings492.bin"/><Relationship Id="rId9" Type="http://schemas.openxmlformats.org/officeDocument/2006/relationships/printerSettings" Target="../printerSettings/printerSettings497.bin"/><Relationship Id="rId14" Type="http://schemas.openxmlformats.org/officeDocument/2006/relationships/printerSettings" Target="../printerSettings/printerSettings502.bin"/><Relationship Id="rId22" Type="http://schemas.openxmlformats.org/officeDocument/2006/relationships/printerSettings" Target="../printerSettings/printerSettings51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21.bin"/><Relationship Id="rId13" Type="http://schemas.openxmlformats.org/officeDocument/2006/relationships/printerSettings" Target="../printerSettings/printerSettings526.bin"/><Relationship Id="rId18" Type="http://schemas.openxmlformats.org/officeDocument/2006/relationships/printerSettings" Target="../printerSettings/printerSettings531.bin"/><Relationship Id="rId26" Type="http://schemas.openxmlformats.org/officeDocument/2006/relationships/drawing" Target="../drawings/drawing19.xml"/><Relationship Id="rId3" Type="http://schemas.openxmlformats.org/officeDocument/2006/relationships/printerSettings" Target="../printerSettings/printerSettings516.bin"/><Relationship Id="rId21" Type="http://schemas.openxmlformats.org/officeDocument/2006/relationships/printerSettings" Target="../printerSettings/printerSettings534.bin"/><Relationship Id="rId7" Type="http://schemas.openxmlformats.org/officeDocument/2006/relationships/printerSettings" Target="../printerSettings/printerSettings520.bin"/><Relationship Id="rId12" Type="http://schemas.openxmlformats.org/officeDocument/2006/relationships/printerSettings" Target="../printerSettings/printerSettings525.bin"/><Relationship Id="rId17" Type="http://schemas.openxmlformats.org/officeDocument/2006/relationships/printerSettings" Target="../printerSettings/printerSettings530.bin"/><Relationship Id="rId25" Type="http://schemas.openxmlformats.org/officeDocument/2006/relationships/printerSettings" Target="../printerSettings/printerSettings538.bin"/><Relationship Id="rId2" Type="http://schemas.openxmlformats.org/officeDocument/2006/relationships/printerSettings" Target="../printerSettings/printerSettings515.bin"/><Relationship Id="rId16" Type="http://schemas.openxmlformats.org/officeDocument/2006/relationships/printerSettings" Target="../printerSettings/printerSettings529.bin"/><Relationship Id="rId20" Type="http://schemas.openxmlformats.org/officeDocument/2006/relationships/printerSettings" Target="../printerSettings/printerSettings533.bin"/><Relationship Id="rId1" Type="http://schemas.openxmlformats.org/officeDocument/2006/relationships/printerSettings" Target="../printerSettings/printerSettings514.bin"/><Relationship Id="rId6" Type="http://schemas.openxmlformats.org/officeDocument/2006/relationships/printerSettings" Target="../printerSettings/printerSettings519.bin"/><Relationship Id="rId11" Type="http://schemas.openxmlformats.org/officeDocument/2006/relationships/printerSettings" Target="../printerSettings/printerSettings524.bin"/><Relationship Id="rId24" Type="http://schemas.openxmlformats.org/officeDocument/2006/relationships/printerSettings" Target="../printerSettings/printerSettings537.bin"/><Relationship Id="rId5" Type="http://schemas.openxmlformats.org/officeDocument/2006/relationships/printerSettings" Target="../printerSettings/printerSettings518.bin"/><Relationship Id="rId15" Type="http://schemas.openxmlformats.org/officeDocument/2006/relationships/printerSettings" Target="../printerSettings/printerSettings528.bin"/><Relationship Id="rId23" Type="http://schemas.openxmlformats.org/officeDocument/2006/relationships/printerSettings" Target="../printerSettings/printerSettings536.bin"/><Relationship Id="rId10" Type="http://schemas.openxmlformats.org/officeDocument/2006/relationships/printerSettings" Target="../printerSettings/printerSettings523.bin"/><Relationship Id="rId19" Type="http://schemas.openxmlformats.org/officeDocument/2006/relationships/printerSettings" Target="../printerSettings/printerSettings532.bin"/><Relationship Id="rId4" Type="http://schemas.openxmlformats.org/officeDocument/2006/relationships/printerSettings" Target="../printerSettings/printerSettings517.bin"/><Relationship Id="rId9" Type="http://schemas.openxmlformats.org/officeDocument/2006/relationships/printerSettings" Target="../printerSettings/printerSettings522.bin"/><Relationship Id="rId14" Type="http://schemas.openxmlformats.org/officeDocument/2006/relationships/printerSettings" Target="../printerSettings/printerSettings527.bin"/><Relationship Id="rId22" Type="http://schemas.openxmlformats.org/officeDocument/2006/relationships/printerSettings" Target="../printerSettings/printerSettings535.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46.bin"/><Relationship Id="rId13" Type="http://schemas.openxmlformats.org/officeDocument/2006/relationships/printerSettings" Target="../printerSettings/printerSettings551.bin"/><Relationship Id="rId18" Type="http://schemas.openxmlformats.org/officeDocument/2006/relationships/printerSettings" Target="../printerSettings/printerSettings556.bin"/><Relationship Id="rId26" Type="http://schemas.openxmlformats.org/officeDocument/2006/relationships/drawing" Target="../drawings/drawing20.xml"/><Relationship Id="rId3" Type="http://schemas.openxmlformats.org/officeDocument/2006/relationships/printerSettings" Target="../printerSettings/printerSettings541.bin"/><Relationship Id="rId21" Type="http://schemas.openxmlformats.org/officeDocument/2006/relationships/printerSettings" Target="../printerSettings/printerSettings559.bin"/><Relationship Id="rId7" Type="http://schemas.openxmlformats.org/officeDocument/2006/relationships/printerSettings" Target="../printerSettings/printerSettings545.bin"/><Relationship Id="rId12" Type="http://schemas.openxmlformats.org/officeDocument/2006/relationships/printerSettings" Target="../printerSettings/printerSettings550.bin"/><Relationship Id="rId17" Type="http://schemas.openxmlformats.org/officeDocument/2006/relationships/printerSettings" Target="../printerSettings/printerSettings555.bin"/><Relationship Id="rId25" Type="http://schemas.openxmlformats.org/officeDocument/2006/relationships/printerSettings" Target="../printerSettings/printerSettings563.bin"/><Relationship Id="rId2" Type="http://schemas.openxmlformats.org/officeDocument/2006/relationships/printerSettings" Target="../printerSettings/printerSettings540.bin"/><Relationship Id="rId16" Type="http://schemas.openxmlformats.org/officeDocument/2006/relationships/printerSettings" Target="../printerSettings/printerSettings554.bin"/><Relationship Id="rId20" Type="http://schemas.openxmlformats.org/officeDocument/2006/relationships/printerSettings" Target="../printerSettings/printerSettings558.bin"/><Relationship Id="rId1" Type="http://schemas.openxmlformats.org/officeDocument/2006/relationships/printerSettings" Target="../printerSettings/printerSettings539.bin"/><Relationship Id="rId6" Type="http://schemas.openxmlformats.org/officeDocument/2006/relationships/printerSettings" Target="../printerSettings/printerSettings544.bin"/><Relationship Id="rId11" Type="http://schemas.openxmlformats.org/officeDocument/2006/relationships/printerSettings" Target="../printerSettings/printerSettings549.bin"/><Relationship Id="rId24" Type="http://schemas.openxmlformats.org/officeDocument/2006/relationships/printerSettings" Target="../printerSettings/printerSettings562.bin"/><Relationship Id="rId5" Type="http://schemas.openxmlformats.org/officeDocument/2006/relationships/printerSettings" Target="../printerSettings/printerSettings543.bin"/><Relationship Id="rId15" Type="http://schemas.openxmlformats.org/officeDocument/2006/relationships/printerSettings" Target="../printerSettings/printerSettings553.bin"/><Relationship Id="rId23" Type="http://schemas.openxmlformats.org/officeDocument/2006/relationships/printerSettings" Target="../printerSettings/printerSettings561.bin"/><Relationship Id="rId10" Type="http://schemas.openxmlformats.org/officeDocument/2006/relationships/printerSettings" Target="../printerSettings/printerSettings548.bin"/><Relationship Id="rId19" Type="http://schemas.openxmlformats.org/officeDocument/2006/relationships/printerSettings" Target="../printerSettings/printerSettings557.bin"/><Relationship Id="rId4" Type="http://schemas.openxmlformats.org/officeDocument/2006/relationships/printerSettings" Target="../printerSettings/printerSettings542.bin"/><Relationship Id="rId9" Type="http://schemas.openxmlformats.org/officeDocument/2006/relationships/printerSettings" Target="../printerSettings/printerSettings547.bin"/><Relationship Id="rId14" Type="http://schemas.openxmlformats.org/officeDocument/2006/relationships/printerSettings" Target="../printerSettings/printerSettings552.bin"/><Relationship Id="rId22" Type="http://schemas.openxmlformats.org/officeDocument/2006/relationships/printerSettings" Target="../printerSettings/printerSettings56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71.bin"/><Relationship Id="rId13" Type="http://schemas.openxmlformats.org/officeDocument/2006/relationships/printerSettings" Target="../printerSettings/printerSettings576.bin"/><Relationship Id="rId18" Type="http://schemas.openxmlformats.org/officeDocument/2006/relationships/printerSettings" Target="../printerSettings/printerSettings581.bin"/><Relationship Id="rId26" Type="http://schemas.openxmlformats.org/officeDocument/2006/relationships/printerSettings" Target="../printerSettings/printerSettings589.bin"/><Relationship Id="rId3" Type="http://schemas.openxmlformats.org/officeDocument/2006/relationships/printerSettings" Target="../printerSettings/printerSettings566.bin"/><Relationship Id="rId21" Type="http://schemas.openxmlformats.org/officeDocument/2006/relationships/printerSettings" Target="../printerSettings/printerSettings584.bin"/><Relationship Id="rId7" Type="http://schemas.openxmlformats.org/officeDocument/2006/relationships/printerSettings" Target="../printerSettings/printerSettings570.bin"/><Relationship Id="rId12" Type="http://schemas.openxmlformats.org/officeDocument/2006/relationships/printerSettings" Target="../printerSettings/printerSettings575.bin"/><Relationship Id="rId17" Type="http://schemas.openxmlformats.org/officeDocument/2006/relationships/printerSettings" Target="../printerSettings/printerSettings580.bin"/><Relationship Id="rId25" Type="http://schemas.openxmlformats.org/officeDocument/2006/relationships/printerSettings" Target="../printerSettings/printerSettings588.bin"/><Relationship Id="rId2" Type="http://schemas.openxmlformats.org/officeDocument/2006/relationships/printerSettings" Target="../printerSettings/printerSettings565.bin"/><Relationship Id="rId16" Type="http://schemas.openxmlformats.org/officeDocument/2006/relationships/printerSettings" Target="../printerSettings/printerSettings579.bin"/><Relationship Id="rId20" Type="http://schemas.openxmlformats.org/officeDocument/2006/relationships/printerSettings" Target="../printerSettings/printerSettings583.bin"/><Relationship Id="rId29" Type="http://schemas.openxmlformats.org/officeDocument/2006/relationships/drawing" Target="../drawings/drawing21.xml"/><Relationship Id="rId1" Type="http://schemas.openxmlformats.org/officeDocument/2006/relationships/printerSettings" Target="../printerSettings/printerSettings564.bin"/><Relationship Id="rId6" Type="http://schemas.openxmlformats.org/officeDocument/2006/relationships/printerSettings" Target="../printerSettings/printerSettings569.bin"/><Relationship Id="rId11" Type="http://schemas.openxmlformats.org/officeDocument/2006/relationships/printerSettings" Target="../printerSettings/printerSettings574.bin"/><Relationship Id="rId24" Type="http://schemas.openxmlformats.org/officeDocument/2006/relationships/printerSettings" Target="../printerSettings/printerSettings587.bin"/><Relationship Id="rId5" Type="http://schemas.openxmlformats.org/officeDocument/2006/relationships/printerSettings" Target="../printerSettings/printerSettings568.bin"/><Relationship Id="rId15" Type="http://schemas.openxmlformats.org/officeDocument/2006/relationships/printerSettings" Target="../printerSettings/printerSettings578.bin"/><Relationship Id="rId23" Type="http://schemas.openxmlformats.org/officeDocument/2006/relationships/printerSettings" Target="../printerSettings/printerSettings586.bin"/><Relationship Id="rId28" Type="http://schemas.openxmlformats.org/officeDocument/2006/relationships/printerSettings" Target="../printerSettings/printerSettings591.bin"/><Relationship Id="rId10" Type="http://schemas.openxmlformats.org/officeDocument/2006/relationships/printerSettings" Target="../printerSettings/printerSettings573.bin"/><Relationship Id="rId19" Type="http://schemas.openxmlformats.org/officeDocument/2006/relationships/printerSettings" Target="../printerSettings/printerSettings582.bin"/><Relationship Id="rId4" Type="http://schemas.openxmlformats.org/officeDocument/2006/relationships/printerSettings" Target="../printerSettings/printerSettings567.bin"/><Relationship Id="rId9" Type="http://schemas.openxmlformats.org/officeDocument/2006/relationships/printerSettings" Target="../printerSettings/printerSettings572.bin"/><Relationship Id="rId14" Type="http://schemas.openxmlformats.org/officeDocument/2006/relationships/printerSettings" Target="../printerSettings/printerSettings577.bin"/><Relationship Id="rId22" Type="http://schemas.openxmlformats.org/officeDocument/2006/relationships/printerSettings" Target="../printerSettings/printerSettings585.bin"/><Relationship Id="rId27" Type="http://schemas.openxmlformats.org/officeDocument/2006/relationships/printerSettings" Target="../printerSettings/printerSettings590.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9.bin"/><Relationship Id="rId13" Type="http://schemas.openxmlformats.org/officeDocument/2006/relationships/printerSettings" Target="../printerSettings/printerSettings604.bin"/><Relationship Id="rId18" Type="http://schemas.openxmlformats.org/officeDocument/2006/relationships/printerSettings" Target="../printerSettings/printerSettings609.bin"/><Relationship Id="rId3" Type="http://schemas.openxmlformats.org/officeDocument/2006/relationships/printerSettings" Target="../printerSettings/printerSettings594.bin"/><Relationship Id="rId21" Type="http://schemas.openxmlformats.org/officeDocument/2006/relationships/printerSettings" Target="../printerSettings/printerSettings612.bin"/><Relationship Id="rId7" Type="http://schemas.openxmlformats.org/officeDocument/2006/relationships/printerSettings" Target="../printerSettings/printerSettings598.bin"/><Relationship Id="rId12" Type="http://schemas.openxmlformats.org/officeDocument/2006/relationships/printerSettings" Target="../printerSettings/printerSettings603.bin"/><Relationship Id="rId17" Type="http://schemas.openxmlformats.org/officeDocument/2006/relationships/printerSettings" Target="../printerSettings/printerSettings608.bin"/><Relationship Id="rId2" Type="http://schemas.openxmlformats.org/officeDocument/2006/relationships/printerSettings" Target="../printerSettings/printerSettings593.bin"/><Relationship Id="rId16" Type="http://schemas.openxmlformats.org/officeDocument/2006/relationships/printerSettings" Target="../printerSettings/printerSettings607.bin"/><Relationship Id="rId20" Type="http://schemas.openxmlformats.org/officeDocument/2006/relationships/printerSettings" Target="../printerSettings/printerSettings611.bin"/><Relationship Id="rId1" Type="http://schemas.openxmlformats.org/officeDocument/2006/relationships/printerSettings" Target="../printerSettings/printerSettings592.bin"/><Relationship Id="rId6" Type="http://schemas.openxmlformats.org/officeDocument/2006/relationships/printerSettings" Target="../printerSettings/printerSettings597.bin"/><Relationship Id="rId11" Type="http://schemas.openxmlformats.org/officeDocument/2006/relationships/printerSettings" Target="../printerSettings/printerSettings602.bin"/><Relationship Id="rId24" Type="http://schemas.openxmlformats.org/officeDocument/2006/relationships/printerSettings" Target="../printerSettings/printerSettings615.bin"/><Relationship Id="rId5" Type="http://schemas.openxmlformats.org/officeDocument/2006/relationships/printerSettings" Target="../printerSettings/printerSettings596.bin"/><Relationship Id="rId15" Type="http://schemas.openxmlformats.org/officeDocument/2006/relationships/printerSettings" Target="../printerSettings/printerSettings606.bin"/><Relationship Id="rId23" Type="http://schemas.openxmlformats.org/officeDocument/2006/relationships/printerSettings" Target="../printerSettings/printerSettings614.bin"/><Relationship Id="rId10" Type="http://schemas.openxmlformats.org/officeDocument/2006/relationships/printerSettings" Target="../printerSettings/printerSettings601.bin"/><Relationship Id="rId19" Type="http://schemas.openxmlformats.org/officeDocument/2006/relationships/printerSettings" Target="../printerSettings/printerSettings610.bin"/><Relationship Id="rId4" Type="http://schemas.openxmlformats.org/officeDocument/2006/relationships/printerSettings" Target="../printerSettings/printerSettings595.bin"/><Relationship Id="rId9" Type="http://schemas.openxmlformats.org/officeDocument/2006/relationships/printerSettings" Target="../printerSettings/printerSettings600.bin"/><Relationship Id="rId14" Type="http://schemas.openxmlformats.org/officeDocument/2006/relationships/printerSettings" Target="../printerSettings/printerSettings605.bin"/><Relationship Id="rId22" Type="http://schemas.openxmlformats.org/officeDocument/2006/relationships/printerSettings" Target="../printerSettings/printerSettings61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23.bin"/><Relationship Id="rId13" Type="http://schemas.openxmlformats.org/officeDocument/2006/relationships/printerSettings" Target="../printerSettings/printerSettings628.bin"/><Relationship Id="rId18" Type="http://schemas.openxmlformats.org/officeDocument/2006/relationships/printerSettings" Target="../printerSettings/printerSettings633.bin"/><Relationship Id="rId26" Type="http://schemas.openxmlformats.org/officeDocument/2006/relationships/printerSettings" Target="../printerSettings/printerSettings641.bin"/><Relationship Id="rId3" Type="http://schemas.openxmlformats.org/officeDocument/2006/relationships/printerSettings" Target="../printerSettings/printerSettings618.bin"/><Relationship Id="rId21" Type="http://schemas.openxmlformats.org/officeDocument/2006/relationships/printerSettings" Target="../printerSettings/printerSettings636.bin"/><Relationship Id="rId7" Type="http://schemas.openxmlformats.org/officeDocument/2006/relationships/printerSettings" Target="../printerSettings/printerSettings622.bin"/><Relationship Id="rId12" Type="http://schemas.openxmlformats.org/officeDocument/2006/relationships/printerSettings" Target="../printerSettings/printerSettings627.bin"/><Relationship Id="rId17" Type="http://schemas.openxmlformats.org/officeDocument/2006/relationships/printerSettings" Target="../printerSettings/printerSettings632.bin"/><Relationship Id="rId25" Type="http://schemas.openxmlformats.org/officeDocument/2006/relationships/printerSettings" Target="../printerSettings/printerSettings640.bin"/><Relationship Id="rId2" Type="http://schemas.openxmlformats.org/officeDocument/2006/relationships/printerSettings" Target="../printerSettings/printerSettings617.bin"/><Relationship Id="rId16" Type="http://schemas.openxmlformats.org/officeDocument/2006/relationships/printerSettings" Target="../printerSettings/printerSettings631.bin"/><Relationship Id="rId20" Type="http://schemas.openxmlformats.org/officeDocument/2006/relationships/printerSettings" Target="../printerSettings/printerSettings635.bin"/><Relationship Id="rId1" Type="http://schemas.openxmlformats.org/officeDocument/2006/relationships/printerSettings" Target="../printerSettings/printerSettings616.bin"/><Relationship Id="rId6" Type="http://schemas.openxmlformats.org/officeDocument/2006/relationships/printerSettings" Target="../printerSettings/printerSettings621.bin"/><Relationship Id="rId11" Type="http://schemas.openxmlformats.org/officeDocument/2006/relationships/printerSettings" Target="../printerSettings/printerSettings626.bin"/><Relationship Id="rId24" Type="http://schemas.openxmlformats.org/officeDocument/2006/relationships/printerSettings" Target="../printerSettings/printerSettings639.bin"/><Relationship Id="rId5" Type="http://schemas.openxmlformats.org/officeDocument/2006/relationships/printerSettings" Target="../printerSettings/printerSettings620.bin"/><Relationship Id="rId15" Type="http://schemas.openxmlformats.org/officeDocument/2006/relationships/printerSettings" Target="../printerSettings/printerSettings630.bin"/><Relationship Id="rId23" Type="http://schemas.openxmlformats.org/officeDocument/2006/relationships/printerSettings" Target="../printerSettings/printerSettings638.bin"/><Relationship Id="rId28" Type="http://schemas.openxmlformats.org/officeDocument/2006/relationships/printerSettings" Target="../printerSettings/printerSettings643.bin"/><Relationship Id="rId10" Type="http://schemas.openxmlformats.org/officeDocument/2006/relationships/printerSettings" Target="../printerSettings/printerSettings625.bin"/><Relationship Id="rId19" Type="http://schemas.openxmlformats.org/officeDocument/2006/relationships/printerSettings" Target="../printerSettings/printerSettings634.bin"/><Relationship Id="rId4" Type="http://schemas.openxmlformats.org/officeDocument/2006/relationships/printerSettings" Target="../printerSettings/printerSettings619.bin"/><Relationship Id="rId9" Type="http://schemas.openxmlformats.org/officeDocument/2006/relationships/printerSettings" Target="../printerSettings/printerSettings624.bin"/><Relationship Id="rId14" Type="http://schemas.openxmlformats.org/officeDocument/2006/relationships/printerSettings" Target="../printerSettings/printerSettings629.bin"/><Relationship Id="rId22" Type="http://schemas.openxmlformats.org/officeDocument/2006/relationships/printerSettings" Target="../printerSettings/printerSettings637.bin"/><Relationship Id="rId27" Type="http://schemas.openxmlformats.org/officeDocument/2006/relationships/printerSettings" Target="../printerSettings/printerSettings642.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51.bin"/><Relationship Id="rId13" Type="http://schemas.openxmlformats.org/officeDocument/2006/relationships/printerSettings" Target="../printerSettings/printerSettings656.bin"/><Relationship Id="rId18" Type="http://schemas.openxmlformats.org/officeDocument/2006/relationships/printerSettings" Target="../printerSettings/printerSettings661.bin"/><Relationship Id="rId26" Type="http://schemas.openxmlformats.org/officeDocument/2006/relationships/printerSettings" Target="../printerSettings/printerSettings669.bin"/><Relationship Id="rId3" Type="http://schemas.openxmlformats.org/officeDocument/2006/relationships/printerSettings" Target="../printerSettings/printerSettings646.bin"/><Relationship Id="rId21" Type="http://schemas.openxmlformats.org/officeDocument/2006/relationships/printerSettings" Target="../printerSettings/printerSettings664.bin"/><Relationship Id="rId7" Type="http://schemas.openxmlformats.org/officeDocument/2006/relationships/printerSettings" Target="../printerSettings/printerSettings650.bin"/><Relationship Id="rId12" Type="http://schemas.openxmlformats.org/officeDocument/2006/relationships/printerSettings" Target="../printerSettings/printerSettings655.bin"/><Relationship Id="rId17" Type="http://schemas.openxmlformats.org/officeDocument/2006/relationships/printerSettings" Target="../printerSettings/printerSettings660.bin"/><Relationship Id="rId25" Type="http://schemas.openxmlformats.org/officeDocument/2006/relationships/printerSettings" Target="../printerSettings/printerSettings668.bin"/><Relationship Id="rId2" Type="http://schemas.openxmlformats.org/officeDocument/2006/relationships/printerSettings" Target="../printerSettings/printerSettings645.bin"/><Relationship Id="rId16" Type="http://schemas.openxmlformats.org/officeDocument/2006/relationships/printerSettings" Target="../printerSettings/printerSettings659.bin"/><Relationship Id="rId20" Type="http://schemas.openxmlformats.org/officeDocument/2006/relationships/printerSettings" Target="../printerSettings/printerSettings663.bin"/><Relationship Id="rId1" Type="http://schemas.openxmlformats.org/officeDocument/2006/relationships/printerSettings" Target="../printerSettings/printerSettings644.bin"/><Relationship Id="rId6" Type="http://schemas.openxmlformats.org/officeDocument/2006/relationships/printerSettings" Target="../printerSettings/printerSettings649.bin"/><Relationship Id="rId11" Type="http://schemas.openxmlformats.org/officeDocument/2006/relationships/printerSettings" Target="../printerSettings/printerSettings654.bin"/><Relationship Id="rId24" Type="http://schemas.openxmlformats.org/officeDocument/2006/relationships/printerSettings" Target="../printerSettings/printerSettings667.bin"/><Relationship Id="rId5" Type="http://schemas.openxmlformats.org/officeDocument/2006/relationships/printerSettings" Target="../printerSettings/printerSettings648.bin"/><Relationship Id="rId15" Type="http://schemas.openxmlformats.org/officeDocument/2006/relationships/printerSettings" Target="../printerSettings/printerSettings658.bin"/><Relationship Id="rId23" Type="http://schemas.openxmlformats.org/officeDocument/2006/relationships/printerSettings" Target="../printerSettings/printerSettings666.bin"/><Relationship Id="rId28" Type="http://schemas.openxmlformats.org/officeDocument/2006/relationships/printerSettings" Target="../printerSettings/printerSettings671.bin"/><Relationship Id="rId10" Type="http://schemas.openxmlformats.org/officeDocument/2006/relationships/printerSettings" Target="../printerSettings/printerSettings653.bin"/><Relationship Id="rId19" Type="http://schemas.openxmlformats.org/officeDocument/2006/relationships/printerSettings" Target="../printerSettings/printerSettings662.bin"/><Relationship Id="rId4" Type="http://schemas.openxmlformats.org/officeDocument/2006/relationships/printerSettings" Target="../printerSettings/printerSettings647.bin"/><Relationship Id="rId9" Type="http://schemas.openxmlformats.org/officeDocument/2006/relationships/printerSettings" Target="../printerSettings/printerSettings652.bin"/><Relationship Id="rId14" Type="http://schemas.openxmlformats.org/officeDocument/2006/relationships/printerSettings" Target="../printerSettings/printerSettings657.bin"/><Relationship Id="rId22" Type="http://schemas.openxmlformats.org/officeDocument/2006/relationships/printerSettings" Target="../printerSettings/printerSettings665.bin"/><Relationship Id="rId27" Type="http://schemas.openxmlformats.org/officeDocument/2006/relationships/printerSettings" Target="../printerSettings/printerSettings67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0.bin"/><Relationship Id="rId13" Type="http://schemas.openxmlformats.org/officeDocument/2006/relationships/printerSettings" Target="../printerSettings/printerSettings65.bin"/><Relationship Id="rId18" Type="http://schemas.openxmlformats.org/officeDocument/2006/relationships/printerSettings" Target="../printerSettings/printerSettings70.bin"/><Relationship Id="rId26" Type="http://schemas.openxmlformats.org/officeDocument/2006/relationships/printerSettings" Target="../printerSettings/printerSettings78.bin"/><Relationship Id="rId3" Type="http://schemas.openxmlformats.org/officeDocument/2006/relationships/printerSettings" Target="../printerSettings/printerSettings55.bin"/><Relationship Id="rId21" Type="http://schemas.openxmlformats.org/officeDocument/2006/relationships/printerSettings" Target="../printerSettings/printerSettings73.bin"/><Relationship Id="rId7" Type="http://schemas.openxmlformats.org/officeDocument/2006/relationships/printerSettings" Target="../printerSettings/printerSettings59.bin"/><Relationship Id="rId12" Type="http://schemas.openxmlformats.org/officeDocument/2006/relationships/printerSettings" Target="../printerSettings/printerSettings64.bin"/><Relationship Id="rId17" Type="http://schemas.openxmlformats.org/officeDocument/2006/relationships/printerSettings" Target="../printerSettings/printerSettings69.bin"/><Relationship Id="rId25" Type="http://schemas.openxmlformats.org/officeDocument/2006/relationships/printerSettings" Target="../printerSettings/printerSettings77.bin"/><Relationship Id="rId2" Type="http://schemas.openxmlformats.org/officeDocument/2006/relationships/printerSettings" Target="../printerSettings/printerSettings54.bin"/><Relationship Id="rId16" Type="http://schemas.openxmlformats.org/officeDocument/2006/relationships/printerSettings" Target="../printerSettings/printerSettings68.bin"/><Relationship Id="rId20" Type="http://schemas.openxmlformats.org/officeDocument/2006/relationships/printerSettings" Target="../printerSettings/printerSettings72.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11" Type="http://schemas.openxmlformats.org/officeDocument/2006/relationships/printerSettings" Target="../printerSettings/printerSettings63.bin"/><Relationship Id="rId24" Type="http://schemas.openxmlformats.org/officeDocument/2006/relationships/printerSettings" Target="../printerSettings/printerSettings76.bin"/><Relationship Id="rId5" Type="http://schemas.openxmlformats.org/officeDocument/2006/relationships/printerSettings" Target="../printerSettings/printerSettings57.bin"/><Relationship Id="rId15" Type="http://schemas.openxmlformats.org/officeDocument/2006/relationships/printerSettings" Target="../printerSettings/printerSettings67.bin"/><Relationship Id="rId23" Type="http://schemas.openxmlformats.org/officeDocument/2006/relationships/printerSettings" Target="../printerSettings/printerSettings75.bin"/><Relationship Id="rId28" Type="http://schemas.openxmlformats.org/officeDocument/2006/relationships/drawing" Target="../drawings/drawing2.xml"/><Relationship Id="rId10" Type="http://schemas.openxmlformats.org/officeDocument/2006/relationships/printerSettings" Target="../printerSettings/printerSettings62.bin"/><Relationship Id="rId19" Type="http://schemas.openxmlformats.org/officeDocument/2006/relationships/printerSettings" Target="../printerSettings/printerSettings71.bin"/><Relationship Id="rId4" Type="http://schemas.openxmlformats.org/officeDocument/2006/relationships/printerSettings" Target="../printerSettings/printerSettings56.bin"/><Relationship Id="rId9" Type="http://schemas.openxmlformats.org/officeDocument/2006/relationships/printerSettings" Target="../printerSettings/printerSettings61.bin"/><Relationship Id="rId14" Type="http://schemas.openxmlformats.org/officeDocument/2006/relationships/printerSettings" Target="../printerSettings/printerSettings66.bin"/><Relationship Id="rId22" Type="http://schemas.openxmlformats.org/officeDocument/2006/relationships/printerSettings" Target="../printerSettings/printerSettings74.bin"/><Relationship Id="rId27" Type="http://schemas.openxmlformats.org/officeDocument/2006/relationships/printerSettings" Target="../printerSettings/printerSettings7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18" Type="http://schemas.openxmlformats.org/officeDocument/2006/relationships/printerSettings" Target="../printerSettings/printerSettings97.bin"/><Relationship Id="rId26" Type="http://schemas.openxmlformats.org/officeDocument/2006/relationships/printerSettings" Target="../printerSettings/printerSettings105.bin"/><Relationship Id="rId3" Type="http://schemas.openxmlformats.org/officeDocument/2006/relationships/printerSettings" Target="../printerSettings/printerSettings82.bin"/><Relationship Id="rId21" Type="http://schemas.openxmlformats.org/officeDocument/2006/relationships/printerSettings" Target="../printerSettings/printerSettings100.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17" Type="http://schemas.openxmlformats.org/officeDocument/2006/relationships/printerSettings" Target="../printerSettings/printerSettings96.bin"/><Relationship Id="rId25" Type="http://schemas.openxmlformats.org/officeDocument/2006/relationships/printerSettings" Target="../printerSettings/printerSettings104.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20" Type="http://schemas.openxmlformats.org/officeDocument/2006/relationships/printerSettings" Target="../printerSettings/printerSettings99.bin"/><Relationship Id="rId29" Type="http://schemas.openxmlformats.org/officeDocument/2006/relationships/drawing" Target="../drawings/drawing3.xml"/><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24" Type="http://schemas.openxmlformats.org/officeDocument/2006/relationships/printerSettings" Target="../printerSettings/printerSettings103.bin"/><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23" Type="http://schemas.openxmlformats.org/officeDocument/2006/relationships/printerSettings" Target="../printerSettings/printerSettings102.bin"/><Relationship Id="rId28" Type="http://schemas.openxmlformats.org/officeDocument/2006/relationships/printerSettings" Target="../printerSettings/printerSettings107.bin"/><Relationship Id="rId10" Type="http://schemas.openxmlformats.org/officeDocument/2006/relationships/printerSettings" Target="../printerSettings/printerSettings89.bin"/><Relationship Id="rId19" Type="http://schemas.openxmlformats.org/officeDocument/2006/relationships/printerSettings" Target="../printerSettings/printerSettings98.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 Id="rId22" Type="http://schemas.openxmlformats.org/officeDocument/2006/relationships/printerSettings" Target="../printerSettings/printerSettings101.bin"/><Relationship Id="rId27" Type="http://schemas.openxmlformats.org/officeDocument/2006/relationships/printerSettings" Target="../printerSettings/printerSettings10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5.bin"/><Relationship Id="rId13" Type="http://schemas.openxmlformats.org/officeDocument/2006/relationships/printerSettings" Target="../printerSettings/printerSettings120.bin"/><Relationship Id="rId18" Type="http://schemas.openxmlformats.org/officeDocument/2006/relationships/printerSettings" Target="../printerSettings/printerSettings125.bin"/><Relationship Id="rId26" Type="http://schemas.openxmlformats.org/officeDocument/2006/relationships/printerSettings" Target="../printerSettings/printerSettings133.bin"/><Relationship Id="rId3" Type="http://schemas.openxmlformats.org/officeDocument/2006/relationships/printerSettings" Target="../printerSettings/printerSettings110.bin"/><Relationship Id="rId21" Type="http://schemas.openxmlformats.org/officeDocument/2006/relationships/printerSettings" Target="../printerSettings/printerSettings128.bin"/><Relationship Id="rId7" Type="http://schemas.openxmlformats.org/officeDocument/2006/relationships/printerSettings" Target="../printerSettings/printerSettings114.bin"/><Relationship Id="rId12" Type="http://schemas.openxmlformats.org/officeDocument/2006/relationships/printerSettings" Target="../printerSettings/printerSettings119.bin"/><Relationship Id="rId17" Type="http://schemas.openxmlformats.org/officeDocument/2006/relationships/printerSettings" Target="../printerSettings/printerSettings124.bin"/><Relationship Id="rId25" Type="http://schemas.openxmlformats.org/officeDocument/2006/relationships/printerSettings" Target="../printerSettings/printerSettings132.bin"/><Relationship Id="rId2" Type="http://schemas.openxmlformats.org/officeDocument/2006/relationships/printerSettings" Target="../printerSettings/printerSettings109.bin"/><Relationship Id="rId16" Type="http://schemas.openxmlformats.org/officeDocument/2006/relationships/printerSettings" Target="../printerSettings/printerSettings123.bin"/><Relationship Id="rId20" Type="http://schemas.openxmlformats.org/officeDocument/2006/relationships/printerSettings" Target="../printerSettings/printerSettings127.bin"/><Relationship Id="rId1" Type="http://schemas.openxmlformats.org/officeDocument/2006/relationships/printerSettings" Target="../printerSettings/printerSettings108.bin"/><Relationship Id="rId6" Type="http://schemas.openxmlformats.org/officeDocument/2006/relationships/printerSettings" Target="../printerSettings/printerSettings113.bin"/><Relationship Id="rId11" Type="http://schemas.openxmlformats.org/officeDocument/2006/relationships/printerSettings" Target="../printerSettings/printerSettings118.bin"/><Relationship Id="rId24" Type="http://schemas.openxmlformats.org/officeDocument/2006/relationships/printerSettings" Target="../printerSettings/printerSettings131.bin"/><Relationship Id="rId5" Type="http://schemas.openxmlformats.org/officeDocument/2006/relationships/printerSettings" Target="../printerSettings/printerSettings112.bin"/><Relationship Id="rId15" Type="http://schemas.openxmlformats.org/officeDocument/2006/relationships/printerSettings" Target="../printerSettings/printerSettings122.bin"/><Relationship Id="rId23" Type="http://schemas.openxmlformats.org/officeDocument/2006/relationships/printerSettings" Target="../printerSettings/printerSettings130.bin"/><Relationship Id="rId28" Type="http://schemas.openxmlformats.org/officeDocument/2006/relationships/printerSettings" Target="../printerSettings/printerSettings135.bin"/><Relationship Id="rId10" Type="http://schemas.openxmlformats.org/officeDocument/2006/relationships/printerSettings" Target="../printerSettings/printerSettings117.bin"/><Relationship Id="rId19" Type="http://schemas.openxmlformats.org/officeDocument/2006/relationships/printerSettings" Target="../printerSettings/printerSettings126.bin"/><Relationship Id="rId4" Type="http://schemas.openxmlformats.org/officeDocument/2006/relationships/printerSettings" Target="../printerSettings/printerSettings111.bin"/><Relationship Id="rId9" Type="http://schemas.openxmlformats.org/officeDocument/2006/relationships/printerSettings" Target="../printerSettings/printerSettings116.bin"/><Relationship Id="rId14" Type="http://schemas.openxmlformats.org/officeDocument/2006/relationships/printerSettings" Target="../printerSettings/printerSettings121.bin"/><Relationship Id="rId22" Type="http://schemas.openxmlformats.org/officeDocument/2006/relationships/printerSettings" Target="../printerSettings/printerSettings129.bin"/><Relationship Id="rId27" Type="http://schemas.openxmlformats.org/officeDocument/2006/relationships/printerSettings" Target="../printerSettings/printerSettings13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3.bin"/><Relationship Id="rId13" Type="http://schemas.openxmlformats.org/officeDocument/2006/relationships/printerSettings" Target="../printerSettings/printerSettings148.bin"/><Relationship Id="rId18" Type="http://schemas.openxmlformats.org/officeDocument/2006/relationships/printerSettings" Target="../printerSettings/printerSettings153.bin"/><Relationship Id="rId26" Type="http://schemas.openxmlformats.org/officeDocument/2006/relationships/drawing" Target="../drawings/drawing4.xml"/><Relationship Id="rId3" Type="http://schemas.openxmlformats.org/officeDocument/2006/relationships/printerSettings" Target="../printerSettings/printerSettings138.bin"/><Relationship Id="rId21" Type="http://schemas.openxmlformats.org/officeDocument/2006/relationships/printerSettings" Target="../printerSettings/printerSettings156.bin"/><Relationship Id="rId7" Type="http://schemas.openxmlformats.org/officeDocument/2006/relationships/printerSettings" Target="../printerSettings/printerSettings142.bin"/><Relationship Id="rId12" Type="http://schemas.openxmlformats.org/officeDocument/2006/relationships/printerSettings" Target="../printerSettings/printerSettings147.bin"/><Relationship Id="rId17" Type="http://schemas.openxmlformats.org/officeDocument/2006/relationships/printerSettings" Target="../printerSettings/printerSettings152.bin"/><Relationship Id="rId25" Type="http://schemas.openxmlformats.org/officeDocument/2006/relationships/printerSettings" Target="../printerSettings/printerSettings160.bin"/><Relationship Id="rId2" Type="http://schemas.openxmlformats.org/officeDocument/2006/relationships/printerSettings" Target="../printerSettings/printerSettings137.bin"/><Relationship Id="rId16" Type="http://schemas.openxmlformats.org/officeDocument/2006/relationships/printerSettings" Target="../printerSettings/printerSettings151.bin"/><Relationship Id="rId20" Type="http://schemas.openxmlformats.org/officeDocument/2006/relationships/printerSettings" Target="../printerSettings/printerSettings155.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1" Type="http://schemas.openxmlformats.org/officeDocument/2006/relationships/printerSettings" Target="../printerSettings/printerSettings146.bin"/><Relationship Id="rId24" Type="http://schemas.openxmlformats.org/officeDocument/2006/relationships/printerSettings" Target="../printerSettings/printerSettings159.bin"/><Relationship Id="rId5" Type="http://schemas.openxmlformats.org/officeDocument/2006/relationships/printerSettings" Target="../printerSettings/printerSettings140.bin"/><Relationship Id="rId15" Type="http://schemas.openxmlformats.org/officeDocument/2006/relationships/printerSettings" Target="../printerSettings/printerSettings150.bin"/><Relationship Id="rId23" Type="http://schemas.openxmlformats.org/officeDocument/2006/relationships/printerSettings" Target="../printerSettings/printerSettings158.bin"/><Relationship Id="rId10" Type="http://schemas.openxmlformats.org/officeDocument/2006/relationships/printerSettings" Target="../printerSettings/printerSettings145.bin"/><Relationship Id="rId19" Type="http://schemas.openxmlformats.org/officeDocument/2006/relationships/printerSettings" Target="../printerSettings/printerSettings154.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 Id="rId14" Type="http://schemas.openxmlformats.org/officeDocument/2006/relationships/printerSettings" Target="../printerSettings/printerSettings149.bin"/><Relationship Id="rId22" Type="http://schemas.openxmlformats.org/officeDocument/2006/relationships/printerSettings" Target="../printerSettings/printerSettings157.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8.bin"/><Relationship Id="rId13" Type="http://schemas.openxmlformats.org/officeDocument/2006/relationships/printerSettings" Target="../printerSettings/printerSettings173.bin"/><Relationship Id="rId18" Type="http://schemas.openxmlformats.org/officeDocument/2006/relationships/printerSettings" Target="../printerSettings/printerSettings178.bin"/><Relationship Id="rId26" Type="http://schemas.openxmlformats.org/officeDocument/2006/relationships/printerSettings" Target="../printerSettings/printerSettings186.bin"/><Relationship Id="rId3" Type="http://schemas.openxmlformats.org/officeDocument/2006/relationships/printerSettings" Target="../printerSettings/printerSettings163.bin"/><Relationship Id="rId21" Type="http://schemas.openxmlformats.org/officeDocument/2006/relationships/printerSettings" Target="../printerSettings/printerSettings181.bin"/><Relationship Id="rId7" Type="http://schemas.openxmlformats.org/officeDocument/2006/relationships/printerSettings" Target="../printerSettings/printerSettings167.bin"/><Relationship Id="rId12" Type="http://schemas.openxmlformats.org/officeDocument/2006/relationships/printerSettings" Target="../printerSettings/printerSettings172.bin"/><Relationship Id="rId17" Type="http://schemas.openxmlformats.org/officeDocument/2006/relationships/printerSettings" Target="../printerSettings/printerSettings177.bin"/><Relationship Id="rId25" Type="http://schemas.openxmlformats.org/officeDocument/2006/relationships/printerSettings" Target="../printerSettings/printerSettings185.bin"/><Relationship Id="rId2" Type="http://schemas.openxmlformats.org/officeDocument/2006/relationships/printerSettings" Target="../printerSettings/printerSettings162.bin"/><Relationship Id="rId16" Type="http://schemas.openxmlformats.org/officeDocument/2006/relationships/printerSettings" Target="../printerSettings/printerSettings176.bin"/><Relationship Id="rId20" Type="http://schemas.openxmlformats.org/officeDocument/2006/relationships/printerSettings" Target="../printerSettings/printerSettings180.bin"/><Relationship Id="rId29" Type="http://schemas.openxmlformats.org/officeDocument/2006/relationships/drawing" Target="../drawings/drawing5.xml"/><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printerSettings" Target="../printerSettings/printerSettings171.bin"/><Relationship Id="rId24" Type="http://schemas.openxmlformats.org/officeDocument/2006/relationships/printerSettings" Target="../printerSettings/printerSettings184.bin"/><Relationship Id="rId5" Type="http://schemas.openxmlformats.org/officeDocument/2006/relationships/printerSettings" Target="../printerSettings/printerSettings165.bin"/><Relationship Id="rId15" Type="http://schemas.openxmlformats.org/officeDocument/2006/relationships/printerSettings" Target="../printerSettings/printerSettings175.bin"/><Relationship Id="rId23" Type="http://schemas.openxmlformats.org/officeDocument/2006/relationships/printerSettings" Target="../printerSettings/printerSettings183.bin"/><Relationship Id="rId28" Type="http://schemas.openxmlformats.org/officeDocument/2006/relationships/printerSettings" Target="../printerSettings/printerSettings188.bin"/><Relationship Id="rId10" Type="http://schemas.openxmlformats.org/officeDocument/2006/relationships/printerSettings" Target="../printerSettings/printerSettings170.bin"/><Relationship Id="rId19" Type="http://schemas.openxmlformats.org/officeDocument/2006/relationships/printerSettings" Target="../printerSettings/printerSettings179.bin"/><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 Id="rId14" Type="http://schemas.openxmlformats.org/officeDocument/2006/relationships/printerSettings" Target="../printerSettings/printerSettings174.bin"/><Relationship Id="rId22" Type="http://schemas.openxmlformats.org/officeDocument/2006/relationships/printerSettings" Target="../printerSettings/printerSettings182.bin"/><Relationship Id="rId27" Type="http://schemas.openxmlformats.org/officeDocument/2006/relationships/printerSettings" Target="../printerSettings/printerSettings18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6.bin"/><Relationship Id="rId13" Type="http://schemas.openxmlformats.org/officeDocument/2006/relationships/printerSettings" Target="../printerSettings/printerSettings201.bin"/><Relationship Id="rId18" Type="http://schemas.openxmlformats.org/officeDocument/2006/relationships/printerSettings" Target="../printerSettings/printerSettings206.bin"/><Relationship Id="rId26" Type="http://schemas.openxmlformats.org/officeDocument/2006/relationships/drawing" Target="../drawings/drawing6.xml"/><Relationship Id="rId3" Type="http://schemas.openxmlformats.org/officeDocument/2006/relationships/printerSettings" Target="../printerSettings/printerSettings191.bin"/><Relationship Id="rId21" Type="http://schemas.openxmlformats.org/officeDocument/2006/relationships/printerSettings" Target="../printerSettings/printerSettings209.bin"/><Relationship Id="rId7" Type="http://schemas.openxmlformats.org/officeDocument/2006/relationships/printerSettings" Target="../printerSettings/printerSettings195.bin"/><Relationship Id="rId12" Type="http://schemas.openxmlformats.org/officeDocument/2006/relationships/printerSettings" Target="../printerSettings/printerSettings200.bin"/><Relationship Id="rId17" Type="http://schemas.openxmlformats.org/officeDocument/2006/relationships/printerSettings" Target="../printerSettings/printerSettings205.bin"/><Relationship Id="rId25" Type="http://schemas.openxmlformats.org/officeDocument/2006/relationships/printerSettings" Target="../printerSettings/printerSettings213.bin"/><Relationship Id="rId2" Type="http://schemas.openxmlformats.org/officeDocument/2006/relationships/printerSettings" Target="../printerSettings/printerSettings190.bin"/><Relationship Id="rId16" Type="http://schemas.openxmlformats.org/officeDocument/2006/relationships/printerSettings" Target="../printerSettings/printerSettings204.bin"/><Relationship Id="rId20" Type="http://schemas.openxmlformats.org/officeDocument/2006/relationships/printerSettings" Target="../printerSettings/printerSettings208.bin"/><Relationship Id="rId1" Type="http://schemas.openxmlformats.org/officeDocument/2006/relationships/printerSettings" Target="../printerSettings/printerSettings189.bin"/><Relationship Id="rId6" Type="http://schemas.openxmlformats.org/officeDocument/2006/relationships/printerSettings" Target="../printerSettings/printerSettings194.bin"/><Relationship Id="rId11" Type="http://schemas.openxmlformats.org/officeDocument/2006/relationships/printerSettings" Target="../printerSettings/printerSettings199.bin"/><Relationship Id="rId24" Type="http://schemas.openxmlformats.org/officeDocument/2006/relationships/printerSettings" Target="../printerSettings/printerSettings212.bin"/><Relationship Id="rId5" Type="http://schemas.openxmlformats.org/officeDocument/2006/relationships/printerSettings" Target="../printerSettings/printerSettings193.bin"/><Relationship Id="rId15" Type="http://schemas.openxmlformats.org/officeDocument/2006/relationships/printerSettings" Target="../printerSettings/printerSettings203.bin"/><Relationship Id="rId23" Type="http://schemas.openxmlformats.org/officeDocument/2006/relationships/printerSettings" Target="../printerSettings/printerSettings211.bin"/><Relationship Id="rId10" Type="http://schemas.openxmlformats.org/officeDocument/2006/relationships/printerSettings" Target="../printerSettings/printerSettings198.bin"/><Relationship Id="rId19" Type="http://schemas.openxmlformats.org/officeDocument/2006/relationships/printerSettings" Target="../printerSettings/printerSettings207.bin"/><Relationship Id="rId4" Type="http://schemas.openxmlformats.org/officeDocument/2006/relationships/printerSettings" Target="../printerSettings/printerSettings192.bin"/><Relationship Id="rId9" Type="http://schemas.openxmlformats.org/officeDocument/2006/relationships/printerSettings" Target="../printerSettings/printerSettings197.bin"/><Relationship Id="rId14" Type="http://schemas.openxmlformats.org/officeDocument/2006/relationships/printerSettings" Target="../printerSettings/printerSettings202.bin"/><Relationship Id="rId22" Type="http://schemas.openxmlformats.org/officeDocument/2006/relationships/printerSettings" Target="../printerSettings/printerSettings21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1.bin"/><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printerSettings" Target="../printerSettings/printerSettings239.bin"/><Relationship Id="rId3" Type="http://schemas.openxmlformats.org/officeDocument/2006/relationships/printerSettings" Target="../printerSettings/printerSettings216.bin"/><Relationship Id="rId21" Type="http://schemas.openxmlformats.org/officeDocument/2006/relationships/printerSettings" Target="../printerSettings/printerSettings234.bin"/><Relationship Id="rId7" Type="http://schemas.openxmlformats.org/officeDocument/2006/relationships/printerSettings" Target="../printerSettings/printerSettings220.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printerSettings" Target="../printerSettings/printerSettings238.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drawing" Target="../drawings/drawing7.xm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printerSettings" Target="../printerSettings/printerSettings237.bin"/><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printerSettings" Target="../printerSettings/printerSettings236.bin"/><Relationship Id="rId28" Type="http://schemas.openxmlformats.org/officeDocument/2006/relationships/printerSettings" Target="../printerSettings/printerSettings241.bin"/><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printerSettings" Target="../printerSettings/printerSettings235.bin"/><Relationship Id="rId27" Type="http://schemas.openxmlformats.org/officeDocument/2006/relationships/printerSettings" Target="../printerSettings/printerSettings2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12" sqref="B12"/>
    </sheetView>
  </sheetViews>
  <sheetFormatPr defaultRowHeight="16.5"/>
  <cols>
    <col min="1" max="1" width="18" customWidth="1"/>
    <col min="2" max="2" width="71.875" customWidth="1"/>
  </cols>
  <sheetData>
    <row r="1" spans="1:8" ht="88.5" customHeight="1">
      <c r="A1" s="279" t="s">
        <v>0</v>
      </c>
      <c r="B1" s="897" t="s">
        <v>755</v>
      </c>
      <c r="C1" s="630"/>
      <c r="D1" s="630"/>
      <c r="E1" s="630"/>
      <c r="F1" s="630"/>
      <c r="G1" s="630"/>
      <c r="H1" s="630"/>
    </row>
    <row r="2" spans="1:8">
      <c r="B2" s="424"/>
    </row>
    <row r="3" spans="1:8">
      <c r="A3" t="s">
        <v>1</v>
      </c>
      <c r="B3" s="620" t="s">
        <v>757</v>
      </c>
    </row>
    <row r="5" spans="1:8">
      <c r="A5" t="s">
        <v>2</v>
      </c>
      <c r="B5" s="1110" t="s">
        <v>756</v>
      </c>
      <c r="C5" s="1111"/>
      <c r="D5" s="1111"/>
      <c r="E5" s="1111"/>
      <c r="F5" s="1111"/>
      <c r="G5" s="1111"/>
      <c r="H5" s="1111"/>
    </row>
    <row r="7" spans="1:8">
      <c r="B7" s="892" t="s">
        <v>3</v>
      </c>
    </row>
  </sheetData>
  <sheetProtection formatColumns="0" formatRows="0" selectLockedCells="1" selectUnlockedCells="1"/>
  <customSheetViews>
    <customSheetView guid="{59B22650-2E89-4930-B28D-7EF16B09BF94}" state="hidden">
      <selection activeCell="B7" sqref="B7"/>
      <pageMargins left="0" right="0" top="0" bottom="0" header="0" footer="0"/>
      <pageSetup orientation="portrait" r:id="rId1"/>
      <headerFooter alignWithMargins="0"/>
    </customSheetView>
    <customSheetView guid="{023E95C7-CD0A-46A1-945E-64751E02EBFE}" state="hidden">
      <selection activeCell="B6" sqref="B6"/>
      <pageMargins left="0" right="0" top="0" bottom="0" header="0" footer="0"/>
      <pageSetup orientation="portrait" r:id="rId2"/>
      <headerFooter alignWithMargins="0"/>
    </customSheetView>
    <customSheetView guid="{BB6473B7-092C-417E-97E7-ED0705AE17A0}" state="hidden">
      <selection activeCell="B7" sqref="B7"/>
      <pageMargins left="0" right="0" top="0" bottom="0" header="0" footer="0"/>
      <pageSetup orientation="portrait" r:id="rId3"/>
      <headerFooter alignWithMargins="0"/>
    </customSheetView>
    <customSheetView guid="{A41EE4DE-0D82-4A56-8210-F78316511D11}" state="hidden">
      <selection activeCell="B8" sqref="B8"/>
      <pageMargins left="0" right="0" top="0" bottom="0" header="0" footer="0"/>
      <pageSetup orientation="portrait" r:id="rId4"/>
      <headerFooter alignWithMargins="0"/>
    </customSheetView>
    <customSheetView guid="{1E0C44A1-9358-4FBD-8C2C-4DB661DA1476}" state="hidden">
      <selection activeCell="B14" sqref="B14"/>
      <pageMargins left="0" right="0" top="0" bottom="0" header="0" footer="0"/>
      <pageSetup orientation="portrait" r:id="rId5"/>
      <headerFooter alignWithMargins="0"/>
    </customSheetView>
    <customSheetView guid="{498493C3-769C-4143-9114-C68CD1D40B11}" state="hidden">
      <selection activeCell="B13" sqref="B13"/>
      <pageMargins left="0" right="0" top="0" bottom="0" header="0" footer="0"/>
      <pageSetup orientation="portrait" r:id="rId6"/>
      <headerFooter alignWithMargins="0"/>
    </customSheetView>
    <customSheetView guid="{C431BC99-7569-44AB-83F6-AB73BDED3783}" state="hidden">
      <selection activeCell="B11" sqref="B11"/>
      <pageMargins left="0" right="0" top="0" bottom="0" header="0" footer="0"/>
      <pageSetup orientation="portrait" r:id="rId7"/>
      <headerFooter alignWithMargins="0"/>
    </customSheetView>
    <customSheetView guid="{E97134B6-5E8D-4951-8DA0-73D065532361}" state="hidden">
      <selection activeCell="B1" sqref="B1:H1"/>
      <pageMargins left="0" right="0" top="0" bottom="0" header="0" footer="0"/>
      <pageSetup orientation="portrait" r:id="rId8"/>
      <headerFooter alignWithMargins="0"/>
    </customSheetView>
    <customSheetView guid="{D0757F9E-DF41-4B40-A5E5-F4F8FDD8D61D}" state="hidden">
      <selection activeCell="B6" sqref="B6"/>
      <pageMargins left="0" right="0" top="0" bottom="0" header="0" footer="0"/>
      <pageSetup orientation="portrait" r:id="rId9"/>
      <headerFooter alignWithMargins="0"/>
    </customSheetView>
    <customSheetView guid="{EE46BCD1-F715-4FA9-A5FC-1B125AD601E0}" state="hidden">
      <selection activeCell="B5" sqref="B5:H5"/>
      <pageMargins left="0" right="0" top="0" bottom="0" header="0" footer="0"/>
      <pageSetup orientation="portrait" r:id="rId10"/>
      <headerFooter alignWithMargins="0"/>
    </customSheetView>
    <customSheetView guid="{4AA1107B-A795-4744-B566-827168772C7A}" state="hidden">
      <selection activeCell="B2" sqref="B2"/>
      <pageMargins left="0" right="0" top="0" bottom="0" header="0" footer="0"/>
      <pageSetup orientation="portrait" r:id="rId11"/>
      <headerFooter alignWithMargins="0"/>
    </customSheetView>
    <customSheetView guid="{B23AD343-29DA-4CE0-BD10-47BF44F3782F}" state="hidden">
      <selection activeCell="B10" sqref="B10"/>
      <pageMargins left="0" right="0" top="0" bottom="0" header="0" footer="0"/>
      <pageSetup orientation="portrait" r:id="rId12"/>
      <headerFooter alignWithMargins="0"/>
    </customSheetView>
    <customSheetView guid="{ECE9294F-C910-4036-88BC-B1F2176FB06B}" state="hidden">
      <selection activeCell="B8" sqref="B8"/>
      <pageMargins left="0" right="0" top="0" bottom="0" header="0" footer="0"/>
      <pageSetup orientation="portrait" r:id="rId13"/>
      <headerFooter alignWithMargins="0"/>
    </customSheetView>
    <customSheetView guid="{4F65FF32-EC61-4022-A399-2986D7B6B8B3}" state="hidden" showRuler="0">
      <selection activeCell="B2" sqref="B2"/>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27A45B7A-04F2-4516-B80B-5ED0825D4ED3}" state="hidden">
      <selection activeCell="B1" sqref="B1"/>
      <pageMargins left="0" right="0" top="0" bottom="0" header="0" footer="0"/>
      <headerFooter alignWithMargins="0"/>
    </customSheetView>
    <customSheetView guid="{E9F4E142-7D26-464D-BECA-4F3806DB1FE1}" state="hidden">
      <selection activeCell="B10" sqref="B10"/>
      <pageMargins left="0" right="0" top="0" bottom="0" header="0" footer="0"/>
      <pageSetup orientation="portrait" r:id="rId14"/>
      <headerFooter alignWithMargins="0"/>
    </customSheetView>
    <customSheetView guid="{A7DBDDEF-9245-44C6-9EBF-032DB6E1C0A2}" state="hidden">
      <selection activeCell="B8" sqref="B8"/>
      <pageMargins left="0" right="0" top="0" bottom="0" header="0" footer="0"/>
      <pageSetup orientation="portrait" r:id="rId15"/>
      <headerFooter alignWithMargins="0"/>
    </customSheetView>
    <customSheetView guid="{7487ED9F-BBED-4B2A-9631-22F1A430946B}" state="hidden">
      <selection activeCell="B2" sqref="B2"/>
      <pageMargins left="0" right="0" top="0" bottom="0" header="0" footer="0"/>
      <pageSetup orientation="portrait" r:id="rId16"/>
      <headerFooter alignWithMargins="0"/>
    </customSheetView>
    <customSheetView guid="{B3CE7B10-A914-4559-A6DA-AED8C22AFD6D}" state="hidden">
      <selection activeCell="B7" sqref="B7"/>
      <pageMargins left="0" right="0" top="0" bottom="0" header="0" footer="0"/>
      <pageSetup orientation="portrait" r:id="rId17"/>
      <headerFooter alignWithMargins="0"/>
    </customSheetView>
    <customSheetView guid="{D53177B2-31EC-4222-B97A-A37DCFD9E45B}" state="hidden">
      <selection activeCell="B1" sqref="B1:H1"/>
      <pageMargins left="0" right="0" top="0" bottom="0" header="0" footer="0"/>
      <pageSetup orientation="portrait" r:id="rId18"/>
      <headerFooter alignWithMargins="0"/>
    </customSheetView>
    <customSheetView guid="{223BC0FC-814D-40F0-9795-CE82A16FF3A5}" state="hidden">
      <selection activeCell="B10" sqref="B10"/>
      <pageMargins left="0" right="0" top="0" bottom="0" header="0" footer="0"/>
      <pageSetup orientation="portrait" r:id="rId19"/>
      <headerFooter alignWithMargins="0"/>
    </customSheetView>
    <customSheetView guid="{B835C05C-B615-4DCB-982D-4519616B3CD8}" state="hidden">
      <selection activeCell="B11" sqref="B11"/>
      <pageMargins left="0" right="0" top="0" bottom="0" header="0" footer="0"/>
      <pageSetup orientation="portrait" r:id="rId20"/>
      <headerFooter alignWithMargins="0"/>
    </customSheetView>
    <customSheetView guid="{A34CC49F-E309-4C23-B4F6-1E3B307C10D1}" state="hidden">
      <selection activeCell="B12" sqref="B12"/>
      <pageMargins left="0" right="0" top="0" bottom="0" header="0" footer="0"/>
      <pageSetup orientation="portrait" r:id="rId21"/>
      <headerFooter alignWithMargins="0"/>
    </customSheetView>
    <customSheetView guid="{8909CFDD-4F29-4C72-886E-908773EE94A2}" state="hidden">
      <selection activeCell="B11" sqref="B11"/>
      <pageMargins left="0" right="0" top="0" bottom="0" header="0" footer="0"/>
      <pageSetup orientation="portrait" r:id="rId22"/>
      <headerFooter alignWithMargins="0"/>
    </customSheetView>
    <customSheetView guid="{483E1266-F7EB-4547-BBEC-59BD72B9AE8B}" state="hidden">
      <selection activeCell="B7" sqref="B7"/>
      <pageMargins left="0" right="0" top="0" bottom="0" header="0" footer="0"/>
      <pageSetup orientation="portrait" r:id="rId23"/>
      <headerFooter alignWithMargins="0"/>
    </customSheetView>
  </customSheetViews>
  <mergeCells count="1">
    <mergeCell ref="B5:H5"/>
  </mergeCells>
  <phoneticPr fontId="28" type="noConversion"/>
  <pageMargins left="0.75" right="0.75" top="1" bottom="1" header="0.5" footer="0.5"/>
  <pageSetup orientation="portrait" r:id="rId2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59" customWidth="1"/>
    <col min="2" max="2" width="42.25" style="360" customWidth="1"/>
    <col min="3" max="3" width="7.625" style="359" customWidth="1"/>
    <col min="4" max="4" width="9.125" style="359" customWidth="1"/>
    <col min="5" max="5" width="12.75" style="359" customWidth="1"/>
    <col min="6" max="6" width="14.625" style="359" customWidth="1"/>
    <col min="7" max="26" width="9" style="183"/>
    <col min="27" max="27" width="9" style="183" hidden="1" customWidth="1"/>
    <col min="28" max="29" width="17.625" style="183" hidden="1" customWidth="1"/>
    <col min="30" max="30" width="9" style="183" hidden="1" customWidth="1"/>
    <col min="31" max="31" width="15.5" style="183" hidden="1" customWidth="1"/>
    <col min="32" max="32" width="15.375" style="183" hidden="1" customWidth="1"/>
    <col min="33" max="44" width="9" style="183"/>
    <col min="45" max="16384" width="9" style="322"/>
  </cols>
  <sheetData>
    <row r="1" spans="1:32">
      <c r="A1" s="59" t="str">
        <f>Cover!B3</f>
        <v>Spec. No.: CC/NT/W-AIS/DOM/A02/24/08413</v>
      </c>
      <c r="B1" s="60"/>
      <c r="C1" s="61"/>
      <c r="D1" s="61"/>
      <c r="E1" s="7"/>
      <c r="F1" s="8" t="s">
        <v>275</v>
      </c>
    </row>
    <row r="2" spans="1:32">
      <c r="A2" s="4"/>
      <c r="B2" s="13"/>
      <c r="C2" s="6"/>
      <c r="D2" s="6"/>
      <c r="E2" s="1"/>
      <c r="F2" s="1"/>
    </row>
    <row r="3" spans="1:32" ht="51.75" customHeight="1">
      <c r="A3" s="1201" t="str">
        <f>Cover!$B$2</f>
        <v>110kV AIS Substation Extension Package-SS127 under Consultancy services to Electricity Department, Puducherry (PED)</v>
      </c>
      <c r="B3" s="1201"/>
      <c r="C3" s="1201"/>
      <c r="D3" s="1201"/>
      <c r="E3" s="1201"/>
      <c r="F3" s="1201"/>
      <c r="AA3" s="188" t="s">
        <v>263</v>
      </c>
      <c r="AC3" s="189">
        <f>IF(ISERROR(#REF!/('Sch-6'!D14+'Sch-6'!D16+'Sch-6'!D18)),0,#REF!/( 'Sch-6'!D14+'Sch-6'!D16+'Sch-6'!D18))</f>
        <v>0</v>
      </c>
    </row>
    <row r="4" spans="1:32">
      <c r="A4" s="1202" t="s">
        <v>361</v>
      </c>
      <c r="B4" s="1202"/>
      <c r="C4" s="1202"/>
      <c r="D4" s="1202"/>
      <c r="E4" s="1202"/>
      <c r="F4" s="1202"/>
      <c r="AA4" s="188" t="s">
        <v>265</v>
      </c>
      <c r="AC4" s="189" t="e">
        <f>#REF!</f>
        <v>#REF!</v>
      </c>
    </row>
    <row r="5" spans="1:32">
      <c r="A5" s="3"/>
      <c r="B5" s="447"/>
      <c r="C5" s="3"/>
      <c r="D5" s="3"/>
      <c r="E5" s="3"/>
      <c r="F5" s="3"/>
      <c r="AA5" s="188" t="s">
        <v>277</v>
      </c>
      <c r="AC5" s="189">
        <f>IF(ISERROR(#REF!/#REF!),0,#REF! /#REF!)</f>
        <v>0</v>
      </c>
    </row>
    <row r="6" spans="1:32">
      <c r="A6" s="31" t="str">
        <f>'Sch-1'!A6</f>
        <v>Bidder’s Name and Address (Sole Bidder) :</v>
      </c>
      <c r="B6" s="32"/>
      <c r="C6" s="32"/>
      <c r="D6" s="32"/>
      <c r="E6" s="67" t="s">
        <v>88</v>
      </c>
      <c r="F6" s="1"/>
      <c r="AA6" s="188" t="s">
        <v>278</v>
      </c>
      <c r="AC6" s="189" t="e">
        <f>#REF!</f>
        <v>#REF!</v>
      </c>
    </row>
    <row r="7" spans="1:32">
      <c r="A7" s="1234" t="str">
        <f>'Sch-1'!A7</f>
        <v/>
      </c>
      <c r="B7" s="1234"/>
      <c r="C7" s="1234"/>
      <c r="D7" s="1234"/>
      <c r="E7" s="302" t="str">
        <f>'Sch-1'!M7</f>
        <v>Contracts Services, 3rd Floor</v>
      </c>
      <c r="F7" s="1"/>
      <c r="AA7" s="188" t="s">
        <v>268</v>
      </c>
      <c r="AC7" s="189" t="e">
        <f>SUM(AC3:AC6)</f>
        <v>#REF!</v>
      </c>
    </row>
    <row r="8" spans="1:32">
      <c r="A8" s="31" t="s">
        <v>90</v>
      </c>
      <c r="B8" s="1235" t="str">
        <f>IF('Sch-1'!C8=0, "", 'Sch-1'!C8)</f>
        <v/>
      </c>
      <c r="C8" s="1235"/>
      <c r="D8" s="1235"/>
      <c r="E8" s="302" t="str">
        <f>'Sch-1'!M8</f>
        <v>Power Grid Corporation of India Ltd.,</v>
      </c>
      <c r="F8" s="1"/>
    </row>
    <row r="9" spans="1:32">
      <c r="A9" s="31" t="s">
        <v>92</v>
      </c>
      <c r="B9" s="1235" t="str">
        <f>IF('Sch-1'!C9=0, "", 'Sch-1'!C9)</f>
        <v/>
      </c>
      <c r="C9" s="1235"/>
      <c r="D9" s="1235"/>
      <c r="E9" s="302" t="str">
        <f>'Sch-1'!M9</f>
        <v>"Saudamini", Plot No.-2</v>
      </c>
      <c r="F9" s="1"/>
    </row>
    <row r="10" spans="1:32">
      <c r="A10" s="32"/>
      <c r="B10" s="1235" t="str">
        <f>IF('Sch-1'!C10=0, "", 'Sch-1'!C10)</f>
        <v/>
      </c>
      <c r="C10" s="1235"/>
      <c r="D10" s="1235"/>
      <c r="E10" s="302" t="str">
        <f>'Sch-1'!M10</f>
        <v xml:space="preserve">Sector-29, </v>
      </c>
      <c r="F10" s="1"/>
      <c r="AA10" s="188" t="s">
        <v>279</v>
      </c>
      <c r="AC10" s="189">
        <f>'Sch-1'!AA10</f>
        <v>0</v>
      </c>
    </row>
    <row r="11" spans="1:32">
      <c r="A11" s="32"/>
      <c r="B11" s="1235" t="str">
        <f>IF('Sch-1'!C11=0, "", 'Sch-1'!C11)</f>
        <v/>
      </c>
      <c r="C11" s="1235"/>
      <c r="D11" s="1235"/>
      <c r="E11" s="302" t="str">
        <f>'Sch-1'!M11</f>
        <v>Gurgaon (Haryana) - 122001</v>
      </c>
      <c r="F11" s="1"/>
      <c r="AA11" s="188"/>
      <c r="AC11" s="189"/>
    </row>
    <row r="12" spans="1:32">
      <c r="A12" s="32"/>
      <c r="B12" s="1078"/>
      <c r="C12" s="1078"/>
      <c r="D12" s="1078"/>
      <c r="E12" s="302"/>
      <c r="F12" s="1"/>
      <c r="AA12" s="188"/>
      <c r="AC12" s="189"/>
    </row>
    <row r="13" spans="1:32">
      <c r="A13" s="32"/>
      <c r="B13" s="31"/>
      <c r="C13" s="31"/>
      <c r="D13" s="31"/>
      <c r="E13" s="31"/>
      <c r="F13" s="8" t="s">
        <v>98</v>
      </c>
      <c r="AB13" s="1198" t="s">
        <v>270</v>
      </c>
      <c r="AC13" s="1198"/>
      <c r="AD13" s="250" t="s">
        <v>247</v>
      </c>
      <c r="AE13" s="1198" t="s">
        <v>271</v>
      </c>
      <c r="AF13" s="1198"/>
    </row>
    <row r="14" spans="1:32" ht="30">
      <c r="A14" s="14" t="s">
        <v>100</v>
      </c>
      <c r="B14" s="14" t="s">
        <v>251</v>
      </c>
      <c r="C14" s="72" t="s">
        <v>110</v>
      </c>
      <c r="D14" s="72" t="s">
        <v>252</v>
      </c>
      <c r="E14" s="73" t="s">
        <v>289</v>
      </c>
      <c r="F14" s="73" t="s">
        <v>290</v>
      </c>
      <c r="AB14" s="193" t="s">
        <v>289</v>
      </c>
      <c r="AC14" s="193" t="s">
        <v>290</v>
      </c>
      <c r="AD14" s="250"/>
      <c r="AE14" s="193" t="s">
        <v>289</v>
      </c>
      <c r="AF14" s="193" t="s">
        <v>290</v>
      </c>
    </row>
    <row r="15" spans="1:32">
      <c r="A15" s="9">
        <v>1</v>
      </c>
      <c r="B15" s="9">
        <v>2</v>
      </c>
      <c r="C15" s="9">
        <v>3</v>
      </c>
      <c r="D15" s="9">
        <v>4</v>
      </c>
      <c r="E15" s="9">
        <v>5</v>
      </c>
      <c r="F15" s="9" t="s">
        <v>240</v>
      </c>
      <c r="AB15" s="195">
        <v>5</v>
      </c>
      <c r="AC15" s="195" t="s">
        <v>240</v>
      </c>
      <c r="AD15" s="250"/>
      <c r="AE15" s="195">
        <v>5</v>
      </c>
      <c r="AF15" s="195" t="s">
        <v>240</v>
      </c>
    </row>
    <row r="16" spans="1:32" s="426" customFormat="1">
      <c r="A16" s="448" t="e">
        <f>'Sch-3 '!#REF!</f>
        <v>#REF!</v>
      </c>
      <c r="B16" s="448" t="e">
        <f>'Sch-3 '!#REF!</f>
        <v>#REF!</v>
      </c>
      <c r="C16" s="448"/>
      <c r="D16" s="448"/>
      <c r="E16" s="375"/>
      <c r="F16" s="375"/>
      <c r="G16" s="439"/>
      <c r="H16" s="440"/>
      <c r="I16" s="440"/>
      <c r="J16" s="440"/>
      <c r="K16" s="440"/>
      <c r="L16" s="440"/>
    </row>
    <row r="17" spans="1:20" s="436" customFormat="1">
      <c r="A17" s="448" t="e">
        <f>'Sch-3 '!#REF!</f>
        <v>#REF!</v>
      </c>
      <c r="B17" s="448" t="e">
        <f>'Sch-3 '!#REF!</f>
        <v>#REF!</v>
      </c>
      <c r="C17" s="448"/>
      <c r="D17" s="448"/>
      <c r="E17" s="375"/>
      <c r="F17" s="375"/>
    </row>
    <row r="18" spans="1:20" s="436" customFormat="1">
      <c r="A18" s="448"/>
      <c r="B18" s="448" t="e">
        <f>'Sch-3 '!#REF!</f>
        <v>#REF!</v>
      </c>
      <c r="C18" s="448" t="e">
        <f>'Sch-3 '!#REF!</f>
        <v>#REF!</v>
      </c>
      <c r="D18" s="448" t="e">
        <f>'Sch-3 '!#REF!</f>
        <v>#REF!</v>
      </c>
      <c r="E18" s="375" t="e">
        <f>'Sch-3 '!#REF!</f>
        <v>#REF!</v>
      </c>
      <c r="F18" s="375" t="e">
        <f t="shared" ref="F18:F60" si="0">IF(E18=0, "Included", IF(ISERROR(D18*E18), E18, D18*E18))</f>
        <v>#REF!</v>
      </c>
    </row>
    <row r="19" spans="1:20" s="436" customFormat="1">
      <c r="A19" s="448"/>
      <c r="B19" s="448" t="e">
        <f>'Sch-3 '!#REF!</f>
        <v>#REF!</v>
      </c>
      <c r="C19" s="448" t="e">
        <f>'Sch-3 '!#REF!</f>
        <v>#REF!</v>
      </c>
      <c r="D19" s="448" t="e">
        <f>'Sch-3 '!#REF!</f>
        <v>#REF!</v>
      </c>
      <c r="E19" s="375" t="e">
        <f>'Sch-3 '!#REF!</f>
        <v>#REF!</v>
      </c>
      <c r="F19" s="375" t="e">
        <f t="shared" si="0"/>
        <v>#REF!</v>
      </c>
    </row>
    <row r="20" spans="1:20" s="436" customFormat="1">
      <c r="A20" s="448"/>
      <c r="B20" s="448"/>
      <c r="C20" s="448"/>
      <c r="D20" s="448"/>
      <c r="E20" s="375"/>
      <c r="F20" s="375"/>
    </row>
    <row r="21" spans="1:20" s="436" customFormat="1" ht="18.75" customHeight="1">
      <c r="A21" s="448" t="e">
        <f>'Sch-3 '!#REF!</f>
        <v>#REF!</v>
      </c>
      <c r="B21" s="448" t="e">
        <f>'Sch-3 '!#REF!</f>
        <v>#REF!</v>
      </c>
      <c r="C21" s="448"/>
      <c r="D21" s="448"/>
      <c r="E21" s="375"/>
      <c r="F21" s="375"/>
      <c r="S21" s="436" t="s">
        <v>362</v>
      </c>
      <c r="T21" s="441" t="s">
        <v>363</v>
      </c>
    </row>
    <row r="22" spans="1:20" s="436" customFormat="1" ht="18.75" customHeight="1">
      <c r="A22" s="448"/>
      <c r="B22" s="448" t="e">
        <f>'Sch-3 '!#REF!</f>
        <v>#REF!</v>
      </c>
      <c r="C22" s="448" t="e">
        <f>'Sch-3 '!#REF!</f>
        <v>#REF!</v>
      </c>
      <c r="D22" s="448" t="e">
        <f>'Sch-3 '!#REF!</f>
        <v>#REF!</v>
      </c>
      <c r="E22" s="375" t="e">
        <f>'Sch-3 '!#REF!</f>
        <v>#REF!</v>
      </c>
      <c r="F22" s="375" t="e">
        <f t="shared" si="0"/>
        <v>#REF!</v>
      </c>
      <c r="S22" s="436" t="s">
        <v>364</v>
      </c>
      <c r="T22" s="441" t="s">
        <v>365</v>
      </c>
    </row>
    <row r="23" spans="1:20" s="436" customFormat="1" ht="16.5" customHeight="1">
      <c r="A23" s="448"/>
      <c r="B23" s="448" t="e">
        <f>'Sch-3 '!#REF!</f>
        <v>#REF!</v>
      </c>
      <c r="C23" s="448" t="e">
        <f>'Sch-3 '!#REF!</f>
        <v>#REF!</v>
      </c>
      <c r="D23" s="448" t="e">
        <f>'Sch-3 '!#REF!</f>
        <v>#REF!</v>
      </c>
      <c r="E23" s="375" t="e">
        <f>'Sch-3 '!#REF!</f>
        <v>#REF!</v>
      </c>
      <c r="F23" s="375" t="e">
        <f t="shared" si="0"/>
        <v>#REF!</v>
      </c>
      <c r="S23" s="436" t="s">
        <v>366</v>
      </c>
      <c r="T23" s="441" t="s">
        <v>367</v>
      </c>
    </row>
    <row r="24" spans="1:20" s="436" customFormat="1">
      <c r="A24" s="448"/>
      <c r="B24" s="448" t="e">
        <f>'Sch-3 '!#REF!</f>
        <v>#REF!</v>
      </c>
      <c r="C24" s="448" t="e">
        <f>'Sch-3 '!#REF!</f>
        <v>#REF!</v>
      </c>
      <c r="D24" s="448" t="e">
        <f>'Sch-3 '!#REF!</f>
        <v>#REF!</v>
      </c>
      <c r="E24" s="375" t="e">
        <f>'Sch-3 '!#REF!</f>
        <v>#REF!</v>
      </c>
      <c r="F24" s="375" t="e">
        <f t="shared" si="0"/>
        <v>#REF!</v>
      </c>
      <c r="S24" s="436" t="s">
        <v>368</v>
      </c>
    </row>
    <row r="25" spans="1:20" s="436" customFormat="1">
      <c r="A25" s="448"/>
      <c r="B25" s="448"/>
      <c r="C25" s="448"/>
      <c r="D25" s="448"/>
      <c r="E25" s="375"/>
      <c r="F25" s="375"/>
    </row>
    <row r="26" spans="1:20" s="436" customFormat="1" ht="16.5" customHeight="1">
      <c r="A26" s="448"/>
      <c r="B26" s="448"/>
      <c r="C26" s="448"/>
      <c r="D26" s="448"/>
      <c r="E26" s="375"/>
      <c r="F26" s="375"/>
    </row>
    <row r="27" spans="1:20" s="436" customFormat="1">
      <c r="A27" s="448" t="e">
        <f>'Sch-3 '!#REF!</f>
        <v>#REF!</v>
      </c>
      <c r="B27" s="448" t="e">
        <f>'Sch-3 '!#REF!</f>
        <v>#REF!</v>
      </c>
      <c r="C27" s="448"/>
      <c r="D27" s="448"/>
      <c r="E27" s="375"/>
      <c r="F27" s="375"/>
    </row>
    <row r="28" spans="1:20" s="436" customFormat="1">
      <c r="A28" s="448"/>
      <c r="B28" s="448" t="e">
        <f>'Sch-3 '!#REF!</f>
        <v>#REF!</v>
      </c>
      <c r="C28" s="448" t="e">
        <f>'Sch-3 '!#REF!</f>
        <v>#REF!</v>
      </c>
      <c r="D28" s="448" t="e">
        <f>'Sch-3 '!#REF!</f>
        <v>#REF!</v>
      </c>
      <c r="E28" s="375" t="e">
        <f>'Sch-3 '!#REF!</f>
        <v>#REF!</v>
      </c>
      <c r="F28" s="375" t="e">
        <f>IF(E28=0, "Included", IF(ISERROR(D28*E28), E28, D28*E28))</f>
        <v>#REF!</v>
      </c>
    </row>
    <row r="29" spans="1:20" s="436" customFormat="1">
      <c r="A29" s="448"/>
      <c r="B29" s="448" t="e">
        <f>'Sch-3 '!#REF!</f>
        <v>#REF!</v>
      </c>
      <c r="C29" s="448" t="e">
        <f>'Sch-3 '!#REF!</f>
        <v>#REF!</v>
      </c>
      <c r="D29" s="448" t="e">
        <f>'Sch-3 '!#REF!</f>
        <v>#REF!</v>
      </c>
      <c r="E29" s="375" t="e">
        <f>'Sch-3 '!#REF!</f>
        <v>#REF!</v>
      </c>
      <c r="F29" s="375" t="e">
        <f t="shared" si="0"/>
        <v>#REF!</v>
      </c>
    </row>
    <row r="30" spans="1:20" s="436" customFormat="1">
      <c r="A30" s="448"/>
      <c r="B30" s="448" t="e">
        <f>'Sch-3 '!#REF!</f>
        <v>#REF!</v>
      </c>
      <c r="C30" s="448" t="e">
        <f>'Sch-3 '!#REF!</f>
        <v>#REF!</v>
      </c>
      <c r="D30" s="448" t="e">
        <f>'Sch-3 '!#REF!</f>
        <v>#REF!</v>
      </c>
      <c r="E30" s="375" t="e">
        <f>'Sch-3 '!#REF!</f>
        <v>#REF!</v>
      </c>
      <c r="F30" s="375" t="e">
        <f t="shared" si="0"/>
        <v>#REF!</v>
      </c>
      <c r="S30" s="428"/>
      <c r="T30" s="442"/>
    </row>
    <row r="31" spans="1:20" s="436" customFormat="1">
      <c r="A31" s="448"/>
      <c r="B31" s="448"/>
      <c r="C31" s="448"/>
      <c r="D31" s="448"/>
      <c r="E31" s="375"/>
      <c r="F31" s="375"/>
    </row>
    <row r="32" spans="1:20" s="436" customFormat="1">
      <c r="A32" s="448" t="e">
        <f>'Sch-3 '!#REF!</f>
        <v>#REF!</v>
      </c>
      <c r="B32" s="448" t="e">
        <f>'Sch-3 '!#REF!</f>
        <v>#REF!</v>
      </c>
      <c r="C32" s="448"/>
      <c r="D32" s="448"/>
      <c r="E32" s="375"/>
      <c r="F32" s="375"/>
    </row>
    <row r="33" spans="1:6" s="436" customFormat="1">
      <c r="A33" s="448" t="e">
        <f>'Sch-3 '!#REF!</f>
        <v>#REF!</v>
      </c>
      <c r="B33" s="448" t="e">
        <f>'Sch-3 '!#REF!</f>
        <v>#REF!</v>
      </c>
      <c r="C33" s="448"/>
      <c r="D33" s="448"/>
      <c r="E33" s="375"/>
      <c r="F33" s="375"/>
    </row>
    <row r="34" spans="1:6" s="436" customFormat="1">
      <c r="A34" s="448"/>
      <c r="B34" s="448" t="e">
        <f>'Sch-3 '!#REF!</f>
        <v>#REF!</v>
      </c>
      <c r="C34" s="448" t="e">
        <f>'Sch-3 '!#REF!</f>
        <v>#REF!</v>
      </c>
      <c r="D34" s="448" t="e">
        <f>'Sch-3 '!#REF!</f>
        <v>#REF!</v>
      </c>
      <c r="E34" s="375" t="e">
        <f>'Sch-3 '!#REF!</f>
        <v>#REF!</v>
      </c>
      <c r="F34" s="375" t="e">
        <f t="shared" si="0"/>
        <v>#REF!</v>
      </c>
    </row>
    <row r="35" spans="1:6" s="436" customFormat="1">
      <c r="A35" s="448"/>
      <c r="B35" s="448" t="e">
        <f>'Sch-3 '!#REF!</f>
        <v>#REF!</v>
      </c>
      <c r="C35" s="448" t="e">
        <f>'Sch-3 '!#REF!</f>
        <v>#REF!</v>
      </c>
      <c r="D35" s="448" t="e">
        <f>'Sch-3 '!#REF!</f>
        <v>#REF!</v>
      </c>
      <c r="E35" s="375" t="e">
        <f>'Sch-3 '!#REF!</f>
        <v>#REF!</v>
      </c>
      <c r="F35" s="375" t="e">
        <f t="shared" si="0"/>
        <v>#REF!</v>
      </c>
    </row>
    <row r="36" spans="1:6" s="436" customFormat="1">
      <c r="A36" s="448"/>
      <c r="B36" s="448" t="e">
        <f>'Sch-3 '!#REF!</f>
        <v>#REF!</v>
      </c>
      <c r="C36" s="448" t="e">
        <f>'Sch-3 '!#REF!</f>
        <v>#REF!</v>
      </c>
      <c r="D36" s="448" t="e">
        <f>'Sch-3 '!#REF!</f>
        <v>#REF!</v>
      </c>
      <c r="E36" s="375" t="e">
        <f>'Sch-3 '!#REF!</f>
        <v>#REF!</v>
      </c>
      <c r="F36" s="375" t="e">
        <f t="shared" si="0"/>
        <v>#REF!</v>
      </c>
    </row>
    <row r="37" spans="1:6" s="436" customFormat="1">
      <c r="A37" s="448"/>
      <c r="B37" s="448" t="e">
        <f>'Sch-3 '!#REF!</f>
        <v>#REF!</v>
      </c>
      <c r="C37" s="448" t="e">
        <f>'Sch-3 '!#REF!</f>
        <v>#REF!</v>
      </c>
      <c r="D37" s="448" t="e">
        <f>'Sch-3 '!#REF!</f>
        <v>#REF!</v>
      </c>
      <c r="E37" s="375" t="e">
        <f>'Sch-3 '!#REF!</f>
        <v>#REF!</v>
      </c>
      <c r="F37" s="375" t="e">
        <f t="shared" si="0"/>
        <v>#REF!</v>
      </c>
    </row>
    <row r="38" spans="1:6" s="436" customFormat="1" ht="20.25" customHeight="1">
      <c r="A38" s="448"/>
      <c r="B38" s="448" t="e">
        <f>'Sch-3 '!#REF!</f>
        <v>#REF!</v>
      </c>
      <c r="C38" s="448" t="e">
        <f>'Sch-3 '!#REF!</f>
        <v>#REF!</v>
      </c>
      <c r="D38" s="448" t="e">
        <f>'Sch-3 '!#REF!</f>
        <v>#REF!</v>
      </c>
      <c r="E38" s="375" t="e">
        <f>'Sch-3 '!#REF!</f>
        <v>#REF!</v>
      </c>
      <c r="F38" s="375" t="e">
        <f>IF(E38=0, "Included", IF(ISERROR(D38*E38), E38, D38*E38))</f>
        <v>#REF!</v>
      </c>
    </row>
    <row r="39" spans="1:6" s="436" customFormat="1">
      <c r="A39" s="448" t="e">
        <f>'Sch-3 '!#REF!</f>
        <v>#REF!</v>
      </c>
      <c r="B39" s="448" t="e">
        <f>'Sch-3 '!#REF!</f>
        <v>#REF!</v>
      </c>
      <c r="C39" s="448"/>
      <c r="D39" s="448"/>
      <c r="E39" s="375"/>
      <c r="F39" s="375"/>
    </row>
    <row r="40" spans="1:6" s="436" customFormat="1">
      <c r="A40" s="448"/>
      <c r="B40" s="448" t="e">
        <f>'Sch-3 '!#REF!</f>
        <v>#REF!</v>
      </c>
      <c r="C40" s="448" t="e">
        <f>'Sch-3 '!#REF!</f>
        <v>#REF!</v>
      </c>
      <c r="D40" s="448" t="e">
        <f>'Sch-3 '!#REF!</f>
        <v>#REF!</v>
      </c>
      <c r="E40" s="375" t="e">
        <f>'Sch-3 '!#REF!</f>
        <v>#REF!</v>
      </c>
      <c r="F40" s="375" t="e">
        <f t="shared" si="0"/>
        <v>#REF!</v>
      </c>
    </row>
    <row r="41" spans="1:6" s="436" customFormat="1">
      <c r="A41" s="448"/>
      <c r="B41" s="448" t="e">
        <f>'Sch-3 '!#REF!</f>
        <v>#REF!</v>
      </c>
      <c r="C41" s="448" t="e">
        <f>'Sch-3 '!#REF!</f>
        <v>#REF!</v>
      </c>
      <c r="D41" s="448" t="e">
        <f>'Sch-3 '!#REF!</f>
        <v>#REF!</v>
      </c>
      <c r="E41" s="375" t="e">
        <f>'Sch-3 '!#REF!</f>
        <v>#REF!</v>
      </c>
      <c r="F41" s="375" t="e">
        <f t="shared" si="0"/>
        <v>#REF!</v>
      </c>
    </row>
    <row r="42" spans="1:6" s="436" customFormat="1">
      <c r="A42" s="448"/>
      <c r="B42" s="448"/>
      <c r="C42" s="448"/>
      <c r="D42" s="448"/>
      <c r="E42" s="375"/>
      <c r="F42" s="375"/>
    </row>
    <row r="43" spans="1:6" s="436" customFormat="1">
      <c r="A43" s="448" t="e">
        <f>'Sch-3 '!#REF!</f>
        <v>#REF!</v>
      </c>
      <c r="B43" s="448" t="e">
        <f>'Sch-3 '!#REF!</f>
        <v>#REF!</v>
      </c>
      <c r="C43" s="448" t="e">
        <f>'Sch-3 '!#REF!</f>
        <v>#REF!</v>
      </c>
      <c r="D43" s="448" t="e">
        <f>'Sch-3 '!#REF!</f>
        <v>#REF!</v>
      </c>
      <c r="E43" s="375" t="e">
        <f>'Sch-3 '!#REF!</f>
        <v>#REF!</v>
      </c>
      <c r="F43" s="375" t="e">
        <f t="shared" si="0"/>
        <v>#REF!</v>
      </c>
    </row>
    <row r="44" spans="1:6" s="436" customFormat="1">
      <c r="A44" s="448"/>
      <c r="B44" s="448"/>
      <c r="C44" s="448"/>
      <c r="D44" s="448"/>
      <c r="E44" s="375"/>
      <c r="F44" s="375"/>
    </row>
    <row r="45" spans="1:6" s="436" customFormat="1">
      <c r="A45" s="448" t="e">
        <f>'Sch-3 '!#REF!</f>
        <v>#REF!</v>
      </c>
      <c r="B45" s="448" t="e">
        <f>'Sch-3 '!#REF!</f>
        <v>#REF!</v>
      </c>
      <c r="C45" s="448" t="e">
        <f>'Sch-3 '!#REF!</f>
        <v>#REF!</v>
      </c>
      <c r="D45" s="448" t="e">
        <f>'Sch-3 '!#REF!</f>
        <v>#REF!</v>
      </c>
      <c r="E45" s="375" t="e">
        <f>'Sch-3 '!#REF!</f>
        <v>#REF!</v>
      </c>
      <c r="F45" s="375" t="e">
        <f t="shared" si="0"/>
        <v>#REF!</v>
      </c>
    </row>
    <row r="46" spans="1:6" s="436" customFormat="1">
      <c r="A46" s="448"/>
      <c r="B46" s="448"/>
      <c r="C46" s="448"/>
      <c r="D46" s="448"/>
      <c r="E46" s="375"/>
      <c r="F46" s="375"/>
    </row>
    <row r="47" spans="1:6" s="436" customFormat="1">
      <c r="A47" s="448" t="e">
        <f>'Sch-3 '!#REF!</f>
        <v>#REF!</v>
      </c>
      <c r="B47" s="448" t="e">
        <f>'Sch-3 '!#REF!</f>
        <v>#REF!</v>
      </c>
      <c r="C47" s="448"/>
      <c r="D47" s="448"/>
      <c r="E47" s="375"/>
      <c r="F47" s="375"/>
    </row>
    <row r="48" spans="1:6" s="436" customFormat="1">
      <c r="A48" s="448"/>
      <c r="B48" s="448" t="e">
        <f>'Sch-3 '!#REF!</f>
        <v>#REF!</v>
      </c>
      <c r="C48" s="448" t="e">
        <f>'Sch-3 '!#REF!</f>
        <v>#REF!</v>
      </c>
      <c r="D48" s="448" t="e">
        <f>'Sch-3 '!#REF!</f>
        <v>#REF!</v>
      </c>
      <c r="E48" s="375" t="e">
        <f>'Sch-3 '!#REF!</f>
        <v>#REF!</v>
      </c>
      <c r="F48" s="375" t="e">
        <f t="shared" si="0"/>
        <v>#REF!</v>
      </c>
    </row>
    <row r="49" spans="1:6" s="436" customFormat="1">
      <c r="A49" s="448"/>
      <c r="B49" s="448"/>
      <c r="C49" s="448"/>
      <c r="D49" s="448"/>
      <c r="E49" s="375"/>
      <c r="F49" s="375"/>
    </row>
    <row r="50" spans="1:6" s="436" customFormat="1">
      <c r="A50" s="448" t="e">
        <f>'Sch-3 '!#REF!</f>
        <v>#REF!</v>
      </c>
      <c r="B50" s="448" t="e">
        <f>'Sch-3 '!#REF!</f>
        <v>#REF!</v>
      </c>
      <c r="C50" s="448"/>
      <c r="D50" s="448"/>
      <c r="E50" s="375"/>
      <c r="F50" s="375"/>
    </row>
    <row r="51" spans="1:6" s="436" customFormat="1">
      <c r="A51" s="448"/>
      <c r="B51" s="448" t="e">
        <f>'Sch-3 '!#REF!</f>
        <v>#REF!</v>
      </c>
      <c r="C51" s="448" t="e">
        <f>'Sch-3 '!#REF!</f>
        <v>#REF!</v>
      </c>
      <c r="D51" s="448" t="e">
        <f>'Sch-3 '!#REF!</f>
        <v>#REF!</v>
      </c>
      <c r="E51" s="375" t="e">
        <f>'Sch-3 '!#REF!</f>
        <v>#REF!</v>
      </c>
      <c r="F51" s="375" t="e">
        <f t="shared" si="0"/>
        <v>#REF!</v>
      </c>
    </row>
    <row r="52" spans="1:6" s="436" customFormat="1">
      <c r="A52" s="448"/>
      <c r="B52" s="448" t="e">
        <f>'Sch-3 '!#REF!</f>
        <v>#REF!</v>
      </c>
      <c r="C52" s="448" t="e">
        <f>'Sch-3 '!#REF!</f>
        <v>#REF!</v>
      </c>
      <c r="D52" s="448" t="e">
        <f>'Sch-3 '!#REF!</f>
        <v>#REF!</v>
      </c>
      <c r="E52" s="375" t="e">
        <f>'Sch-3 '!#REF!</f>
        <v>#REF!</v>
      </c>
      <c r="F52" s="375" t="e">
        <f t="shared" si="0"/>
        <v>#REF!</v>
      </c>
    </row>
    <row r="53" spans="1:6" s="436" customFormat="1">
      <c r="A53" s="448"/>
      <c r="B53" s="448"/>
      <c r="C53" s="448"/>
      <c r="D53" s="448"/>
      <c r="E53" s="375"/>
      <c r="F53" s="375"/>
    </row>
    <row r="54" spans="1:6" s="436" customFormat="1">
      <c r="A54" s="448" t="e">
        <f>'Sch-3 '!#REF!</f>
        <v>#REF!</v>
      </c>
      <c r="B54" s="448" t="e">
        <f>'Sch-3 '!#REF!</f>
        <v>#REF!</v>
      </c>
      <c r="C54" s="448"/>
      <c r="D54" s="448"/>
      <c r="E54" s="375"/>
      <c r="F54" s="375"/>
    </row>
    <row r="55" spans="1:6" s="436" customFormat="1">
      <c r="A55" s="448"/>
      <c r="B55" s="448" t="e">
        <f>'Sch-3 '!#REF!</f>
        <v>#REF!</v>
      </c>
      <c r="C55" s="448" t="e">
        <f>'Sch-3 '!#REF!</f>
        <v>#REF!</v>
      </c>
      <c r="D55" s="448" t="e">
        <f>'Sch-3 '!#REF!</f>
        <v>#REF!</v>
      </c>
      <c r="E55" s="375" t="e">
        <f>'Sch-3 '!#REF!</f>
        <v>#REF!</v>
      </c>
      <c r="F55" s="375" t="e">
        <f t="shared" si="0"/>
        <v>#REF!</v>
      </c>
    </row>
    <row r="56" spans="1:6" s="436" customFormat="1">
      <c r="A56" s="448"/>
      <c r="B56" s="448" t="e">
        <f>'Sch-3 '!#REF!</f>
        <v>#REF!</v>
      </c>
      <c r="C56" s="448" t="e">
        <f>'Sch-3 '!#REF!</f>
        <v>#REF!</v>
      </c>
      <c r="D56" s="448" t="e">
        <f>'Sch-3 '!#REF!</f>
        <v>#REF!</v>
      </c>
      <c r="E56" s="375" t="e">
        <f>'Sch-3 '!#REF!</f>
        <v>#REF!</v>
      </c>
      <c r="F56" s="375" t="e">
        <f t="shared" si="0"/>
        <v>#REF!</v>
      </c>
    </row>
    <row r="57" spans="1:6" s="436" customFormat="1">
      <c r="A57" s="448"/>
      <c r="B57" s="448" t="e">
        <f>'Sch-3 '!#REF!</f>
        <v>#REF!</v>
      </c>
      <c r="C57" s="448" t="e">
        <f>'Sch-3 '!#REF!</f>
        <v>#REF!</v>
      </c>
      <c r="D57" s="448" t="e">
        <f>'Sch-3 '!#REF!</f>
        <v>#REF!</v>
      </c>
      <c r="E57" s="375" t="e">
        <f>'Sch-3 '!#REF!</f>
        <v>#REF!</v>
      </c>
      <c r="F57" s="375" t="e">
        <f t="shared" si="0"/>
        <v>#REF!</v>
      </c>
    </row>
    <row r="58" spans="1:6" s="436" customFormat="1">
      <c r="A58" s="448"/>
      <c r="B58" s="448" t="e">
        <f>'Sch-3 '!#REF!</f>
        <v>#REF!</v>
      </c>
      <c r="C58" s="448" t="e">
        <f>'Sch-3 '!#REF!</f>
        <v>#REF!</v>
      </c>
      <c r="D58" s="448" t="e">
        <f>'Sch-3 '!#REF!</f>
        <v>#REF!</v>
      </c>
      <c r="E58" s="375" t="e">
        <f>'Sch-3 '!#REF!</f>
        <v>#REF!</v>
      </c>
      <c r="F58" s="375" t="e">
        <f t="shared" si="0"/>
        <v>#REF!</v>
      </c>
    </row>
    <row r="59" spans="1:6" s="436" customFormat="1">
      <c r="A59" s="448"/>
      <c r="B59" s="448" t="e">
        <f>'Sch-3 '!#REF!</f>
        <v>#REF!</v>
      </c>
      <c r="C59" s="448" t="e">
        <f>'Sch-3 '!#REF!</f>
        <v>#REF!</v>
      </c>
      <c r="D59" s="448" t="e">
        <f>'Sch-3 '!#REF!</f>
        <v>#REF!</v>
      </c>
      <c r="E59" s="375" t="e">
        <f>'Sch-3 '!#REF!</f>
        <v>#REF!</v>
      </c>
      <c r="F59" s="375" t="e">
        <f t="shared" si="0"/>
        <v>#REF!</v>
      </c>
    </row>
    <row r="60" spans="1:6" s="436" customFormat="1">
      <c r="A60" s="448"/>
      <c r="B60" s="448" t="e">
        <f>'Sch-3 '!#REF!</f>
        <v>#REF!</v>
      </c>
      <c r="C60" s="448" t="e">
        <f>'Sch-3 '!#REF!</f>
        <v>#REF!</v>
      </c>
      <c r="D60" s="448" t="e">
        <f>'Sch-3 '!#REF!</f>
        <v>#REF!</v>
      </c>
      <c r="E60" s="375" t="e">
        <f>'Sch-3 '!#REF!</f>
        <v>#REF!</v>
      </c>
      <c r="F60" s="375" t="e">
        <f t="shared" si="0"/>
        <v>#REF!</v>
      </c>
    </row>
    <row r="61" spans="1:6" s="436" customFormat="1">
      <c r="A61" s="448"/>
      <c r="B61" s="448"/>
      <c r="C61" s="448"/>
      <c r="D61" s="448"/>
      <c r="E61" s="375"/>
      <c r="F61" s="375"/>
    </row>
    <row r="62" spans="1:6" s="436" customFormat="1">
      <c r="A62" s="448"/>
      <c r="B62" s="448"/>
      <c r="C62" s="448"/>
      <c r="D62" s="448"/>
      <c r="E62" s="375"/>
      <c r="F62" s="375"/>
    </row>
    <row r="63" spans="1:6" s="436" customFormat="1">
      <c r="A63" s="448"/>
      <c r="B63" s="448" t="e">
        <f>'Sch-3 '!#REF!</f>
        <v>#REF!</v>
      </c>
      <c r="C63" s="448"/>
      <c r="D63" s="448"/>
      <c r="E63" s="375"/>
      <c r="F63" s="375"/>
    </row>
    <row r="64" spans="1:6" s="436" customFormat="1">
      <c r="A64" s="448"/>
      <c r="B64" s="448" t="e">
        <f>'Sch-3 '!#REF!</f>
        <v>#REF!</v>
      </c>
      <c r="C64" s="448" t="e">
        <f>'Sch-3 '!#REF!</f>
        <v>#REF!</v>
      </c>
      <c r="D64" s="448" t="e">
        <f>'Sch-3 '!#REF!</f>
        <v>#REF!</v>
      </c>
      <c r="E64" s="375" t="e">
        <f>'Sch-3 '!#REF!</f>
        <v>#REF!</v>
      </c>
      <c r="F64" s="375" t="e">
        <f>IF(E64=0, "Included", IF(ISERROR(D64*E64), E64, D64*E64))</f>
        <v>#REF!</v>
      </c>
    </row>
    <row r="65" spans="1:6" s="436" customFormat="1">
      <c r="A65" s="448"/>
      <c r="B65" s="448" t="e">
        <f>'Sch-3 '!#REF!</f>
        <v>#REF!</v>
      </c>
      <c r="C65" s="448" t="e">
        <f>'Sch-3 '!#REF!</f>
        <v>#REF!</v>
      </c>
      <c r="D65" s="448" t="e">
        <f>'Sch-3 '!#REF!</f>
        <v>#REF!</v>
      </c>
      <c r="E65" s="375" t="e">
        <f>'Sch-3 '!#REF!</f>
        <v>#REF!</v>
      </c>
      <c r="F65" s="375" t="e">
        <f>IF(E65=0, "Included", IF(ISERROR(D65*E65), E65, D65*E65))</f>
        <v>#REF!</v>
      </c>
    </row>
    <row r="66" spans="1:6" s="436" customFormat="1">
      <c r="A66" s="448"/>
      <c r="B66" s="448" t="e">
        <f>'Sch-3 '!#REF!</f>
        <v>#REF!</v>
      </c>
      <c r="C66" s="448" t="e">
        <f>'Sch-3 '!#REF!</f>
        <v>#REF!</v>
      </c>
      <c r="D66" s="448" t="e">
        <f>'Sch-3 '!#REF!</f>
        <v>#REF!</v>
      </c>
      <c r="E66" s="375" t="e">
        <f>'Sch-3 '!#REF!</f>
        <v>#REF!</v>
      </c>
      <c r="F66" s="375" t="e">
        <f>IF(E66=0, "Included", IF(ISERROR(D66*E66), E66, D66*E66))</f>
        <v>#REF!</v>
      </c>
    </row>
    <row r="67" spans="1:6" s="436" customFormat="1">
      <c r="A67" s="448"/>
      <c r="B67" s="448" t="e">
        <f>'Sch-3 '!#REF!</f>
        <v>#REF!</v>
      </c>
      <c r="C67" s="448" t="e">
        <f>'Sch-3 '!#REF!</f>
        <v>#REF!</v>
      </c>
      <c r="D67" s="448" t="e">
        <f>'Sch-3 '!#REF!</f>
        <v>#REF!</v>
      </c>
      <c r="E67" s="375" t="e">
        <f>'Sch-3 '!#REF!</f>
        <v>#REF!</v>
      </c>
      <c r="F67" s="375" t="e">
        <f>IF(E67=0, "Included", IF(ISERROR(D67*E67), E67, D67*E67))</f>
        <v>#REF!</v>
      </c>
    </row>
    <row r="68" spans="1:6" s="436" customFormat="1">
      <c r="A68" s="448"/>
      <c r="B68" s="448"/>
      <c r="C68" s="448"/>
      <c r="D68" s="448"/>
      <c r="E68" s="375"/>
      <c r="F68" s="375"/>
    </row>
    <row r="69" spans="1:6" s="436" customFormat="1">
      <c r="A69" s="448" t="e">
        <f>'Sch-3 '!#REF!</f>
        <v>#REF!</v>
      </c>
      <c r="B69" s="448" t="e">
        <f>'Sch-3 '!#REF!</f>
        <v>#REF!</v>
      </c>
      <c r="C69" s="448"/>
      <c r="D69" s="448"/>
      <c r="E69" s="375"/>
      <c r="F69" s="375"/>
    </row>
    <row r="70" spans="1:6" s="436" customFormat="1">
      <c r="A70" s="448"/>
      <c r="B70" s="448" t="e">
        <f>'Sch-3 '!#REF!</f>
        <v>#REF!</v>
      </c>
      <c r="C70" s="448"/>
      <c r="D70" s="448"/>
      <c r="E70" s="375"/>
      <c r="F70" s="375"/>
    </row>
    <row r="71" spans="1:6" s="436" customFormat="1">
      <c r="A71" s="448"/>
      <c r="B71" s="448" t="e">
        <f>'Sch-3 '!#REF!</f>
        <v>#REF!</v>
      </c>
      <c r="C71" s="448" t="e">
        <f>'Sch-3 '!#REF!</f>
        <v>#REF!</v>
      </c>
      <c r="D71" s="448" t="e">
        <f>'Sch-3 '!#REF!</f>
        <v>#REF!</v>
      </c>
      <c r="E71" s="375" t="e">
        <f>'Sch-3 '!#REF!</f>
        <v>#REF!</v>
      </c>
      <c r="F71" s="375" t="e">
        <f>IF(E71=0, "Included", IF(ISERROR(D71*E71), E71, D71*E71))</f>
        <v>#REF!</v>
      </c>
    </row>
    <row r="72" spans="1:6" s="436" customFormat="1">
      <c r="A72" s="448"/>
      <c r="B72" s="448"/>
      <c r="C72" s="448"/>
      <c r="D72" s="448"/>
      <c r="E72" s="375"/>
      <c r="F72" s="375"/>
    </row>
    <row r="73" spans="1:6" s="436" customFormat="1">
      <c r="A73" s="448" t="e">
        <f>'Sch-3 '!#REF!</f>
        <v>#REF!</v>
      </c>
      <c r="B73" s="448" t="e">
        <f>'Sch-3 '!#REF!</f>
        <v>#REF!</v>
      </c>
      <c r="C73" s="448"/>
      <c r="D73" s="448"/>
      <c r="E73" s="375"/>
      <c r="F73" s="375"/>
    </row>
    <row r="74" spans="1:6" s="436" customFormat="1">
      <c r="A74" s="448" t="e">
        <f>'Sch-3 '!#REF!</f>
        <v>#REF!</v>
      </c>
      <c r="B74" s="448" t="e">
        <f>'Sch-3 '!#REF!</f>
        <v>#REF!</v>
      </c>
      <c r="C74" s="448" t="e">
        <f>'Sch-3 '!#REF!</f>
        <v>#REF!</v>
      </c>
      <c r="D74" s="448" t="e">
        <f>'Sch-3 '!#REF!</f>
        <v>#REF!</v>
      </c>
      <c r="E74" s="375" t="e">
        <f>'Sch-3 '!#REF!</f>
        <v>#REF!</v>
      </c>
      <c r="F74" s="375" t="e">
        <f>IF(E74=0, "Included", IF(ISERROR(D74*E74), E74, D74*E74))</f>
        <v>#REF!</v>
      </c>
    </row>
    <row r="75" spans="1:6" s="436" customFormat="1">
      <c r="A75" s="448" t="e">
        <f>'Sch-3 '!#REF!</f>
        <v>#REF!</v>
      </c>
      <c r="B75" s="448" t="e">
        <f>'Sch-3 '!#REF!</f>
        <v>#REF!</v>
      </c>
      <c r="C75" s="448"/>
      <c r="D75" s="448"/>
      <c r="E75" s="375"/>
      <c r="F75" s="375"/>
    </row>
    <row r="76" spans="1:6" s="436" customFormat="1">
      <c r="A76" s="448" t="e">
        <f>'Sch-3 '!#REF!</f>
        <v>#REF!</v>
      </c>
      <c r="B76" s="448" t="e">
        <f>'Sch-3 '!#REF!</f>
        <v>#REF!</v>
      </c>
      <c r="C76" s="448" t="e">
        <f>'Sch-3 '!#REF!</f>
        <v>#REF!</v>
      </c>
      <c r="D76" s="448" t="e">
        <f>'Sch-3 '!#REF!</f>
        <v>#REF!</v>
      </c>
      <c r="E76" s="375" t="e">
        <f>'Sch-3 '!#REF!</f>
        <v>#REF!</v>
      </c>
      <c r="F76" s="375" t="e">
        <f>IF(E76=0, "Included", IF(ISERROR(D76*E76), E76, D76*E76))</f>
        <v>#REF!</v>
      </c>
    </row>
    <row r="77" spans="1:6" s="436" customFormat="1">
      <c r="A77" s="448" t="e">
        <f>'Sch-3 '!#REF!</f>
        <v>#REF!</v>
      </c>
      <c r="B77" s="448" t="e">
        <f>'Sch-3 '!#REF!</f>
        <v>#REF!</v>
      </c>
      <c r="C77" s="448" t="e">
        <f>'Sch-3 '!#REF!</f>
        <v>#REF!</v>
      </c>
      <c r="D77" s="448" t="e">
        <f>'Sch-3 '!#REF!</f>
        <v>#REF!</v>
      </c>
      <c r="E77" s="375" t="e">
        <f>'Sch-3 '!#REF!</f>
        <v>#REF!</v>
      </c>
      <c r="F77" s="375" t="e">
        <f>IF(E77=0, "Included", IF(ISERROR(D77*E77), E77, D77*E77))</f>
        <v>#REF!</v>
      </c>
    </row>
    <row r="78" spans="1:6" s="436" customFormat="1">
      <c r="A78" s="448"/>
      <c r="B78" s="448"/>
      <c r="C78" s="448"/>
      <c r="D78" s="448"/>
      <c r="E78" s="375"/>
      <c r="F78" s="375"/>
    </row>
    <row r="79" spans="1:6" s="436" customFormat="1">
      <c r="A79" s="448" t="e">
        <f>'Sch-3 '!#REF!</f>
        <v>#REF!</v>
      </c>
      <c r="B79" s="448" t="e">
        <f>'Sch-3 '!#REF!</f>
        <v>#REF!</v>
      </c>
      <c r="C79" s="448"/>
      <c r="D79" s="448"/>
      <c r="E79" s="375"/>
      <c r="F79" s="375"/>
    </row>
    <row r="80" spans="1:6" s="436" customFormat="1">
      <c r="A80" s="448"/>
      <c r="B80" s="448" t="e">
        <f>'Sch-3 '!#REF!</f>
        <v>#REF!</v>
      </c>
      <c r="C80" s="448" t="e">
        <f>'Sch-3 '!#REF!</f>
        <v>#REF!</v>
      </c>
      <c r="D80" s="448" t="e">
        <f>'Sch-3 '!#REF!</f>
        <v>#REF!</v>
      </c>
      <c r="E80" s="375" t="e">
        <f>'Sch-3 '!#REF!</f>
        <v>#REF!</v>
      </c>
      <c r="F80" s="375" t="e">
        <f>IF(E80=0, "Included", IF(ISERROR(D80*E80), E80, D80*E80))</f>
        <v>#REF!</v>
      </c>
    </row>
    <row r="81" spans="1:6">
      <c r="A81" s="443"/>
      <c r="B81" s="397" t="s">
        <v>369</v>
      </c>
      <c r="C81" s="397"/>
      <c r="D81" s="397"/>
      <c r="E81" s="383"/>
      <c r="F81" s="383" t="e">
        <f>SUM(F17:F80)</f>
        <v>#REF!</v>
      </c>
    </row>
    <row r="82" spans="1:6">
      <c r="A82" s="444"/>
      <c r="B82" s="386"/>
      <c r="C82" s="386"/>
      <c r="D82" s="386"/>
      <c r="E82" s="387"/>
      <c r="F82" s="387"/>
    </row>
    <row r="83" spans="1:6">
      <c r="A83" s="445"/>
      <c r="B83" s="446"/>
      <c r="C83" s="445"/>
      <c r="D83" s="445"/>
      <c r="E83" s="445"/>
      <c r="F83" s="445"/>
    </row>
    <row r="84" spans="1:6" ht="30">
      <c r="A84" s="388" t="s">
        <v>230</v>
      </c>
      <c r="B84" s="389" t="str">
        <f>'Sch-1'!B167</f>
        <v>--</v>
      </c>
      <c r="C84" s="390"/>
      <c r="D84" s="391"/>
      <c r="E84" s="392"/>
      <c r="F84" s="392"/>
    </row>
    <row r="85" spans="1:6">
      <c r="A85" s="388" t="s">
        <v>231</v>
      </c>
      <c r="B85" s="389" t="str">
        <f>'Sch-1'!B168</f>
        <v/>
      </c>
      <c r="C85" s="392"/>
      <c r="D85" s="391" t="s">
        <v>232</v>
      </c>
      <c r="E85" s="393" t="str">
        <f>'Sch-1'!M168</f>
        <v/>
      </c>
      <c r="F85" s="392"/>
    </row>
    <row r="86" spans="1:6">
      <c r="A86" s="394"/>
      <c r="B86" s="395"/>
      <c r="C86" s="396"/>
      <c r="D86" s="391" t="s">
        <v>233</v>
      </c>
      <c r="E86" s="393" t="str">
        <f>'Sch-1'!M169</f>
        <v/>
      </c>
      <c r="F86" s="396"/>
    </row>
    <row r="87" spans="1:6">
      <c r="A87" s="388"/>
      <c r="B87" s="389"/>
      <c r="C87" s="390"/>
      <c r="D87" s="391"/>
      <c r="E87" s="392"/>
      <c r="F87" s="392"/>
    </row>
    <row r="88" spans="1:6">
      <c r="A88" s="3"/>
      <c r="B88" s="447"/>
      <c r="C88" s="3"/>
      <c r="D88" s="3"/>
      <c r="E88" s="3"/>
      <c r="F88" s="3"/>
    </row>
    <row r="100" spans="1:29" s="192" customFormat="1">
      <c r="A100" s="361"/>
      <c r="B100" s="362"/>
      <c r="C100" s="363"/>
      <c r="D100" s="364"/>
      <c r="E100" s="303"/>
      <c r="F100" s="303"/>
      <c r="AB100" s="366"/>
      <c r="AC100" s="366"/>
    </row>
    <row r="101" spans="1:29" s="192" customFormat="1">
      <c r="A101" s="361"/>
      <c r="B101" s="362"/>
      <c r="C101" s="363"/>
      <c r="D101" s="364"/>
      <c r="E101" s="303"/>
      <c r="F101" s="303"/>
      <c r="AB101" s="219"/>
      <c r="AC101" s="367"/>
    </row>
    <row r="102" spans="1:29" s="192" customFormat="1">
      <c r="A102" s="361"/>
      <c r="B102" s="362"/>
      <c r="C102" s="363"/>
      <c r="D102" s="364"/>
      <c r="E102" s="303"/>
      <c r="F102" s="303"/>
      <c r="AC102" s="239"/>
    </row>
    <row r="103" spans="1:29" s="192" customFormat="1">
      <c r="A103" s="200"/>
      <c r="B103" s="220"/>
      <c r="C103" s="200"/>
      <c r="D103" s="196"/>
      <c r="E103" s="219"/>
      <c r="F103" s="219"/>
    </row>
    <row r="104" spans="1:29">
      <c r="A104" s="200"/>
      <c r="B104" s="208"/>
      <c r="C104" s="200"/>
      <c r="D104" s="196"/>
      <c r="E104" s="219"/>
      <c r="F104" s="219"/>
    </row>
    <row r="105" spans="1:29">
      <c r="A105" s="90"/>
      <c r="B105" s="91"/>
      <c r="C105" s="90"/>
      <c r="D105" s="90"/>
      <c r="E105" s="90"/>
      <c r="F105" s="90"/>
    </row>
    <row r="106" spans="1:29">
      <c r="A106" s="90"/>
      <c r="B106" s="91"/>
      <c r="C106" s="90"/>
      <c r="D106" s="90"/>
      <c r="E106" s="90"/>
      <c r="F106" s="90"/>
    </row>
    <row r="107" spans="1:29">
      <c r="A107" s="184"/>
      <c r="B107" s="99"/>
      <c r="C107" s="187"/>
      <c r="D107" s="187"/>
      <c r="E107" s="186"/>
      <c r="F107" s="101"/>
    </row>
    <row r="108" spans="1:29">
      <c r="A108" s="90"/>
      <c r="B108" s="91"/>
      <c r="C108" s="90"/>
      <c r="D108" s="90"/>
      <c r="E108" s="90"/>
      <c r="F108" s="90"/>
    </row>
    <row r="109" spans="1:29">
      <c r="A109" s="90"/>
      <c r="B109" s="91"/>
      <c r="C109" s="90"/>
      <c r="D109" s="90"/>
      <c r="E109" s="90"/>
      <c r="F109" s="90"/>
    </row>
  </sheetData>
  <sheetProtection password="CFB5" sheet="1" objects="1" scenarios="1" formatColumns="0" formatRows="0" selectLockedCells="1"/>
  <customSheetViews>
    <customSheetView guid="{59B22650-2E89-4930-B28D-7EF16B09BF94}"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Antiqua,Bold"&amp;10Schedule-3/ Page &amp;P of &amp;N</oddFooter>
      </headerFooter>
    </customSheetView>
    <customSheetView guid="{483E1266-F7EB-4547-BBEC-59BD72B9AE8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8"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5"/>
  <headerFooter alignWithMargins="0">
    <oddFooter>&amp;R&amp;"Book Antiqua,Bold"&amp;10Schedule-3/ Page &amp;P of &amp;N</oddFooter>
  </headerFooter>
  <colBreaks count="1" manualBreakCount="1">
    <brk id="6" max="1048575" man="1"/>
  </colBreaks>
  <drawing r:id="rId2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70" zoomScaleNormal="100" zoomScaleSheetLayoutView="70" workbookViewId="0">
      <selection activeCell="I20" sqref="I20"/>
    </sheetView>
  </sheetViews>
  <sheetFormatPr defaultColWidth="9" defaultRowHeight="13.5"/>
  <cols>
    <col min="1" max="1" width="10.25" style="103" customWidth="1"/>
    <col min="2" max="2" width="12" style="103" customWidth="1"/>
    <col min="3" max="3" width="9.875" style="103" customWidth="1"/>
    <col min="4" max="4" width="10.375" style="103" customWidth="1"/>
    <col min="5" max="5" width="10.125" style="103" customWidth="1"/>
    <col min="6" max="7" width="12.125" style="103" customWidth="1"/>
    <col min="8" max="8" width="10.625" style="103" customWidth="1"/>
    <col min="9" max="9" width="14.375" style="103" customWidth="1"/>
    <col min="10" max="10" width="11.25" style="103" customWidth="1"/>
    <col min="11" max="11" width="14.25" style="103" customWidth="1"/>
    <col min="12" max="12" width="19.25" style="103" customWidth="1"/>
    <col min="13" max="13" width="7.875" style="103" customWidth="1"/>
    <col min="14" max="14" width="10.875" style="103" customWidth="1"/>
    <col min="15" max="15" width="14.875" style="103" customWidth="1"/>
    <col min="16" max="16" width="17.625" style="103" customWidth="1"/>
    <col min="17" max="17" width="19.375" style="103" customWidth="1"/>
    <col min="18" max="18" width="15.125" style="86" hidden="1" customWidth="1"/>
    <col min="19" max="19" width="17.625" style="86" hidden="1" customWidth="1"/>
    <col min="20" max="16384" width="9" style="87"/>
  </cols>
  <sheetData>
    <row r="1" spans="1:17" ht="18" customHeight="1">
      <c r="A1" s="81" t="str">
        <f>Cover!B3</f>
        <v>Spec. No.: CC/NT/W-AIS/DOM/A02/24/08413</v>
      </c>
      <c r="B1" s="82"/>
      <c r="C1" s="83"/>
      <c r="D1" s="83"/>
      <c r="E1" s="83"/>
      <c r="F1" s="83"/>
      <c r="G1" s="83"/>
      <c r="H1" s="83"/>
      <c r="I1" s="83"/>
      <c r="J1" s="83"/>
      <c r="K1" s="83"/>
      <c r="L1" s="83"/>
      <c r="M1" s="83"/>
      <c r="N1" s="83"/>
      <c r="O1" s="83"/>
      <c r="P1" s="84"/>
      <c r="Q1" s="85" t="s">
        <v>370</v>
      </c>
    </row>
    <row r="2" spans="1:17" ht="18" customHeight="1">
      <c r="A2" s="67"/>
      <c r="B2" s="88"/>
      <c r="C2" s="89"/>
      <c r="D2" s="89"/>
      <c r="E2" s="89"/>
      <c r="F2" s="89"/>
      <c r="G2" s="89"/>
      <c r="H2" s="89"/>
      <c r="I2" s="89"/>
      <c r="J2" s="89"/>
      <c r="K2" s="89"/>
      <c r="L2" s="89"/>
      <c r="M2" s="89"/>
      <c r="N2" s="89"/>
      <c r="O2" s="89"/>
      <c r="P2" s="34"/>
      <c r="Q2" s="34"/>
    </row>
    <row r="3" spans="1:17" ht="75" customHeight="1">
      <c r="A3" s="1265" t="str">
        <f>Cover!$B$2</f>
        <v>110kV AIS Substation Extension Package-SS127 under Consultancy services to Electricity Department, Puducherry (PED)</v>
      </c>
      <c r="B3" s="1265"/>
      <c r="C3" s="1265"/>
      <c r="D3" s="1265"/>
      <c r="E3" s="1265"/>
      <c r="F3" s="1265"/>
      <c r="G3" s="1265"/>
      <c r="H3" s="1265"/>
      <c r="I3" s="1265"/>
      <c r="J3" s="1265"/>
      <c r="K3" s="1265"/>
      <c r="L3" s="1265"/>
      <c r="M3" s="1265"/>
      <c r="N3" s="1265"/>
      <c r="O3" s="1265"/>
      <c r="P3" s="1265"/>
      <c r="Q3" s="1265"/>
    </row>
    <row r="4" spans="1:17" ht="21.95" customHeight="1">
      <c r="A4" s="1266" t="s">
        <v>276</v>
      </c>
      <c r="B4" s="1266"/>
      <c r="C4" s="1266"/>
      <c r="D4" s="1266"/>
      <c r="E4" s="1266"/>
      <c r="F4" s="1266"/>
      <c r="G4" s="1266"/>
      <c r="H4" s="1266"/>
      <c r="I4" s="1266"/>
      <c r="J4" s="1266"/>
      <c r="K4" s="1266"/>
      <c r="L4" s="1266"/>
      <c r="M4" s="1266"/>
      <c r="N4" s="1266"/>
      <c r="O4" s="1266"/>
      <c r="P4" s="1266"/>
      <c r="Q4" s="1266"/>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88</v>
      </c>
      <c r="Q6" s="34"/>
    </row>
    <row r="7" spans="1:17" ht="36" customHeight="1">
      <c r="A7" s="1234" t="str">
        <f>'Sch-1'!A7</f>
        <v/>
      </c>
      <c r="B7" s="1234"/>
      <c r="C7" s="1234"/>
      <c r="D7" s="1234"/>
      <c r="E7" s="1234"/>
      <c r="F7" s="1234"/>
      <c r="G7" s="1234"/>
      <c r="H7" s="1234"/>
      <c r="I7" s="1234"/>
      <c r="J7" s="1234"/>
      <c r="K7" s="1234"/>
      <c r="L7" s="1234"/>
      <c r="M7" s="1234"/>
      <c r="N7" s="1234"/>
      <c r="O7" s="1234"/>
      <c r="P7" s="62" t="str">
        <f>'Sch-1'!M7</f>
        <v>Contracts Services, 3rd Floor</v>
      </c>
      <c r="Q7" s="34"/>
    </row>
    <row r="8" spans="1:17" ht="18" customHeight="1">
      <c r="A8" s="31" t="s">
        <v>90</v>
      </c>
      <c r="B8" s="1235" t="str">
        <f>IF('Sch-1'!C8=0, "", 'Sch-1'!C8)</f>
        <v/>
      </c>
      <c r="C8" s="1235"/>
      <c r="D8" s="1235"/>
      <c r="E8" s="1235"/>
      <c r="F8" s="1235"/>
      <c r="G8" s="1235"/>
      <c r="H8" s="1235"/>
      <c r="I8" s="1235"/>
      <c r="J8" s="1235"/>
      <c r="K8" s="1235"/>
      <c r="L8" s="1235"/>
      <c r="M8" s="1235"/>
      <c r="N8" s="1235"/>
      <c r="O8" s="1235"/>
      <c r="P8" s="62" t="str">
        <f>'Sch-1'!M8</f>
        <v>Power Grid Corporation of India Ltd.,</v>
      </c>
      <c r="Q8" s="34"/>
    </row>
    <row r="9" spans="1:17" ht="18" customHeight="1">
      <c r="A9" s="31" t="s">
        <v>92</v>
      </c>
      <c r="B9" s="1235" t="str">
        <f>IF('Sch-1'!C9=0, "", 'Sch-1'!C9)</f>
        <v/>
      </c>
      <c r="C9" s="1235"/>
      <c r="D9" s="1235"/>
      <c r="E9" s="1235"/>
      <c r="F9" s="1235"/>
      <c r="G9" s="1235"/>
      <c r="H9" s="1235"/>
      <c r="I9" s="1235"/>
      <c r="J9" s="1235"/>
      <c r="K9" s="1235"/>
      <c r="L9" s="1235"/>
      <c r="M9" s="1235"/>
      <c r="N9" s="1235"/>
      <c r="O9" s="1235"/>
      <c r="P9" s="62" t="str">
        <f>'Sch-1'!M9</f>
        <v>"Saudamini", Plot No.-2</v>
      </c>
      <c r="Q9" s="34"/>
    </row>
    <row r="10" spans="1:17" ht="18" customHeight="1">
      <c r="A10" s="32"/>
      <c r="B10" s="1235" t="str">
        <f>IF('Sch-1'!C10=0, "", 'Sch-1'!C10)</f>
        <v/>
      </c>
      <c r="C10" s="1235"/>
      <c r="D10" s="1235"/>
      <c r="E10" s="1235"/>
      <c r="F10" s="1235"/>
      <c r="G10" s="1235"/>
      <c r="H10" s="1235"/>
      <c r="I10" s="1235"/>
      <c r="J10" s="1235"/>
      <c r="K10" s="1235"/>
      <c r="L10" s="1235"/>
      <c r="M10" s="1235"/>
      <c r="N10" s="1235"/>
      <c r="O10" s="1235"/>
      <c r="P10" s="62" t="str">
        <f>'Sch-1'!M10</f>
        <v xml:space="preserve">Sector-29, </v>
      </c>
      <c r="Q10" s="34"/>
    </row>
    <row r="11" spans="1:17" ht="18" customHeight="1">
      <c r="A11" s="32"/>
      <c r="B11" s="1235" t="str">
        <f>IF('Sch-1'!C11=0, "", 'Sch-1'!C11)</f>
        <v/>
      </c>
      <c r="C11" s="1235"/>
      <c r="D11" s="1235"/>
      <c r="E11" s="1235"/>
      <c r="F11" s="1235"/>
      <c r="G11" s="1235"/>
      <c r="H11" s="1235"/>
      <c r="I11" s="1235"/>
      <c r="J11" s="1235"/>
      <c r="K11" s="1235"/>
      <c r="L11" s="1235"/>
      <c r="M11" s="1235"/>
      <c r="N11" s="1235"/>
      <c r="O11" s="1235"/>
      <c r="P11" s="62" t="str">
        <f>'Sch-1'!M11</f>
        <v>Gurgaon (Haryana) - 122001</v>
      </c>
      <c r="Q11" s="34"/>
    </row>
    <row r="12" spans="1:17" ht="18" customHeight="1">
      <c r="A12" s="33"/>
      <c r="B12" s="179"/>
      <c r="C12" s="179"/>
      <c r="D12" s="179"/>
      <c r="E12" s="179"/>
      <c r="F12" s="179"/>
      <c r="G12" s="179"/>
      <c r="H12" s="179"/>
      <c r="I12" s="179"/>
      <c r="J12" s="179"/>
      <c r="K12" s="179"/>
      <c r="L12" s="179"/>
      <c r="M12" s="179"/>
      <c r="N12" s="179"/>
      <c r="O12" s="179"/>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771" t="s">
        <v>371</v>
      </c>
      <c r="B14" s="772"/>
      <c r="C14" s="773"/>
      <c r="D14" s="773"/>
      <c r="E14" s="773"/>
      <c r="F14" s="773"/>
      <c r="G14" s="773"/>
      <c r="H14" s="773"/>
      <c r="I14" s="773"/>
      <c r="J14" s="773"/>
      <c r="K14" s="773"/>
      <c r="L14" s="773"/>
      <c r="M14" s="773"/>
      <c r="N14" s="773"/>
      <c r="O14" s="773"/>
      <c r="P14" s="773"/>
      <c r="Q14" s="773"/>
    </row>
    <row r="15" spans="1:17" ht="16.5">
      <c r="A15" s="94"/>
      <c r="B15" s="93"/>
      <c r="C15" s="92"/>
      <c r="D15" s="92"/>
      <c r="E15" s="92"/>
      <c r="F15" s="92"/>
      <c r="G15" s="92"/>
      <c r="H15" s="92"/>
      <c r="I15" s="92"/>
      <c r="J15" s="92"/>
      <c r="K15" s="92"/>
      <c r="L15" s="92"/>
      <c r="M15" s="92"/>
      <c r="N15" s="92"/>
      <c r="O15" s="92"/>
      <c r="P15" s="92"/>
      <c r="Q15" s="92"/>
    </row>
    <row r="16" spans="1:17" ht="90">
      <c r="A16" s="875" t="s">
        <v>100</v>
      </c>
      <c r="B16" s="871" t="s">
        <v>101</v>
      </c>
      <c r="C16" s="871" t="s">
        <v>102</v>
      </c>
      <c r="D16" s="871" t="s">
        <v>281</v>
      </c>
      <c r="E16" s="871" t="s">
        <v>282</v>
      </c>
      <c r="F16" s="871" t="s">
        <v>103</v>
      </c>
      <c r="G16" s="876" t="s">
        <v>283</v>
      </c>
      <c r="H16" s="877" t="s">
        <v>284</v>
      </c>
      <c r="I16" s="878" t="s">
        <v>285</v>
      </c>
      <c r="J16" s="878" t="s">
        <v>107</v>
      </c>
      <c r="K16" s="878" t="s">
        <v>108</v>
      </c>
      <c r="L16" s="871" t="s">
        <v>251</v>
      </c>
      <c r="M16" s="873" t="s">
        <v>110</v>
      </c>
      <c r="N16" s="873" t="s">
        <v>252</v>
      </c>
      <c r="O16" s="871" t="s">
        <v>372</v>
      </c>
      <c r="P16" s="871" t="s">
        <v>373</v>
      </c>
      <c r="Q16" s="879" t="s">
        <v>288</v>
      </c>
    </row>
    <row r="17" spans="1:30" ht="15">
      <c r="A17" s="880">
        <v>1</v>
      </c>
      <c r="B17" s="881">
        <v>2</v>
      </c>
      <c r="C17" s="881">
        <v>3</v>
      </c>
      <c r="D17" s="881">
        <v>4</v>
      </c>
      <c r="E17" s="881">
        <v>5</v>
      </c>
      <c r="F17" s="882">
        <v>6</v>
      </c>
      <c r="G17" s="881">
        <v>7</v>
      </c>
      <c r="H17" s="883">
        <v>8</v>
      </c>
      <c r="I17" s="884">
        <v>9</v>
      </c>
      <c r="J17" s="884">
        <v>10</v>
      </c>
      <c r="K17" s="884">
        <v>11</v>
      </c>
      <c r="L17" s="885">
        <v>12</v>
      </c>
      <c r="M17" s="885">
        <v>13</v>
      </c>
      <c r="N17" s="885">
        <v>14</v>
      </c>
      <c r="O17" s="885">
        <v>15</v>
      </c>
      <c r="P17" s="885" t="s">
        <v>291</v>
      </c>
      <c r="Q17" s="885">
        <v>17</v>
      </c>
    </row>
    <row r="18" spans="1:30" s="86" customFormat="1" ht="31.5">
      <c r="A18" s="631"/>
      <c r="B18" s="1260"/>
      <c r="C18" s="1261"/>
      <c r="D18" s="1261"/>
      <c r="E18" s="1261"/>
      <c r="F18" s="1261"/>
      <c r="G18" s="1261"/>
      <c r="H18" s="1261"/>
      <c r="I18" s="1261"/>
      <c r="J18" s="1262"/>
      <c r="K18" s="791"/>
      <c r="L18" s="791"/>
      <c r="M18" s="791"/>
      <c r="N18" s="791"/>
      <c r="O18" s="791"/>
      <c r="P18" s="791"/>
      <c r="Q18" s="791"/>
      <c r="R18" s="739" t="s">
        <v>374</v>
      </c>
      <c r="S18" s="738" t="s">
        <v>375</v>
      </c>
    </row>
    <row r="19" spans="1:30" s="86" customFormat="1" ht="31.5" customHeight="1">
      <c r="A19" s="1267" t="s">
        <v>376</v>
      </c>
      <c r="B19" s="1268"/>
      <c r="C19" s="1268"/>
      <c r="D19" s="1268"/>
      <c r="E19" s="1268"/>
      <c r="F19" s="1268"/>
      <c r="G19" s="1268"/>
      <c r="H19" s="1268"/>
      <c r="I19" s="1268"/>
      <c r="J19" s="1268"/>
      <c r="K19" s="1268"/>
      <c r="L19" s="1268"/>
      <c r="M19" s="1268"/>
      <c r="N19" s="1268"/>
      <c r="O19" s="1268"/>
      <c r="P19" s="1268"/>
      <c r="Q19" s="1269"/>
      <c r="R19" s="739" t="s">
        <v>374</v>
      </c>
      <c r="S19" s="738" t="s">
        <v>375</v>
      </c>
    </row>
    <row r="20" spans="1:30" s="616" customFormat="1" ht="16.5">
      <c r="A20" s="767"/>
      <c r="B20" s="767"/>
      <c r="C20" s="767"/>
      <c r="D20" s="767"/>
      <c r="E20" s="767"/>
      <c r="F20" s="655"/>
      <c r="G20" s="767"/>
      <c r="H20" s="767"/>
      <c r="I20" s="723"/>
      <c r="J20" s="748"/>
      <c r="K20" s="768"/>
      <c r="L20" s="671"/>
      <c r="M20" s="672"/>
      <c r="N20" s="669"/>
      <c r="O20" s="673"/>
      <c r="P20" s="670" t="str">
        <f>IF(O20=0, "Included", IF(ISERROR(N20*O20), O20, N20*O20))</f>
        <v>Included</v>
      </c>
      <c r="Q20" s="740">
        <f>S20</f>
        <v>0</v>
      </c>
      <c r="R20" s="616">
        <f>IF(P20="Included",0,P20)</f>
        <v>0</v>
      </c>
      <c r="S20" s="616">
        <f>IF(K20="",(R20*J20),(R20*K20))</f>
        <v>0</v>
      </c>
      <c r="T20" s="617"/>
      <c r="U20" s="617"/>
      <c r="AD20" s="749"/>
    </row>
    <row r="21" spans="1:30" s="86" customFormat="1" ht="19.5" customHeight="1">
      <c r="A21" s="95"/>
      <c r="B21" s="96"/>
      <c r="C21" s="96"/>
      <c r="D21" s="96"/>
      <c r="E21" s="96"/>
      <c r="F21" s="96"/>
      <c r="G21" s="96"/>
      <c r="H21" s="96"/>
      <c r="I21" s="96"/>
      <c r="J21" s="96"/>
      <c r="K21" s="96"/>
      <c r="L21" s="96"/>
      <c r="M21" s="96"/>
      <c r="N21" s="96"/>
      <c r="O21" s="96"/>
      <c r="P21" s="96"/>
      <c r="Q21" s="790"/>
    </row>
    <row r="22" spans="1:30" s="638" customFormat="1" ht="40.5" customHeight="1">
      <c r="A22" s="1238"/>
      <c r="B22" s="1239"/>
      <c r="C22" s="1239"/>
      <c r="D22" s="1239"/>
      <c r="E22" s="1239"/>
      <c r="F22" s="1239"/>
      <c r="G22" s="1239"/>
      <c r="H22" s="1239"/>
      <c r="I22" s="1240"/>
      <c r="J22" s="1270" t="s">
        <v>377</v>
      </c>
      <c r="K22" s="1271"/>
      <c r="L22" s="1271"/>
      <c r="M22" s="1271"/>
      <c r="N22" s="1271"/>
      <c r="O22" s="1272"/>
      <c r="P22" s="745">
        <f>SUM(P20:P20)</f>
        <v>0</v>
      </c>
      <c r="Q22" s="746"/>
      <c r="R22" s="637"/>
      <c r="S22" s="803">
        <f>SUM(S20:S20)</f>
        <v>0</v>
      </c>
    </row>
    <row r="23" spans="1:30" s="638" customFormat="1" ht="25.5" customHeight="1">
      <c r="A23" s="792"/>
      <c r="B23" s="793"/>
      <c r="C23" s="793"/>
      <c r="D23" s="793"/>
      <c r="E23" s="793"/>
      <c r="F23" s="793"/>
      <c r="G23" s="793"/>
      <c r="H23" s="794"/>
      <c r="I23" s="795"/>
      <c r="J23" s="1263" t="s">
        <v>288</v>
      </c>
      <c r="K23" s="1263"/>
      <c r="L23" s="1263"/>
      <c r="M23" s="1263"/>
      <c r="N23" s="1263"/>
      <c r="O23" s="1264"/>
      <c r="P23" s="745"/>
      <c r="Q23" s="747">
        <f>SUM(Q20:Q20)</f>
        <v>0</v>
      </c>
      <c r="R23" s="637"/>
      <c r="S23" s="637"/>
    </row>
    <row r="24" spans="1:30" s="86" customFormat="1" ht="16.5">
      <c r="A24" s="94"/>
      <c r="B24" s="93"/>
      <c r="C24" s="92"/>
      <c r="D24" s="92"/>
      <c r="E24" s="92"/>
      <c r="F24" s="92"/>
      <c r="G24" s="92"/>
      <c r="H24" s="92"/>
      <c r="I24" s="92"/>
      <c r="J24" s="92"/>
      <c r="K24" s="92"/>
      <c r="L24" s="92"/>
      <c r="M24" s="92"/>
      <c r="N24" s="92"/>
      <c r="O24" s="92"/>
      <c r="P24" s="92"/>
      <c r="Q24" s="92"/>
    </row>
    <row r="25" spans="1:30" s="86" customFormat="1" ht="21" customHeight="1">
      <c r="A25" s="97"/>
      <c r="B25" s="98"/>
      <c r="C25" s="98"/>
      <c r="D25" s="98"/>
      <c r="E25" s="98"/>
      <c r="F25" s="98"/>
      <c r="G25" s="98"/>
      <c r="H25" s="98"/>
      <c r="I25" s="98"/>
      <c r="J25" s="98"/>
      <c r="K25" s="98"/>
      <c r="L25" s="98"/>
      <c r="M25" s="98"/>
      <c r="N25" s="98"/>
      <c r="O25" s="1259"/>
      <c r="P25" s="1259"/>
      <c r="Q25" s="1259"/>
    </row>
    <row r="26" spans="1:30" s="86" customFormat="1" ht="33.6" customHeight="1">
      <c r="A26" s="99" t="s">
        <v>230</v>
      </c>
      <c r="B26" s="113" t="str">
        <f>IF('Sch-1'!B167=0,"", 'Sch-1'!B167)</f>
        <v>--</v>
      </c>
      <c r="C26" s="100"/>
      <c r="D26" s="100"/>
      <c r="E26" s="100"/>
      <c r="F26" s="100"/>
      <c r="G26" s="100"/>
      <c r="H26" s="100"/>
      <c r="I26" s="100"/>
      <c r="J26" s="113"/>
      <c r="K26" s="100"/>
      <c r="L26" s="100"/>
      <c r="M26" s="113"/>
      <c r="N26" s="100"/>
      <c r="O26" s="1259" t="str">
        <f>"Printed Name : " &amp; IF('Sch-1'!M168=0,"",'Sch-1'!M168)</f>
        <v xml:space="preserve">Printed Name : </v>
      </c>
      <c r="P26" s="1259"/>
      <c r="Q26" s="1259"/>
    </row>
    <row r="27" spans="1:30" s="86" customFormat="1" ht="33.6" customHeight="1">
      <c r="A27" s="99" t="s">
        <v>231</v>
      </c>
      <c r="B27" s="113" t="str">
        <f>IF('Sch-1'!B168=0,"", 'Sch-1'!B168)</f>
        <v/>
      </c>
      <c r="C27" s="34"/>
      <c r="D27" s="34"/>
      <c r="E27" s="34"/>
      <c r="F27" s="34"/>
      <c r="G27" s="34"/>
      <c r="H27" s="34"/>
      <c r="I27" s="34"/>
      <c r="J27" s="113"/>
      <c r="K27" s="34"/>
      <c r="L27" s="34"/>
      <c r="M27" s="113"/>
      <c r="N27" s="34"/>
      <c r="O27" s="1259" t="str">
        <f>"Designation   : " &amp; IF('Sch-1'!M169=0,"",'Sch-1'!M169)</f>
        <v xml:space="preserve">Designation   : </v>
      </c>
      <c r="P27" s="1259"/>
      <c r="Q27" s="1259"/>
    </row>
    <row r="28" spans="1:30" s="86" customFormat="1" ht="33.6" customHeight="1">
      <c r="A28" s="89"/>
      <c r="B28" s="88"/>
      <c r="C28" s="34"/>
      <c r="D28" s="34"/>
      <c r="E28" s="34"/>
      <c r="F28" s="34"/>
      <c r="G28" s="34"/>
      <c r="H28" s="34"/>
      <c r="I28" s="34"/>
      <c r="J28" s="88"/>
      <c r="K28" s="34"/>
      <c r="L28" s="34"/>
      <c r="M28" s="88"/>
      <c r="N28" s="34"/>
      <c r="O28" s="1259"/>
      <c r="P28" s="1259"/>
      <c r="Q28" s="1259"/>
    </row>
    <row r="29" spans="1:30" s="86" customFormat="1" ht="33.6" customHeight="1">
      <c r="A29" s="89"/>
      <c r="B29" s="88"/>
      <c r="C29" s="34"/>
      <c r="D29" s="34"/>
      <c r="E29" s="34"/>
      <c r="F29" s="34"/>
      <c r="G29" s="34"/>
      <c r="H29" s="34"/>
      <c r="I29" s="34"/>
      <c r="J29" s="89"/>
      <c r="K29" s="34"/>
      <c r="L29" s="89"/>
      <c r="M29" s="89"/>
      <c r="N29" s="34"/>
      <c r="O29" s="89"/>
      <c r="P29" s="184"/>
      <c r="Q29" s="102"/>
    </row>
  </sheetData>
  <sheetProtection password="CA62" sheet="1" formatColumns="0" formatRows="0" selectLockedCells="1"/>
  <customSheetViews>
    <customSheetView guid="{59B22650-2E89-4930-B28D-7EF16B09BF94}" scale="70" showPageBreaks="1" fitToPage="1" printArea="1" hiddenColumns="1" view="pageBreakPreview">
      <selection activeCell="I20" sqref="I20"/>
      <pageMargins left="0" right="0" top="0" bottom="0" header="0" footer="0"/>
      <pageSetup scale="62" fitToHeight="0" orientation="landscape" r:id="rId1"/>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 right="0" top="0" bottom="0" header="0" footer="0"/>
      <pageSetup scale="62" fitToHeight="0" orientation="landscape" r:id="rId2"/>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 right="0" top="0" bottom="0" header="0" footer="0"/>
      <pageSetup scale="61" fitToHeight="0" orientation="landscape" r:id="rId3"/>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 right="0" top="0" bottom="0" header="0" footer="0"/>
      <pageSetup scale="62" fitToHeight="0" orientation="landscape" r:id="rId4"/>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 right="0" top="0" bottom="0" header="0" footer="0"/>
      <pageSetup scale="61" fitToHeight="0" orientation="landscape" r:id="rId5"/>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 right="0" top="0" bottom="0" header="0" footer="0"/>
      <pageSetup scale="62" fitToHeight="0" orientation="landscape" r:id="rId6"/>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 right="0" top="0" bottom="0" header="0" footer="0"/>
      <pageSetup scale="62" fitToHeight="0" orientation="landscape" r:id="rId7"/>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 right="0" top="0" bottom="0" header="0" footer="0"/>
      <pageSetup scale="62" fitToHeight="0" orientation="landscape" r:id="rId8"/>
      <headerFooter alignWithMargins="0">
        <oddFooter>&amp;R&amp;"Book Antiqua,Bold"&amp;10Schedule-4/ Page &amp;P of &amp;N</oddFooter>
      </headerFooter>
    </customSheetView>
    <customSheetView guid="{483E1266-F7EB-4547-BBEC-59BD72B9AE8B}" scale="70" showPageBreaks="1" fitToPage="1" printArea="1" hiddenColumns="1" view="pageBreakPreview">
      <selection activeCell="I20" sqref="I20"/>
      <pageMargins left="0" right="0" top="0" bottom="0" header="0" footer="0"/>
      <pageSetup scale="62" fitToHeight="0" orientation="landscape" r:id="rId9"/>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0"/>
  <headerFooter alignWithMargins="0">
    <oddFooter>&amp;R&amp;"Book Antiqua,Bold"&amp;10Schedule-4/ Page &amp;P of &amp;N</oddFooter>
  </headerFooter>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103" customWidth="1"/>
    <col min="2" max="2" width="12.625" style="103" customWidth="1"/>
    <col min="3" max="3" width="8" style="103" customWidth="1"/>
    <col min="4" max="4" width="8.625" style="103" customWidth="1"/>
    <col min="5" max="5" width="8.375" style="103" customWidth="1"/>
    <col min="6" max="6" width="27.625" style="103" customWidth="1"/>
    <col min="7" max="7" width="12.375" style="103" customWidth="1"/>
    <col min="8" max="8" width="9.375" style="103" customWidth="1"/>
    <col min="9" max="9" width="15.375" style="103" customWidth="1"/>
    <col min="10" max="10" width="8.5" style="103" customWidth="1"/>
    <col min="11" max="11" width="18" style="103" customWidth="1"/>
    <col min="12" max="12" width="30" style="103" customWidth="1"/>
    <col min="13" max="13" width="9.5" style="103" customWidth="1"/>
    <col min="14" max="14" width="10.5" style="103" customWidth="1"/>
    <col min="15" max="15" width="12.5" style="103" customWidth="1"/>
    <col min="16" max="16" width="17.625" style="103" customWidth="1"/>
    <col min="17" max="17" width="17" style="103" customWidth="1"/>
    <col min="18" max="18" width="22.5" style="86" hidden="1" customWidth="1"/>
    <col min="19" max="19" width="20.875" style="86" hidden="1" customWidth="1"/>
    <col min="20" max="16384" width="9" style="87"/>
  </cols>
  <sheetData>
    <row r="1" spans="1:17" ht="18" customHeight="1">
      <c r="A1" s="81" t="str">
        <f>Cover!B3</f>
        <v>Spec. No.: CC/NT/W-AIS/DOM/A02/24/08413</v>
      </c>
      <c r="B1" s="82"/>
      <c r="C1" s="83"/>
      <c r="D1" s="83"/>
      <c r="E1" s="83"/>
      <c r="F1" s="83"/>
      <c r="G1" s="83"/>
      <c r="H1" s="83"/>
      <c r="I1" s="83"/>
      <c r="J1" s="83"/>
      <c r="K1" s="83"/>
      <c r="L1" s="83"/>
      <c r="M1" s="83"/>
      <c r="N1" s="83"/>
      <c r="O1" s="83"/>
      <c r="P1" s="84"/>
      <c r="Q1" s="85" t="s">
        <v>378</v>
      </c>
    </row>
    <row r="2" spans="1:17" ht="18" customHeight="1">
      <c r="A2" s="67"/>
      <c r="B2" s="88"/>
      <c r="C2" s="89"/>
      <c r="D2" s="89"/>
      <c r="E2" s="89"/>
      <c r="F2" s="89"/>
      <c r="G2" s="89"/>
      <c r="H2" s="89"/>
      <c r="I2" s="89"/>
      <c r="J2" s="89"/>
      <c r="K2" s="89"/>
      <c r="L2" s="89"/>
      <c r="M2" s="89"/>
      <c r="N2" s="89"/>
      <c r="O2" s="89"/>
      <c r="P2" s="34"/>
      <c r="Q2" s="34"/>
    </row>
    <row r="3" spans="1:17" ht="61.5" customHeight="1">
      <c r="A3" s="1275" t="str">
        <f>Cover!$B$2</f>
        <v>110kV AIS Substation Extension Package-SS127 under Consultancy services to Electricity Department, Puducherry (PED)</v>
      </c>
      <c r="B3" s="1275"/>
      <c r="C3" s="1275"/>
      <c r="D3" s="1275"/>
      <c r="E3" s="1275"/>
      <c r="F3" s="1275"/>
      <c r="G3" s="1275"/>
      <c r="H3" s="1275"/>
      <c r="I3" s="1275"/>
      <c r="J3" s="1275"/>
      <c r="K3" s="1275"/>
      <c r="L3" s="1275"/>
      <c r="M3" s="1275"/>
      <c r="N3" s="1275"/>
      <c r="O3" s="1275"/>
      <c r="P3" s="1275"/>
      <c r="Q3" s="1275"/>
    </row>
    <row r="4" spans="1:17" ht="21.95" customHeight="1">
      <c r="A4" s="1266" t="s">
        <v>276</v>
      </c>
      <c r="B4" s="1266"/>
      <c r="C4" s="1266"/>
      <c r="D4" s="1266"/>
      <c r="E4" s="1266"/>
      <c r="F4" s="1266"/>
      <c r="G4" s="1266"/>
      <c r="H4" s="1266"/>
      <c r="I4" s="1266"/>
      <c r="J4" s="1266"/>
      <c r="K4" s="1266"/>
      <c r="L4" s="1266"/>
      <c r="M4" s="1266"/>
      <c r="N4" s="1266"/>
      <c r="O4" s="1266"/>
      <c r="P4" s="1266"/>
      <c r="Q4" s="1266"/>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88</v>
      </c>
      <c r="Q6" s="34"/>
    </row>
    <row r="7" spans="1:17" ht="36" customHeight="1">
      <c r="A7" s="1234" t="str">
        <f>'Sch-1'!A7</f>
        <v/>
      </c>
      <c r="B7" s="1234"/>
      <c r="C7" s="1234"/>
      <c r="D7" s="1234"/>
      <c r="E7" s="1234"/>
      <c r="F7" s="1234"/>
      <c r="G7" s="1234"/>
      <c r="H7" s="1234"/>
      <c r="I7" s="1234"/>
      <c r="J7" s="1234"/>
      <c r="K7" s="1234"/>
      <c r="L7" s="1234"/>
      <c r="M7" s="1234"/>
      <c r="N7" s="1234"/>
      <c r="O7" s="1234"/>
      <c r="P7" s="62" t="str">
        <f>'Sch-1'!M7</f>
        <v>Contracts Services, 3rd Floor</v>
      </c>
      <c r="Q7" s="34"/>
    </row>
    <row r="8" spans="1:17" ht="18" customHeight="1">
      <c r="A8" s="31" t="s">
        <v>90</v>
      </c>
      <c r="B8" s="1235" t="str">
        <f>IF('Sch-1'!C8=0, "", 'Sch-1'!C8)</f>
        <v/>
      </c>
      <c r="C8" s="1235"/>
      <c r="D8" s="1235"/>
      <c r="E8" s="1235"/>
      <c r="F8" s="1235"/>
      <c r="G8" s="1235"/>
      <c r="H8" s="1235"/>
      <c r="I8" s="1235"/>
      <c r="J8" s="1235"/>
      <c r="K8" s="1235"/>
      <c r="L8" s="1235"/>
      <c r="M8" s="1235"/>
      <c r="N8" s="1235"/>
      <c r="O8" s="1235"/>
      <c r="P8" s="62" t="str">
        <f>'Sch-1'!M8</f>
        <v>Power Grid Corporation of India Ltd.,</v>
      </c>
      <c r="Q8" s="34"/>
    </row>
    <row r="9" spans="1:17" ht="18" customHeight="1">
      <c r="A9" s="31" t="s">
        <v>92</v>
      </c>
      <c r="B9" s="1235" t="str">
        <f>IF('Sch-1'!C9=0, "", 'Sch-1'!C9)</f>
        <v/>
      </c>
      <c r="C9" s="1235"/>
      <c r="D9" s="1235"/>
      <c r="E9" s="1235"/>
      <c r="F9" s="1235"/>
      <c r="G9" s="1235"/>
      <c r="H9" s="1235"/>
      <c r="I9" s="1235"/>
      <c r="J9" s="1235"/>
      <c r="K9" s="1235"/>
      <c r="L9" s="1235"/>
      <c r="M9" s="1235"/>
      <c r="N9" s="1235"/>
      <c r="O9" s="1235"/>
      <c r="P9" s="62" t="str">
        <f>'Sch-1'!M9</f>
        <v>"Saudamini", Plot No.-2</v>
      </c>
      <c r="Q9" s="34"/>
    </row>
    <row r="10" spans="1:17" ht="18" customHeight="1">
      <c r="A10" s="32"/>
      <c r="B10" s="1235" t="str">
        <f>IF('Sch-1'!C10=0, "", 'Sch-1'!C10)</f>
        <v/>
      </c>
      <c r="C10" s="1235"/>
      <c r="D10" s="1235"/>
      <c r="E10" s="1235"/>
      <c r="F10" s="1235"/>
      <c r="G10" s="1235"/>
      <c r="H10" s="1235"/>
      <c r="I10" s="1235"/>
      <c r="J10" s="1235"/>
      <c r="K10" s="1235"/>
      <c r="L10" s="1235"/>
      <c r="M10" s="1235"/>
      <c r="N10" s="1235"/>
      <c r="O10" s="1235"/>
      <c r="P10" s="62" t="str">
        <f>'Sch-1'!M10</f>
        <v xml:space="preserve">Sector-29, </v>
      </c>
      <c r="Q10" s="34"/>
    </row>
    <row r="11" spans="1:17" ht="18" customHeight="1">
      <c r="A11" s="32"/>
      <c r="B11" s="1235" t="str">
        <f>IF('Sch-1'!C11=0, "", 'Sch-1'!C11)</f>
        <v/>
      </c>
      <c r="C11" s="1235"/>
      <c r="D11" s="1235"/>
      <c r="E11" s="1235"/>
      <c r="F11" s="1235"/>
      <c r="G11" s="1235"/>
      <c r="H11" s="1235"/>
      <c r="I11" s="1235"/>
      <c r="J11" s="1235"/>
      <c r="K11" s="1235"/>
      <c r="L11" s="1235"/>
      <c r="M11" s="1235"/>
      <c r="N11" s="1235"/>
      <c r="O11" s="1235"/>
      <c r="P11" s="62" t="str">
        <f>'Sch-1'!M11</f>
        <v>Gurgaon (Haryana) - 122001</v>
      </c>
      <c r="Q11" s="34"/>
    </row>
    <row r="12" spans="1:17" ht="18" customHeight="1">
      <c r="A12" s="33"/>
      <c r="B12" s="179"/>
      <c r="C12" s="179"/>
      <c r="D12" s="179"/>
      <c r="E12" s="179"/>
      <c r="F12" s="179"/>
      <c r="G12" s="179"/>
      <c r="H12" s="179"/>
      <c r="I12" s="179"/>
      <c r="J12" s="179"/>
      <c r="K12" s="179"/>
      <c r="L12" s="179"/>
      <c r="M12" s="179"/>
      <c r="N12" s="179"/>
      <c r="O12" s="179"/>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771" t="s">
        <v>379</v>
      </c>
      <c r="B14" s="774"/>
      <c r="C14" s="775"/>
      <c r="D14" s="775"/>
      <c r="E14" s="775"/>
      <c r="F14" s="775"/>
      <c r="G14" s="775"/>
      <c r="H14" s="775"/>
      <c r="I14" s="775"/>
      <c r="J14" s="775"/>
      <c r="K14" s="775"/>
      <c r="L14" s="775"/>
      <c r="M14" s="775"/>
      <c r="N14" s="775"/>
      <c r="O14" s="775"/>
      <c r="P14" s="775"/>
      <c r="Q14" s="775"/>
    </row>
    <row r="15" spans="1:17" ht="16.5">
      <c r="A15" s="94"/>
      <c r="B15" s="93"/>
      <c r="C15" s="92"/>
      <c r="D15" s="92"/>
      <c r="E15" s="92"/>
      <c r="F15" s="92"/>
      <c r="G15" s="92"/>
      <c r="H15" s="92"/>
      <c r="I15" s="92"/>
      <c r="J15" s="92"/>
      <c r="K15" s="92"/>
      <c r="L15" s="92"/>
      <c r="M15" s="92"/>
      <c r="N15" s="92"/>
      <c r="O15" s="92"/>
      <c r="P15" s="92"/>
      <c r="Q15" s="92"/>
    </row>
    <row r="16" spans="1:17" ht="90">
      <c r="A16" s="779" t="s">
        <v>100</v>
      </c>
      <c r="B16" s="777" t="s">
        <v>101</v>
      </c>
      <c r="C16" s="777" t="s">
        <v>102</v>
      </c>
      <c r="D16" s="777" t="s">
        <v>281</v>
      </c>
      <c r="E16" s="777" t="s">
        <v>282</v>
      </c>
      <c r="F16" s="777" t="s">
        <v>103</v>
      </c>
      <c r="G16" s="780" t="s">
        <v>283</v>
      </c>
      <c r="H16" s="781" t="s">
        <v>284</v>
      </c>
      <c r="I16" s="782" t="s">
        <v>285</v>
      </c>
      <c r="J16" s="782" t="s">
        <v>107</v>
      </c>
      <c r="K16" s="782" t="s">
        <v>108</v>
      </c>
      <c r="L16" s="777" t="s">
        <v>251</v>
      </c>
      <c r="M16" s="778" t="s">
        <v>110</v>
      </c>
      <c r="N16" s="778" t="s">
        <v>252</v>
      </c>
      <c r="O16" s="777" t="s">
        <v>380</v>
      </c>
      <c r="P16" s="777" t="s">
        <v>381</v>
      </c>
      <c r="Q16" s="783" t="s">
        <v>288</v>
      </c>
    </row>
    <row r="17" spans="1:30" ht="16.5">
      <c r="A17" s="784">
        <v>1</v>
      </c>
      <c r="B17" s="785">
        <v>2</v>
      </c>
      <c r="C17" s="785">
        <v>3</v>
      </c>
      <c r="D17" s="785">
        <v>4</v>
      </c>
      <c r="E17" s="785">
        <v>5</v>
      </c>
      <c r="F17" s="786">
        <v>6</v>
      </c>
      <c r="G17" s="785">
        <v>7</v>
      </c>
      <c r="H17" s="787">
        <v>8</v>
      </c>
      <c r="I17" s="788">
        <v>9</v>
      </c>
      <c r="J17" s="788">
        <v>10</v>
      </c>
      <c r="K17" s="788">
        <v>11</v>
      </c>
      <c r="L17" s="789">
        <v>12</v>
      </c>
      <c r="M17" s="789">
        <v>13</v>
      </c>
      <c r="N17" s="789">
        <v>14</v>
      </c>
      <c r="O17" s="789">
        <v>15</v>
      </c>
      <c r="P17" s="789" t="s">
        <v>291</v>
      </c>
      <c r="Q17" s="789">
        <v>17</v>
      </c>
    </row>
    <row r="18" spans="1:30" ht="37.5" customHeight="1">
      <c r="A18" s="631"/>
      <c r="B18" s="1260">
        <f>'Sch-4'!B18:J18</f>
        <v>0</v>
      </c>
      <c r="C18" s="1261"/>
      <c r="D18" s="1261"/>
      <c r="E18" s="1261"/>
      <c r="F18" s="1261"/>
      <c r="G18" s="1261"/>
      <c r="H18" s="1261"/>
      <c r="I18" s="1261"/>
      <c r="J18" s="1261"/>
      <c r="K18" s="1261"/>
      <c r="L18" s="1261"/>
      <c r="M18" s="1261"/>
      <c r="N18" s="1261"/>
      <c r="O18" s="1261"/>
      <c r="P18" s="1261"/>
      <c r="Q18" s="1262"/>
      <c r="R18" s="739" t="s">
        <v>382</v>
      </c>
      <c r="S18" s="738" t="s">
        <v>375</v>
      </c>
    </row>
    <row r="19" spans="1:30" ht="37.5" customHeight="1">
      <c r="A19" s="814" t="s">
        <v>383</v>
      </c>
      <c r="B19" s="1273" t="e">
        <f>'Sch-3 '!#REF!</f>
        <v>#REF!</v>
      </c>
      <c r="C19" s="1274"/>
      <c r="D19" s="1274"/>
      <c r="E19" s="1274"/>
      <c r="F19" s="1274"/>
      <c r="G19" s="1274"/>
      <c r="H19" s="1274"/>
      <c r="I19" s="815"/>
      <c r="J19" s="815"/>
      <c r="K19" s="815"/>
      <c r="L19" s="815"/>
      <c r="M19" s="815"/>
      <c r="N19" s="815"/>
      <c r="O19" s="815"/>
      <c r="P19" s="815"/>
      <c r="Q19" s="816"/>
      <c r="R19" s="739" t="s">
        <v>382</v>
      </c>
      <c r="S19" s="738" t="s">
        <v>375</v>
      </c>
    </row>
    <row r="20" spans="1:30" s="616" customFormat="1" ht="16.5">
      <c r="A20" s="767">
        <v>1</v>
      </c>
      <c r="B20" s="767"/>
      <c r="C20" s="767"/>
      <c r="D20" s="767"/>
      <c r="E20" s="767"/>
      <c r="F20" s="812"/>
      <c r="G20" s="767"/>
      <c r="H20" s="767"/>
      <c r="I20" s="723"/>
      <c r="J20" s="748"/>
      <c r="K20" s="768"/>
      <c r="L20" s="632"/>
      <c r="M20" s="674"/>
      <c r="N20" s="669"/>
      <c r="O20" s="673"/>
      <c r="P20" s="670" t="str">
        <f>IF(O20=0, "Included", IF(ISERROR(N20*O20), O20, N20*O20))</f>
        <v>Included</v>
      </c>
      <c r="Q20" s="740">
        <f>S20</f>
        <v>0</v>
      </c>
      <c r="R20" s="616">
        <f>IF(P20="Included",0,P20)</f>
        <v>0</v>
      </c>
      <c r="S20" s="616">
        <f>IF(K20="",(R20*J20),(R20*K20))</f>
        <v>0</v>
      </c>
      <c r="T20" s="617"/>
      <c r="U20" s="617"/>
      <c r="AD20" s="749"/>
    </row>
    <row r="21" spans="1:30" s="616" customFormat="1" ht="16.5">
      <c r="A21" s="767">
        <v>2</v>
      </c>
      <c r="B21" s="767"/>
      <c r="C21" s="767"/>
      <c r="D21" s="767"/>
      <c r="E21" s="767"/>
      <c r="F21" s="812"/>
      <c r="G21" s="767"/>
      <c r="H21" s="767"/>
      <c r="I21" s="723"/>
      <c r="J21" s="748"/>
      <c r="K21" s="768"/>
      <c r="L21" s="671"/>
      <c r="M21" s="672"/>
      <c r="N21" s="669"/>
      <c r="O21" s="673"/>
      <c r="P21" s="670" t="str">
        <f>IF(O21=0, "Included", IF(ISERROR(N21*O21), O21, N21*O21))</f>
        <v>Included</v>
      </c>
      <c r="Q21" s="740">
        <f>S21</f>
        <v>0</v>
      </c>
      <c r="R21" s="616">
        <f>IF(P21="Included",0,P21)</f>
        <v>0</v>
      </c>
      <c r="S21" s="616">
        <f>IF(K21="",(R21*J21),(R21*K21))</f>
        <v>0</v>
      </c>
      <c r="T21" s="617"/>
      <c r="U21" s="617"/>
      <c r="AD21" s="749"/>
    </row>
    <row r="22" spans="1:30" s="616" customFormat="1" ht="16.5">
      <c r="A22" s="767">
        <v>3</v>
      </c>
      <c r="B22" s="767"/>
      <c r="C22" s="767"/>
      <c r="D22" s="767"/>
      <c r="E22" s="767"/>
      <c r="F22" s="812"/>
      <c r="G22" s="767"/>
      <c r="H22" s="767"/>
      <c r="I22" s="723"/>
      <c r="J22" s="748"/>
      <c r="K22" s="768"/>
      <c r="L22" s="671"/>
      <c r="M22" s="672"/>
      <c r="N22" s="669"/>
      <c r="O22" s="673"/>
      <c r="P22" s="670" t="str">
        <f>IF(O22=0, "Included", IF(ISERROR(N22*O22), O22, N22*O22))</f>
        <v>Included</v>
      </c>
      <c r="Q22" s="740">
        <f>S22</f>
        <v>0</v>
      </c>
      <c r="R22" s="616">
        <f>IF(P22="Included",0,P22)</f>
        <v>0</v>
      </c>
      <c r="S22" s="616">
        <f>IF(K22="",(R22*J22),(R22*K22))</f>
        <v>0</v>
      </c>
      <c r="T22" s="617"/>
      <c r="U22" s="617"/>
      <c r="AD22" s="749"/>
    </row>
    <row r="23" spans="1:30" s="616" customFormat="1" ht="16.5">
      <c r="A23" s="767">
        <v>4</v>
      </c>
      <c r="B23" s="767"/>
      <c r="C23" s="767"/>
      <c r="D23" s="767"/>
      <c r="E23" s="767"/>
      <c r="F23" s="812"/>
      <c r="G23" s="767"/>
      <c r="H23" s="767"/>
      <c r="I23" s="723"/>
      <c r="J23" s="748"/>
      <c r="K23" s="768"/>
      <c r="L23" s="671"/>
      <c r="M23" s="672"/>
      <c r="N23" s="669"/>
      <c r="O23" s="673"/>
      <c r="P23" s="670" t="str">
        <f>IF(O23=0, "Included", IF(ISERROR(N23*O23), O23, N23*O23))</f>
        <v>Included</v>
      </c>
      <c r="Q23" s="740">
        <f>S23</f>
        <v>0</v>
      </c>
      <c r="R23" s="616">
        <f>IF(P23="Included",0,P23)</f>
        <v>0</v>
      </c>
      <c r="S23" s="616">
        <f>IF(K23="",(R23*J23),(R23*K23))</f>
        <v>0</v>
      </c>
      <c r="T23" s="617"/>
      <c r="U23" s="617"/>
      <c r="AD23" s="749"/>
    </row>
    <row r="24" spans="1:30" ht="37.5" customHeight="1">
      <c r="A24" s="814" t="s">
        <v>384</v>
      </c>
      <c r="B24" s="1273" t="e">
        <f>'Sch-3 '!#REF!</f>
        <v>#REF!</v>
      </c>
      <c r="C24" s="1274"/>
      <c r="D24" s="1274"/>
      <c r="E24" s="1274"/>
      <c r="F24" s="1274"/>
      <c r="G24" s="1274"/>
      <c r="H24" s="1274"/>
      <c r="I24" s="815"/>
      <c r="J24" s="815"/>
      <c r="K24" s="815"/>
      <c r="L24" s="815"/>
      <c r="M24" s="815"/>
      <c r="N24" s="815"/>
      <c r="O24" s="815"/>
      <c r="P24" s="815"/>
      <c r="Q24" s="816"/>
      <c r="R24" s="739" t="s">
        <v>382</v>
      </c>
      <c r="S24" s="738" t="s">
        <v>375</v>
      </c>
    </row>
    <row r="25" spans="1:30" s="616" customFormat="1" ht="16.5">
      <c r="A25" s="767">
        <v>1</v>
      </c>
      <c r="B25" s="767"/>
      <c r="C25" s="767"/>
      <c r="D25" s="767"/>
      <c r="E25" s="767"/>
      <c r="F25" s="812"/>
      <c r="G25" s="767"/>
      <c r="H25" s="767"/>
      <c r="I25" s="723"/>
      <c r="J25" s="748"/>
      <c r="K25" s="768"/>
      <c r="L25" s="671"/>
      <c r="M25" s="672"/>
      <c r="N25" s="669"/>
      <c r="O25" s="673"/>
      <c r="P25" s="670" t="str">
        <f>IF(O25=0, "Included", IF(ISERROR(N25*O25), O25, N25*O25))</f>
        <v>Included</v>
      </c>
      <c r="Q25" s="740">
        <f>S25</f>
        <v>0</v>
      </c>
      <c r="R25" s="616">
        <f>IF(P25="Included",0,P25)</f>
        <v>0</v>
      </c>
      <c r="S25" s="616">
        <f>IF(K25="",(R25*J25),(R25*K25))</f>
        <v>0</v>
      </c>
      <c r="T25" s="617"/>
      <c r="U25" s="617"/>
      <c r="AD25" s="749"/>
    </row>
    <row r="26" spans="1:30" s="616" customFormat="1" ht="16.5">
      <c r="A26" s="767">
        <v>2</v>
      </c>
      <c r="B26" s="767"/>
      <c r="C26" s="767"/>
      <c r="D26" s="767"/>
      <c r="E26" s="767"/>
      <c r="F26" s="812"/>
      <c r="G26" s="767"/>
      <c r="H26" s="767"/>
      <c r="I26" s="723"/>
      <c r="J26" s="748"/>
      <c r="K26" s="768"/>
      <c r="L26" s="671"/>
      <c r="M26" s="672"/>
      <c r="N26" s="669"/>
      <c r="O26" s="673"/>
      <c r="P26" s="670" t="str">
        <f>IF(O26=0, "Included", IF(ISERROR(N26*O26), O26, N26*O26))</f>
        <v>Included</v>
      </c>
      <c r="Q26" s="740">
        <f>S26</f>
        <v>0</v>
      </c>
      <c r="R26" s="616">
        <f>IF(P26="Included",0,P26)</f>
        <v>0</v>
      </c>
      <c r="S26" s="616">
        <f>IF(K26="",(R26*J26),(R26*K26))</f>
        <v>0</v>
      </c>
      <c r="T26" s="617"/>
      <c r="U26" s="617"/>
      <c r="AD26" s="749"/>
    </row>
    <row r="27" spans="1:30" s="616" customFormat="1" ht="16.5">
      <c r="A27" s="767">
        <v>3</v>
      </c>
      <c r="B27" s="767"/>
      <c r="C27" s="767"/>
      <c r="D27" s="767"/>
      <c r="E27" s="767"/>
      <c r="F27" s="812"/>
      <c r="G27" s="767"/>
      <c r="H27" s="767"/>
      <c r="I27" s="723"/>
      <c r="J27" s="748"/>
      <c r="K27" s="768"/>
      <c r="L27" s="671"/>
      <c r="M27" s="672"/>
      <c r="N27" s="669"/>
      <c r="O27" s="673"/>
      <c r="P27" s="670" t="str">
        <f>IF(O27=0, "Included", IF(ISERROR(N27*O27), O27, N27*O27))</f>
        <v>Included</v>
      </c>
      <c r="Q27" s="740">
        <f>S27</f>
        <v>0</v>
      </c>
      <c r="R27" s="616">
        <f>IF(P27="Included",0,P27)</f>
        <v>0</v>
      </c>
      <c r="S27" s="616">
        <f>IF(K27="",(R27*J27),(R27*K27))</f>
        <v>0</v>
      </c>
      <c r="T27" s="617"/>
      <c r="U27" s="617"/>
      <c r="AD27" s="749"/>
    </row>
    <row r="28" spans="1:30" s="616" customFormat="1" ht="16.5">
      <c r="A28" s="767">
        <v>4</v>
      </c>
      <c r="B28" s="767"/>
      <c r="C28" s="767"/>
      <c r="D28" s="767"/>
      <c r="E28" s="767"/>
      <c r="F28" s="812"/>
      <c r="G28" s="767"/>
      <c r="H28" s="767"/>
      <c r="I28" s="723"/>
      <c r="J28" s="748"/>
      <c r="K28" s="768"/>
      <c r="L28" s="671"/>
      <c r="M28" s="672"/>
      <c r="N28" s="669"/>
      <c r="O28" s="673"/>
      <c r="P28" s="670" t="str">
        <f>IF(O28=0, "Included", IF(ISERROR(N28*O28), O28, N28*O28))</f>
        <v>Included</v>
      </c>
      <c r="Q28" s="740">
        <f>S28</f>
        <v>0</v>
      </c>
      <c r="R28" s="616">
        <f>IF(P28="Included",0,P28)</f>
        <v>0</v>
      </c>
      <c r="S28" s="616">
        <f>IF(K28="",(R28*J28),(R28*K28))</f>
        <v>0</v>
      </c>
      <c r="T28" s="617"/>
      <c r="U28" s="617"/>
      <c r="AD28" s="749"/>
    </row>
    <row r="29" spans="1:30" ht="19.5" customHeight="1">
      <c r="A29" s="95"/>
      <c r="B29" s="96"/>
      <c r="C29" s="96"/>
      <c r="D29" s="96"/>
      <c r="E29" s="96"/>
      <c r="F29" s="96"/>
      <c r="G29" s="96"/>
      <c r="H29" s="96"/>
      <c r="I29" s="96"/>
      <c r="J29" s="96"/>
      <c r="K29" s="96"/>
      <c r="L29" s="96"/>
      <c r="M29" s="96"/>
      <c r="N29" s="96"/>
      <c r="O29" s="96"/>
      <c r="P29" s="96"/>
      <c r="Q29" s="96"/>
    </row>
    <row r="30" spans="1:30" s="638" customFormat="1" ht="40.5" customHeight="1">
      <c r="A30" s="1238"/>
      <c r="B30" s="1239"/>
      <c r="C30" s="1239"/>
      <c r="D30" s="1239"/>
      <c r="E30" s="1239"/>
      <c r="F30" s="1239"/>
      <c r="G30" s="1239"/>
      <c r="H30" s="1239"/>
      <c r="I30" s="1240"/>
      <c r="J30" s="1270" t="s">
        <v>385</v>
      </c>
      <c r="K30" s="1271"/>
      <c r="L30" s="1271"/>
      <c r="M30" s="1271"/>
      <c r="N30" s="1271"/>
      <c r="O30" s="1272"/>
      <c r="P30" s="745">
        <f>SUM(P20:P28)</f>
        <v>0</v>
      </c>
      <c r="Q30" s="746"/>
      <c r="R30" s="637"/>
      <c r="S30" s="803">
        <f>SUM(S20:S28)</f>
        <v>0</v>
      </c>
    </row>
    <row r="31" spans="1:30" s="638" customFormat="1" ht="25.5" customHeight="1">
      <c r="A31" s="792"/>
      <c r="B31" s="793"/>
      <c r="C31" s="793"/>
      <c r="D31" s="793"/>
      <c r="E31" s="793"/>
      <c r="F31" s="793"/>
      <c r="G31" s="793"/>
      <c r="H31" s="794"/>
      <c r="I31" s="795"/>
      <c r="J31" s="1263" t="s">
        <v>288</v>
      </c>
      <c r="K31" s="1263"/>
      <c r="L31" s="1263"/>
      <c r="M31" s="1263"/>
      <c r="N31" s="1263"/>
      <c r="O31" s="1264"/>
      <c r="P31" s="745"/>
      <c r="Q31" s="747">
        <f>SUM(Q20:Q28)</f>
        <v>0</v>
      </c>
      <c r="R31" s="637"/>
      <c r="S31" s="637"/>
    </row>
    <row r="32" spans="1:30" ht="16.5">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259"/>
      <c r="P33" s="1259"/>
      <c r="Q33" s="1259"/>
    </row>
    <row r="34" spans="1:17" ht="33.6" customHeight="1">
      <c r="A34" s="99" t="s">
        <v>230</v>
      </c>
      <c r="B34" s="113" t="str">
        <f>IF('Sch-1'!B167=0,"", 'Sch-1'!B167)</f>
        <v>--</v>
      </c>
      <c r="C34" s="100"/>
      <c r="D34" s="100"/>
      <c r="E34" s="100"/>
      <c r="F34" s="100"/>
      <c r="G34" s="100"/>
      <c r="H34" s="100"/>
      <c r="I34" s="100"/>
      <c r="J34" s="100"/>
      <c r="K34" s="100"/>
      <c r="L34" s="100"/>
      <c r="M34" s="100"/>
      <c r="N34" s="100"/>
      <c r="O34" s="1259" t="str">
        <f>"Printed Name : " &amp; IF('Sch-1'!M168=0,"",'Sch-1'!M168)</f>
        <v xml:space="preserve">Printed Name : </v>
      </c>
      <c r="P34" s="1259"/>
      <c r="Q34" s="1259"/>
    </row>
    <row r="35" spans="1:17" ht="33.6" customHeight="1">
      <c r="A35" s="99" t="s">
        <v>231</v>
      </c>
      <c r="B35" s="113" t="str">
        <f>IF('Sch-1'!B168=0,"", 'Sch-1'!B168)</f>
        <v/>
      </c>
      <c r="C35" s="34"/>
      <c r="D35" s="34"/>
      <c r="E35" s="34"/>
      <c r="F35" s="34"/>
      <c r="G35" s="34"/>
      <c r="H35" s="34"/>
      <c r="I35" s="34"/>
      <c r="J35" s="34"/>
      <c r="K35" s="34"/>
      <c r="L35" s="34"/>
      <c r="M35" s="34"/>
      <c r="N35" s="34"/>
      <c r="O35" s="1259" t="str">
        <f>"Designation   : " &amp; IF('Sch-1'!M169=0,"",'Sch-1'!M169)</f>
        <v xml:space="preserve">Designation   : </v>
      </c>
      <c r="P35" s="1259"/>
      <c r="Q35" s="1259"/>
    </row>
    <row r="36" spans="1:17" ht="33.6" customHeight="1">
      <c r="A36" s="89"/>
      <c r="B36" s="88"/>
      <c r="C36" s="34"/>
      <c r="D36" s="34"/>
      <c r="E36" s="34"/>
      <c r="F36" s="34"/>
      <c r="G36" s="34"/>
      <c r="H36" s="34"/>
      <c r="I36" s="34"/>
      <c r="J36" s="34"/>
      <c r="K36" s="34"/>
      <c r="L36" s="34"/>
      <c r="M36" s="34"/>
      <c r="N36" s="34"/>
      <c r="O36" s="1259"/>
      <c r="P36" s="1259"/>
      <c r="Q36" s="1259"/>
    </row>
    <row r="37" spans="1:17" ht="33.6" customHeight="1">
      <c r="A37" s="89"/>
      <c r="B37" s="88"/>
      <c r="C37" s="34"/>
      <c r="D37" s="34"/>
      <c r="E37" s="34"/>
      <c r="F37" s="34"/>
      <c r="G37" s="34"/>
      <c r="H37" s="34"/>
      <c r="I37" s="34"/>
      <c r="J37" s="34"/>
      <c r="K37" s="34"/>
      <c r="L37" s="34"/>
      <c r="M37" s="34"/>
      <c r="N37" s="34"/>
      <c r="O37" s="89"/>
      <c r="P37" s="184"/>
      <c r="Q37" s="102"/>
    </row>
  </sheetData>
  <sheetProtection formatColumns="0" formatRows="0" selectLockedCells="1"/>
  <customSheetViews>
    <customSheetView guid="{59B22650-2E89-4930-B28D-7EF16B09BF94}" showPageBreaks="1" fitToPage="1" printArea="1" hiddenColumns="1" state="hidden" view="pageBreakPreview" topLeftCell="G13">
      <selection activeCell="M20" sqref="M20:N23"/>
      <pageMargins left="0" right="0" top="0" bottom="0" header="0" footer="0"/>
      <pageSetup scale="58" fitToHeight="0" orientation="landscape" r:id="rId1"/>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 right="0" top="0" bottom="0" header="0" footer="0"/>
      <pageSetup scale="58" fitToHeight="0" orientation="landscape" r:id="rId2"/>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 right="0" top="0" bottom="0" header="0" footer="0"/>
      <pageSetup scale="59" fitToHeight="0" orientation="landscape" r:id="rId3"/>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 right="0" top="0" bottom="0" header="0" footer="0"/>
      <pageSetup scale="58" fitToHeight="0" orientation="landscape" r:id="rId4"/>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 right="0" top="0" bottom="0" header="0" footer="0"/>
      <pageSetup scale="59" fitToHeight="0" orientation="landscape" r:id="rId5"/>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 right="0" top="0" bottom="0" header="0" footer="0"/>
      <pageSetup scale="58" fitToHeight="0" orientation="landscape" r:id="rId6"/>
      <headerFooter alignWithMargins="0">
        <oddFooter>&amp;R&amp;"Book Antiqua,Bold"&amp;10Schedule-4/ Page &amp;P of &amp;N</oddFooter>
      </headerFooter>
    </customSheetView>
    <customSheetView guid="{C431BC99-7569-44AB-83F6-AB73BDED3783}" topLeftCell="A8">
      <selection activeCell="G14" sqref="G14"/>
      <pageMargins left="0" right="0" top="0" bottom="0" header="0" footer="0"/>
      <pageSetup scale="95" orientation="portrait" r:id="rId7"/>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8"/>
      <headerFooter alignWithMargins="0">
        <oddFooter>&amp;R&amp;"Book Antiqua,Bold"&amp;10Schedule-4/ Page &amp;P of &amp;N</oddFooter>
      </headerFooter>
    </customSheetView>
    <customSheetView guid="{D0757F9E-DF41-4B40-A5E5-F4F8FDD8D61D}" topLeftCell="A4">
      <selection activeCell="G14" sqref="G14"/>
      <pageMargins left="0" right="0" top="0" bottom="0" header="0" footer="0"/>
      <pageSetup scale="95" orientation="portrait" r:id="rId9"/>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0"/>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1"/>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2"/>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3"/>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4"/>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5"/>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6"/>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7"/>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8"/>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19"/>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20"/>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21"/>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22"/>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23"/>
      <headerFooter alignWithMargins="0">
        <oddFooter>&amp;R&amp;"Book Antiqua,Bold"&amp;10Schedule-4/ Page &amp;P of &amp;N</oddFooter>
      </headerFooter>
    </customSheetView>
    <customSheetView guid="{B835C05C-B615-4DCB-982D-4519616B3CD8}" topLeftCell="A24">
      <selection activeCell="H11" sqref="H11"/>
      <pageMargins left="0" right="0" top="0" bottom="0" header="0" footer="0"/>
      <pageSetup scale="95" orientation="portrait" r:id="rId24"/>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 right="0" top="0" bottom="0" header="0" footer="0"/>
      <pageSetup scale="58" fitToHeight="0" orientation="landscape" r:id="rId25"/>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 right="0" top="0" bottom="0" header="0" footer="0"/>
      <pageSetup scale="58" fitToHeight="0" orientation="landscape" r:id="rId26"/>
      <headerFooter alignWithMargins="0">
        <oddFooter>&amp;R&amp;"Book Antiqua,Bold"&amp;10Schedule-4/ Page &amp;P of &amp;N</oddFooter>
      </headerFooter>
    </customSheetView>
    <customSheetView guid="{483E1266-F7EB-4547-BBEC-59BD72B9AE8B}" showPageBreaks="1" fitToPage="1" printArea="1" hiddenColumns="1" state="hidden" view="pageBreakPreview" topLeftCell="G13">
      <selection activeCell="M20" sqref="M20:N23"/>
      <pageMargins left="0" right="0" top="0" bottom="0" header="0" footer="0"/>
      <pageSetup scale="58" fitToHeight="0" orientation="landscape" r:id="rId27"/>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8"/>
  <headerFooter alignWithMargins="0">
    <oddFooter>&amp;R&amp;"Book Antiqua,Bold"&amp;10Schedule-4/ Page &amp;P of &amp;N</oddFooter>
  </headerFooter>
  <drawing r:id="rId2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tabSelected="1" view="pageBreakPreview" zoomScaleNormal="100" zoomScaleSheetLayoutView="100" workbookViewId="0">
      <selection activeCell="H15" sqref="H15"/>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7" customWidth="1"/>
    <col min="7" max="7" width="29.875" style="157" customWidth="1"/>
    <col min="8" max="8" width="10" style="157" customWidth="1"/>
    <col min="9" max="9" width="12.25" style="157" hidden="1" customWidth="1"/>
    <col min="10" max="10" width="12.625" style="157" hidden="1" customWidth="1"/>
    <col min="11" max="11" width="15" style="157" hidden="1" customWidth="1"/>
    <col min="12" max="13" width="10" style="157" hidden="1" customWidth="1"/>
    <col min="14" max="14" width="18.625" style="157" hidden="1" customWidth="1"/>
    <col min="15" max="15" width="16" style="157" hidden="1" customWidth="1"/>
    <col min="16" max="16" width="10" style="157" hidden="1" customWidth="1"/>
    <col min="17" max="17" width="10" style="157" customWidth="1"/>
    <col min="18" max="18" width="10" style="38" customWidth="1"/>
    <col min="19" max="24" width="10" style="157" customWidth="1"/>
    <col min="25" max="16384" width="10" style="38"/>
  </cols>
  <sheetData>
    <row r="1" spans="1:15" ht="18" customHeight="1">
      <c r="A1" s="59" t="str">
        <f>Cover!B3</f>
        <v>Spec. No.: CC/NT/W-AIS/DOM/A02/24/08413</v>
      </c>
      <c r="B1" s="60"/>
      <c r="C1" s="61"/>
      <c r="D1" s="61"/>
      <c r="E1" s="8" t="s">
        <v>386</v>
      </c>
    </row>
    <row r="2" spans="1:15" ht="8.1" customHeight="1">
      <c r="A2" s="4"/>
      <c r="B2" s="13"/>
      <c r="C2" s="6"/>
      <c r="D2" s="6"/>
      <c r="E2" s="1"/>
      <c r="F2" s="192"/>
    </row>
    <row r="3" spans="1:15" ht="96.75" customHeight="1">
      <c r="A3" s="1277" t="str">
        <f>Cover!$B$2</f>
        <v>110kV AIS Substation Extension Package-SS127 under Consultancy services to Electricity Department, Puducherry (PED)</v>
      </c>
      <c r="B3" s="1277"/>
      <c r="C3" s="1277"/>
      <c r="D3" s="1277"/>
      <c r="E3" s="1277"/>
    </row>
    <row r="4" spans="1:15" ht="21.95" customHeight="1">
      <c r="A4" s="1281" t="s">
        <v>387</v>
      </c>
      <c r="B4" s="1281"/>
      <c r="C4" s="1281"/>
      <c r="D4" s="1281"/>
      <c r="E4" s="1281"/>
    </row>
    <row r="5" spans="1:15" ht="12" customHeight="1">
      <c r="A5" s="44"/>
      <c r="B5" s="39"/>
      <c r="C5" s="39"/>
      <c r="D5" s="39"/>
      <c r="E5" s="39"/>
    </row>
    <row r="6" spans="1:15" ht="18" customHeight="1">
      <c r="A6" s="31" t="str">
        <f>'Sch-1'!A6</f>
        <v>Bidder’s Name and Address (Sole Bidder) :</v>
      </c>
      <c r="D6" s="64" t="s">
        <v>88</v>
      </c>
    </row>
    <row r="7" spans="1:15" ht="18" customHeight="1">
      <c r="A7" s="178" t="str">
        <f>'Sch-1'!A7</f>
        <v/>
      </c>
      <c r="D7" s="65" t="str">
        <f>'Sch-1'!M7</f>
        <v>Contracts Services, 3rd Floor</v>
      </c>
    </row>
    <row r="8" spans="1:15" ht="18" customHeight="1">
      <c r="A8" s="42" t="s">
        <v>388</v>
      </c>
      <c r="B8" s="1280" t="str">
        <f>IF('Sch-1'!C8=0, "", 'Sch-1'!C8)</f>
        <v/>
      </c>
      <c r="C8" s="1280"/>
      <c r="D8" s="65" t="str">
        <f>'Sch-1'!M8</f>
        <v>Power Grid Corporation of India Ltd.,</v>
      </c>
    </row>
    <row r="9" spans="1:15" ht="18" customHeight="1">
      <c r="A9" s="42" t="s">
        <v>389</v>
      </c>
      <c r="B9" s="1280" t="str">
        <f>IF('Sch-1'!C9=0, "", 'Sch-1'!C9)</f>
        <v/>
      </c>
      <c r="C9" s="1280"/>
      <c r="D9" s="65" t="str">
        <f>'Sch-1'!M9</f>
        <v>"Saudamini", Plot No.-2</v>
      </c>
    </row>
    <row r="10" spans="1:15" ht="18" customHeight="1">
      <c r="A10" s="43"/>
      <c r="B10" s="1280" t="str">
        <f>IF('Sch-1'!C10=0, "", 'Sch-1'!C10)</f>
        <v/>
      </c>
      <c r="C10" s="1280"/>
      <c r="D10" s="65" t="str">
        <f>'Sch-1'!M10</f>
        <v xml:space="preserve">Sector-29, </v>
      </c>
    </row>
    <row r="11" spans="1:15" ht="18" customHeight="1">
      <c r="A11" s="43"/>
      <c r="B11" s="1280" t="str">
        <f>IF('Sch-1'!C11=0, "", 'Sch-1'!C11)</f>
        <v/>
      </c>
      <c r="C11" s="1280"/>
      <c r="D11" s="65" t="str">
        <f>'Sch-1'!M11</f>
        <v>Gurgaon (Haryana) - 122001</v>
      </c>
    </row>
    <row r="12" spans="1:15" ht="8.1" customHeight="1"/>
    <row r="13" spans="1:15" ht="21.95" customHeight="1">
      <c r="A13" s="76" t="s">
        <v>390</v>
      </c>
      <c r="B13" s="1282" t="s">
        <v>391</v>
      </c>
      <c r="C13" s="1283"/>
      <c r="D13" s="1278" t="s">
        <v>392</v>
      </c>
      <c r="E13" s="1279"/>
      <c r="I13" s="1276" t="s">
        <v>393</v>
      </c>
      <c r="J13" s="1276"/>
      <c r="K13" s="1276"/>
      <c r="M13" s="1276" t="s">
        <v>394</v>
      </c>
      <c r="N13" s="1276"/>
      <c r="O13" s="1276"/>
    </row>
    <row r="14" spans="1:15" ht="18" customHeight="1">
      <c r="A14" s="45" t="s">
        <v>395</v>
      </c>
      <c r="B14" s="1290" t="s">
        <v>396</v>
      </c>
      <c r="C14" s="1291"/>
      <c r="D14" s="1288"/>
      <c r="E14" s="1289"/>
      <c r="I14" s="269" t="s">
        <v>397</v>
      </c>
      <c r="K14" s="269" t="e">
        <f>ROUND('Sch-1'!AE3*#REF!,0)</f>
        <v>#REF!</v>
      </c>
      <c r="M14" s="269" t="s">
        <v>397</v>
      </c>
      <c r="O14" s="269" t="e">
        <f>ROUND('Sch-1'!AE5*#REF!,0)</f>
        <v>#REF!</v>
      </c>
    </row>
    <row r="15" spans="1:15" ht="89.25" customHeight="1">
      <c r="A15" s="46"/>
      <c r="B15" s="1285" t="s">
        <v>398</v>
      </c>
      <c r="C15" s="1286"/>
      <c r="D15" s="1301">
        <f>'Sch-1'!N162+'Sch-7'!N21</f>
        <v>0</v>
      </c>
      <c r="E15" s="1302"/>
      <c r="G15" s="523"/>
    </row>
    <row r="16" spans="1:15" ht="18" customHeight="1">
      <c r="A16" s="45" t="s">
        <v>399</v>
      </c>
      <c r="B16" s="1290" t="s">
        <v>400</v>
      </c>
      <c r="C16" s="1291"/>
      <c r="D16" s="1287"/>
      <c r="E16" s="1287"/>
      <c r="I16" s="269" t="s">
        <v>401</v>
      </c>
      <c r="K16" s="270">
        <f>IF(ISERROR(ROUND((#REF!+#REF!)*#REF!,0)),0, ROUND((#REF!+#REF!)*#REF!,0))</f>
        <v>0</v>
      </c>
      <c r="M16" s="269" t="s">
        <v>401</v>
      </c>
      <c r="O16" s="270">
        <f>IF(ISERROR(ROUND((#REF!+#REF!)*#REF!,0)),0, ROUND((#REF!+#REF!)*#REF!,0))</f>
        <v>0</v>
      </c>
    </row>
    <row r="17" spans="1:15" ht="72.75" customHeight="1">
      <c r="A17" s="46"/>
      <c r="B17" s="1285" t="s">
        <v>402</v>
      </c>
      <c r="C17" s="1286"/>
      <c r="D17" s="1301">
        <f>'Sch-3 '!S165</f>
        <v>0</v>
      </c>
      <c r="E17" s="1302"/>
      <c r="G17" s="522"/>
      <c r="I17" s="271" t="e">
        <f>#REF!/'Sch-1'!AE1</f>
        <v>#REF!</v>
      </c>
      <c r="K17" s="157">
        <f>'Sch-1'!AE3</f>
        <v>0</v>
      </c>
      <c r="M17" s="271" t="e">
        <f>I17</f>
        <v>#REF!</v>
      </c>
      <c r="O17" s="157">
        <f>'Sch-1'!AE5</f>
        <v>0</v>
      </c>
    </row>
    <row r="18" spans="1:15" ht="18" customHeight="1">
      <c r="A18" s="1284"/>
      <c r="B18" s="1299" t="s">
        <v>403</v>
      </c>
      <c r="C18" s="1300"/>
      <c r="D18" s="1292">
        <f>D17+D15</f>
        <v>0</v>
      </c>
      <c r="E18" s="1293"/>
      <c r="I18" s="157" t="s">
        <v>404</v>
      </c>
      <c r="K18" s="272" t="e">
        <f>K14+K16+#REF!</f>
        <v>#REF!</v>
      </c>
      <c r="M18" s="157" t="s">
        <v>405</v>
      </c>
      <c r="O18" s="272" t="e">
        <f>O14+O16+#REF!</f>
        <v>#REF!</v>
      </c>
    </row>
    <row r="19" spans="1:15" ht="24.75" customHeight="1">
      <c r="A19" s="1284"/>
      <c r="B19" s="1297"/>
      <c r="C19" s="1298"/>
      <c r="D19" s="1295"/>
      <c r="E19" s="1296"/>
    </row>
    <row r="20" spans="1:15" ht="18" customHeight="1">
      <c r="B20" s="48"/>
      <c r="C20" s="48"/>
      <c r="D20" s="49"/>
      <c r="E20" s="49"/>
    </row>
    <row r="21" spans="1:15" ht="24" customHeight="1">
      <c r="A21" s="71"/>
      <c r="B21" s="1294"/>
      <c r="C21" s="1294"/>
      <c r="D21" s="1294"/>
      <c r="E21" s="1294"/>
    </row>
    <row r="22" spans="1:15" ht="18" customHeight="1">
      <c r="A22" s="50"/>
      <c r="B22" s="50"/>
      <c r="C22" s="50"/>
      <c r="D22" s="50"/>
      <c r="E22" s="50"/>
    </row>
    <row r="23" spans="1:15" ht="30" customHeight="1">
      <c r="A23" s="50"/>
      <c r="B23" s="50"/>
      <c r="C23" s="36"/>
      <c r="D23" s="50"/>
      <c r="E23" s="50"/>
    </row>
    <row r="24" spans="1:15" ht="30" customHeight="1">
      <c r="A24" s="35" t="s">
        <v>406</v>
      </c>
      <c r="B24" s="112" t="str">
        <f>IF('Sch-1'!B167=0,"", 'Sch-1'!B167)</f>
        <v>--</v>
      </c>
      <c r="C24" s="36" t="s">
        <v>232</v>
      </c>
      <c r="D24" s="106" t="str">
        <f>IF('Sch-1'!M168=0,"",'Sch-1'!M168)</f>
        <v/>
      </c>
      <c r="F24" s="273"/>
    </row>
    <row r="25" spans="1:15" ht="30" customHeight="1">
      <c r="A25" s="35" t="s">
        <v>407</v>
      </c>
      <c r="B25" s="105" t="str">
        <f>IF('Sch-1'!B168=0,"", 'Sch-1'!B168)</f>
        <v/>
      </c>
      <c r="C25" s="36" t="s">
        <v>233</v>
      </c>
      <c r="D25" s="106" t="str">
        <f>IF('Sch-1'!M169=0,"",'Sch-1'!M169)</f>
        <v/>
      </c>
      <c r="F25" s="273"/>
    </row>
    <row r="26" spans="1:15" ht="30" customHeight="1">
      <c r="A26" s="199"/>
      <c r="B26" s="198"/>
      <c r="C26" s="36"/>
      <c r="D26" s="157"/>
      <c r="E26" s="157"/>
      <c r="F26" s="273"/>
    </row>
    <row r="27" spans="1:15" ht="33" customHeight="1">
      <c r="A27" s="199"/>
      <c r="B27" s="198"/>
      <c r="C27" s="192"/>
      <c r="D27" s="207"/>
      <c r="E27" s="222"/>
      <c r="F27" s="273"/>
    </row>
    <row r="28" spans="1:15" ht="21.95" customHeight="1">
      <c r="A28" s="223"/>
      <c r="B28" s="223"/>
      <c r="C28" s="223"/>
      <c r="D28" s="223"/>
      <c r="E28" s="224"/>
    </row>
    <row r="29" spans="1:15" ht="21.95" customHeight="1">
      <c r="A29" s="223"/>
      <c r="B29" s="223"/>
      <c r="C29" s="223"/>
      <c r="D29" s="223"/>
      <c r="E29" s="224"/>
    </row>
    <row r="30" spans="1:15" ht="21.95" customHeight="1">
      <c r="A30" s="223"/>
      <c r="B30" s="223"/>
      <c r="C30" s="223"/>
      <c r="D30" s="223"/>
      <c r="E30" s="224"/>
    </row>
    <row r="31" spans="1:15" ht="21.95" customHeight="1">
      <c r="A31" s="223"/>
      <c r="B31" s="223"/>
      <c r="C31" s="223"/>
      <c r="D31" s="223"/>
      <c r="E31" s="224"/>
    </row>
    <row r="32" spans="1:15" ht="21.95" customHeight="1">
      <c r="A32" s="223"/>
      <c r="B32" s="223"/>
      <c r="C32" s="223"/>
      <c r="D32" s="223"/>
      <c r="E32" s="224"/>
    </row>
    <row r="33" spans="1:5" ht="21.95" customHeight="1">
      <c r="A33" s="223"/>
      <c r="B33" s="223"/>
      <c r="C33" s="223"/>
      <c r="D33" s="223"/>
      <c r="E33" s="224"/>
    </row>
    <row r="34" spans="1:5" ht="24.95" customHeight="1">
      <c r="A34" s="222"/>
      <c r="B34" s="222"/>
      <c r="C34" s="222"/>
      <c r="D34" s="222"/>
      <c r="E34" s="222"/>
    </row>
    <row r="35" spans="1:5" ht="24.95" customHeight="1">
      <c r="A35" s="222"/>
      <c r="B35" s="222"/>
      <c r="C35" s="222"/>
      <c r="D35" s="222"/>
      <c r="E35" s="222"/>
    </row>
    <row r="36" spans="1:5" ht="24.95" customHeight="1">
      <c r="A36" s="222"/>
      <c r="B36" s="222"/>
      <c r="C36" s="222"/>
      <c r="D36" s="222"/>
      <c r="E36" s="222"/>
    </row>
    <row r="37" spans="1:5" ht="24.95" customHeight="1">
      <c r="A37" s="222"/>
      <c r="B37" s="222"/>
      <c r="C37" s="222"/>
      <c r="D37" s="222"/>
      <c r="E37" s="222"/>
    </row>
    <row r="38" spans="1:5" ht="24.95" customHeight="1">
      <c r="A38" s="222"/>
      <c r="B38" s="222"/>
      <c r="C38" s="222"/>
      <c r="D38" s="222"/>
      <c r="E38" s="222"/>
    </row>
    <row r="39" spans="1:5" ht="24.95" customHeight="1">
      <c r="A39" s="222"/>
      <c r="B39" s="222"/>
      <c r="C39" s="222"/>
      <c r="D39" s="222"/>
      <c r="E39" s="222"/>
    </row>
    <row r="40" spans="1:5" ht="24.95" customHeight="1">
      <c r="A40" s="222"/>
      <c r="B40" s="222"/>
      <c r="C40" s="222"/>
      <c r="D40" s="222"/>
      <c r="E40" s="222"/>
    </row>
    <row r="41" spans="1:5" ht="24.95" customHeight="1">
      <c r="A41" s="222"/>
      <c r="B41" s="222"/>
      <c r="C41" s="222"/>
      <c r="D41" s="222"/>
      <c r="E41" s="222"/>
    </row>
    <row r="42" spans="1:5" ht="24.95" customHeight="1">
      <c r="A42" s="222"/>
      <c r="B42" s="222"/>
      <c r="C42" s="222"/>
      <c r="D42" s="222"/>
      <c r="E42" s="222"/>
    </row>
    <row r="43" spans="1:5" ht="24.95" customHeight="1">
      <c r="A43" s="222"/>
      <c r="B43" s="222"/>
      <c r="C43" s="222"/>
      <c r="D43" s="222"/>
      <c r="E43" s="222"/>
    </row>
    <row r="44" spans="1:5" ht="24.95" customHeight="1">
      <c r="A44" s="222"/>
      <c r="B44" s="222"/>
      <c r="C44" s="222"/>
      <c r="D44" s="222"/>
      <c r="E44" s="222"/>
    </row>
    <row r="45" spans="1:5" ht="24.95" customHeight="1">
      <c r="A45" s="222"/>
      <c r="B45" s="222"/>
      <c r="C45" s="222"/>
      <c r="D45" s="222"/>
      <c r="E45" s="222"/>
    </row>
    <row r="46" spans="1:5" ht="24.95" customHeight="1">
      <c r="A46" s="222"/>
      <c r="B46" s="222"/>
      <c r="C46" s="222"/>
      <c r="D46" s="222"/>
      <c r="E46" s="222"/>
    </row>
    <row r="47" spans="1:5" ht="24.95" customHeight="1">
      <c r="A47" s="222"/>
      <c r="B47" s="222"/>
      <c r="C47" s="222"/>
      <c r="D47" s="222"/>
      <c r="E47" s="222"/>
    </row>
    <row r="48" spans="1:5" ht="24.95" customHeight="1">
      <c r="A48" s="222"/>
      <c r="B48" s="222"/>
      <c r="C48" s="222"/>
      <c r="D48" s="222"/>
      <c r="E48" s="222"/>
    </row>
    <row r="49" spans="1:5" ht="24.95" customHeight="1">
      <c r="A49" s="222"/>
      <c r="B49" s="222"/>
      <c r="C49" s="222"/>
      <c r="D49" s="222"/>
      <c r="E49" s="222"/>
    </row>
    <row r="50" spans="1:5" ht="24.95" customHeight="1">
      <c r="A50" s="222"/>
      <c r="B50" s="222"/>
      <c r="C50" s="222"/>
      <c r="D50" s="222"/>
      <c r="E50" s="222"/>
    </row>
    <row r="51" spans="1:5" ht="24.95" customHeight="1">
      <c r="A51" s="222"/>
      <c r="B51" s="222"/>
      <c r="C51" s="222"/>
      <c r="D51" s="222"/>
      <c r="E51" s="222"/>
    </row>
    <row r="52" spans="1:5" ht="24.95" customHeight="1">
      <c r="A52" s="222"/>
      <c r="B52" s="222"/>
      <c r="C52" s="222"/>
      <c r="D52" s="222"/>
      <c r="E52" s="222"/>
    </row>
    <row r="53" spans="1:5" ht="24.95" customHeight="1">
      <c r="A53" s="222"/>
      <c r="B53" s="222"/>
      <c r="C53" s="222"/>
      <c r="D53" s="222"/>
      <c r="E53" s="222"/>
    </row>
    <row r="54" spans="1:5" ht="24.95" customHeight="1">
      <c r="A54" s="222"/>
      <c r="B54" s="222"/>
      <c r="C54" s="222"/>
      <c r="D54" s="222"/>
      <c r="E54" s="222"/>
    </row>
    <row r="55" spans="1:5" ht="24.95" customHeight="1">
      <c r="A55" s="222"/>
      <c r="B55" s="222"/>
      <c r="C55" s="222"/>
      <c r="D55" s="222"/>
      <c r="E55" s="222"/>
    </row>
    <row r="56" spans="1:5" ht="24.95" customHeight="1">
      <c r="A56" s="222"/>
      <c r="B56" s="222"/>
      <c r="C56" s="222"/>
      <c r="D56" s="222"/>
      <c r="E56" s="222"/>
    </row>
    <row r="57" spans="1:5">
      <c r="A57" s="222"/>
      <c r="B57" s="222"/>
      <c r="C57" s="222"/>
      <c r="D57" s="222"/>
      <c r="E57" s="222"/>
    </row>
    <row r="58" spans="1:5">
      <c r="A58" s="222"/>
      <c r="B58" s="222"/>
      <c r="C58" s="222"/>
      <c r="D58" s="222"/>
      <c r="E58" s="222"/>
    </row>
    <row r="59" spans="1:5">
      <c r="A59" s="222"/>
      <c r="B59" s="222"/>
      <c r="C59" s="222"/>
      <c r="D59" s="222"/>
      <c r="E59" s="222"/>
    </row>
    <row r="60" spans="1:5">
      <c r="A60" s="222"/>
      <c r="B60" s="222"/>
      <c r="C60" s="222"/>
      <c r="D60" s="222"/>
      <c r="E60" s="222"/>
    </row>
    <row r="61" spans="1:5">
      <c r="A61" s="222"/>
      <c r="B61" s="222"/>
      <c r="C61" s="222"/>
      <c r="D61" s="222"/>
      <c r="E61" s="222"/>
    </row>
    <row r="62" spans="1:5">
      <c r="A62" s="222"/>
      <c r="B62" s="222"/>
      <c r="C62" s="222"/>
      <c r="D62" s="222"/>
      <c r="E62" s="222"/>
    </row>
    <row r="63" spans="1:5">
      <c r="A63" s="222"/>
      <c r="B63" s="222"/>
      <c r="C63" s="222"/>
      <c r="D63" s="222"/>
      <c r="E63" s="222"/>
    </row>
    <row r="64" spans="1:5">
      <c r="A64" s="222"/>
      <c r="B64" s="222"/>
      <c r="C64" s="222"/>
      <c r="D64" s="222"/>
      <c r="E64" s="222"/>
    </row>
    <row r="65" spans="1:5">
      <c r="A65" s="222"/>
      <c r="B65" s="222"/>
      <c r="C65" s="222"/>
      <c r="D65" s="222"/>
      <c r="E65" s="222"/>
    </row>
    <row r="66" spans="1:5">
      <c r="A66" s="222"/>
      <c r="B66" s="222"/>
      <c r="C66" s="222"/>
      <c r="D66" s="222"/>
      <c r="E66" s="222"/>
    </row>
    <row r="67" spans="1:5">
      <c r="A67" s="222"/>
      <c r="B67" s="222"/>
      <c r="C67" s="222"/>
      <c r="D67" s="222"/>
      <c r="E67" s="222"/>
    </row>
    <row r="68" spans="1:5">
      <c r="A68" s="222"/>
      <c r="B68" s="222"/>
      <c r="C68" s="222"/>
      <c r="D68" s="222"/>
      <c r="E68" s="222"/>
    </row>
    <row r="69" spans="1:5">
      <c r="A69" s="222"/>
      <c r="B69" s="222"/>
      <c r="C69" s="222"/>
      <c r="D69" s="222"/>
      <c r="E69" s="222"/>
    </row>
    <row r="70" spans="1:5">
      <c r="A70" s="222"/>
      <c r="B70" s="222"/>
      <c r="C70" s="222"/>
      <c r="D70" s="222"/>
      <c r="E70" s="222"/>
    </row>
    <row r="71" spans="1:5">
      <c r="A71" s="222"/>
      <c r="B71" s="222"/>
      <c r="C71" s="222"/>
      <c r="D71" s="222"/>
      <c r="E71" s="222"/>
    </row>
    <row r="72" spans="1:5">
      <c r="A72" s="222"/>
      <c r="B72" s="222"/>
      <c r="C72" s="222"/>
      <c r="D72" s="222"/>
      <c r="E72" s="222"/>
    </row>
    <row r="73" spans="1:5">
      <c r="A73" s="222"/>
      <c r="B73" s="222"/>
      <c r="C73" s="222"/>
      <c r="D73" s="222"/>
      <c r="E73" s="222"/>
    </row>
    <row r="74" spans="1:5">
      <c r="A74" s="222"/>
      <c r="B74" s="222"/>
      <c r="C74" s="222"/>
      <c r="D74" s="222"/>
      <c r="E74" s="222"/>
    </row>
  </sheetData>
  <sheetProtection password="EE0B" sheet="1" formatColumns="0" formatRows="0" selectLockedCells="1"/>
  <dataConsolidate/>
  <customSheetViews>
    <customSheetView guid="{59B22650-2E89-4930-B28D-7EF16B09BF94}" showPageBreaks="1" printArea="1" hiddenColumns="1" view="pageBreakPreview">
      <selection activeCell="H15" sqref="H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D19" sqref="D19:E19"/>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C431BC99-7569-44AB-83F6-AB73BDED3783}" hiddenColumns="1" topLeftCell="A7">
      <selection activeCell="C21" sqref="C21"/>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D0757F9E-DF41-4B40-A5E5-F4F8FDD8D61D}" hiddenColumns="1" topLeftCell="A15">
      <selection activeCell="D15" sqref="D15:E1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4"/>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5"/>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B835C05C-B615-4DCB-982D-4519616B3CD8}" hiddenColumns="1" topLeftCell="A3">
      <selection activeCell="C26" sqref="C26"/>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 right="0" top="0" bottom="0" header="0" footer="0"/>
      <printOptions horizontalCentered="1"/>
      <pageSetup paperSize="9" scale="90" fitToHeight="0" orientation="portrait" r:id="rId26"/>
      <headerFooter alignWithMargins="0">
        <oddFooter>&amp;R&amp;"Book Antiqua,Bold"&amp;10Schedule-5/ Page &amp;P of &amp;N</oddFooter>
      </headerFooter>
    </customSheetView>
    <customSheetView guid="{483E1266-F7EB-4547-BBEC-59BD72B9AE8B}" showPageBreaks="1" printArea="1" hiddenColumns="1" view="pageBreakPreview">
      <selection activeCell="H15" sqref="H15"/>
      <pageMargins left="0" right="0" top="0" bottom="0" header="0" footer="0"/>
      <printOptions horizontalCentered="1"/>
      <pageSetup paperSize="9" scale="90" fitToHeight="0" orientation="portrait" r:id="rId27"/>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28"/>
  <headerFooter alignWithMargins="0">
    <oddFooter>&amp;R&amp;"Book Antiqua,Bold"&amp;10Schedule-5/ Page &amp;P of &amp;N</oddFooter>
  </headerFooter>
  <ignoredErrors>
    <ignoredError sqref="D16:E16 E17" unlockedFormula="1"/>
    <ignoredError sqref="A14 A16" numberStoredAsText="1"/>
  </ignoredErrors>
  <drawing r:id="rId2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7" customWidth="1"/>
    <col min="9" max="9" width="12.25" style="157" customWidth="1"/>
    <col min="10" max="10" width="12.625" style="157" customWidth="1"/>
    <col min="11" max="11" width="15" style="157" customWidth="1"/>
    <col min="12" max="13" width="10" style="157" customWidth="1"/>
    <col min="14" max="14" width="18.625" style="157" customWidth="1"/>
    <col min="15" max="15" width="16" style="157" customWidth="1"/>
    <col min="16" max="17" width="10" style="157" customWidth="1"/>
    <col min="18" max="18" width="10" style="38" customWidth="1"/>
    <col min="19" max="24" width="10" style="157" customWidth="1"/>
    <col min="25" max="16384" width="10" style="38"/>
  </cols>
  <sheetData>
    <row r="1" spans="1:15" ht="18" customHeight="1">
      <c r="A1" s="59" t="str">
        <f>Cover!B3</f>
        <v>Spec. No.: CC/NT/W-AIS/DOM/A02/24/08413</v>
      </c>
      <c r="B1" s="60"/>
      <c r="C1" s="61"/>
      <c r="D1" s="61"/>
      <c r="E1" s="8" t="s">
        <v>386</v>
      </c>
    </row>
    <row r="2" spans="1:15" ht="8.1" customHeight="1">
      <c r="A2" s="4"/>
      <c r="B2" s="13"/>
      <c r="C2" s="6"/>
      <c r="D2" s="6"/>
      <c r="E2" s="1"/>
      <c r="F2" s="192"/>
    </row>
    <row r="3" spans="1:15" ht="66" customHeight="1">
      <c r="A3" s="1303" t="str">
        <f>Cover!$B$2</f>
        <v>110kV AIS Substation Extension Package-SS127 under Consultancy services to Electricity Department, Puducherry (PED)</v>
      </c>
      <c r="B3" s="1303"/>
      <c r="C3" s="1303"/>
      <c r="D3" s="1303"/>
      <c r="E3" s="1303"/>
    </row>
    <row r="4" spans="1:15" ht="21.95" customHeight="1">
      <c r="A4" s="1281" t="s">
        <v>408</v>
      </c>
      <c r="B4" s="1281"/>
      <c r="C4" s="1281"/>
      <c r="D4" s="1281"/>
      <c r="E4" s="1281"/>
    </row>
    <row r="5" spans="1:15" ht="12" customHeight="1">
      <c r="A5" s="44"/>
      <c r="B5" s="39"/>
      <c r="C5" s="39"/>
      <c r="D5" s="39"/>
      <c r="E5" s="39"/>
    </row>
    <row r="6" spans="1:15" ht="18" customHeight="1">
      <c r="A6" s="31" t="str">
        <f>'Sch-1'!A6</f>
        <v>Bidder’s Name and Address (Sole Bidder) :</v>
      </c>
      <c r="D6" s="64" t="s">
        <v>88</v>
      </c>
    </row>
    <row r="7" spans="1:15" ht="18" customHeight="1">
      <c r="A7" s="178" t="str">
        <f>'Sch-1'!A7</f>
        <v/>
      </c>
      <c r="D7" s="65" t="str">
        <f>'Sch-1'!M7</f>
        <v>Contracts Services, 3rd Floor</v>
      </c>
    </row>
    <row r="8" spans="1:15" ht="18" customHeight="1">
      <c r="A8" s="42" t="s">
        <v>388</v>
      </c>
      <c r="B8" s="1280" t="str">
        <f>IF('Sch-1'!C8=0, "", 'Sch-1'!C8)</f>
        <v/>
      </c>
      <c r="C8" s="1280"/>
      <c r="D8" s="65" t="str">
        <f>'Sch-1'!M8</f>
        <v>Power Grid Corporation of India Ltd.,</v>
      </c>
    </row>
    <row r="9" spans="1:15" ht="18" customHeight="1">
      <c r="A9" s="42" t="s">
        <v>389</v>
      </c>
      <c r="B9" s="1280" t="str">
        <f>IF('Sch-1'!C9=0, "", 'Sch-1'!C9)</f>
        <v/>
      </c>
      <c r="C9" s="1280"/>
      <c r="D9" s="65" t="str">
        <f>'Sch-1'!M9</f>
        <v>"Saudamini", Plot No.-2</v>
      </c>
    </row>
    <row r="10" spans="1:15" ht="18" customHeight="1">
      <c r="A10" s="43"/>
      <c r="B10" s="1280" t="str">
        <f>IF('Sch-1'!C10=0, "", 'Sch-1'!C10)</f>
        <v/>
      </c>
      <c r="C10" s="1280"/>
      <c r="D10" s="65" t="str">
        <f>'Sch-1'!M10</f>
        <v xml:space="preserve">Sector-29, </v>
      </c>
    </row>
    <row r="11" spans="1:15" ht="18" customHeight="1">
      <c r="A11" s="43"/>
      <c r="B11" s="1280" t="str">
        <f>IF('Sch-1'!C11=0, "", 'Sch-1'!C11)</f>
        <v/>
      </c>
      <c r="C11" s="1280"/>
      <c r="D11" s="65" t="str">
        <f>'Sch-1'!M11</f>
        <v>Gurgaon (Haryana) - 122001</v>
      </c>
    </row>
    <row r="12" spans="1:15" ht="8.1" customHeight="1"/>
    <row r="13" spans="1:15" ht="21.95" customHeight="1">
      <c r="A13" s="76" t="s">
        <v>390</v>
      </c>
      <c r="B13" s="1282" t="s">
        <v>391</v>
      </c>
      <c r="C13" s="1283"/>
      <c r="D13" s="1278" t="s">
        <v>392</v>
      </c>
      <c r="E13" s="1279"/>
      <c r="I13" s="1276"/>
      <c r="J13" s="1276"/>
      <c r="K13" s="1276"/>
      <c r="M13" s="1276"/>
      <c r="N13" s="1276"/>
      <c r="O13" s="1276"/>
    </row>
    <row r="14" spans="1:15" ht="18" customHeight="1">
      <c r="A14" s="45" t="s">
        <v>395</v>
      </c>
      <c r="B14" s="1290" t="s">
        <v>396</v>
      </c>
      <c r="C14" s="1291"/>
      <c r="D14" s="732">
        <f>'Sch-1'!N162*(1-Discount!K18)+'Sch-7'!N21*(1-Discount!K23)</f>
        <v>0</v>
      </c>
      <c r="E14" s="733"/>
      <c r="I14" s="269"/>
      <c r="K14" s="269"/>
      <c r="M14" s="269"/>
      <c r="O14" s="269"/>
    </row>
    <row r="15" spans="1:15" ht="75.75" customHeight="1">
      <c r="A15" s="46"/>
      <c r="B15" s="1285" t="s">
        <v>398</v>
      </c>
      <c r="C15" s="1286"/>
      <c r="D15" s="724"/>
      <c r="E15" s="725"/>
    </row>
    <row r="16" spans="1:15" ht="18" customHeight="1">
      <c r="A16" s="45" t="s">
        <v>399</v>
      </c>
      <c r="B16" s="1290" t="s">
        <v>400</v>
      </c>
      <c r="C16" s="1291"/>
      <c r="D16" s="730">
        <f>'Sch-3 '!Q166*(1-Discount!K20)+'Sch-4'!Q23*(1-Discount!K21)+'Sch-4b'!Q31*(1-Discount!K22)</f>
        <v>0</v>
      </c>
      <c r="E16" s="731"/>
      <c r="I16" s="269"/>
      <c r="K16" s="270"/>
      <c r="M16" s="269"/>
      <c r="O16" s="270"/>
    </row>
    <row r="17" spans="1:15" ht="72.75" customHeight="1">
      <c r="A17" s="46"/>
      <c r="B17" s="1285" t="s">
        <v>409</v>
      </c>
      <c r="C17" s="1286"/>
      <c r="D17" s="726"/>
      <c r="E17" s="727"/>
      <c r="I17" s="271"/>
      <c r="M17" s="271"/>
    </row>
    <row r="18" spans="1:15" ht="18" customHeight="1">
      <c r="A18" s="1284"/>
      <c r="B18" s="1299" t="s">
        <v>403</v>
      </c>
      <c r="C18" s="1300"/>
      <c r="D18" s="728">
        <f>D16+D14</f>
        <v>0</v>
      </c>
      <c r="E18" s="729"/>
      <c r="K18" s="272"/>
      <c r="O18" s="272"/>
    </row>
    <row r="19" spans="1:15" ht="50.1" customHeight="1">
      <c r="A19" s="1284"/>
      <c r="B19" s="1297"/>
      <c r="C19" s="1298"/>
      <c r="D19" s="1295"/>
      <c r="E19" s="1296"/>
    </row>
    <row r="20" spans="1:15" ht="18" customHeight="1">
      <c r="B20" s="48"/>
      <c r="C20" s="48"/>
      <c r="D20" s="49"/>
      <c r="E20" s="49"/>
    </row>
    <row r="21" spans="1:15" ht="21.75" customHeight="1">
      <c r="A21" s="71"/>
      <c r="B21" s="1294"/>
      <c r="C21" s="1294"/>
      <c r="D21" s="1294"/>
      <c r="E21" s="1294"/>
    </row>
    <row r="22" spans="1:15" ht="18" customHeight="1">
      <c r="A22" s="50"/>
      <c r="B22" s="50"/>
      <c r="C22" s="50"/>
      <c r="D22" s="50"/>
      <c r="E22" s="50"/>
    </row>
    <row r="23" spans="1:15" ht="30" customHeight="1">
      <c r="A23" s="50"/>
      <c r="B23" s="50"/>
      <c r="C23" s="36"/>
      <c r="D23" s="50"/>
      <c r="E23" s="50"/>
    </row>
    <row r="24" spans="1:15" ht="30" customHeight="1">
      <c r="A24" s="35" t="s">
        <v>406</v>
      </c>
      <c r="B24" s="112" t="str">
        <f>IF('Sch-1'!B167=0,"", 'Sch-1'!B167)</f>
        <v>--</v>
      </c>
      <c r="C24" s="36" t="s">
        <v>232</v>
      </c>
      <c r="D24" s="106" t="str">
        <f>IF('Sch-1'!M168=0,"",'Sch-1'!M168)</f>
        <v/>
      </c>
      <c r="F24" s="273"/>
    </row>
    <row r="25" spans="1:15" ht="30" customHeight="1">
      <c r="A25" s="35" t="s">
        <v>407</v>
      </c>
      <c r="B25" s="105" t="str">
        <f>IF('Sch-1'!B168=0,"", 'Sch-1'!B168)</f>
        <v/>
      </c>
      <c r="C25" s="36" t="s">
        <v>233</v>
      </c>
      <c r="D25" s="106" t="str">
        <f>IF('Sch-1'!M169=0,"",'Sch-1'!M169)</f>
        <v/>
      </c>
      <c r="F25" s="273"/>
    </row>
    <row r="26" spans="1:15" ht="30" customHeight="1">
      <c r="A26" s="199"/>
      <c r="B26" s="198"/>
      <c r="C26" s="36"/>
      <c r="D26" s="157"/>
      <c r="E26" s="157"/>
      <c r="F26" s="273"/>
    </row>
    <row r="27" spans="1:15" ht="33" customHeight="1">
      <c r="A27" s="199"/>
      <c r="B27" s="198"/>
      <c r="C27" s="192"/>
      <c r="D27" s="207"/>
      <c r="E27" s="222"/>
      <c r="F27" s="273"/>
    </row>
    <row r="28" spans="1:15" ht="21.95" customHeight="1">
      <c r="A28" s="223"/>
      <c r="B28" s="223"/>
      <c r="C28" s="223"/>
      <c r="D28" s="223"/>
      <c r="E28" s="224"/>
    </row>
    <row r="29" spans="1:15" ht="21.95" customHeight="1">
      <c r="A29" s="223"/>
      <c r="B29" s="223"/>
      <c r="C29" s="223"/>
      <c r="D29" s="223"/>
      <c r="E29" s="224"/>
    </row>
    <row r="30" spans="1:15" ht="21.95" customHeight="1">
      <c r="A30" s="223"/>
      <c r="B30" s="223"/>
      <c r="C30" s="223"/>
      <c r="D30" s="223"/>
      <c r="E30" s="224"/>
    </row>
    <row r="31" spans="1:15" ht="21.95" customHeight="1">
      <c r="A31" s="223"/>
      <c r="B31" s="223"/>
      <c r="C31" s="223"/>
      <c r="D31" s="223"/>
      <c r="E31" s="224"/>
    </row>
    <row r="32" spans="1:15" ht="21.95" customHeight="1">
      <c r="A32" s="223"/>
      <c r="B32" s="223"/>
      <c r="C32" s="223"/>
      <c r="D32" s="223"/>
      <c r="E32" s="224"/>
    </row>
    <row r="33" spans="1:5" ht="21.95" customHeight="1">
      <c r="A33" s="223"/>
      <c r="B33" s="223"/>
      <c r="C33" s="223"/>
      <c r="D33" s="223"/>
      <c r="E33" s="224"/>
    </row>
    <row r="34" spans="1:5" ht="24.95" customHeight="1">
      <c r="A34" s="222"/>
      <c r="B34" s="222"/>
      <c r="C34" s="222"/>
      <c r="D34" s="222"/>
      <c r="E34" s="222"/>
    </row>
    <row r="35" spans="1:5" ht="24.95" customHeight="1">
      <c r="A35" s="222"/>
      <c r="B35" s="222"/>
      <c r="C35" s="222"/>
      <c r="D35" s="222"/>
      <c r="E35" s="222"/>
    </row>
    <row r="36" spans="1:5" ht="24.95" customHeight="1">
      <c r="A36" s="222"/>
      <c r="B36" s="222"/>
      <c r="C36" s="222"/>
      <c r="D36" s="222"/>
      <c r="E36" s="222"/>
    </row>
    <row r="37" spans="1:5" ht="24.95" customHeight="1">
      <c r="A37" s="222"/>
      <c r="B37" s="222"/>
      <c r="C37" s="222"/>
      <c r="D37" s="222"/>
      <c r="E37" s="222"/>
    </row>
    <row r="38" spans="1:5" ht="24.95" customHeight="1">
      <c r="A38" s="222"/>
      <c r="B38" s="222"/>
      <c r="C38" s="222"/>
      <c r="D38" s="222"/>
      <c r="E38" s="222"/>
    </row>
    <row r="39" spans="1:5" ht="24.95" customHeight="1">
      <c r="A39" s="222"/>
      <c r="B39" s="222"/>
      <c r="C39" s="222"/>
      <c r="D39" s="222"/>
      <c r="E39" s="222"/>
    </row>
    <row r="40" spans="1:5" ht="24.95" customHeight="1">
      <c r="A40" s="222"/>
      <c r="B40" s="222"/>
      <c r="C40" s="222"/>
      <c r="D40" s="222"/>
      <c r="E40" s="222"/>
    </row>
    <row r="41" spans="1:5" ht="24.95" customHeight="1">
      <c r="A41" s="222"/>
      <c r="B41" s="222"/>
      <c r="C41" s="222"/>
      <c r="D41" s="222"/>
      <c r="E41" s="222"/>
    </row>
    <row r="42" spans="1:5" ht="24.95" customHeight="1">
      <c r="A42" s="222"/>
      <c r="B42" s="222"/>
      <c r="C42" s="222"/>
      <c r="D42" s="222"/>
      <c r="E42" s="222"/>
    </row>
    <row r="43" spans="1:5" ht="24.95" customHeight="1">
      <c r="A43" s="222"/>
      <c r="B43" s="222"/>
      <c r="C43" s="222"/>
      <c r="D43" s="222"/>
      <c r="E43" s="222"/>
    </row>
    <row r="44" spans="1:5" ht="24.95" customHeight="1">
      <c r="A44" s="222"/>
      <c r="B44" s="222"/>
      <c r="C44" s="222"/>
      <c r="D44" s="222"/>
      <c r="E44" s="222"/>
    </row>
    <row r="45" spans="1:5" ht="24.95" customHeight="1">
      <c r="A45" s="222"/>
      <c r="B45" s="222"/>
      <c r="C45" s="222"/>
      <c r="D45" s="222"/>
      <c r="E45" s="222"/>
    </row>
    <row r="46" spans="1:5" ht="24.95" customHeight="1">
      <c r="A46" s="222"/>
      <c r="B46" s="222"/>
      <c r="C46" s="222"/>
      <c r="D46" s="222"/>
      <c r="E46" s="222"/>
    </row>
    <row r="47" spans="1:5" ht="24.95" customHeight="1">
      <c r="A47" s="222"/>
      <c r="B47" s="222"/>
      <c r="C47" s="222"/>
      <c r="D47" s="222"/>
      <c r="E47" s="222"/>
    </row>
    <row r="48" spans="1:5" ht="24.95" customHeight="1">
      <c r="A48" s="222"/>
      <c r="B48" s="222"/>
      <c r="C48" s="222"/>
      <c r="D48" s="222"/>
      <c r="E48" s="222"/>
    </row>
    <row r="49" spans="1:5" ht="24.95" customHeight="1">
      <c r="A49" s="222"/>
      <c r="B49" s="222"/>
      <c r="C49" s="222"/>
      <c r="D49" s="222"/>
      <c r="E49" s="222"/>
    </row>
    <row r="50" spans="1:5" ht="24.95" customHeight="1">
      <c r="A50" s="222"/>
      <c r="B50" s="222"/>
      <c r="C50" s="222"/>
      <c r="D50" s="222"/>
      <c r="E50" s="222"/>
    </row>
    <row r="51" spans="1:5" ht="24.95" customHeight="1">
      <c r="A51" s="222"/>
      <c r="B51" s="222"/>
      <c r="C51" s="222"/>
      <c r="D51" s="222"/>
      <c r="E51" s="222"/>
    </row>
    <row r="52" spans="1:5" ht="24.95" customHeight="1">
      <c r="A52" s="222"/>
      <c r="B52" s="222"/>
      <c r="C52" s="222"/>
      <c r="D52" s="222"/>
      <c r="E52" s="222"/>
    </row>
    <row r="53" spans="1:5" ht="24.95" customHeight="1">
      <c r="A53" s="222"/>
      <c r="B53" s="222"/>
      <c r="C53" s="222"/>
      <c r="D53" s="222"/>
      <c r="E53" s="222"/>
    </row>
    <row r="54" spans="1:5" ht="24.95" customHeight="1">
      <c r="A54" s="222"/>
      <c r="B54" s="222"/>
      <c r="C54" s="222"/>
      <c r="D54" s="222"/>
      <c r="E54" s="222"/>
    </row>
    <row r="55" spans="1:5" ht="24.95" customHeight="1">
      <c r="A55" s="222"/>
      <c r="B55" s="222"/>
      <c r="C55" s="222"/>
      <c r="D55" s="222"/>
      <c r="E55" s="222"/>
    </row>
    <row r="56" spans="1:5" ht="24.95" customHeight="1">
      <c r="A56" s="222"/>
      <c r="B56" s="222"/>
      <c r="C56" s="222"/>
      <c r="D56" s="222"/>
      <c r="E56" s="222"/>
    </row>
    <row r="57" spans="1:5">
      <c r="A57" s="222"/>
      <c r="B57" s="222"/>
      <c r="C57" s="222"/>
      <c r="D57" s="222"/>
      <c r="E57" s="222"/>
    </row>
    <row r="58" spans="1:5">
      <c r="A58" s="222"/>
      <c r="B58" s="222"/>
      <c r="C58" s="222"/>
      <c r="D58" s="222"/>
      <c r="E58" s="222"/>
    </row>
    <row r="59" spans="1:5">
      <c r="A59" s="222"/>
      <c r="B59" s="222"/>
      <c r="C59" s="222"/>
      <c r="D59" s="222"/>
      <c r="E59" s="222"/>
    </row>
    <row r="60" spans="1:5">
      <c r="A60" s="222"/>
      <c r="B60" s="222"/>
      <c r="C60" s="222"/>
      <c r="D60" s="222"/>
      <c r="E60" s="222"/>
    </row>
    <row r="61" spans="1:5">
      <c r="A61" s="222"/>
      <c r="B61" s="222"/>
      <c r="C61" s="222"/>
      <c r="D61" s="222"/>
      <c r="E61" s="222"/>
    </row>
    <row r="62" spans="1:5">
      <c r="A62" s="222"/>
      <c r="B62" s="222"/>
      <c r="C62" s="222"/>
      <c r="D62" s="222"/>
      <c r="E62" s="222"/>
    </row>
    <row r="63" spans="1:5">
      <c r="A63" s="222"/>
      <c r="B63" s="222"/>
      <c r="C63" s="222"/>
      <c r="D63" s="222"/>
      <c r="E63" s="222"/>
    </row>
    <row r="64" spans="1:5">
      <c r="A64" s="222"/>
      <c r="B64" s="222"/>
      <c r="C64" s="222"/>
      <c r="D64" s="222"/>
      <c r="E64" s="222"/>
    </row>
    <row r="65" spans="1:5">
      <c r="A65" s="222"/>
      <c r="B65" s="222"/>
      <c r="C65" s="222"/>
      <c r="D65" s="222"/>
      <c r="E65" s="222"/>
    </row>
    <row r="66" spans="1:5">
      <c r="A66" s="222"/>
      <c r="B66" s="222"/>
      <c r="C66" s="222"/>
      <c r="D66" s="222"/>
      <c r="E66" s="222"/>
    </row>
    <row r="67" spans="1:5">
      <c r="A67" s="222"/>
      <c r="B67" s="222"/>
      <c r="C67" s="222"/>
      <c r="D67" s="222"/>
      <c r="E67" s="222"/>
    </row>
    <row r="68" spans="1:5">
      <c r="A68" s="222"/>
      <c r="B68" s="222"/>
      <c r="C68" s="222"/>
      <c r="D68" s="222"/>
      <c r="E68" s="222"/>
    </row>
    <row r="69" spans="1:5">
      <c r="A69" s="222"/>
      <c r="B69" s="222"/>
      <c r="C69" s="222"/>
      <c r="D69" s="222"/>
      <c r="E69" s="222"/>
    </row>
    <row r="70" spans="1:5">
      <c r="A70" s="222"/>
      <c r="B70" s="222"/>
      <c r="C70" s="222"/>
      <c r="D70" s="222"/>
      <c r="E70" s="222"/>
    </row>
    <row r="71" spans="1:5">
      <c r="A71" s="222"/>
      <c r="B71" s="222"/>
      <c r="C71" s="222"/>
      <c r="D71" s="222"/>
      <c r="E71" s="222"/>
    </row>
    <row r="72" spans="1:5">
      <c r="A72" s="222"/>
      <c r="B72" s="222"/>
      <c r="C72" s="222"/>
      <c r="D72" s="222"/>
      <c r="E72" s="222"/>
    </row>
    <row r="73" spans="1:5">
      <c r="A73" s="222"/>
      <c r="B73" s="222"/>
      <c r="C73" s="222"/>
      <c r="D73" s="222"/>
      <c r="E73" s="222"/>
    </row>
    <row r="74" spans="1:5">
      <c r="A74" s="222"/>
      <c r="B74" s="222"/>
      <c r="C74" s="222"/>
      <c r="D74" s="222"/>
      <c r="E74" s="222"/>
    </row>
  </sheetData>
  <sheetProtection formatColumns="0" formatRows="0" selectLockedCells="1"/>
  <dataConsolidate/>
  <customSheetViews>
    <customSheetView guid="{59B22650-2E89-4930-B28D-7EF16B09BF94}" showPageBreaks="1" printArea="1" state="hidden" view="pageBreakPreview" topLeftCell="A11">
      <selection activeCell="D16" sqref="D16"/>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023E95C7-CD0A-46A1-945E-64751E02EBFE}" showPageBreaks="1" printArea="1" state="hidden" view="pageBreakPreview" topLeftCell="A11">
      <selection activeCell="D16" sqref="D16"/>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C431BC99-7569-44AB-83F6-AB73BDED3783}" scale="90" state="hidden">
      <selection activeCell="D15" sqref="D15:E1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D0757F9E-DF41-4B40-A5E5-F4F8FDD8D61D}" scale="90" state="hidden" topLeftCell="A13">
      <selection activeCell="D15" sqref="D15:E1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483E1266-F7EB-4547-BBEC-59BD72B9AE8B}" showPageBreaks="1" printArea="1" state="hidden" view="pageBreakPreview" topLeftCell="A11">
      <selection activeCell="D16" sqref="D16"/>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28"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5"/>
  <headerFooter alignWithMargins="0">
    <oddFooter>&amp;R&amp;"Book Antiqua,Bold"&amp;10Schedule-5/ Page &amp;P of &amp;N</oddFooter>
  </headerFooter>
  <drawing r:id="rId2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zoomScaleNormal="100" zoomScaleSheetLayoutView="100" workbookViewId="0">
      <selection activeCell="D29" sqref="D29"/>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 No.: CC/NT/W-AIS/DOM/A02/24/08413</v>
      </c>
      <c r="B1" s="82"/>
      <c r="C1" s="84"/>
      <c r="D1" s="85" t="s">
        <v>410</v>
      </c>
    </row>
    <row r="2" spans="1:6" ht="18" customHeight="1">
      <c r="A2" s="67"/>
      <c r="B2" s="88"/>
      <c r="C2" s="34"/>
      <c r="D2" s="34"/>
    </row>
    <row r="3" spans="1:6" ht="109.5" customHeight="1">
      <c r="A3" s="1309" t="str">
        <f>Cover!$B$2</f>
        <v>110kV AIS Substation Extension Package-SS127 under Consultancy services to Electricity Department, Puducherry (PED)</v>
      </c>
      <c r="B3" s="1309"/>
      <c r="C3" s="1309"/>
      <c r="D3" s="1309"/>
      <c r="E3" s="52"/>
      <c r="F3" s="52"/>
    </row>
    <row r="4" spans="1:6" ht="21.95" customHeight="1">
      <c r="A4" s="1281" t="s">
        <v>411</v>
      </c>
      <c r="B4" s="1281"/>
      <c r="C4" s="1281"/>
      <c r="D4" s="1281"/>
    </row>
    <row r="5" spans="1:6" ht="18" customHeight="1">
      <c r="A5" s="40"/>
    </row>
    <row r="6" spans="1:6" ht="18" customHeight="1">
      <c r="A6" s="31" t="str">
        <f>'Sch-1'!A6</f>
        <v>Bidder’s Name and Address (Sole Bidder) :</v>
      </c>
      <c r="D6" s="64" t="s">
        <v>88</v>
      </c>
    </row>
    <row r="7" spans="1:6" ht="36" customHeight="1">
      <c r="A7" s="1307" t="str">
        <f>'Sch-1'!A7</f>
        <v/>
      </c>
      <c r="B7" s="1307"/>
      <c r="C7" s="1307"/>
      <c r="D7" s="65" t="str">
        <f>'Sch-1'!M7</f>
        <v>Contracts Services, 3rd Floor</v>
      </c>
    </row>
    <row r="8" spans="1:6" ht="18" customHeight="1">
      <c r="A8" s="42" t="s">
        <v>388</v>
      </c>
      <c r="B8" s="1280" t="str">
        <f>IF('Sch-1'!C8=0, "", 'Sch-1'!C8)</f>
        <v/>
      </c>
      <c r="C8" s="1280"/>
      <c r="D8" s="65" t="str">
        <f>'Sch-1'!M8</f>
        <v>Power Grid Corporation of India Ltd.,</v>
      </c>
    </row>
    <row r="9" spans="1:6" ht="18" customHeight="1">
      <c r="A9" s="42" t="s">
        <v>389</v>
      </c>
      <c r="B9" s="1280" t="str">
        <f>IF('Sch-1'!C9=0, "", 'Sch-1'!C9)</f>
        <v/>
      </c>
      <c r="C9" s="1280"/>
      <c r="D9" s="65" t="str">
        <f>'Sch-1'!M9</f>
        <v>"Saudamini", Plot No.-2</v>
      </c>
    </row>
    <row r="10" spans="1:6" ht="18" customHeight="1">
      <c r="A10" s="43"/>
      <c r="B10" s="1280" t="str">
        <f>IF('Sch-1'!C10=0, "", 'Sch-1'!C10)</f>
        <v/>
      </c>
      <c r="C10" s="1280"/>
      <c r="D10" s="65" t="str">
        <f>'Sch-1'!M10</f>
        <v xml:space="preserve">Sector-29, </v>
      </c>
    </row>
    <row r="11" spans="1:6" ht="18" customHeight="1">
      <c r="A11" s="43"/>
      <c r="B11" s="1280" t="str">
        <f>IF('Sch-1'!C11=0, "", 'Sch-1'!C11)</f>
        <v/>
      </c>
      <c r="C11" s="1280"/>
      <c r="D11" s="65" t="str">
        <f>'Sch-1'!M11</f>
        <v>Gurgaon (Haryana) - 122001</v>
      </c>
    </row>
    <row r="12" spans="1:6" ht="18" customHeight="1">
      <c r="A12" s="53"/>
      <c r="B12" s="53"/>
      <c r="C12" s="53"/>
      <c r="D12" s="64"/>
    </row>
    <row r="13" spans="1:6" ht="21.95" customHeight="1">
      <c r="A13" s="54" t="s">
        <v>390</v>
      </c>
      <c r="B13" s="1278" t="s">
        <v>251</v>
      </c>
      <c r="C13" s="1279"/>
      <c r="D13" s="55" t="s">
        <v>392</v>
      </c>
    </row>
    <row r="14" spans="1:6" ht="21.95" customHeight="1">
      <c r="A14" s="45" t="s">
        <v>395</v>
      </c>
      <c r="B14" s="1306" t="s">
        <v>412</v>
      </c>
      <c r="C14" s="1306"/>
      <c r="D14" s="69">
        <f>'Sch-1'!N161</f>
        <v>0</v>
      </c>
    </row>
    <row r="15" spans="1:6" ht="35.1" customHeight="1">
      <c r="A15" s="56"/>
      <c r="B15" s="1308" t="s">
        <v>413</v>
      </c>
      <c r="C15" s="1305"/>
      <c r="D15" s="47"/>
    </row>
    <row r="16" spans="1:6" ht="21.95" customHeight="1">
      <c r="A16" s="45" t="s">
        <v>399</v>
      </c>
      <c r="B16" s="1306" t="s">
        <v>414</v>
      </c>
      <c r="C16" s="1306"/>
      <c r="D16" s="69">
        <f>'Sch-2'!J160</f>
        <v>0</v>
      </c>
    </row>
    <row r="17" spans="1:6" ht="35.1" customHeight="1">
      <c r="A17" s="56"/>
      <c r="B17" s="1304" t="s">
        <v>415</v>
      </c>
      <c r="C17" s="1305"/>
      <c r="D17" s="47"/>
    </row>
    <row r="18" spans="1:6" ht="21.95" customHeight="1">
      <c r="A18" s="45" t="s">
        <v>416</v>
      </c>
      <c r="B18" s="1306" t="s">
        <v>417</v>
      </c>
      <c r="C18" s="1306"/>
      <c r="D18" s="69">
        <f>'Sch-3 '!P165</f>
        <v>0</v>
      </c>
    </row>
    <row r="19" spans="1:6" ht="30" customHeight="1">
      <c r="A19" s="56"/>
      <c r="B19" s="1308" t="s">
        <v>418</v>
      </c>
      <c r="C19" s="1305"/>
      <c r="D19" s="47"/>
    </row>
    <row r="20" spans="1:6" ht="21.95" customHeight="1">
      <c r="A20" s="45" t="s">
        <v>419</v>
      </c>
      <c r="B20" s="1306" t="s">
        <v>420</v>
      </c>
      <c r="C20" s="1306"/>
      <c r="D20" s="695">
        <f>'Sch-4'!P22</f>
        <v>0</v>
      </c>
    </row>
    <row r="21" spans="1:6" ht="30" customHeight="1">
      <c r="A21" s="56"/>
      <c r="B21" s="1308" t="s">
        <v>421</v>
      </c>
      <c r="C21" s="1305"/>
      <c r="D21" s="47"/>
    </row>
    <row r="22" spans="1:6" ht="21.95" hidden="1" customHeight="1">
      <c r="A22" s="45" t="s">
        <v>422</v>
      </c>
      <c r="B22" s="1306" t="s">
        <v>423</v>
      </c>
      <c r="C22" s="1306"/>
      <c r="D22" s="695">
        <f>'Sch-4b'!P30</f>
        <v>0</v>
      </c>
    </row>
    <row r="23" spans="1:6" ht="44.25" hidden="1" customHeight="1">
      <c r="A23" s="56"/>
      <c r="B23" s="1304" t="s">
        <v>379</v>
      </c>
      <c r="C23" s="1305"/>
      <c r="D23" s="47"/>
    </row>
    <row r="24" spans="1:6" ht="30" customHeight="1">
      <c r="A24" s="45">
        <v>5</v>
      </c>
      <c r="B24" s="1306" t="s">
        <v>424</v>
      </c>
      <c r="C24" s="1306"/>
      <c r="D24" s="69">
        <f>'Sch-5'!D18:E18</f>
        <v>0</v>
      </c>
    </row>
    <row r="25" spans="1:6" ht="51" customHeight="1">
      <c r="A25" s="56"/>
      <c r="B25" s="1308" t="s">
        <v>425</v>
      </c>
      <c r="C25" s="1305"/>
      <c r="D25" s="599"/>
    </row>
    <row r="26" spans="1:6" ht="21.95" customHeight="1">
      <c r="A26" s="45" t="s">
        <v>426</v>
      </c>
      <c r="B26" s="1306" t="s">
        <v>427</v>
      </c>
      <c r="C26" s="1306"/>
      <c r="D26" s="254">
        <f>'Sch-7'!M20</f>
        <v>0</v>
      </c>
    </row>
    <row r="27" spans="1:6" ht="35.1" customHeight="1">
      <c r="A27" s="56"/>
      <c r="B27" s="1308" t="s">
        <v>428</v>
      </c>
      <c r="C27" s="1305"/>
      <c r="D27" s="47"/>
    </row>
    <row r="28" spans="1:6" ht="28.5" customHeight="1">
      <c r="A28" s="1284"/>
      <c r="B28" s="1310" t="s">
        <v>429</v>
      </c>
      <c r="C28" s="1310"/>
      <c r="D28" s="70">
        <f>ROUND(SUM(D14,D16,D18,D20,D24),0)</f>
        <v>0</v>
      </c>
    </row>
    <row r="29" spans="1:6" ht="30" customHeight="1">
      <c r="A29" s="1284"/>
      <c r="B29" s="1310"/>
      <c r="C29" s="1310"/>
      <c r="D29" s="185"/>
    </row>
    <row r="30" spans="1:6" ht="18.75" customHeight="1">
      <c r="A30" s="77"/>
      <c r="B30" s="78"/>
      <c r="C30" s="78"/>
      <c r="D30" s="79"/>
    </row>
    <row r="31" spans="1:6" ht="27.95" customHeight="1">
      <c r="A31" s="77"/>
      <c r="B31" s="78"/>
      <c r="C31" s="101"/>
      <c r="D31" s="79"/>
    </row>
    <row r="32" spans="1:6" ht="27.95" customHeight="1">
      <c r="A32" s="99" t="s">
        <v>230</v>
      </c>
      <c r="B32" s="114" t="str">
        <f>IF('Sch-1'!B167=0,"", 'Sch-1'!B167)</f>
        <v>--</v>
      </c>
      <c r="C32" s="101" t="s">
        <v>232</v>
      </c>
      <c r="D32" s="110" t="str">
        <f>IF('Sch-1'!M168=0,"",'Sch-1'!M168)</f>
        <v/>
      </c>
      <c r="F32" s="102"/>
    </row>
    <row r="33" spans="1:6" ht="27.95" customHeight="1">
      <c r="A33" s="99" t="s">
        <v>231</v>
      </c>
      <c r="B33" s="114" t="str">
        <f>IF('Sch-1'!B168=0,"", 'Sch-1'!B168)</f>
        <v/>
      </c>
      <c r="C33" s="101" t="s">
        <v>233</v>
      </c>
      <c r="D33" s="110" t="str">
        <f>IF('Sch-1'!M169=0,"",'Sch-1'!M169)</f>
        <v/>
      </c>
      <c r="F33" s="67"/>
    </row>
    <row r="34" spans="1:6" ht="27.95" customHeight="1">
      <c r="A34" s="89"/>
      <c r="B34" s="88"/>
      <c r="C34" s="101"/>
      <c r="F34" s="67"/>
    </row>
    <row r="35" spans="1:6" ht="30" customHeight="1">
      <c r="A35" s="89"/>
      <c r="B35" s="88"/>
      <c r="C35" s="101"/>
      <c r="D35" s="89"/>
      <c r="F35" s="102"/>
    </row>
    <row r="36" spans="1:6" ht="30" customHeight="1">
      <c r="A36" s="51"/>
      <c r="B36" s="51"/>
      <c r="C36" s="57"/>
      <c r="E36" s="58"/>
    </row>
  </sheetData>
  <sheetProtection password="EE0B" sheet="1" formatColumns="0" formatRows="0" selectLockedCells="1"/>
  <customSheetViews>
    <customSheetView guid="{59B22650-2E89-4930-B28D-7EF16B09BF94}" showPageBreaks="1" fitToPage="1" printArea="1" hiddenRows="1" view="pageBreakPreview">
      <selection activeCell="D29" sqref="D29"/>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023E95C7-CD0A-46A1-945E-64751E02EBFE}" showPageBreaks="1" fitToPage="1" printArea="1" hiddenRows="1" view="pageBreakPreview" topLeftCell="A15">
      <selection activeCell="D29" sqref="D29"/>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 right="0" top="0" bottom="0" header="0" footer="0"/>
      <printOptions horizontalCentered="1"/>
      <pageSetup paperSize="9" fitToHeight="0" orientation="portrait" r:id="rId26"/>
      <headerFooter alignWithMargins="0">
        <oddFooter>&amp;R&amp;"Book Antiqua,Bold"&amp;10Schedule-6/ Page &amp;P of &amp;N</oddFooter>
      </headerFooter>
    </customSheetView>
    <customSheetView guid="{483E1266-F7EB-4547-BBEC-59BD72B9AE8B}" showPageBreaks="1" fitToPage="1" printArea="1" hiddenRows="1" view="pageBreakPreview">
      <selection activeCell="D29" sqref="D29"/>
      <pageMargins left="0" right="0" top="0" bottom="0" header="0" footer="0"/>
      <printOptions horizontalCentered="1"/>
      <pageSetup paperSize="9" fitToHeight="0" orientation="portrait" r:id="rId27"/>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1" type="noConversion"/>
  <printOptions horizontalCentered="1"/>
  <pageMargins left="0.5" right="0.38" top="0.56999999999999995" bottom="0.48" header="0.38" footer="0.24"/>
  <pageSetup paperSize="9" fitToHeight="0" orientation="portrait" r:id="rId28"/>
  <headerFooter alignWithMargins="0">
    <oddFooter>&amp;R&amp;"Book Antiqua,Bold"&amp;10Schedule-6/ Page &amp;P of &amp;N</oddFooter>
  </headerFooter>
  <drawing r:id="rId2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13" zoomScaleNormal="100" zoomScaleSheetLayoutView="100" workbookViewId="0">
      <selection activeCell="D29" sqref="D29"/>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 No.: CC/NT/W-AIS/DOM/A02/24/08413</v>
      </c>
      <c r="B1" s="82"/>
      <c r="C1" s="84"/>
      <c r="D1" s="85" t="s">
        <v>430</v>
      </c>
    </row>
    <row r="2" spans="1:6" ht="18" customHeight="1">
      <c r="A2" s="67"/>
      <c r="B2" s="88"/>
      <c r="C2" s="34"/>
      <c r="D2" s="34"/>
    </row>
    <row r="3" spans="1:6" ht="69" customHeight="1">
      <c r="A3" s="1311" t="str">
        <f>Cover!$B$2</f>
        <v>110kV AIS Substation Extension Package-SS127 under Consultancy services to Electricity Department, Puducherry (PED)</v>
      </c>
      <c r="B3" s="1311"/>
      <c r="C3" s="1311"/>
      <c r="D3" s="1311"/>
      <c r="E3" s="52"/>
      <c r="F3" s="52"/>
    </row>
    <row r="4" spans="1:6" ht="21.95" customHeight="1">
      <c r="A4" s="1281" t="s">
        <v>411</v>
      </c>
      <c r="B4" s="1281"/>
      <c r="C4" s="1281"/>
      <c r="D4" s="1281"/>
    </row>
    <row r="5" spans="1:6" ht="18" customHeight="1">
      <c r="A5" s="40"/>
    </row>
    <row r="6" spans="1:6" ht="18" customHeight="1">
      <c r="A6" s="31" t="str">
        <f>'Sch-1'!A6</f>
        <v>Bidder’s Name and Address (Sole Bidder) :</v>
      </c>
      <c r="D6" s="64" t="s">
        <v>88</v>
      </c>
    </row>
    <row r="7" spans="1:6" ht="36" customHeight="1">
      <c r="A7" s="1307" t="str">
        <f>'Sch-1'!A7</f>
        <v/>
      </c>
      <c r="B7" s="1307"/>
      <c r="C7" s="1307"/>
      <c r="D7" s="65" t="str">
        <f>'Sch-1'!M7</f>
        <v>Contracts Services, 3rd Floor</v>
      </c>
    </row>
    <row r="8" spans="1:6" ht="18" customHeight="1">
      <c r="A8" s="42" t="s">
        <v>388</v>
      </c>
      <c r="B8" s="1280" t="str">
        <f>IF('Sch-1'!C8=0, "", 'Sch-1'!C8)</f>
        <v/>
      </c>
      <c r="C8" s="1280"/>
      <c r="D8" s="65" t="str">
        <f>'Sch-1'!M8</f>
        <v>Power Grid Corporation of India Ltd.,</v>
      </c>
    </row>
    <row r="9" spans="1:6" ht="18" customHeight="1">
      <c r="A9" s="42" t="s">
        <v>389</v>
      </c>
      <c r="B9" s="1280" t="str">
        <f>IF('Sch-1'!C9=0, "", 'Sch-1'!C9)</f>
        <v/>
      </c>
      <c r="C9" s="1280"/>
      <c r="D9" s="65" t="str">
        <f>'Sch-1'!M9</f>
        <v>"Saudamini", Plot No.-2</v>
      </c>
    </row>
    <row r="10" spans="1:6" ht="18" customHeight="1">
      <c r="A10" s="43"/>
      <c r="B10" s="1280" t="str">
        <f>IF('Sch-1'!C10=0, "", 'Sch-1'!C10)</f>
        <v/>
      </c>
      <c r="C10" s="1280"/>
      <c r="D10" s="65" t="str">
        <f>'Sch-1'!M10</f>
        <v xml:space="preserve">Sector-29, </v>
      </c>
    </row>
    <row r="11" spans="1:6" ht="18" customHeight="1">
      <c r="A11" s="43"/>
      <c r="B11" s="1280" t="str">
        <f>IF('Sch-1'!C11=0, "", 'Sch-1'!C11)</f>
        <v/>
      </c>
      <c r="C11" s="1280"/>
      <c r="D11" s="65" t="str">
        <f>'Sch-1'!M11</f>
        <v>Gurgaon (Haryana) - 122001</v>
      </c>
    </row>
    <row r="12" spans="1:6" ht="18" customHeight="1">
      <c r="A12" s="53"/>
      <c r="B12" s="53"/>
      <c r="C12" s="53"/>
      <c r="D12" s="64"/>
    </row>
    <row r="13" spans="1:6" ht="21.95" customHeight="1">
      <c r="A13" s="54" t="s">
        <v>390</v>
      </c>
      <c r="B13" s="1278" t="s">
        <v>251</v>
      </c>
      <c r="C13" s="1279"/>
      <c r="D13" s="55" t="s">
        <v>392</v>
      </c>
    </row>
    <row r="14" spans="1:6" ht="21.95" customHeight="1">
      <c r="A14" s="45" t="s">
        <v>395</v>
      </c>
      <c r="B14" s="1306" t="s">
        <v>412</v>
      </c>
      <c r="C14" s="1306"/>
      <c r="D14" s="69">
        <f>'Sch-1'!N159*(1-Discount!K18)+(1-Discount!K23)*'Sch-1'!N160</f>
        <v>0</v>
      </c>
    </row>
    <row r="15" spans="1:6" ht="35.1" customHeight="1">
      <c r="A15" s="56"/>
      <c r="B15" s="1308" t="s">
        <v>413</v>
      </c>
      <c r="C15" s="1305"/>
      <c r="D15" s="47"/>
    </row>
    <row r="16" spans="1:6" ht="21.95" customHeight="1">
      <c r="A16" s="45" t="s">
        <v>399</v>
      </c>
      <c r="B16" s="1306" t="s">
        <v>414</v>
      </c>
      <c r="C16" s="1306"/>
      <c r="D16" s="69">
        <f>'Sch-6'!D16*(1-Discount!K19)</f>
        <v>0</v>
      </c>
    </row>
    <row r="17" spans="1:6" ht="35.1" customHeight="1">
      <c r="A17" s="56"/>
      <c r="B17" s="1304" t="s">
        <v>415</v>
      </c>
      <c r="C17" s="1305"/>
      <c r="D17" s="47"/>
    </row>
    <row r="18" spans="1:6" ht="21.95" customHeight="1">
      <c r="A18" s="45" t="s">
        <v>416</v>
      </c>
      <c r="B18" s="1306" t="s">
        <v>417</v>
      </c>
      <c r="C18" s="1306"/>
      <c r="D18" s="69">
        <f>'Sch-6'!D18*(1-Discount!K20)</f>
        <v>0</v>
      </c>
    </row>
    <row r="19" spans="1:6" ht="30" customHeight="1">
      <c r="A19" s="56"/>
      <c r="B19" s="1308" t="s">
        <v>418</v>
      </c>
      <c r="C19" s="1305"/>
      <c r="D19" s="47"/>
    </row>
    <row r="20" spans="1:6" ht="21.95" customHeight="1">
      <c r="A20" s="45" t="s">
        <v>419</v>
      </c>
      <c r="B20" s="1306" t="s">
        <v>420</v>
      </c>
      <c r="C20" s="1306"/>
      <c r="D20" s="254">
        <f>'Sch-6'!D20*(1-Discount!K21)</f>
        <v>0</v>
      </c>
    </row>
    <row r="21" spans="1:6" ht="30" customHeight="1">
      <c r="A21" s="56"/>
      <c r="B21" s="1308" t="s">
        <v>421</v>
      </c>
      <c r="C21" s="1305"/>
      <c r="D21" s="47"/>
    </row>
    <row r="22" spans="1:6" ht="21.95" hidden="1" customHeight="1">
      <c r="A22" s="45" t="s">
        <v>422</v>
      </c>
      <c r="B22" s="1306" t="s">
        <v>423</v>
      </c>
      <c r="C22" s="1306"/>
      <c r="D22" s="254">
        <f>'Sch-6'!D22*(1-Discount!K22)</f>
        <v>0</v>
      </c>
    </row>
    <row r="23" spans="1:6" ht="38.25" hidden="1" customHeight="1">
      <c r="A23" s="56"/>
      <c r="B23" s="1304" t="s">
        <v>379</v>
      </c>
      <c r="C23" s="1305"/>
      <c r="D23" s="47"/>
    </row>
    <row r="24" spans="1:6" ht="30" customHeight="1">
      <c r="A24" s="45">
        <v>5</v>
      </c>
      <c r="B24" s="1306" t="s">
        <v>424</v>
      </c>
      <c r="C24" s="1306"/>
      <c r="D24" s="69">
        <f>'Sch-5 Dis'!D18</f>
        <v>0</v>
      </c>
    </row>
    <row r="25" spans="1:6" ht="51" customHeight="1">
      <c r="A25" s="56"/>
      <c r="B25" s="1308" t="s">
        <v>425</v>
      </c>
      <c r="C25" s="1305"/>
      <c r="D25" s="253"/>
    </row>
    <row r="26" spans="1:6" ht="21.95" customHeight="1">
      <c r="A26" s="45" t="s">
        <v>426</v>
      </c>
      <c r="B26" s="1306" t="s">
        <v>427</v>
      </c>
      <c r="C26" s="1306"/>
      <c r="D26" s="254">
        <f>'Sch-6'!D26*(1-Discount!K23)</f>
        <v>0</v>
      </c>
    </row>
    <row r="27" spans="1:6" ht="35.1" customHeight="1">
      <c r="A27" s="56"/>
      <c r="B27" s="1308" t="s">
        <v>428</v>
      </c>
      <c r="C27" s="1305"/>
      <c r="D27" s="47"/>
    </row>
    <row r="28" spans="1:6" ht="28.5" customHeight="1">
      <c r="A28" s="1284"/>
      <c r="B28" s="1310" t="s">
        <v>429</v>
      </c>
      <c r="C28" s="1310"/>
      <c r="D28" s="70">
        <f>ROUND(SUM(D14,D16,D18,D20,D24),0)</f>
        <v>0</v>
      </c>
    </row>
    <row r="29" spans="1:6" ht="25.5" customHeight="1">
      <c r="A29" s="1284"/>
      <c r="B29" s="1310"/>
      <c r="C29" s="1310"/>
      <c r="D29" s="185"/>
    </row>
    <row r="30" spans="1:6" ht="18.75" customHeight="1">
      <c r="A30" s="77"/>
      <c r="B30" s="78"/>
      <c r="C30" s="78"/>
      <c r="D30" s="79"/>
    </row>
    <row r="31" spans="1:6" ht="27.95" customHeight="1">
      <c r="A31" s="77"/>
      <c r="B31" s="78"/>
      <c r="C31" s="101"/>
      <c r="D31" s="79"/>
    </row>
    <row r="32" spans="1:6" ht="27.95" customHeight="1">
      <c r="A32" s="99" t="s">
        <v>230</v>
      </c>
      <c r="B32" s="114" t="str">
        <f>IF('Sch-1'!B167=0,"", 'Sch-1'!B167)</f>
        <v>--</v>
      </c>
      <c r="C32" s="101" t="s">
        <v>232</v>
      </c>
      <c r="D32" s="110" t="str">
        <f>IF('Sch-1'!M168=0,"",'Sch-1'!M168)</f>
        <v/>
      </c>
      <c r="F32" s="102"/>
    </row>
    <row r="33" spans="1:6" ht="27.95" customHeight="1">
      <c r="A33" s="99" t="s">
        <v>231</v>
      </c>
      <c r="B33" s="114" t="str">
        <f>IF('Sch-1'!B168=0,"", 'Sch-1'!B168)</f>
        <v/>
      </c>
      <c r="C33" s="101" t="s">
        <v>233</v>
      </c>
      <c r="D33" s="110" t="str">
        <f>IF('Sch-1'!M169=0,"",'Sch-1'!M169)</f>
        <v/>
      </c>
      <c r="F33" s="67"/>
    </row>
    <row r="34" spans="1:6" ht="27.95" customHeight="1">
      <c r="A34" s="89"/>
      <c r="B34" s="88"/>
      <c r="C34" s="101"/>
      <c r="F34" s="67"/>
    </row>
    <row r="35" spans="1:6" ht="30" customHeight="1">
      <c r="A35" s="89"/>
      <c r="B35" s="88"/>
      <c r="C35" s="101"/>
      <c r="D35" s="89"/>
      <c r="F35" s="102"/>
    </row>
    <row r="36" spans="1:6" ht="30" customHeight="1">
      <c r="A36" s="51"/>
      <c r="B36" s="51"/>
      <c r="C36" s="57"/>
      <c r="E36" s="58"/>
    </row>
  </sheetData>
  <sheetProtection password="EE0B" sheet="1" formatColumns="0" formatRows="0" selectLockedCells="1"/>
  <customSheetViews>
    <customSheetView guid="{59B22650-2E89-4930-B28D-7EF16B09BF94}" showPageBreaks="1" printArea="1" hiddenRows="1" view="pageBreakPreview" topLeftCell="A13">
      <selection activeCell="D29" sqref="D29"/>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023E95C7-CD0A-46A1-945E-64751E02EBFE}" showPageBreaks="1" printArea="1" hiddenRows="1" view="pageBreakPreview" topLeftCell="A16">
      <selection activeCell="D29" sqref="D29"/>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B23AD343-29DA-4CE0-BD10-47BF44F3782F}" topLeftCell="A16">
      <selection activeCell="G8" sqref="G8"/>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E9F4E142-7D26-464D-BECA-4F3806DB1FE1}" topLeftCell="A16">
      <selection activeCell="G8" sqref="G8"/>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483E1266-F7EB-4547-BBEC-59BD72B9AE8B}" showPageBreaks="1" printArea="1" hiddenRows="1" view="pageBreakPreview" topLeftCell="A13">
      <selection activeCell="D29" sqref="D29"/>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28" type="noConversion"/>
  <printOptions horizontalCentered="1"/>
  <pageMargins left="0.5" right="0.38" top="0.56999999999999995" bottom="0.48" header="0.38" footer="0.24"/>
  <pageSetup paperSize="9" fitToHeight="0" orientation="portrait" r:id="rId25"/>
  <headerFooter alignWithMargins="0">
    <oddFooter>&amp;R&amp;"Book Antiqua,Bold"&amp;10Schedule-6/ Page &amp;P of &amp;N</oddFooter>
  </headerFooter>
  <drawing r:id="rId2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B16" sqref="B16:N16"/>
    </sheetView>
  </sheetViews>
  <sheetFormatPr defaultColWidth="9" defaultRowHeight="16.5"/>
  <cols>
    <col min="1" max="8" width="11.375" style="365" customWidth="1"/>
    <col min="9" max="9" width="31.375" style="324" customWidth="1"/>
    <col min="10" max="10" width="7.625" style="324" customWidth="1"/>
    <col min="11" max="11" width="10.25" style="324" customWidth="1"/>
    <col min="12" max="12" width="15.375" style="324" customWidth="1"/>
    <col min="13" max="13" width="15.75" style="324" customWidth="1"/>
    <col min="14" max="14" width="23.625" style="256" customWidth="1"/>
    <col min="15" max="15" width="9" style="370" customWidth="1"/>
    <col min="16" max="16" width="0" style="182" hidden="1" customWidth="1"/>
    <col min="17" max="17" width="18.5" style="182" hidden="1" customWidth="1"/>
    <col min="18" max="18" width="34.25" style="182" hidden="1" customWidth="1"/>
    <col min="19" max="32" width="9" style="182"/>
    <col min="33" max="33" width="0" style="182" hidden="1" customWidth="1"/>
    <col min="34" max="34" width="13.875" style="182" hidden="1" customWidth="1"/>
    <col min="35" max="35" width="13.625" style="182" hidden="1" customWidth="1"/>
    <col min="36" max="36" width="21.375" style="182" hidden="1" customWidth="1"/>
    <col min="37" max="37" width="12" style="182" hidden="1" customWidth="1"/>
    <col min="38" max="39" width="0" style="182" hidden="1" customWidth="1"/>
    <col min="40" max="48" width="9" style="182"/>
    <col min="49" max="16384" width="9" style="370"/>
  </cols>
  <sheetData>
    <row r="1" spans="1:48" ht="18" customHeight="1">
      <c r="A1" s="81" t="str">
        <f>Cover!B3</f>
        <v>Spec. No.: CC/NT/W-AIS/DOM/A02/24/08413</v>
      </c>
      <c r="B1" s="81"/>
      <c r="C1" s="81"/>
      <c r="D1" s="81"/>
      <c r="E1" s="81"/>
      <c r="F1" s="81"/>
      <c r="G1" s="81"/>
      <c r="H1" s="81"/>
      <c r="I1" s="82"/>
      <c r="J1" s="83"/>
      <c r="K1" s="83"/>
      <c r="L1" s="83"/>
      <c r="M1" s="85" t="s">
        <v>431</v>
      </c>
      <c r="O1" s="267"/>
    </row>
    <row r="2" spans="1:48" ht="3" customHeight="1">
      <c r="A2" s="67"/>
      <c r="B2" s="67"/>
      <c r="C2" s="67"/>
      <c r="D2" s="67"/>
      <c r="E2" s="67"/>
      <c r="F2" s="67"/>
      <c r="G2" s="67"/>
      <c r="H2" s="67"/>
      <c r="I2" s="88"/>
      <c r="J2" s="89"/>
      <c r="K2" s="89"/>
      <c r="L2" s="89"/>
      <c r="M2" s="89"/>
      <c r="O2" s="267"/>
    </row>
    <row r="3" spans="1:48" ht="96.75" customHeight="1">
      <c r="A3" s="1312" t="str">
        <f>Cover!$B$2</f>
        <v>110kV AIS Substation Extension Package-SS127 under Consultancy services to Electricity Department, Puducherry (PED)</v>
      </c>
      <c r="B3" s="1312"/>
      <c r="C3" s="1312"/>
      <c r="D3" s="1312"/>
      <c r="E3" s="1312"/>
      <c r="F3" s="1312"/>
      <c r="G3" s="1312"/>
      <c r="H3" s="1312"/>
      <c r="I3" s="1312"/>
      <c r="J3" s="1312"/>
      <c r="K3" s="1312"/>
      <c r="L3" s="1312"/>
      <c r="M3" s="1312"/>
      <c r="N3" s="1312"/>
      <c r="O3" s="267"/>
      <c r="AG3" s="197" t="s">
        <v>263</v>
      </c>
      <c r="AI3" s="218">
        <f>IF(ISERROR(#REF!/('Sch-6'!D14+'Sch-6'!D16+'Sch-6'!D18)),0,#REF!/( 'Sch-6'!D14+'Sch-6'!D16+'Sch-6'!D18))</f>
        <v>0</v>
      </c>
    </row>
    <row r="4" spans="1:48" ht="21.95" customHeight="1">
      <c r="A4" s="1266" t="s">
        <v>276</v>
      </c>
      <c r="B4" s="1266"/>
      <c r="C4" s="1266"/>
      <c r="D4" s="1266"/>
      <c r="E4" s="1266"/>
      <c r="F4" s="1266"/>
      <c r="G4" s="1266"/>
      <c r="H4" s="1266"/>
      <c r="I4" s="1266"/>
      <c r="J4" s="1266"/>
      <c r="K4" s="1266"/>
      <c r="L4" s="1266"/>
      <c r="M4" s="1266"/>
      <c r="N4" s="1266"/>
      <c r="O4" s="267"/>
      <c r="AG4" s="197" t="s">
        <v>265</v>
      </c>
      <c r="AI4" s="218" t="e">
        <f>#REF!</f>
        <v>#REF!</v>
      </c>
    </row>
    <row r="5" spans="1:48" ht="18.600000000000001" customHeight="1">
      <c r="A5" s="68"/>
      <c r="B5" s="68"/>
      <c r="C5" s="68"/>
      <c r="D5" s="68"/>
      <c r="E5" s="68"/>
      <c r="F5" s="68"/>
      <c r="G5" s="68"/>
      <c r="H5" s="68"/>
      <c r="I5" s="107"/>
      <c r="J5" s="107"/>
      <c r="K5" s="107"/>
      <c r="L5" s="107"/>
      <c r="M5" s="107"/>
      <c r="O5" s="267"/>
      <c r="AG5" s="197" t="s">
        <v>432</v>
      </c>
      <c r="AI5" s="218">
        <f>IF(ISERROR(#REF!/#REF!),0,#REF! /#REF!)</f>
        <v>0</v>
      </c>
    </row>
    <row r="6" spans="1:48" ht="27.95" customHeight="1">
      <c r="A6" s="31" t="str">
        <f>'Sch-1'!A6</f>
        <v>Bidder’s Name and Address (Sole Bidder) :</v>
      </c>
      <c r="B6" s="31"/>
      <c r="C6" s="31"/>
      <c r="D6" s="31"/>
      <c r="E6" s="31"/>
      <c r="F6" s="31"/>
      <c r="G6" s="31"/>
      <c r="H6" s="31"/>
      <c r="I6" s="41"/>
      <c r="J6" s="41"/>
      <c r="K6" s="503" t="s">
        <v>88</v>
      </c>
      <c r="L6" s="32"/>
      <c r="M6" s="41"/>
      <c r="O6" s="267"/>
      <c r="AG6" s="197" t="s">
        <v>433</v>
      </c>
      <c r="AI6" s="218" t="e">
        <f>#REF!</f>
        <v>#REF!</v>
      </c>
    </row>
    <row r="7" spans="1:48" ht="36" customHeight="1">
      <c r="A7" s="1315" t="str">
        <f>'Sch-1'!A7</f>
        <v/>
      </c>
      <c r="B7" s="1315"/>
      <c r="C7" s="1315"/>
      <c r="D7" s="1315"/>
      <c r="E7" s="1315"/>
      <c r="F7" s="1315"/>
      <c r="G7" s="1315"/>
      <c r="H7" s="1315"/>
      <c r="I7" s="1315"/>
      <c r="J7" s="1315"/>
      <c r="K7" s="90" t="str">
        <f>'Sch-1'!M7</f>
        <v>Contracts Services, 3rd Floor</v>
      </c>
      <c r="L7" s="32"/>
      <c r="M7" s="422"/>
      <c r="O7" s="267"/>
      <c r="AG7" s="197" t="s">
        <v>268</v>
      </c>
      <c r="AI7" s="218" t="e">
        <f>SUM(AI3:AI6)</f>
        <v>#REF!</v>
      </c>
    </row>
    <row r="8" spans="1:48" ht="27.95" customHeight="1">
      <c r="A8" s="42" t="s">
        <v>388</v>
      </c>
      <c r="B8" s="42"/>
      <c r="C8" s="42"/>
      <c r="D8" s="42"/>
      <c r="E8" s="42"/>
      <c r="F8" s="42"/>
      <c r="G8" s="42"/>
      <c r="H8" s="42"/>
      <c r="I8" s="1280" t="str">
        <f>IF('Sch-1'!C8=0, "", 'Sch-1'!C8)</f>
        <v/>
      </c>
      <c r="J8" s="1280"/>
      <c r="K8" s="90" t="str">
        <f>'Sch-1'!M8</f>
        <v>Power Grid Corporation of India Ltd.,</v>
      </c>
      <c r="L8" s="32"/>
      <c r="M8" s="421"/>
      <c r="O8" s="267"/>
    </row>
    <row r="9" spans="1:48" ht="27.95" customHeight="1">
      <c r="A9" s="42" t="s">
        <v>389</v>
      </c>
      <c r="B9" s="42"/>
      <c r="C9" s="42"/>
      <c r="D9" s="42"/>
      <c r="E9" s="42"/>
      <c r="F9" s="42"/>
      <c r="G9" s="42"/>
      <c r="H9" s="42"/>
      <c r="I9" s="1280" t="str">
        <f>IF('Sch-1'!C9=0, "", 'Sch-1'!C9)</f>
        <v/>
      </c>
      <c r="J9" s="1280"/>
      <c r="K9" s="90" t="str">
        <f>'Sch-1'!M9</f>
        <v>"Saudamini", Plot No.-2</v>
      </c>
      <c r="L9" s="32"/>
      <c r="M9" s="421"/>
      <c r="O9" s="267"/>
    </row>
    <row r="10" spans="1:48" ht="27.95" customHeight="1">
      <c r="A10" s="43"/>
      <c r="B10" s="43"/>
      <c r="C10" s="43"/>
      <c r="D10" s="43"/>
      <c r="E10" s="43"/>
      <c r="F10" s="43"/>
      <c r="G10" s="43"/>
      <c r="H10" s="43"/>
      <c r="I10" s="1280" t="str">
        <f>IF('Sch-1'!C10=0, "", 'Sch-1'!C10)</f>
        <v/>
      </c>
      <c r="J10" s="1280"/>
      <c r="K10" s="90" t="str">
        <f>'Sch-1'!M10</f>
        <v xml:space="preserve">Sector-29, </v>
      </c>
      <c r="L10" s="32"/>
      <c r="M10" s="421"/>
      <c r="O10" s="267"/>
      <c r="AG10" s="197" t="s">
        <v>269</v>
      </c>
      <c r="AI10" s="225">
        <f>'Sch-1'!AA10</f>
        <v>0</v>
      </c>
    </row>
    <row r="11" spans="1:48" ht="27.95" customHeight="1">
      <c r="A11" s="43"/>
      <c r="B11" s="43"/>
      <c r="C11" s="43"/>
      <c r="D11" s="43"/>
      <c r="E11" s="43"/>
      <c r="F11" s="43"/>
      <c r="G11" s="43"/>
      <c r="H11" s="43"/>
      <c r="I11" s="1280" t="str">
        <f>IF('Sch-1'!C11=0, "", 'Sch-1'!C11)</f>
        <v/>
      </c>
      <c r="J11" s="1280"/>
      <c r="K11" s="90" t="str">
        <f>'Sch-1'!M11</f>
        <v>Gurgaon (Haryana) - 122001</v>
      </c>
      <c r="L11" s="32"/>
      <c r="M11" s="421"/>
      <c r="O11" s="267"/>
      <c r="AG11" s="197"/>
      <c r="AI11" s="218"/>
    </row>
    <row r="12" spans="1:48" ht="7.5" customHeight="1">
      <c r="A12" s="43"/>
      <c r="B12" s="43"/>
      <c r="C12" s="43"/>
      <c r="D12" s="43"/>
      <c r="E12" s="43"/>
      <c r="F12" s="43"/>
      <c r="G12" s="43"/>
      <c r="H12" s="43"/>
      <c r="I12" s="421"/>
      <c r="J12" s="421"/>
      <c r="K12" s="421"/>
      <c r="L12" s="421"/>
      <c r="M12" s="421"/>
      <c r="N12" s="206"/>
      <c r="O12" s="182"/>
      <c r="AG12" s="197"/>
      <c r="AI12" s="218"/>
    </row>
    <row r="13" spans="1:48" ht="27.95" customHeight="1" thickBot="1">
      <c r="A13" s="1316" t="s">
        <v>434</v>
      </c>
      <c r="B13" s="1316"/>
      <c r="C13" s="1316"/>
      <c r="D13" s="1316"/>
      <c r="E13" s="1316"/>
      <c r="F13" s="1316"/>
      <c r="G13" s="1316"/>
      <c r="H13" s="1316"/>
      <c r="I13" s="1316"/>
      <c r="J13" s="1316"/>
      <c r="K13" s="1316"/>
      <c r="L13" s="1316"/>
      <c r="M13" s="1316"/>
      <c r="N13" s="206"/>
      <c r="O13" s="182"/>
    </row>
    <row r="14" spans="1:48" ht="157.5">
      <c r="A14" s="796" t="s">
        <v>435</v>
      </c>
      <c r="B14" s="797" t="s">
        <v>101</v>
      </c>
      <c r="C14" s="797" t="s">
        <v>436</v>
      </c>
      <c r="D14" s="798" t="s">
        <v>437</v>
      </c>
      <c r="E14" s="776" t="s">
        <v>105</v>
      </c>
      <c r="F14" s="776" t="s">
        <v>438</v>
      </c>
      <c r="G14" s="776" t="s">
        <v>107</v>
      </c>
      <c r="H14" s="776" t="s">
        <v>108</v>
      </c>
      <c r="I14" s="799" t="s">
        <v>439</v>
      </c>
      <c r="J14" s="799" t="s">
        <v>110</v>
      </c>
      <c r="K14" s="799" t="s">
        <v>252</v>
      </c>
      <c r="L14" s="799" t="s">
        <v>440</v>
      </c>
      <c r="M14" s="800" t="s">
        <v>441</v>
      </c>
      <c r="N14" s="783" t="s">
        <v>288</v>
      </c>
      <c r="O14" s="182"/>
      <c r="Q14" s="738" t="s">
        <v>442</v>
      </c>
      <c r="R14" s="738" t="s">
        <v>375</v>
      </c>
      <c r="AH14" s="1317" t="s">
        <v>443</v>
      </c>
      <c r="AI14" s="1317"/>
      <c r="AJ14" s="199" t="s">
        <v>247</v>
      </c>
      <c r="AK14" s="1317" t="s">
        <v>444</v>
      </c>
      <c r="AL14" s="1317"/>
    </row>
    <row r="15" spans="1:48" s="751" customFormat="1">
      <c r="A15" s="801">
        <v>1</v>
      </c>
      <c r="B15" s="801">
        <v>2</v>
      </c>
      <c r="C15" s="801">
        <v>3</v>
      </c>
      <c r="D15" s="801">
        <v>4</v>
      </c>
      <c r="E15" s="802">
        <v>5</v>
      </c>
      <c r="F15" s="802">
        <v>6</v>
      </c>
      <c r="G15" s="802">
        <v>7</v>
      </c>
      <c r="H15" s="802">
        <v>8</v>
      </c>
      <c r="I15" s="799">
        <v>9</v>
      </c>
      <c r="J15" s="799">
        <v>10</v>
      </c>
      <c r="K15" s="799">
        <v>11</v>
      </c>
      <c r="L15" s="799">
        <v>12</v>
      </c>
      <c r="M15" s="800" t="s">
        <v>445</v>
      </c>
      <c r="N15" s="789">
        <v>14</v>
      </c>
      <c r="O15" s="750"/>
      <c r="P15" s="750"/>
      <c r="Q15" s="638"/>
      <c r="R15" s="721"/>
      <c r="S15" s="750"/>
      <c r="T15" s="750"/>
      <c r="U15" s="750"/>
      <c r="V15" s="750"/>
      <c r="W15" s="750"/>
      <c r="X15" s="750"/>
      <c r="Y15" s="750"/>
      <c r="Z15" s="750"/>
      <c r="AA15" s="750"/>
      <c r="AB15" s="750"/>
      <c r="AC15" s="750"/>
      <c r="AD15" s="750"/>
      <c r="AE15" s="750"/>
      <c r="AF15" s="750"/>
      <c r="AG15" s="750"/>
      <c r="AH15" s="735"/>
      <c r="AI15" s="735"/>
      <c r="AJ15" s="199"/>
      <c r="AK15" s="735"/>
      <c r="AL15" s="735"/>
      <c r="AM15" s="750"/>
      <c r="AN15" s="750"/>
      <c r="AO15" s="750"/>
      <c r="AP15" s="750"/>
      <c r="AQ15" s="750"/>
      <c r="AR15" s="750"/>
      <c r="AS15" s="750"/>
      <c r="AT15" s="750"/>
      <c r="AU15" s="750"/>
      <c r="AV15" s="750"/>
    </row>
    <row r="16" spans="1:48" s="751" customFormat="1">
      <c r="A16" s="811" t="s">
        <v>14</v>
      </c>
      <c r="B16" s="1325"/>
      <c r="C16" s="1326"/>
      <c r="D16" s="1326"/>
      <c r="E16" s="1326"/>
      <c r="F16" s="1326"/>
      <c r="G16" s="1326"/>
      <c r="H16" s="1326"/>
      <c r="I16" s="1326"/>
      <c r="J16" s="1326"/>
      <c r="K16" s="1326"/>
      <c r="L16" s="1326"/>
      <c r="M16" s="1326"/>
      <c r="N16" s="1327"/>
      <c r="O16" s="750"/>
      <c r="P16" s="750"/>
      <c r="Q16" s="638"/>
      <c r="R16" s="721"/>
      <c r="S16" s="750"/>
      <c r="T16" s="750"/>
      <c r="U16" s="750"/>
      <c r="V16" s="750"/>
      <c r="W16" s="750"/>
      <c r="X16" s="750"/>
      <c r="Y16" s="750"/>
      <c r="Z16" s="750"/>
      <c r="AA16" s="750"/>
      <c r="AB16" s="750"/>
      <c r="AC16" s="750"/>
      <c r="AD16" s="750"/>
      <c r="AE16" s="750"/>
      <c r="AF16" s="750"/>
      <c r="AG16" s="750"/>
      <c r="AH16" s="735"/>
      <c r="AI16" s="735"/>
      <c r="AJ16" s="199"/>
      <c r="AK16" s="735"/>
      <c r="AL16" s="735"/>
      <c r="AM16" s="750"/>
      <c r="AN16" s="750"/>
      <c r="AO16" s="750"/>
      <c r="AP16" s="750"/>
      <c r="AQ16" s="750"/>
      <c r="AR16" s="750"/>
      <c r="AS16" s="750"/>
      <c r="AT16" s="750"/>
      <c r="AU16" s="750"/>
      <c r="AV16" s="750"/>
    </row>
    <row r="17" spans="1:48" s="426" customFormat="1" hidden="1">
      <c r="A17" s="627">
        <v>1</v>
      </c>
      <c r="B17" s="769"/>
      <c r="C17" s="769"/>
      <c r="D17" s="769"/>
      <c r="E17" s="627"/>
      <c r="F17" s="720"/>
      <c r="G17" s="697"/>
      <c r="H17" s="722"/>
      <c r="I17" s="628"/>
      <c r="J17" s="511"/>
      <c r="K17" s="512"/>
      <c r="L17" s="508"/>
      <c r="M17" s="507" t="str">
        <f>IF(L17=0, "Included", IF(ISERROR(K17*L17), L17, K17*L17))</f>
        <v>Included</v>
      </c>
      <c r="N17" s="804">
        <f>R17</f>
        <v>0</v>
      </c>
      <c r="O17" s="524"/>
      <c r="P17" s="524"/>
      <c r="Q17" s="638">
        <f>IF(M17="Included",0,M17)</f>
        <v>0</v>
      </c>
      <c r="R17" s="721">
        <f>IF(H17="", G17*Q17,H17*Q17)</f>
        <v>0</v>
      </c>
      <c r="S17" s="524"/>
      <c r="T17" s="524"/>
    </row>
    <row r="18" spans="1:48" s="426" customFormat="1" hidden="1">
      <c r="A18" s="627">
        <v>2</v>
      </c>
      <c r="B18" s="769"/>
      <c r="C18" s="769"/>
      <c r="D18" s="769"/>
      <c r="E18" s="627"/>
      <c r="F18" s="720"/>
      <c r="G18" s="697"/>
      <c r="H18" s="722"/>
      <c r="I18" s="628"/>
      <c r="J18" s="511"/>
      <c r="K18" s="512"/>
      <c r="L18" s="508"/>
      <c r="M18" s="507" t="str">
        <f>IF(L18=0, "Included", IF(ISERROR(K18*L18), L18, K18*L18))</f>
        <v>Included</v>
      </c>
      <c r="N18" s="804">
        <f>R18</f>
        <v>0</v>
      </c>
      <c r="O18" s="524"/>
      <c r="P18" s="524"/>
      <c r="Q18" s="638">
        <f>IF(M18="Included",0,M18)</f>
        <v>0</v>
      </c>
      <c r="R18" s="721">
        <f>IF(H18="", G18*Q18,H18*Q18)</f>
        <v>0</v>
      </c>
      <c r="S18" s="524"/>
      <c r="T18" s="524"/>
    </row>
    <row r="19" spans="1:48" ht="45" customHeight="1">
      <c r="A19" s="43"/>
      <c r="B19" s="43"/>
      <c r="C19" s="43"/>
      <c r="D19" s="43"/>
      <c r="E19" s="43"/>
      <c r="F19" s="1268" t="s">
        <v>376</v>
      </c>
      <c r="G19" s="1268"/>
      <c r="H19" s="1268"/>
      <c r="I19" s="1268"/>
      <c r="J19" s="1268"/>
      <c r="K19" s="1268"/>
      <c r="L19" s="1268"/>
      <c r="M19" s="421"/>
      <c r="N19" s="206"/>
      <c r="O19" s="182"/>
      <c r="AG19" s="197"/>
      <c r="AI19" s="218"/>
    </row>
    <row r="20" spans="1:48" s="426" customFormat="1" ht="24.75" customHeight="1">
      <c r="A20" s="1319"/>
      <c r="B20" s="1320"/>
      <c r="C20" s="1320"/>
      <c r="D20" s="1320"/>
      <c r="E20" s="1320"/>
      <c r="F20" s="1320"/>
      <c r="G20" s="1320"/>
      <c r="H20" s="1321"/>
      <c r="I20" s="805" t="s">
        <v>446</v>
      </c>
      <c r="J20" s="805"/>
      <c r="K20" s="805"/>
      <c r="L20" s="805"/>
      <c r="M20" s="806">
        <f>SUM(M17:M18)</f>
        <v>0</v>
      </c>
      <c r="N20" s="807"/>
      <c r="O20" s="524"/>
      <c r="P20" s="524"/>
      <c r="Q20" s="524"/>
      <c r="R20" s="524"/>
      <c r="S20" s="524"/>
      <c r="T20" s="524"/>
    </row>
    <row r="21" spans="1:48" ht="36" customHeight="1">
      <c r="A21" s="1322"/>
      <c r="B21" s="1323"/>
      <c r="C21" s="1323"/>
      <c r="D21" s="1323"/>
      <c r="E21" s="1323"/>
      <c r="F21" s="1323"/>
      <c r="G21" s="1323"/>
      <c r="H21" s="1324"/>
      <c r="I21" s="808" t="s">
        <v>288</v>
      </c>
      <c r="J21" s="808"/>
      <c r="K21" s="808"/>
      <c r="L21" s="808"/>
      <c r="M21" s="808"/>
      <c r="N21" s="806">
        <f>SUM(N17:N18)</f>
        <v>0</v>
      </c>
      <c r="O21" s="182"/>
      <c r="AH21" s="226"/>
      <c r="AI21" s="226"/>
      <c r="AK21" s="226"/>
      <c r="AL21" s="226"/>
      <c r="AM21" s="267"/>
      <c r="AN21" s="267"/>
      <c r="AO21" s="267"/>
      <c r="AP21" s="267"/>
      <c r="AQ21" s="267"/>
      <c r="AR21" s="267"/>
      <c r="AS21" s="267"/>
      <c r="AT21" s="267"/>
      <c r="AU21" s="267"/>
      <c r="AV21" s="267"/>
    </row>
    <row r="22" spans="1:48" ht="19.5" customHeight="1">
      <c r="A22" s="371"/>
      <c r="B22" s="371"/>
      <c r="C22" s="371"/>
      <c r="D22" s="371"/>
      <c r="E22" s="371"/>
      <c r="F22" s="371"/>
      <c r="G22" s="371"/>
      <c r="H22" s="371"/>
      <c r="I22" s="371"/>
      <c r="J22" s="1259"/>
      <c r="K22" s="1259"/>
      <c r="L22" s="1259"/>
      <c r="M22" s="1259"/>
      <c r="O22" s="267"/>
      <c r="AH22" s="255"/>
      <c r="AI22" s="227"/>
      <c r="AM22" s="267"/>
      <c r="AN22" s="267"/>
      <c r="AO22" s="267"/>
      <c r="AP22" s="267"/>
      <c r="AQ22" s="267"/>
      <c r="AR22" s="267"/>
      <c r="AS22" s="267"/>
      <c r="AT22" s="267"/>
      <c r="AU22" s="267"/>
      <c r="AV22" s="267"/>
    </row>
    <row r="23" spans="1:48" ht="19.5" customHeight="1">
      <c r="A23" s="99" t="s">
        <v>230</v>
      </c>
      <c r="B23" s="99"/>
      <c r="C23" s="99"/>
      <c r="D23" s="99"/>
      <c r="E23" s="114" t="str">
        <f>'Sch-1'!B167</f>
        <v>--</v>
      </c>
      <c r="F23" s="99"/>
      <c r="G23" s="99"/>
      <c r="H23" s="99"/>
      <c r="I23" s="32"/>
      <c r="J23" s="1259" t="str">
        <f>"Printed Name   : " &amp; 'Sch-1'!M168</f>
        <v xml:space="preserve">Printed Name   : </v>
      </c>
      <c r="K23" s="1259"/>
      <c r="L23" s="1259"/>
      <c r="M23" s="1259"/>
      <c r="O23" s="267"/>
      <c r="AM23" s="267"/>
      <c r="AN23" s="267"/>
      <c r="AO23" s="267"/>
      <c r="AP23" s="267"/>
      <c r="AQ23" s="267"/>
      <c r="AR23" s="267"/>
      <c r="AS23" s="267"/>
      <c r="AT23" s="267"/>
      <c r="AU23" s="267"/>
      <c r="AV23" s="267"/>
    </row>
    <row r="24" spans="1:48" ht="27.75" customHeight="1">
      <c r="A24" s="99" t="s">
        <v>231</v>
      </c>
      <c r="B24" s="99"/>
      <c r="C24" s="99"/>
      <c r="D24" s="99"/>
      <c r="E24" s="110" t="str">
        <f>'Sch-1'!B168</f>
        <v/>
      </c>
      <c r="F24" s="99"/>
      <c r="G24" s="99"/>
      <c r="H24" s="99"/>
      <c r="I24" s="32"/>
      <c r="J24" s="1259" t="str">
        <f>"Designation      : " &amp; 'Sch-1'!M169</f>
        <v xml:space="preserve">Designation      : </v>
      </c>
      <c r="K24" s="1259"/>
      <c r="L24" s="1259"/>
      <c r="M24" s="1259"/>
      <c r="O24" s="267"/>
      <c r="AM24" s="267"/>
      <c r="AN24" s="267"/>
      <c r="AO24" s="267"/>
      <c r="AP24" s="267"/>
      <c r="AQ24" s="267"/>
      <c r="AR24" s="267"/>
      <c r="AS24" s="267"/>
      <c r="AT24" s="267"/>
      <c r="AU24" s="267"/>
      <c r="AV24" s="267"/>
    </row>
    <row r="25" spans="1:48" ht="36.75" customHeight="1">
      <c r="A25" s="111" t="s">
        <v>447</v>
      </c>
      <c r="B25" s="111"/>
      <c r="C25" s="111"/>
      <c r="D25" s="111"/>
      <c r="E25" s="1318" t="s">
        <v>448</v>
      </c>
      <c r="F25" s="1318"/>
      <c r="G25" s="1318"/>
      <c r="H25" s="1318"/>
      <c r="I25" s="1318"/>
      <c r="J25" s="1318"/>
      <c r="K25" s="1318"/>
      <c r="L25" s="1318"/>
      <c r="M25" s="1318"/>
      <c r="O25" s="267"/>
      <c r="AM25" s="267"/>
      <c r="AN25" s="267"/>
      <c r="AO25" s="267"/>
      <c r="AP25" s="267"/>
      <c r="AQ25" s="267"/>
      <c r="AR25" s="267"/>
      <c r="AS25" s="267"/>
      <c r="AT25" s="267"/>
      <c r="AU25" s="267"/>
      <c r="AV25" s="267"/>
    </row>
    <row r="26" spans="1:48" ht="31.5" customHeight="1">
      <c r="A26" s="302"/>
      <c r="B26" s="302"/>
      <c r="C26" s="302"/>
      <c r="D26" s="302"/>
      <c r="E26" s="302"/>
      <c r="F26" s="302"/>
      <c r="G26" s="302"/>
      <c r="H26" s="302"/>
      <c r="I26" s="32"/>
      <c r="J26" s="32"/>
      <c r="K26" s="32"/>
      <c r="L26" s="32"/>
      <c r="M26" s="32"/>
      <c r="N26" s="258"/>
      <c r="O26" s="267"/>
      <c r="AM26" s="267"/>
      <c r="AN26" s="267"/>
      <c r="AO26" s="267"/>
      <c r="AP26" s="267"/>
      <c r="AQ26" s="267"/>
      <c r="AR26" s="267"/>
      <c r="AS26" s="267"/>
      <c r="AT26" s="267"/>
      <c r="AU26" s="267"/>
      <c r="AV26" s="267"/>
    </row>
    <row r="95" spans="1:15" s="182" customFormat="1">
      <c r="A95" s="203"/>
      <c r="B95" s="203"/>
      <c r="C95" s="203"/>
      <c r="D95" s="203"/>
      <c r="E95" s="203"/>
      <c r="F95" s="203"/>
      <c r="G95" s="203"/>
      <c r="H95" s="203"/>
      <c r="I95" s="191"/>
      <c r="J95" s="191"/>
      <c r="K95" s="191"/>
      <c r="L95" s="191"/>
      <c r="M95" s="191"/>
      <c r="N95" s="256"/>
      <c r="O95" s="267"/>
    </row>
    <row r="96" spans="1:15" s="182" customFormat="1">
      <c r="A96" s="203"/>
      <c r="B96" s="203"/>
      <c r="C96" s="203"/>
      <c r="D96" s="203"/>
      <c r="E96" s="203"/>
      <c r="F96" s="203"/>
      <c r="G96" s="203"/>
      <c r="H96" s="203"/>
      <c r="I96" s="191"/>
      <c r="J96" s="191"/>
      <c r="K96" s="191"/>
      <c r="L96" s="191"/>
      <c r="M96" s="191"/>
      <c r="N96" s="256"/>
      <c r="O96" s="267"/>
    </row>
    <row r="97" spans="1:38" s="182" customFormat="1">
      <c r="A97" s="203"/>
      <c r="B97" s="203"/>
      <c r="C97" s="203"/>
      <c r="D97" s="203"/>
      <c r="E97" s="203"/>
      <c r="F97" s="203"/>
      <c r="G97" s="203"/>
      <c r="H97" s="203"/>
      <c r="I97" s="191"/>
      <c r="J97" s="191"/>
      <c r="K97" s="191"/>
      <c r="L97" s="191"/>
      <c r="M97" s="191"/>
      <c r="N97" s="256"/>
      <c r="O97" s="267"/>
    </row>
    <row r="98" spans="1:38" s="267" customFormat="1" hidden="1">
      <c r="A98" s="184" t="str">
        <f>A1</f>
        <v>Spec. No.: CC/NT/W-AIS/DOM/A02/24/08413</v>
      </c>
      <c r="B98" s="184"/>
      <c r="C98" s="184"/>
      <c r="D98" s="184"/>
      <c r="E98" s="184"/>
      <c r="F98" s="184"/>
      <c r="G98" s="184"/>
      <c r="H98" s="184"/>
      <c r="I98" s="99"/>
      <c r="J98" s="187"/>
      <c r="K98" s="187"/>
      <c r="L98" s="187"/>
      <c r="M98" s="187"/>
      <c r="N98" s="186"/>
    </row>
    <row r="99" spans="1:38" s="267" customFormat="1" hidden="1">
      <c r="A99" s="67"/>
      <c r="B99" s="67"/>
      <c r="C99" s="67"/>
      <c r="D99" s="67"/>
      <c r="E99" s="67"/>
      <c r="F99" s="67"/>
      <c r="G99" s="67"/>
      <c r="H99" s="67"/>
      <c r="I99" s="88"/>
      <c r="J99" s="89"/>
      <c r="K99" s="89"/>
      <c r="L99" s="89"/>
      <c r="M99" s="89"/>
      <c r="N99" s="186"/>
    </row>
    <row r="100" spans="1:38" s="267" customFormat="1" ht="35.25" hidden="1" customHeight="1">
      <c r="A100" s="1313" t="str">
        <f>A3</f>
        <v>110kV AIS Substation Extension Package-SS127 under Consultancy services to Electricity Department, Puducherry (PED)</v>
      </c>
      <c r="B100" s="1313"/>
      <c r="C100" s="1313"/>
      <c r="D100" s="1313"/>
      <c r="E100" s="1313"/>
      <c r="F100" s="1313"/>
      <c r="G100" s="1313"/>
      <c r="H100" s="1313"/>
      <c r="I100" s="1313">
        <f>I3</f>
        <v>0</v>
      </c>
      <c r="J100" s="1313">
        <f>J3</f>
        <v>0</v>
      </c>
      <c r="K100" s="1313"/>
      <c r="L100" s="1313"/>
      <c r="M100" s="1313"/>
      <c r="N100" s="186"/>
    </row>
    <row r="101" spans="1:38" s="267" customFormat="1" hidden="1">
      <c r="A101" s="1314" t="str">
        <f>A4</f>
        <v>(SCHEDULE OF RATES AND PRICES )</v>
      </c>
      <c r="B101" s="1314"/>
      <c r="C101" s="1314"/>
      <c r="D101" s="1314"/>
      <c r="E101" s="1314"/>
      <c r="F101" s="1314"/>
      <c r="G101" s="1314"/>
      <c r="H101" s="1314"/>
      <c r="I101" s="1314">
        <f>I4</f>
        <v>0</v>
      </c>
      <c r="J101" s="1314">
        <f>J4</f>
        <v>0</v>
      </c>
      <c r="K101" s="1314"/>
      <c r="L101" s="1314"/>
      <c r="M101" s="1314"/>
      <c r="N101" s="186"/>
    </row>
    <row r="102" spans="1:38" s="267" customFormat="1" hidden="1">
      <c r="A102" s="68"/>
      <c r="B102" s="68"/>
      <c r="C102" s="68"/>
      <c r="D102" s="68"/>
      <c r="E102" s="68"/>
      <c r="F102" s="68"/>
      <c r="G102" s="68"/>
      <c r="H102" s="68"/>
      <c r="I102" s="107"/>
      <c r="J102" s="107"/>
      <c r="K102" s="107"/>
      <c r="L102" s="107"/>
      <c r="M102" s="107"/>
      <c r="N102" s="186"/>
    </row>
    <row r="103" spans="1:38" s="267" customFormat="1" hidden="1">
      <c r="A103" s="31" t="str">
        <f>A6</f>
        <v>Bidder’s Name and Address (Sole Bidder) :</v>
      </c>
      <c r="B103" s="31"/>
      <c r="C103" s="31"/>
      <c r="D103" s="31"/>
      <c r="E103" s="31"/>
      <c r="F103" s="31"/>
      <c r="G103" s="31"/>
      <c r="H103" s="31"/>
      <c r="I103" s="41"/>
      <c r="J103" s="41"/>
      <c r="K103" s="41"/>
      <c r="L103" s="41"/>
      <c r="M103" s="41"/>
      <c r="N103" s="186"/>
    </row>
    <row r="104" spans="1:38" s="267" customFormat="1" hidden="1">
      <c r="A104" s="1315" t="str">
        <f>A7</f>
        <v/>
      </c>
      <c r="B104" s="1315"/>
      <c r="C104" s="1315"/>
      <c r="D104" s="1315"/>
      <c r="E104" s="1315"/>
      <c r="F104" s="1315"/>
      <c r="G104" s="1315"/>
      <c r="H104" s="1315"/>
      <c r="I104" s="1315">
        <f t="shared" ref="I104:J108" si="0">I7</f>
        <v>0</v>
      </c>
      <c r="J104" s="1315">
        <f t="shared" si="0"/>
        <v>0</v>
      </c>
      <c r="K104" s="422"/>
      <c r="L104" s="422"/>
      <c r="M104" s="422"/>
      <c r="N104" s="186"/>
    </row>
    <row r="105" spans="1:38" s="267" customFormat="1" hidden="1">
      <c r="A105" s="42" t="str">
        <f>A8</f>
        <v>Name     :</v>
      </c>
      <c r="B105" s="42"/>
      <c r="C105" s="42"/>
      <c r="D105" s="42"/>
      <c r="E105" s="42"/>
      <c r="F105" s="42"/>
      <c r="G105" s="42"/>
      <c r="H105" s="42"/>
      <c r="I105" s="1280" t="str">
        <f t="shared" si="0"/>
        <v/>
      </c>
      <c r="J105" s="1280">
        <f t="shared" si="0"/>
        <v>0</v>
      </c>
      <c r="K105" s="421"/>
      <c r="L105" s="421"/>
      <c r="M105" s="421"/>
      <c r="N105" s="186"/>
    </row>
    <row r="106" spans="1:38" s="267" customFormat="1" hidden="1">
      <c r="A106" s="42" t="str">
        <f>A9</f>
        <v>Address :</v>
      </c>
      <c r="B106" s="42"/>
      <c r="C106" s="42"/>
      <c r="D106" s="42"/>
      <c r="E106" s="42"/>
      <c r="F106" s="42"/>
      <c r="G106" s="42"/>
      <c r="H106" s="42"/>
      <c r="I106" s="1280" t="str">
        <f t="shared" si="0"/>
        <v/>
      </c>
      <c r="J106" s="1280">
        <f t="shared" si="0"/>
        <v>0</v>
      </c>
      <c r="K106" s="421"/>
      <c r="L106" s="421"/>
      <c r="M106" s="421"/>
      <c r="N106" s="186"/>
    </row>
    <row r="107" spans="1:38" s="267" customFormat="1" hidden="1">
      <c r="A107" s="43"/>
      <c r="B107" s="43"/>
      <c r="C107" s="43"/>
      <c r="D107" s="43"/>
      <c r="E107" s="43"/>
      <c r="F107" s="43"/>
      <c r="G107" s="43"/>
      <c r="H107" s="43"/>
      <c r="I107" s="1280" t="str">
        <f t="shared" si="0"/>
        <v/>
      </c>
      <c r="J107" s="1280">
        <f t="shared" si="0"/>
        <v>0</v>
      </c>
      <c r="K107" s="421"/>
      <c r="L107" s="421"/>
      <c r="M107" s="421"/>
      <c r="N107" s="186"/>
    </row>
    <row r="108" spans="1:38" s="267" customFormat="1" hidden="1">
      <c r="A108" s="43"/>
      <c r="B108" s="43"/>
      <c r="C108" s="43"/>
      <c r="D108" s="43"/>
      <c r="E108" s="43"/>
      <c r="F108" s="43"/>
      <c r="G108" s="43"/>
      <c r="H108" s="43"/>
      <c r="I108" s="1280" t="str">
        <f t="shared" si="0"/>
        <v/>
      </c>
      <c r="J108" s="1280">
        <f t="shared" si="0"/>
        <v>0</v>
      </c>
      <c r="K108" s="421"/>
      <c r="L108" s="421"/>
      <c r="M108" s="421"/>
      <c r="N108" s="186"/>
    </row>
    <row r="109" spans="1:38" s="267" customFormat="1" hidden="1">
      <c r="A109" s="302"/>
      <c r="B109" s="302"/>
      <c r="C109" s="302"/>
      <c r="D109" s="302"/>
      <c r="E109" s="302"/>
      <c r="F109" s="302"/>
      <c r="G109" s="302"/>
      <c r="H109" s="302"/>
      <c r="I109" s="32"/>
      <c r="J109" s="32"/>
      <c r="K109" s="32"/>
      <c r="L109" s="32"/>
      <c r="M109" s="32"/>
      <c r="N109" s="186"/>
    </row>
    <row r="110" spans="1:38" s="267" customFormat="1" ht="33.75" hidden="1" customHeight="1">
      <c r="A110" s="300" t="str">
        <f>A14</f>
        <v>SL. NO.</v>
      </c>
      <c r="B110" s="300"/>
      <c r="C110" s="300"/>
      <c r="D110" s="300"/>
      <c r="E110" s="300"/>
      <c r="F110" s="300"/>
      <c r="G110" s="300"/>
      <c r="H110" s="300"/>
      <c r="I110" s="305" t="str">
        <f>I14</f>
        <v>Description of Test</v>
      </c>
      <c r="J110" s="1330" t="e">
        <f>#REF!</f>
        <v>#REF!</v>
      </c>
      <c r="K110" s="1330"/>
      <c r="L110" s="1330"/>
      <c r="M110" s="1330"/>
      <c r="N110" s="186"/>
      <c r="AH110" s="1330"/>
      <c r="AI110" s="1330"/>
      <c r="AK110" s="1330"/>
      <c r="AL110" s="1330"/>
    </row>
    <row r="111" spans="1:38" s="267" customFormat="1" hidden="1">
      <c r="A111" s="107" t="e">
        <f>#REF!</f>
        <v>#REF!</v>
      </c>
      <c r="B111" s="107"/>
      <c r="C111" s="107"/>
      <c r="D111" s="107"/>
      <c r="E111" s="107"/>
      <c r="F111" s="107"/>
      <c r="G111" s="107"/>
      <c r="H111" s="107"/>
      <c r="I111" s="107" t="e">
        <f>#REF!</f>
        <v>#REF!</v>
      </c>
      <c r="J111" s="1329" t="e">
        <f>#REF!</f>
        <v>#REF!</v>
      </c>
      <c r="K111" s="1329"/>
      <c r="L111" s="1329"/>
      <c r="M111" s="1329"/>
      <c r="N111" s="186"/>
      <c r="AH111" s="1329"/>
      <c r="AI111" s="1329"/>
      <c r="AK111" s="1329"/>
      <c r="AL111" s="1329"/>
    </row>
    <row r="112" spans="1:38" s="267" customFormat="1" hidden="1">
      <c r="A112" s="307" t="e">
        <f>#REF!</f>
        <v>#REF!</v>
      </c>
      <c r="B112" s="307"/>
      <c r="C112" s="307"/>
      <c r="D112" s="307"/>
      <c r="E112" s="307"/>
      <c r="F112" s="307"/>
      <c r="G112" s="307"/>
      <c r="H112" s="307"/>
      <c r="I112" s="308" t="e">
        <f>#REF!</f>
        <v>#REF!</v>
      </c>
      <c r="J112" s="1329"/>
      <c r="K112" s="1329"/>
      <c r="L112" s="1329"/>
      <c r="M112" s="1329"/>
      <c r="N112" s="186"/>
      <c r="AH112" s="1329"/>
      <c r="AI112" s="1329"/>
      <c r="AK112" s="1329"/>
      <c r="AL112" s="1329"/>
    </row>
    <row r="113" spans="1:38" s="267" customFormat="1" hidden="1">
      <c r="A113" s="309" t="e">
        <f>#REF!</f>
        <v>#REF!</v>
      </c>
      <c r="B113" s="309"/>
      <c r="C113" s="309"/>
      <c r="D113" s="309"/>
      <c r="E113" s="309"/>
      <c r="F113" s="309"/>
      <c r="G113" s="309"/>
      <c r="H113" s="309"/>
      <c r="I113" s="310" t="e">
        <f>#REF!</f>
        <v>#REF!</v>
      </c>
      <c r="J113" s="1328" t="e">
        <f>#REF!</f>
        <v>#REF!</v>
      </c>
      <c r="K113" s="1328"/>
      <c r="L113" s="1328"/>
      <c r="M113" s="1328"/>
      <c r="N113" s="184"/>
      <c r="AH113" s="311"/>
      <c r="AI113" s="311"/>
      <c r="AK113" s="311"/>
      <c r="AL113" s="311"/>
    </row>
    <row r="114" spans="1:38" s="267" customFormat="1" hidden="1">
      <c r="A114" s="309" t="e">
        <f>#REF!</f>
        <v>#REF!</v>
      </c>
      <c r="B114" s="309"/>
      <c r="C114" s="309"/>
      <c r="D114" s="309"/>
      <c r="E114" s="309"/>
      <c r="F114" s="309"/>
      <c r="G114" s="309"/>
      <c r="H114" s="309"/>
      <c r="I114" s="310" t="e">
        <f>#REF!</f>
        <v>#REF!</v>
      </c>
      <c r="J114" s="1328" t="e">
        <f>#REF!</f>
        <v>#REF!</v>
      </c>
      <c r="K114" s="1328"/>
      <c r="L114" s="1328"/>
      <c r="M114" s="1328"/>
      <c r="N114" s="184"/>
      <c r="AH114" s="312"/>
      <c r="AI114" s="312"/>
      <c r="AK114" s="311"/>
      <c r="AL114" s="312"/>
    </row>
    <row r="115" spans="1:38" s="267" customFormat="1" ht="20.100000000000001" hidden="1" customHeight="1">
      <c r="A115" s="313"/>
      <c r="B115" s="313"/>
      <c r="C115" s="313"/>
      <c r="D115" s="313"/>
      <c r="E115" s="313"/>
      <c r="F115" s="313"/>
      <c r="G115" s="313"/>
      <c r="H115" s="313"/>
      <c r="I115" s="308" t="e">
        <f>#REF!</f>
        <v>#REF!</v>
      </c>
      <c r="J115" s="1328" t="e">
        <f>#REF!</f>
        <v>#REF!</v>
      </c>
      <c r="K115" s="1328"/>
      <c r="L115" s="1328"/>
      <c r="M115" s="1328"/>
      <c r="N115" s="186"/>
      <c r="AH115" s="312"/>
      <c r="AI115" s="312"/>
      <c r="AK115" s="312"/>
      <c r="AL115" s="312"/>
    </row>
    <row r="116" spans="1:38" s="267" customFormat="1" hidden="1">
      <c r="A116" s="307" t="e">
        <f>#REF!</f>
        <v>#REF!</v>
      </c>
      <c r="B116" s="307"/>
      <c r="C116" s="307"/>
      <c r="D116" s="307"/>
      <c r="E116" s="307"/>
      <c r="F116" s="307"/>
      <c r="G116" s="307"/>
      <c r="H116" s="307"/>
      <c r="I116" s="308" t="e">
        <f>#REF!</f>
        <v>#REF!</v>
      </c>
      <c r="J116" s="1328"/>
      <c r="K116" s="1328"/>
      <c r="L116" s="1328"/>
      <c r="M116" s="1328"/>
      <c r="N116" s="186"/>
      <c r="AH116" s="1328"/>
      <c r="AI116" s="1328"/>
      <c r="AK116" s="1328"/>
      <c r="AL116" s="1328"/>
    </row>
    <row r="117" spans="1:38" s="267" customFormat="1" hidden="1">
      <c r="A117" s="314" t="e">
        <f>#REF!</f>
        <v>#REF!</v>
      </c>
      <c r="B117" s="314"/>
      <c r="C117" s="314"/>
      <c r="D117" s="314"/>
      <c r="E117" s="314"/>
      <c r="F117" s="314"/>
      <c r="G117" s="314"/>
      <c r="H117" s="314"/>
      <c r="I117" s="308" t="e">
        <f>#REF!</f>
        <v>#REF!</v>
      </c>
      <c r="J117" s="1328"/>
      <c r="K117" s="1328"/>
      <c r="L117" s="1328"/>
      <c r="M117" s="1328"/>
      <c r="N117" s="186"/>
      <c r="AH117" s="1328"/>
      <c r="AI117" s="1328"/>
      <c r="AK117" s="1328"/>
      <c r="AL117" s="1328"/>
    </row>
    <row r="118" spans="1:38" s="267" customFormat="1" hidden="1">
      <c r="A118" s="315" t="e">
        <f>#REF!</f>
        <v>#REF!</v>
      </c>
      <c r="B118" s="315"/>
      <c r="C118" s="315"/>
      <c r="D118" s="315"/>
      <c r="E118" s="315"/>
      <c r="F118" s="315"/>
      <c r="G118" s="315"/>
      <c r="H118" s="315"/>
      <c r="I118" s="308" t="e">
        <f>#REF!</f>
        <v>#REF!</v>
      </c>
      <c r="J118" s="1328"/>
      <c r="K118" s="1328"/>
      <c r="L118" s="1328"/>
      <c r="M118" s="1328"/>
      <c r="N118" s="186"/>
      <c r="AH118" s="1328"/>
      <c r="AI118" s="1328"/>
      <c r="AK118" s="1328"/>
      <c r="AL118" s="1328"/>
    </row>
    <row r="119" spans="1:38" s="267" customFormat="1" hidden="1">
      <c r="A119" s="309" t="e">
        <f>#REF!</f>
        <v>#REF!</v>
      </c>
      <c r="B119" s="309"/>
      <c r="C119" s="309"/>
      <c r="D119" s="309"/>
      <c r="E119" s="309"/>
      <c r="F119" s="309"/>
      <c r="G119" s="309"/>
      <c r="H119" s="309"/>
      <c r="I119" s="310" t="e">
        <f>#REF!</f>
        <v>#REF!</v>
      </c>
      <c r="J119" s="1328" t="e">
        <f>#REF!</f>
        <v>#REF!</v>
      </c>
      <c r="K119" s="1328"/>
      <c r="L119" s="1328"/>
      <c r="M119" s="1328"/>
      <c r="N119" s="184"/>
      <c r="AH119" s="312"/>
      <c r="AI119" s="312"/>
      <c r="AK119" s="311"/>
      <c r="AL119" s="312"/>
    </row>
    <row r="120" spans="1:38" s="267" customFormat="1" hidden="1">
      <c r="A120" s="309" t="e">
        <f>#REF!</f>
        <v>#REF!</v>
      </c>
      <c r="B120" s="309"/>
      <c r="C120" s="309"/>
      <c r="D120" s="309"/>
      <c r="E120" s="309"/>
      <c r="F120" s="309"/>
      <c r="G120" s="309"/>
      <c r="H120" s="309"/>
      <c r="I120" s="310" t="e">
        <f>#REF!</f>
        <v>#REF!</v>
      </c>
      <c r="J120" s="1328" t="e">
        <f>#REF!</f>
        <v>#REF!</v>
      </c>
      <c r="K120" s="1328"/>
      <c r="L120" s="1328"/>
      <c r="M120" s="1328"/>
      <c r="N120" s="184"/>
      <c r="AH120" s="312"/>
      <c r="AI120" s="312"/>
      <c r="AK120" s="311"/>
      <c r="AL120" s="312"/>
    </row>
    <row r="121" spans="1:38" s="267" customFormat="1" hidden="1">
      <c r="A121" s="309" t="e">
        <f>#REF!</f>
        <v>#REF!</v>
      </c>
      <c r="B121" s="309"/>
      <c r="C121" s="309"/>
      <c r="D121" s="309"/>
      <c r="E121" s="309"/>
      <c r="F121" s="309"/>
      <c r="G121" s="309"/>
      <c r="H121" s="309"/>
      <c r="I121" s="310" t="e">
        <f>#REF!</f>
        <v>#REF!</v>
      </c>
      <c r="J121" s="1328" t="e">
        <f>#REF!</f>
        <v>#REF!</v>
      </c>
      <c r="K121" s="1328"/>
      <c r="L121" s="1328"/>
      <c r="M121" s="1328"/>
      <c r="N121" s="184"/>
      <c r="AH121" s="312"/>
      <c r="AI121" s="312"/>
      <c r="AK121" s="311"/>
      <c r="AL121" s="312"/>
    </row>
    <row r="122" spans="1:38" s="267" customFormat="1" hidden="1">
      <c r="A122" s="309" t="e">
        <f>#REF!</f>
        <v>#REF!</v>
      </c>
      <c r="B122" s="309"/>
      <c r="C122" s="309"/>
      <c r="D122" s="309"/>
      <c r="E122" s="309"/>
      <c r="F122" s="309"/>
      <c r="G122" s="309"/>
      <c r="H122" s="309"/>
      <c r="I122" s="310" t="e">
        <f>#REF!</f>
        <v>#REF!</v>
      </c>
      <c r="J122" s="1328" t="e">
        <f>#REF!</f>
        <v>#REF!</v>
      </c>
      <c r="K122" s="1328"/>
      <c r="L122" s="1328"/>
      <c r="M122" s="1328"/>
      <c r="N122" s="184"/>
      <c r="AH122" s="312"/>
      <c r="AI122" s="312"/>
      <c r="AK122" s="311"/>
      <c r="AL122" s="312"/>
    </row>
    <row r="123" spans="1:38" s="267" customFormat="1" hidden="1">
      <c r="A123" s="309"/>
      <c r="B123" s="309"/>
      <c r="C123" s="309"/>
      <c r="D123" s="309"/>
      <c r="E123" s="309"/>
      <c r="F123" s="309"/>
      <c r="G123" s="309"/>
      <c r="H123" s="309"/>
      <c r="I123" s="308" t="e">
        <f>#REF!</f>
        <v>#REF!</v>
      </c>
      <c r="J123" s="1328" t="e">
        <f>#REF!</f>
        <v>#REF!</v>
      </c>
      <c r="K123" s="1328"/>
      <c r="L123" s="1328"/>
      <c r="M123" s="1328"/>
      <c r="N123" s="184"/>
      <c r="AH123" s="312"/>
      <c r="AI123" s="312"/>
      <c r="AK123" s="312"/>
      <c r="AL123" s="312"/>
    </row>
    <row r="124" spans="1:38" s="267" customFormat="1" ht="20.100000000000001" hidden="1" customHeight="1">
      <c r="A124" s="315" t="e">
        <f>#REF!</f>
        <v>#REF!</v>
      </c>
      <c r="B124" s="315"/>
      <c r="C124" s="315"/>
      <c r="D124" s="315"/>
      <c r="E124" s="315"/>
      <c r="F124" s="315"/>
      <c r="G124" s="315"/>
      <c r="H124" s="315"/>
      <c r="I124" s="308" t="e">
        <f>#REF!</f>
        <v>#REF!</v>
      </c>
      <c r="J124" s="1328"/>
      <c r="K124" s="1328"/>
      <c r="L124" s="1328"/>
      <c r="M124" s="1328"/>
      <c r="N124" s="184"/>
      <c r="AH124" s="312"/>
      <c r="AI124" s="312"/>
      <c r="AK124" s="312"/>
      <c r="AL124" s="312"/>
    </row>
    <row r="125" spans="1:38" s="267" customFormat="1" hidden="1">
      <c r="A125" s="309" t="e">
        <f>#REF!</f>
        <v>#REF!</v>
      </c>
      <c r="B125" s="309"/>
      <c r="C125" s="309"/>
      <c r="D125" s="309"/>
      <c r="E125" s="309"/>
      <c r="F125" s="309"/>
      <c r="G125" s="309"/>
      <c r="H125" s="309"/>
      <c r="I125" s="310" t="e">
        <f>#REF!</f>
        <v>#REF!</v>
      </c>
      <c r="J125" s="1328" t="e">
        <f>#REF!</f>
        <v>#REF!</v>
      </c>
      <c r="K125" s="1328"/>
      <c r="L125" s="1328"/>
      <c r="M125" s="1328"/>
      <c r="N125" s="184"/>
      <c r="AH125" s="312"/>
      <c r="AI125" s="312"/>
      <c r="AK125" s="311"/>
      <c r="AL125" s="312"/>
    </row>
    <row r="126" spans="1:38" s="267" customFormat="1" hidden="1">
      <c r="A126" s="309" t="e">
        <f>#REF!</f>
        <v>#REF!</v>
      </c>
      <c r="B126" s="309"/>
      <c r="C126" s="309"/>
      <c r="D126" s="309"/>
      <c r="E126" s="309"/>
      <c r="F126" s="309"/>
      <c r="G126" s="309"/>
      <c r="H126" s="309"/>
      <c r="I126" s="310" t="e">
        <f>#REF!</f>
        <v>#REF!</v>
      </c>
      <c r="J126" s="1328" t="e">
        <f>#REF!</f>
        <v>#REF!</v>
      </c>
      <c r="K126" s="1328"/>
      <c r="L126" s="1328"/>
      <c r="M126" s="1328"/>
      <c r="N126" s="184"/>
      <c r="AH126" s="312"/>
      <c r="AI126" s="312"/>
      <c r="AK126" s="311"/>
      <c r="AL126" s="312"/>
    </row>
    <row r="127" spans="1:38" s="267" customFormat="1" ht="20.100000000000001" hidden="1" customHeight="1">
      <c r="A127" s="309" t="e">
        <f>#REF!</f>
        <v>#REF!</v>
      </c>
      <c r="B127" s="309"/>
      <c r="C127" s="309"/>
      <c r="D127" s="309"/>
      <c r="E127" s="309"/>
      <c r="F127" s="309"/>
      <c r="G127" s="309"/>
      <c r="H127" s="309"/>
      <c r="I127" s="310" t="e">
        <f>#REF!</f>
        <v>#REF!</v>
      </c>
      <c r="J127" s="1328" t="e">
        <f>#REF!</f>
        <v>#REF!</v>
      </c>
      <c r="K127" s="1328"/>
      <c r="L127" s="1328"/>
      <c r="M127" s="1328"/>
      <c r="N127" s="184"/>
      <c r="AH127" s="312"/>
      <c r="AI127" s="312"/>
      <c r="AK127" s="311"/>
      <c r="AL127" s="312"/>
    </row>
    <row r="128" spans="1:38" s="267" customFormat="1" hidden="1">
      <c r="A128" s="309" t="e">
        <f>#REF!</f>
        <v>#REF!</v>
      </c>
      <c r="B128" s="309"/>
      <c r="C128" s="309"/>
      <c r="D128" s="309"/>
      <c r="E128" s="309"/>
      <c r="F128" s="309"/>
      <c r="G128" s="309"/>
      <c r="H128" s="309"/>
      <c r="I128" s="310" t="e">
        <f>#REF!</f>
        <v>#REF!</v>
      </c>
      <c r="J128" s="1328" t="e">
        <f>#REF!</f>
        <v>#REF!</v>
      </c>
      <c r="K128" s="1328"/>
      <c r="L128" s="1328"/>
      <c r="M128" s="1328"/>
      <c r="N128" s="184"/>
      <c r="AH128" s="312"/>
      <c r="AI128" s="312"/>
      <c r="AK128" s="311"/>
      <c r="AL128" s="312"/>
    </row>
    <row r="129" spans="1:38" s="268" customFormat="1" ht="20.100000000000001" hidden="1" customHeight="1">
      <c r="A129" s="316"/>
      <c r="B129" s="316"/>
      <c r="C129" s="316"/>
      <c r="D129" s="316"/>
      <c r="E129" s="316"/>
      <c r="F129" s="316"/>
      <c r="G129" s="316"/>
      <c r="H129" s="316"/>
      <c r="I129" s="308" t="e">
        <f>#REF!</f>
        <v>#REF!</v>
      </c>
      <c r="J129" s="1328" t="e">
        <f>#REF!</f>
        <v>#REF!</v>
      </c>
      <c r="K129" s="1328"/>
      <c r="L129" s="1328"/>
      <c r="M129" s="1328"/>
      <c r="N129" s="184"/>
      <c r="AH129" s="312"/>
      <c r="AI129" s="312"/>
      <c r="AK129" s="312"/>
      <c r="AL129" s="312"/>
    </row>
    <row r="130" spans="1:38" s="267" customFormat="1" ht="24" hidden="1" customHeight="1">
      <c r="A130" s="315" t="e">
        <f>#REF!</f>
        <v>#REF!</v>
      </c>
      <c r="B130" s="315"/>
      <c r="C130" s="315"/>
      <c r="D130" s="315"/>
      <c r="E130" s="315"/>
      <c r="F130" s="315"/>
      <c r="G130" s="315"/>
      <c r="H130" s="315"/>
      <c r="I130" s="308" t="e">
        <f>#REF!</f>
        <v>#REF!</v>
      </c>
      <c r="J130" s="1328"/>
      <c r="K130" s="1328"/>
      <c r="L130" s="1328"/>
      <c r="M130" s="1328"/>
      <c r="N130" s="184"/>
      <c r="AH130" s="312"/>
      <c r="AI130" s="312"/>
      <c r="AK130" s="312"/>
      <c r="AL130" s="312"/>
    </row>
    <row r="131" spans="1:38" s="267" customFormat="1" hidden="1">
      <c r="A131" s="309" t="e">
        <f>#REF!</f>
        <v>#REF!</v>
      </c>
      <c r="B131" s="309"/>
      <c r="C131" s="309"/>
      <c r="D131" s="309"/>
      <c r="E131" s="309"/>
      <c r="F131" s="309"/>
      <c r="G131" s="309"/>
      <c r="H131" s="309"/>
      <c r="I131" s="310" t="e">
        <f>#REF!</f>
        <v>#REF!</v>
      </c>
      <c r="J131" s="1328" t="e">
        <f>#REF!</f>
        <v>#REF!</v>
      </c>
      <c r="K131" s="1328"/>
      <c r="L131" s="1328"/>
      <c r="M131" s="1328"/>
      <c r="N131" s="184"/>
      <c r="AH131" s="312"/>
      <c r="AI131" s="312"/>
      <c r="AK131" s="311"/>
      <c r="AL131" s="312"/>
    </row>
    <row r="132" spans="1:38" s="267" customFormat="1" hidden="1">
      <c r="A132" s="309" t="e">
        <f>#REF!</f>
        <v>#REF!</v>
      </c>
      <c r="B132" s="309"/>
      <c r="C132" s="309"/>
      <c r="D132" s="309"/>
      <c r="E132" s="309"/>
      <c r="F132" s="309"/>
      <c r="G132" s="309"/>
      <c r="H132" s="309"/>
      <c r="I132" s="310" t="e">
        <f>#REF!</f>
        <v>#REF!</v>
      </c>
      <c r="J132" s="1328" t="e">
        <f>#REF!</f>
        <v>#REF!</v>
      </c>
      <c r="K132" s="1328"/>
      <c r="L132" s="1328"/>
      <c r="M132" s="1328"/>
      <c r="N132" s="184"/>
      <c r="AH132" s="312"/>
      <c r="AI132" s="312"/>
      <c r="AK132" s="311"/>
      <c r="AL132" s="312"/>
    </row>
    <row r="133" spans="1:38" s="267" customFormat="1" ht="33" hidden="1" customHeight="1">
      <c r="A133" s="309" t="e">
        <f>#REF!</f>
        <v>#REF!</v>
      </c>
      <c r="B133" s="309"/>
      <c r="C133" s="309"/>
      <c r="D133" s="309"/>
      <c r="E133" s="309"/>
      <c r="F133" s="309"/>
      <c r="G133" s="309"/>
      <c r="H133" s="309"/>
      <c r="I133" s="310" t="e">
        <f>#REF!</f>
        <v>#REF!</v>
      </c>
      <c r="J133" s="1328" t="e">
        <f>#REF!</f>
        <v>#REF!</v>
      </c>
      <c r="K133" s="1328"/>
      <c r="L133" s="1328"/>
      <c r="M133" s="1328"/>
      <c r="N133" s="184"/>
      <c r="AH133" s="312"/>
      <c r="AI133" s="312"/>
      <c r="AK133" s="311"/>
      <c r="AL133" s="312"/>
    </row>
    <row r="134" spans="1:38" s="268" customFormat="1" ht="20.100000000000001" hidden="1" customHeight="1">
      <c r="A134" s="309"/>
      <c r="B134" s="309"/>
      <c r="C134" s="309"/>
      <c r="D134" s="309"/>
      <c r="E134" s="309"/>
      <c r="F134" s="309"/>
      <c r="G134" s="309"/>
      <c r="H134" s="309"/>
      <c r="I134" s="308" t="e">
        <f>#REF!</f>
        <v>#REF!</v>
      </c>
      <c r="J134" s="1328" t="e">
        <f>#REF!</f>
        <v>#REF!</v>
      </c>
      <c r="K134" s="1328"/>
      <c r="L134" s="1328"/>
      <c r="M134" s="1328"/>
      <c r="N134" s="184"/>
      <c r="AH134" s="312"/>
      <c r="AI134" s="312"/>
      <c r="AK134" s="312"/>
      <c r="AL134" s="312"/>
    </row>
    <row r="135" spans="1:38" s="267" customFormat="1" ht="20.100000000000001" hidden="1" customHeight="1">
      <c r="A135" s="315" t="e">
        <f>#REF!</f>
        <v>#REF!</v>
      </c>
      <c r="B135" s="315"/>
      <c r="C135" s="315"/>
      <c r="D135" s="315"/>
      <c r="E135" s="315"/>
      <c r="F135" s="315"/>
      <c r="G135" s="315"/>
      <c r="H135" s="315"/>
      <c r="I135" s="308" t="e">
        <f>#REF!</f>
        <v>#REF!</v>
      </c>
      <c r="J135" s="1328"/>
      <c r="K135" s="1328"/>
      <c r="L135" s="1328"/>
      <c r="M135" s="1328"/>
      <c r="N135" s="184"/>
      <c r="AH135" s="312"/>
      <c r="AI135" s="312"/>
      <c r="AK135" s="312"/>
      <c r="AL135" s="312"/>
    </row>
    <row r="136" spans="1:38" s="267" customFormat="1" hidden="1">
      <c r="A136" s="309" t="e">
        <f>#REF!</f>
        <v>#REF!</v>
      </c>
      <c r="B136" s="309"/>
      <c r="C136" s="309"/>
      <c r="D136" s="309"/>
      <c r="E136" s="309"/>
      <c r="F136" s="309"/>
      <c r="G136" s="309"/>
      <c r="H136" s="309"/>
      <c r="I136" s="310" t="e">
        <f>#REF!</f>
        <v>#REF!</v>
      </c>
      <c r="J136" s="1328" t="e">
        <f>#REF!</f>
        <v>#REF!</v>
      </c>
      <c r="K136" s="1328"/>
      <c r="L136" s="1328"/>
      <c r="M136" s="1328"/>
      <c r="N136" s="184"/>
      <c r="AH136" s="312"/>
      <c r="AI136" s="312"/>
      <c r="AK136" s="311"/>
      <c r="AL136" s="312"/>
    </row>
    <row r="137" spans="1:38" s="267" customFormat="1" hidden="1">
      <c r="A137" s="309" t="e">
        <f>#REF!</f>
        <v>#REF!</v>
      </c>
      <c r="B137" s="309"/>
      <c r="C137" s="309"/>
      <c r="D137" s="309"/>
      <c r="E137" s="309"/>
      <c r="F137" s="309"/>
      <c r="G137" s="309"/>
      <c r="H137" s="309"/>
      <c r="I137" s="310" t="e">
        <f>#REF!</f>
        <v>#REF!</v>
      </c>
      <c r="J137" s="1328" t="e">
        <f>#REF!</f>
        <v>#REF!</v>
      </c>
      <c r="K137" s="1328"/>
      <c r="L137" s="1328"/>
      <c r="M137" s="1328"/>
      <c r="N137" s="184"/>
      <c r="AH137" s="312"/>
      <c r="AI137" s="312"/>
      <c r="AK137" s="311"/>
      <c r="AL137" s="312"/>
    </row>
    <row r="138" spans="1:38" s="267" customFormat="1" hidden="1">
      <c r="A138" s="309" t="e">
        <f>#REF!</f>
        <v>#REF!</v>
      </c>
      <c r="B138" s="309"/>
      <c r="C138" s="309"/>
      <c r="D138" s="309"/>
      <c r="E138" s="309"/>
      <c r="F138" s="309"/>
      <c r="G138" s="309"/>
      <c r="H138" s="309"/>
      <c r="I138" s="310" t="e">
        <f>#REF!</f>
        <v>#REF!</v>
      </c>
      <c r="J138" s="1328" t="e">
        <f>#REF!</f>
        <v>#REF!</v>
      </c>
      <c r="K138" s="1328"/>
      <c r="L138" s="1328"/>
      <c r="M138" s="1328"/>
      <c r="N138" s="184"/>
      <c r="AH138" s="312"/>
      <c r="AI138" s="312"/>
      <c r="AK138" s="311"/>
      <c r="AL138" s="312"/>
    </row>
    <row r="139" spans="1:38" s="267" customFormat="1" hidden="1">
      <c r="A139" s="309"/>
      <c r="B139" s="309"/>
      <c r="C139" s="309"/>
      <c r="D139" s="309"/>
      <c r="E139" s="309"/>
      <c r="F139" s="309"/>
      <c r="G139" s="309"/>
      <c r="H139" s="309"/>
      <c r="I139" s="308" t="e">
        <f>#REF!</f>
        <v>#REF!</v>
      </c>
      <c r="J139" s="1328" t="e">
        <f>#REF!</f>
        <v>#REF!</v>
      </c>
      <c r="K139" s="1328"/>
      <c r="L139" s="1328"/>
      <c r="M139" s="1328"/>
      <c r="N139" s="184"/>
      <c r="AH139" s="312"/>
      <c r="AI139" s="312"/>
      <c r="AK139" s="312"/>
      <c r="AL139" s="312"/>
    </row>
    <row r="140" spans="1:38" s="267" customFormat="1" ht="20.100000000000001" hidden="1" customHeight="1">
      <c r="A140" s="315" t="e">
        <f>#REF!</f>
        <v>#REF!</v>
      </c>
      <c r="B140" s="315"/>
      <c r="C140" s="315"/>
      <c r="D140" s="315"/>
      <c r="E140" s="315"/>
      <c r="F140" s="315"/>
      <c r="G140" s="315"/>
      <c r="H140" s="315"/>
      <c r="I140" s="308" t="e">
        <f>#REF!</f>
        <v>#REF!</v>
      </c>
      <c r="J140" s="1328"/>
      <c r="K140" s="1328"/>
      <c r="L140" s="1328"/>
      <c r="M140" s="1328"/>
      <c r="N140" s="184"/>
      <c r="AH140" s="312"/>
      <c r="AI140" s="312"/>
      <c r="AK140" s="312"/>
      <c r="AL140" s="312"/>
    </row>
    <row r="141" spans="1:38" s="267" customFormat="1" hidden="1">
      <c r="A141" s="309" t="e">
        <f>#REF!</f>
        <v>#REF!</v>
      </c>
      <c r="B141" s="309"/>
      <c r="C141" s="309"/>
      <c r="D141" s="309"/>
      <c r="E141" s="309"/>
      <c r="F141" s="309"/>
      <c r="G141" s="309"/>
      <c r="H141" s="309"/>
      <c r="I141" s="310" t="e">
        <f>#REF!</f>
        <v>#REF!</v>
      </c>
      <c r="J141" s="1328" t="e">
        <f>#REF!</f>
        <v>#REF!</v>
      </c>
      <c r="K141" s="1328"/>
      <c r="L141" s="1328"/>
      <c r="M141" s="1328"/>
      <c r="N141" s="184"/>
      <c r="AH141" s="312"/>
      <c r="AI141" s="312"/>
      <c r="AK141" s="311"/>
      <c r="AL141" s="312"/>
    </row>
    <row r="142" spans="1:38" s="267" customFormat="1" hidden="1">
      <c r="A142" s="309" t="e">
        <f>#REF!</f>
        <v>#REF!</v>
      </c>
      <c r="B142" s="309"/>
      <c r="C142" s="309"/>
      <c r="D142" s="309"/>
      <c r="E142" s="309"/>
      <c r="F142" s="309"/>
      <c r="G142" s="309"/>
      <c r="H142" s="309"/>
      <c r="I142" s="310" t="e">
        <f>#REF!</f>
        <v>#REF!</v>
      </c>
      <c r="J142" s="1328" t="e">
        <f>#REF!</f>
        <v>#REF!</v>
      </c>
      <c r="K142" s="1328"/>
      <c r="L142" s="1328"/>
      <c r="M142" s="1328"/>
      <c r="N142" s="184"/>
      <c r="AH142" s="312"/>
      <c r="AI142" s="312"/>
      <c r="AK142" s="311"/>
      <c r="AL142" s="312"/>
    </row>
    <row r="143" spans="1:38" s="267" customFormat="1" hidden="1">
      <c r="A143" s="309" t="e">
        <f>#REF!</f>
        <v>#REF!</v>
      </c>
      <c r="B143" s="309"/>
      <c r="C143" s="309"/>
      <c r="D143" s="309"/>
      <c r="E143" s="309"/>
      <c r="F143" s="309"/>
      <c r="G143" s="309"/>
      <c r="H143" s="309"/>
      <c r="I143" s="310" t="e">
        <f>#REF!</f>
        <v>#REF!</v>
      </c>
      <c r="J143" s="1328" t="e">
        <f>#REF!</f>
        <v>#REF!</v>
      </c>
      <c r="K143" s="1328"/>
      <c r="L143" s="1328"/>
      <c r="M143" s="1328"/>
      <c r="N143" s="184"/>
      <c r="AH143" s="312"/>
      <c r="AI143" s="312"/>
      <c r="AK143" s="311"/>
      <c r="AL143" s="312"/>
    </row>
    <row r="144" spans="1:38" s="267" customFormat="1" hidden="1">
      <c r="A144" s="309" t="e">
        <f>#REF!</f>
        <v>#REF!</v>
      </c>
      <c r="B144" s="309"/>
      <c r="C144" s="309"/>
      <c r="D144" s="309"/>
      <c r="E144" s="309"/>
      <c r="F144" s="309"/>
      <c r="G144" s="309"/>
      <c r="H144" s="309"/>
      <c r="I144" s="310" t="e">
        <f>#REF!</f>
        <v>#REF!</v>
      </c>
      <c r="J144" s="1328" t="e">
        <f>#REF!</f>
        <v>#REF!</v>
      </c>
      <c r="K144" s="1328"/>
      <c r="L144" s="1328"/>
      <c r="M144" s="1328"/>
      <c r="N144" s="184"/>
      <c r="AH144" s="312"/>
      <c r="AI144" s="312"/>
      <c r="AK144" s="311"/>
      <c r="AL144" s="312"/>
    </row>
    <row r="145" spans="1:38" s="268" customFormat="1" ht="20.100000000000001" hidden="1" customHeight="1">
      <c r="A145" s="309"/>
      <c r="B145" s="309"/>
      <c r="C145" s="309"/>
      <c r="D145" s="309"/>
      <c r="E145" s="309"/>
      <c r="F145" s="309"/>
      <c r="G145" s="309"/>
      <c r="H145" s="309"/>
      <c r="I145" s="308" t="e">
        <f>#REF!</f>
        <v>#REF!</v>
      </c>
      <c r="J145" s="1328" t="e">
        <f>#REF!</f>
        <v>#REF!</v>
      </c>
      <c r="K145" s="1328"/>
      <c r="L145" s="1328"/>
      <c r="M145" s="1328"/>
      <c r="N145" s="184"/>
      <c r="AH145" s="312"/>
      <c r="AI145" s="312"/>
      <c r="AK145" s="312"/>
      <c r="AL145" s="312"/>
    </row>
    <row r="146" spans="1:38" s="267" customFormat="1" ht="20.100000000000001" hidden="1" customHeight="1">
      <c r="A146" s="317"/>
      <c r="B146" s="317"/>
      <c r="C146" s="317"/>
      <c r="D146" s="317"/>
      <c r="E146" s="317"/>
      <c r="F146" s="317"/>
      <c r="G146" s="317"/>
      <c r="H146" s="317"/>
      <c r="I146" s="308" t="e">
        <f>#REF!</f>
        <v>#REF!</v>
      </c>
      <c r="J146" s="1328" t="e">
        <f>#REF!</f>
        <v>#REF!</v>
      </c>
      <c r="K146" s="1328"/>
      <c r="L146" s="1328"/>
      <c r="M146" s="1328"/>
      <c r="N146" s="184"/>
      <c r="AH146" s="312"/>
      <c r="AI146" s="312"/>
      <c r="AK146" s="312"/>
      <c r="AL146" s="312"/>
    </row>
    <row r="147" spans="1:38" s="267" customFormat="1" hidden="1">
      <c r="A147" s="317"/>
      <c r="B147" s="317"/>
      <c r="C147" s="317"/>
      <c r="D147" s="317"/>
      <c r="E147" s="317"/>
      <c r="F147" s="317"/>
      <c r="G147" s="317"/>
      <c r="H147" s="317"/>
      <c r="I147" s="308"/>
      <c r="J147" s="1328"/>
      <c r="K147" s="1328"/>
      <c r="L147" s="1328"/>
      <c r="M147" s="1328"/>
      <c r="N147" s="184"/>
      <c r="AH147" s="312"/>
      <c r="AI147" s="312"/>
      <c r="AK147" s="312"/>
      <c r="AL147" s="312"/>
    </row>
    <row r="148" spans="1:38" s="267" customFormat="1" ht="20.100000000000001" hidden="1" customHeight="1">
      <c r="A148" s="314" t="e">
        <f>#REF!</f>
        <v>#REF!</v>
      </c>
      <c r="B148" s="314"/>
      <c r="C148" s="314"/>
      <c r="D148" s="314"/>
      <c r="E148" s="314"/>
      <c r="F148" s="314"/>
      <c r="G148" s="314"/>
      <c r="H148" s="314"/>
      <c r="I148" s="308" t="e">
        <f>#REF!</f>
        <v>#REF!</v>
      </c>
      <c r="J148" s="1328"/>
      <c r="K148" s="1328"/>
      <c r="L148" s="1328"/>
      <c r="M148" s="1328"/>
      <c r="N148" s="184"/>
      <c r="AH148" s="312"/>
      <c r="AI148" s="312"/>
      <c r="AK148" s="312"/>
      <c r="AL148" s="312"/>
    </row>
    <row r="149" spans="1:38" s="267" customFormat="1" ht="30" hidden="1" customHeight="1">
      <c r="A149" s="315" t="e">
        <f>#REF!</f>
        <v>#REF!</v>
      </c>
      <c r="B149" s="315"/>
      <c r="C149" s="315"/>
      <c r="D149" s="315"/>
      <c r="E149" s="315"/>
      <c r="F149" s="315"/>
      <c r="G149" s="315"/>
      <c r="H149" s="315"/>
      <c r="I149" s="308" t="e">
        <f>#REF!</f>
        <v>#REF!</v>
      </c>
      <c r="J149" s="1328"/>
      <c r="K149" s="1328"/>
      <c r="L149" s="1328"/>
      <c r="M149" s="1328"/>
      <c r="N149" s="184"/>
      <c r="AH149" s="312"/>
      <c r="AI149" s="312"/>
      <c r="AK149" s="312"/>
      <c r="AL149" s="312"/>
    </row>
    <row r="150" spans="1:38" s="267" customFormat="1" hidden="1">
      <c r="A150" s="309" t="e">
        <f>#REF!</f>
        <v>#REF!</v>
      </c>
      <c r="B150" s="309"/>
      <c r="C150" s="309"/>
      <c r="D150" s="309"/>
      <c r="E150" s="309"/>
      <c r="F150" s="309"/>
      <c r="G150" s="309"/>
      <c r="H150" s="309"/>
      <c r="I150" s="310" t="e">
        <f>#REF!</f>
        <v>#REF!</v>
      </c>
      <c r="J150" s="1328" t="e">
        <f>#REF!</f>
        <v>#REF!</v>
      </c>
      <c r="K150" s="1328"/>
      <c r="L150" s="1328"/>
      <c r="M150" s="1328"/>
      <c r="N150" s="184"/>
      <c r="AH150" s="312"/>
      <c r="AI150" s="312"/>
      <c r="AK150" s="311"/>
      <c r="AL150" s="312"/>
    </row>
    <row r="151" spans="1:38" s="267" customFormat="1" hidden="1">
      <c r="A151" s="309" t="e">
        <f>#REF!</f>
        <v>#REF!</v>
      </c>
      <c r="B151" s="309"/>
      <c r="C151" s="309"/>
      <c r="D151" s="309"/>
      <c r="E151" s="309"/>
      <c r="F151" s="309"/>
      <c r="G151" s="309"/>
      <c r="H151" s="309"/>
      <c r="I151" s="310" t="e">
        <f>#REF!</f>
        <v>#REF!</v>
      </c>
      <c r="J151" s="1328" t="e">
        <f>#REF!</f>
        <v>#REF!</v>
      </c>
      <c r="K151" s="1328"/>
      <c r="L151" s="1328"/>
      <c r="M151" s="1328"/>
      <c r="N151" s="184"/>
      <c r="AH151" s="312"/>
      <c r="AI151" s="312"/>
      <c r="AK151" s="311"/>
      <c r="AL151" s="312"/>
    </row>
    <row r="152" spans="1:38" s="267" customFormat="1" hidden="1">
      <c r="A152" s="309" t="e">
        <f>#REF!</f>
        <v>#REF!</v>
      </c>
      <c r="B152" s="309"/>
      <c r="C152" s="309"/>
      <c r="D152" s="309"/>
      <c r="E152" s="309"/>
      <c r="F152" s="309"/>
      <c r="G152" s="309"/>
      <c r="H152" s="309"/>
      <c r="I152" s="310" t="e">
        <f>#REF!</f>
        <v>#REF!</v>
      </c>
      <c r="J152" s="1328" t="e">
        <f>#REF!</f>
        <v>#REF!</v>
      </c>
      <c r="K152" s="1328"/>
      <c r="L152" s="1328"/>
      <c r="M152" s="1328"/>
      <c r="N152" s="184"/>
      <c r="AH152" s="312"/>
      <c r="AI152" s="312"/>
      <c r="AK152" s="311"/>
      <c r="AL152" s="312"/>
    </row>
    <row r="153" spans="1:38" s="267" customFormat="1" ht="20.100000000000001" hidden="1" customHeight="1">
      <c r="A153" s="318"/>
      <c r="B153" s="318"/>
      <c r="C153" s="318"/>
      <c r="D153" s="318"/>
      <c r="E153" s="318"/>
      <c r="F153" s="318"/>
      <c r="G153" s="318"/>
      <c r="H153" s="318"/>
      <c r="I153" s="308" t="e">
        <f>#REF!</f>
        <v>#REF!</v>
      </c>
      <c r="J153" s="1328" t="e">
        <f>#REF!</f>
        <v>#REF!</v>
      </c>
      <c r="K153" s="1328"/>
      <c r="L153" s="1328"/>
      <c r="M153" s="1328"/>
      <c r="N153" s="184"/>
      <c r="AH153" s="312"/>
      <c r="AI153" s="312"/>
      <c r="AK153" s="312"/>
      <c r="AL153" s="312"/>
    </row>
    <row r="154" spans="1:38" s="267" customFormat="1" ht="20.100000000000001" hidden="1" customHeight="1">
      <c r="A154" s="317"/>
      <c r="B154" s="317"/>
      <c r="C154" s="317"/>
      <c r="D154" s="317"/>
      <c r="E154" s="317"/>
      <c r="F154" s="317"/>
      <c r="G154" s="317"/>
      <c r="H154" s="317"/>
      <c r="I154" s="308" t="e">
        <f>#REF!</f>
        <v>#REF!</v>
      </c>
      <c r="J154" s="1328" t="e">
        <f>#REF!</f>
        <v>#REF!</v>
      </c>
      <c r="K154" s="1328"/>
      <c r="L154" s="1328"/>
      <c r="M154" s="1328"/>
      <c r="N154" s="184"/>
      <c r="AH154" s="312"/>
      <c r="AI154" s="312"/>
      <c r="AK154" s="312"/>
      <c r="AL154" s="312"/>
    </row>
    <row r="155" spans="1:38" s="267" customFormat="1" ht="20.100000000000001" hidden="1" customHeight="1">
      <c r="A155" s="307" t="e">
        <f>#REF!</f>
        <v>#REF!</v>
      </c>
      <c r="B155" s="307"/>
      <c r="C155" s="307"/>
      <c r="D155" s="307"/>
      <c r="E155" s="307"/>
      <c r="F155" s="307"/>
      <c r="G155" s="307"/>
      <c r="H155" s="307"/>
      <c r="I155" s="308" t="e">
        <f>#REF!</f>
        <v>#REF!</v>
      </c>
      <c r="J155" s="1328"/>
      <c r="K155" s="1328"/>
      <c r="L155" s="1328"/>
      <c r="M155" s="1328"/>
      <c r="N155" s="184"/>
      <c r="AH155" s="312"/>
      <c r="AI155" s="312"/>
      <c r="AK155" s="312"/>
      <c r="AL155" s="312"/>
    </row>
    <row r="156" spans="1:38" s="267" customFormat="1" ht="30" hidden="1" customHeight="1">
      <c r="A156" s="314" t="e">
        <f>#REF!</f>
        <v>#REF!</v>
      </c>
      <c r="B156" s="314"/>
      <c r="C156" s="314"/>
      <c r="D156" s="314"/>
      <c r="E156" s="314"/>
      <c r="F156" s="314"/>
      <c r="G156" s="314"/>
      <c r="H156" s="314"/>
      <c r="I156" s="308" t="e">
        <f>#REF!</f>
        <v>#REF!</v>
      </c>
      <c r="J156" s="1328"/>
      <c r="K156" s="1328"/>
      <c r="L156" s="1328"/>
      <c r="M156" s="1328"/>
      <c r="N156" s="184"/>
      <c r="AH156" s="312"/>
      <c r="AI156" s="312"/>
      <c r="AK156" s="312"/>
      <c r="AL156" s="312"/>
    </row>
    <row r="157" spans="1:38" s="267" customFormat="1" ht="20.100000000000001" hidden="1" customHeight="1">
      <c r="A157" s="309" t="e">
        <f>#REF!</f>
        <v>#REF!</v>
      </c>
      <c r="B157" s="309"/>
      <c r="C157" s="309"/>
      <c r="D157" s="309"/>
      <c r="E157" s="309"/>
      <c r="F157" s="309"/>
      <c r="G157" s="309"/>
      <c r="H157" s="309"/>
      <c r="I157" s="310" t="e">
        <f>#REF!</f>
        <v>#REF!</v>
      </c>
      <c r="J157" s="1328" t="e">
        <f>#REF!</f>
        <v>#REF!</v>
      </c>
      <c r="K157" s="1328"/>
      <c r="L157" s="1328"/>
      <c r="M157" s="1328"/>
      <c r="N157" s="184"/>
      <c r="AH157" s="312"/>
      <c r="AI157" s="312"/>
      <c r="AK157" s="311"/>
      <c r="AL157" s="312"/>
    </row>
    <row r="158" spans="1:38" s="267" customFormat="1" ht="20.100000000000001" hidden="1" customHeight="1">
      <c r="A158" s="309" t="e">
        <f>#REF!</f>
        <v>#REF!</v>
      </c>
      <c r="B158" s="309"/>
      <c r="C158" s="309"/>
      <c r="D158" s="309"/>
      <c r="E158" s="309"/>
      <c r="F158" s="309"/>
      <c r="G158" s="309"/>
      <c r="H158" s="309"/>
      <c r="I158" s="310" t="e">
        <f>#REF!</f>
        <v>#REF!</v>
      </c>
      <c r="J158" s="1328" t="e">
        <f>#REF!</f>
        <v>#REF!</v>
      </c>
      <c r="K158" s="1328"/>
      <c r="L158" s="1328"/>
      <c r="M158" s="1328"/>
      <c r="N158" s="184"/>
      <c r="AH158" s="312"/>
      <c r="AI158" s="312"/>
      <c r="AK158" s="311"/>
      <c r="AL158" s="312"/>
    </row>
    <row r="159" spans="1:38" s="267" customFormat="1" ht="20.100000000000001" hidden="1" customHeight="1">
      <c r="A159" s="309" t="e">
        <f>#REF!</f>
        <v>#REF!</v>
      </c>
      <c r="B159" s="309"/>
      <c r="C159" s="309"/>
      <c r="D159" s="309"/>
      <c r="E159" s="309"/>
      <c r="F159" s="309"/>
      <c r="G159" s="309"/>
      <c r="H159" s="309"/>
      <c r="I159" s="310" t="e">
        <f>#REF!</f>
        <v>#REF!</v>
      </c>
      <c r="J159" s="1328" t="e">
        <f>#REF!</f>
        <v>#REF!</v>
      </c>
      <c r="K159" s="1328"/>
      <c r="L159" s="1328"/>
      <c r="M159" s="1328"/>
      <c r="N159" s="184"/>
      <c r="AH159" s="312"/>
      <c r="AI159" s="312"/>
      <c r="AK159" s="311"/>
      <c r="AL159" s="312"/>
    </row>
    <row r="160" spans="1:38" s="267" customFormat="1" ht="20.100000000000001" hidden="1" customHeight="1">
      <c r="A160" s="309" t="e">
        <f>#REF!</f>
        <v>#REF!</v>
      </c>
      <c r="B160" s="309"/>
      <c r="C160" s="309"/>
      <c r="D160" s="309"/>
      <c r="E160" s="309"/>
      <c r="F160" s="309"/>
      <c r="G160" s="309"/>
      <c r="H160" s="309"/>
      <c r="I160" s="310" t="e">
        <f>#REF!</f>
        <v>#REF!</v>
      </c>
      <c r="J160" s="1328" t="e">
        <f>#REF!</f>
        <v>#REF!</v>
      </c>
      <c r="K160" s="1328"/>
      <c r="L160" s="1328"/>
      <c r="M160" s="1328"/>
      <c r="N160" s="184"/>
      <c r="AH160" s="312"/>
      <c r="AI160" s="312"/>
      <c r="AK160" s="311"/>
      <c r="AL160" s="312"/>
    </row>
    <row r="161" spans="1:38" s="267" customFormat="1" ht="20.100000000000001" hidden="1" customHeight="1">
      <c r="A161" s="309" t="e">
        <f>#REF!</f>
        <v>#REF!</v>
      </c>
      <c r="B161" s="309"/>
      <c r="C161" s="309"/>
      <c r="D161" s="309"/>
      <c r="E161" s="309"/>
      <c r="F161" s="309"/>
      <c r="G161" s="309"/>
      <c r="H161" s="309"/>
      <c r="I161" s="310" t="e">
        <f>#REF!</f>
        <v>#REF!</v>
      </c>
      <c r="J161" s="1328" t="e">
        <f>#REF!</f>
        <v>#REF!</v>
      </c>
      <c r="K161" s="1328"/>
      <c r="L161" s="1328"/>
      <c r="M161" s="1328"/>
      <c r="N161" s="184"/>
      <c r="AH161" s="312"/>
      <c r="AI161" s="312"/>
      <c r="AK161" s="311"/>
      <c r="AL161" s="312"/>
    </row>
    <row r="162" spans="1:38" s="267" customFormat="1" ht="20.100000000000001" hidden="1" customHeight="1">
      <c r="A162" s="313"/>
      <c r="B162" s="313"/>
      <c r="C162" s="313"/>
      <c r="D162" s="313"/>
      <c r="E162" s="313"/>
      <c r="F162" s="313"/>
      <c r="G162" s="313"/>
      <c r="H162" s="313"/>
      <c r="I162" s="308" t="e">
        <f>#REF!</f>
        <v>#REF!</v>
      </c>
      <c r="J162" s="1328" t="e">
        <f>#REF!</f>
        <v>#REF!</v>
      </c>
      <c r="K162" s="1328"/>
      <c r="L162" s="1328"/>
      <c r="M162" s="1328"/>
      <c r="N162" s="184"/>
      <c r="AH162" s="312"/>
      <c r="AI162" s="312"/>
      <c r="AK162" s="312"/>
      <c r="AL162" s="312"/>
    </row>
    <row r="163" spans="1:38" s="267" customFormat="1" ht="20.100000000000001" hidden="1" customHeight="1">
      <c r="A163" s="314" t="e">
        <f>#REF!</f>
        <v>#REF!</v>
      </c>
      <c r="B163" s="314"/>
      <c r="C163" s="314"/>
      <c r="D163" s="314"/>
      <c r="E163" s="314"/>
      <c r="F163" s="314"/>
      <c r="G163" s="314"/>
      <c r="H163" s="314"/>
      <c r="I163" s="308" t="e">
        <f>#REF!</f>
        <v>#REF!</v>
      </c>
      <c r="J163" s="1328"/>
      <c r="K163" s="1328"/>
      <c r="L163" s="1328"/>
      <c r="M163" s="1328"/>
      <c r="N163" s="184"/>
      <c r="AH163" s="312"/>
      <c r="AI163" s="312"/>
      <c r="AK163" s="312"/>
      <c r="AL163" s="312"/>
    </row>
    <row r="164" spans="1:38" s="267" customFormat="1" ht="20.100000000000001" hidden="1" customHeight="1">
      <c r="A164" s="309" t="e">
        <f>#REF!</f>
        <v>#REF!</v>
      </c>
      <c r="B164" s="309"/>
      <c r="C164" s="309"/>
      <c r="D164" s="309"/>
      <c r="E164" s="309"/>
      <c r="F164" s="309"/>
      <c r="G164" s="309"/>
      <c r="H164" s="309"/>
      <c r="I164" s="319" t="e">
        <f>#REF!</f>
        <v>#REF!</v>
      </c>
      <c r="J164" s="1328" t="e">
        <f>#REF!</f>
        <v>#REF!</v>
      </c>
      <c r="K164" s="1328"/>
      <c r="L164" s="1328"/>
      <c r="M164" s="1328"/>
      <c r="N164" s="184"/>
      <c r="AH164" s="312"/>
      <c r="AI164" s="312"/>
      <c r="AK164" s="311"/>
      <c r="AL164" s="312"/>
    </row>
    <row r="165" spans="1:38" s="267" customFormat="1" ht="20.100000000000001" hidden="1" customHeight="1">
      <c r="A165" s="309" t="e">
        <f>#REF!</f>
        <v>#REF!</v>
      </c>
      <c r="B165" s="309"/>
      <c r="C165" s="309"/>
      <c r="D165" s="309"/>
      <c r="E165" s="309"/>
      <c r="F165" s="309"/>
      <c r="G165" s="309"/>
      <c r="H165" s="309"/>
      <c r="I165" s="319" t="e">
        <f>#REF!</f>
        <v>#REF!</v>
      </c>
      <c r="J165" s="1328" t="e">
        <f>#REF!</f>
        <v>#REF!</v>
      </c>
      <c r="K165" s="1328"/>
      <c r="L165" s="1328"/>
      <c r="M165" s="1328"/>
      <c r="N165" s="184"/>
      <c r="AH165" s="312"/>
      <c r="AI165" s="312"/>
      <c r="AK165" s="311"/>
      <c r="AL165" s="312"/>
    </row>
    <row r="166" spans="1:38" s="267" customFormat="1" ht="20.100000000000001" hidden="1" customHeight="1">
      <c r="A166" s="309" t="e">
        <f>#REF!</f>
        <v>#REF!</v>
      </c>
      <c r="B166" s="309"/>
      <c r="C166" s="309"/>
      <c r="D166" s="309"/>
      <c r="E166" s="309"/>
      <c r="F166" s="309"/>
      <c r="G166" s="309"/>
      <c r="H166" s="309"/>
      <c r="I166" s="319" t="e">
        <f>#REF!</f>
        <v>#REF!</v>
      </c>
      <c r="J166" s="1328" t="e">
        <f>#REF!</f>
        <v>#REF!</v>
      </c>
      <c r="K166" s="1328"/>
      <c r="L166" s="1328"/>
      <c r="M166" s="1328"/>
      <c r="N166" s="184"/>
      <c r="AH166" s="312"/>
      <c r="AI166" s="312"/>
      <c r="AK166" s="311"/>
      <c r="AL166" s="312"/>
    </row>
    <row r="167" spans="1:38" s="267" customFormat="1" ht="20.100000000000001" hidden="1" customHeight="1">
      <c r="A167" s="309" t="e">
        <f>#REF!</f>
        <v>#REF!</v>
      </c>
      <c r="B167" s="309"/>
      <c r="C167" s="309"/>
      <c r="D167" s="309"/>
      <c r="E167" s="309"/>
      <c r="F167" s="309"/>
      <c r="G167" s="309"/>
      <c r="H167" s="309"/>
      <c r="I167" s="319" t="e">
        <f>#REF!</f>
        <v>#REF!</v>
      </c>
      <c r="J167" s="1328" t="e">
        <f>#REF!</f>
        <v>#REF!</v>
      </c>
      <c r="K167" s="1328"/>
      <c r="L167" s="1328"/>
      <c r="M167" s="1328"/>
      <c r="N167" s="184"/>
      <c r="AH167" s="312"/>
      <c r="AI167" s="312"/>
      <c r="AK167" s="311"/>
      <c r="AL167" s="312"/>
    </row>
    <row r="168" spans="1:38" s="267" customFormat="1" ht="20.100000000000001" hidden="1" customHeight="1">
      <c r="A168" s="309" t="e">
        <f>#REF!</f>
        <v>#REF!</v>
      </c>
      <c r="B168" s="309"/>
      <c r="C168" s="309"/>
      <c r="D168" s="309"/>
      <c r="E168" s="309"/>
      <c r="F168" s="309"/>
      <c r="G168" s="309"/>
      <c r="H168" s="309"/>
      <c r="I168" s="319" t="e">
        <f>#REF!</f>
        <v>#REF!</v>
      </c>
      <c r="J168" s="1328" t="e">
        <f>#REF!</f>
        <v>#REF!</v>
      </c>
      <c r="K168" s="1328"/>
      <c r="L168" s="1328"/>
      <c r="M168" s="1328"/>
      <c r="N168" s="184"/>
      <c r="AH168" s="312"/>
      <c r="AI168" s="312"/>
      <c r="AK168" s="311"/>
      <c r="AL168" s="312"/>
    </row>
    <row r="169" spans="1:38" s="267" customFormat="1" ht="20.100000000000001" hidden="1" customHeight="1">
      <c r="A169" s="309" t="e">
        <f>#REF!</f>
        <v>#REF!</v>
      </c>
      <c r="B169" s="309"/>
      <c r="C169" s="309"/>
      <c r="D169" s="309"/>
      <c r="E169" s="309"/>
      <c r="F169" s="309"/>
      <c r="G169" s="309"/>
      <c r="H169" s="309"/>
      <c r="I169" s="319" t="e">
        <f>#REF!</f>
        <v>#REF!</v>
      </c>
      <c r="J169" s="1328" t="e">
        <f>#REF!</f>
        <v>#REF!</v>
      </c>
      <c r="K169" s="1328"/>
      <c r="L169" s="1328"/>
      <c r="M169" s="1328"/>
      <c r="N169" s="184"/>
      <c r="AH169" s="312"/>
      <c r="AI169" s="312"/>
      <c r="AK169" s="311"/>
      <c r="AL169" s="312"/>
    </row>
    <row r="170" spans="1:38" s="267" customFormat="1" ht="20.100000000000001" hidden="1" customHeight="1">
      <c r="A170" s="320"/>
      <c r="B170" s="320"/>
      <c r="C170" s="320"/>
      <c r="D170" s="320"/>
      <c r="E170" s="320"/>
      <c r="F170" s="320"/>
      <c r="G170" s="320"/>
      <c r="H170" s="320"/>
      <c r="I170" s="308" t="e">
        <f>#REF!</f>
        <v>#REF!</v>
      </c>
      <c r="J170" s="1328" t="e">
        <f>#REF!</f>
        <v>#REF!</v>
      </c>
      <c r="K170" s="1328"/>
      <c r="L170" s="1328"/>
      <c r="M170" s="1328"/>
      <c r="N170" s="184"/>
      <c r="AH170" s="312"/>
      <c r="AI170" s="312"/>
      <c r="AK170" s="312"/>
      <c r="AL170" s="312"/>
    </row>
    <row r="171" spans="1:38" s="267" customFormat="1" ht="35.25" hidden="1" customHeight="1">
      <c r="A171" s="314" t="e">
        <f>#REF!</f>
        <v>#REF!</v>
      </c>
      <c r="B171" s="314"/>
      <c r="C171" s="314"/>
      <c r="D171" s="314"/>
      <c r="E171" s="314"/>
      <c r="F171" s="314"/>
      <c r="G171" s="314"/>
      <c r="H171" s="314"/>
      <c r="I171" s="308" t="e">
        <f>#REF!</f>
        <v>#REF!</v>
      </c>
      <c r="J171" s="1328"/>
      <c r="K171" s="1328"/>
      <c r="L171" s="1328"/>
      <c r="M171" s="1328"/>
      <c r="N171" s="184"/>
      <c r="AH171" s="312"/>
      <c r="AI171" s="312"/>
      <c r="AK171" s="312"/>
      <c r="AL171" s="312"/>
    </row>
    <row r="172" spans="1:38" s="267" customFormat="1" ht="19.5" hidden="1" customHeight="1">
      <c r="A172" s="309" t="e">
        <f>#REF!</f>
        <v>#REF!</v>
      </c>
      <c r="B172" s="309"/>
      <c r="C172" s="309"/>
      <c r="D172" s="309"/>
      <c r="E172" s="309"/>
      <c r="F172" s="309"/>
      <c r="G172" s="309"/>
      <c r="H172" s="309"/>
      <c r="I172" s="319" t="e">
        <f>#REF!</f>
        <v>#REF!</v>
      </c>
      <c r="J172" s="1328" t="e">
        <f>#REF!</f>
        <v>#REF!</v>
      </c>
      <c r="K172" s="1328"/>
      <c r="L172" s="1328"/>
      <c r="M172" s="1328"/>
      <c r="N172" s="184"/>
      <c r="AH172" s="312"/>
      <c r="AI172" s="312"/>
      <c r="AK172" s="311"/>
      <c r="AL172" s="312"/>
    </row>
    <row r="173" spans="1:38" s="267" customFormat="1" ht="19.5" hidden="1" customHeight="1">
      <c r="A173" s="309" t="e">
        <f>#REF!</f>
        <v>#REF!</v>
      </c>
      <c r="B173" s="309"/>
      <c r="C173" s="309"/>
      <c r="D173" s="309"/>
      <c r="E173" s="309"/>
      <c r="F173" s="309"/>
      <c r="G173" s="309"/>
      <c r="H173" s="309"/>
      <c r="I173" s="319" t="e">
        <f>#REF!</f>
        <v>#REF!</v>
      </c>
      <c r="J173" s="1328" t="e">
        <f>#REF!</f>
        <v>#REF!</v>
      </c>
      <c r="K173" s="1328"/>
      <c r="L173" s="1328"/>
      <c r="M173" s="1328"/>
      <c r="N173" s="184"/>
      <c r="AH173" s="312"/>
      <c r="AI173" s="312"/>
      <c r="AK173" s="311"/>
      <c r="AL173" s="312"/>
    </row>
    <row r="174" spans="1:38" s="267" customFormat="1" ht="19.5" hidden="1" customHeight="1">
      <c r="A174" s="309" t="e">
        <f>#REF!</f>
        <v>#REF!</v>
      </c>
      <c r="B174" s="309"/>
      <c r="C174" s="309"/>
      <c r="D174" s="309"/>
      <c r="E174" s="309"/>
      <c r="F174" s="309"/>
      <c r="G174" s="309"/>
      <c r="H174" s="309"/>
      <c r="I174" s="319" t="e">
        <f>#REF!</f>
        <v>#REF!</v>
      </c>
      <c r="J174" s="1328" t="e">
        <f>#REF!</f>
        <v>#REF!</v>
      </c>
      <c r="K174" s="1328"/>
      <c r="L174" s="1328"/>
      <c r="M174" s="1328"/>
      <c r="N174" s="184"/>
      <c r="AH174" s="312"/>
      <c r="AI174" s="312"/>
      <c r="AK174" s="311"/>
      <c r="AL174" s="312"/>
    </row>
    <row r="175" spans="1:38" s="267" customFormat="1" ht="19.5" hidden="1" customHeight="1">
      <c r="A175" s="309" t="e">
        <f>#REF!</f>
        <v>#REF!</v>
      </c>
      <c r="B175" s="309"/>
      <c r="C175" s="309"/>
      <c r="D175" s="309"/>
      <c r="E175" s="309"/>
      <c r="F175" s="309"/>
      <c r="G175" s="309"/>
      <c r="H175" s="309"/>
      <c r="I175" s="319" t="e">
        <f>#REF!</f>
        <v>#REF!</v>
      </c>
      <c r="J175" s="1328" t="e">
        <f>#REF!</f>
        <v>#REF!</v>
      </c>
      <c r="K175" s="1328"/>
      <c r="L175" s="1328"/>
      <c r="M175" s="1328"/>
      <c r="N175" s="184"/>
      <c r="AH175" s="312"/>
      <c r="AI175" s="312"/>
      <c r="AK175" s="311"/>
      <c r="AL175" s="312"/>
    </row>
    <row r="176" spans="1:38" s="267" customFormat="1" ht="33" hidden="1" customHeight="1">
      <c r="A176" s="309" t="e">
        <f>#REF!</f>
        <v>#REF!</v>
      </c>
      <c r="B176" s="309"/>
      <c r="C176" s="309"/>
      <c r="D176" s="309"/>
      <c r="E176" s="309"/>
      <c r="F176" s="309"/>
      <c r="G176" s="309"/>
      <c r="H176" s="309"/>
      <c r="I176" s="319" t="e">
        <f>#REF!</f>
        <v>#REF!</v>
      </c>
      <c r="J176" s="1328" t="e">
        <f>#REF!</f>
        <v>#REF!</v>
      </c>
      <c r="K176" s="1328"/>
      <c r="L176" s="1328"/>
      <c r="M176" s="1328"/>
      <c r="N176" s="184"/>
      <c r="AH176" s="312"/>
      <c r="AI176" s="312"/>
      <c r="AK176" s="311"/>
      <c r="AL176" s="312"/>
    </row>
    <row r="177" spans="1:38" s="267" customFormat="1" ht="19.5" hidden="1" customHeight="1">
      <c r="A177" s="309" t="e">
        <f>#REF!</f>
        <v>#REF!</v>
      </c>
      <c r="B177" s="309"/>
      <c r="C177" s="309"/>
      <c r="D177" s="309"/>
      <c r="E177" s="309"/>
      <c r="F177" s="309"/>
      <c r="G177" s="309"/>
      <c r="H177" s="309"/>
      <c r="I177" s="319" t="e">
        <f>#REF!</f>
        <v>#REF!</v>
      </c>
      <c r="J177" s="1328" t="e">
        <f>#REF!</f>
        <v>#REF!</v>
      </c>
      <c r="K177" s="1328"/>
      <c r="L177" s="1328"/>
      <c r="M177" s="1328"/>
      <c r="N177" s="184"/>
      <c r="AH177" s="312"/>
      <c r="AI177" s="312"/>
      <c r="AK177" s="311"/>
      <c r="AL177" s="312"/>
    </row>
    <row r="178" spans="1:38" s="267" customFormat="1" ht="19.5" hidden="1" customHeight="1">
      <c r="A178" s="309" t="e">
        <f>#REF!</f>
        <v>#REF!</v>
      </c>
      <c r="B178" s="309"/>
      <c r="C178" s="309"/>
      <c r="D178" s="309"/>
      <c r="E178" s="309"/>
      <c r="F178" s="309"/>
      <c r="G178" s="309"/>
      <c r="H178" s="309"/>
      <c r="I178" s="319" t="e">
        <f>#REF!</f>
        <v>#REF!</v>
      </c>
      <c r="J178" s="1328" t="e">
        <f>#REF!</f>
        <v>#REF!</v>
      </c>
      <c r="K178" s="1328"/>
      <c r="L178" s="1328"/>
      <c r="M178" s="1328"/>
      <c r="N178" s="184"/>
      <c r="AH178" s="312"/>
      <c r="AI178" s="312"/>
      <c r="AK178" s="311"/>
      <c r="AL178" s="312"/>
    </row>
    <row r="179" spans="1:38" s="267" customFormat="1" ht="19.5" hidden="1" customHeight="1">
      <c r="A179" s="309" t="e">
        <f>#REF!</f>
        <v>#REF!</v>
      </c>
      <c r="B179" s="309"/>
      <c r="C179" s="309"/>
      <c r="D179" s="309"/>
      <c r="E179" s="309"/>
      <c r="F179" s="309"/>
      <c r="G179" s="309"/>
      <c r="H179" s="309"/>
      <c r="I179" s="319" t="e">
        <f>#REF!</f>
        <v>#REF!</v>
      </c>
      <c r="J179" s="1328" t="e">
        <f>#REF!</f>
        <v>#REF!</v>
      </c>
      <c r="K179" s="1328"/>
      <c r="L179" s="1328"/>
      <c r="M179" s="1328"/>
      <c r="N179" s="184"/>
      <c r="AH179" s="312"/>
      <c r="AI179" s="312"/>
      <c r="AK179" s="311"/>
      <c r="AL179" s="312"/>
    </row>
    <row r="180" spans="1:38" s="267" customFormat="1" ht="19.5" hidden="1" customHeight="1">
      <c r="A180" s="309" t="e">
        <f>#REF!</f>
        <v>#REF!</v>
      </c>
      <c r="B180" s="309"/>
      <c r="C180" s="309"/>
      <c r="D180" s="309"/>
      <c r="E180" s="309"/>
      <c r="F180" s="309"/>
      <c r="G180" s="309"/>
      <c r="H180" s="309"/>
      <c r="I180" s="319" t="e">
        <f>#REF!</f>
        <v>#REF!</v>
      </c>
      <c r="J180" s="1328" t="e">
        <f>#REF!</f>
        <v>#REF!</v>
      </c>
      <c r="K180" s="1328"/>
      <c r="L180" s="1328"/>
      <c r="M180" s="1328"/>
      <c r="N180" s="184"/>
      <c r="AH180" s="312"/>
      <c r="AI180" s="312"/>
      <c r="AK180" s="311"/>
      <c r="AL180" s="312"/>
    </row>
    <row r="181" spans="1:38" s="267" customFormat="1" ht="19.5" hidden="1" customHeight="1">
      <c r="A181" s="320"/>
      <c r="B181" s="320"/>
      <c r="C181" s="320"/>
      <c r="D181" s="320"/>
      <c r="E181" s="320"/>
      <c r="F181" s="320"/>
      <c r="G181" s="320"/>
      <c r="H181" s="320"/>
      <c r="I181" s="308" t="e">
        <f>#REF!</f>
        <v>#REF!</v>
      </c>
      <c r="J181" s="1328" t="e">
        <f>#REF!</f>
        <v>#REF!</v>
      </c>
      <c r="K181" s="1328"/>
      <c r="L181" s="1328"/>
      <c r="M181" s="1328"/>
      <c r="N181" s="184"/>
      <c r="AH181" s="312"/>
      <c r="AI181" s="312"/>
      <c r="AK181" s="312"/>
      <c r="AL181" s="312"/>
    </row>
    <row r="182" spans="1:38" s="267" customFormat="1" ht="19.5" hidden="1" customHeight="1">
      <c r="A182" s="314" t="e">
        <f>#REF!</f>
        <v>#REF!</v>
      </c>
      <c r="B182" s="314"/>
      <c r="C182" s="314"/>
      <c r="D182" s="314"/>
      <c r="E182" s="314"/>
      <c r="F182" s="314"/>
      <c r="G182" s="314"/>
      <c r="H182" s="314"/>
      <c r="I182" s="308" t="e">
        <f>#REF!</f>
        <v>#REF!</v>
      </c>
      <c r="J182" s="1328"/>
      <c r="K182" s="1328"/>
      <c r="L182" s="1328"/>
      <c r="M182" s="1328"/>
      <c r="N182" s="184"/>
      <c r="AH182" s="312"/>
      <c r="AI182" s="312"/>
      <c r="AK182" s="312"/>
      <c r="AL182" s="312"/>
    </row>
    <row r="183" spans="1:38" s="267" customFormat="1" ht="19.5" hidden="1" customHeight="1">
      <c r="A183" s="309" t="e">
        <f>#REF!</f>
        <v>#REF!</v>
      </c>
      <c r="B183" s="309"/>
      <c r="C183" s="309"/>
      <c r="D183" s="309"/>
      <c r="E183" s="309"/>
      <c r="F183" s="309"/>
      <c r="G183" s="309"/>
      <c r="H183" s="309"/>
      <c r="I183" s="310" t="e">
        <f>#REF!</f>
        <v>#REF!</v>
      </c>
      <c r="J183" s="1328" t="e">
        <f>#REF!</f>
        <v>#REF!</v>
      </c>
      <c r="K183" s="1328"/>
      <c r="L183" s="1328"/>
      <c r="M183" s="1328"/>
      <c r="N183" s="184"/>
      <c r="AH183" s="312"/>
      <c r="AI183" s="312"/>
      <c r="AK183" s="311"/>
      <c r="AL183" s="312"/>
    </row>
    <row r="184" spans="1:38" s="267" customFormat="1" ht="19.5" hidden="1" customHeight="1">
      <c r="A184" s="309" t="e">
        <f>#REF!</f>
        <v>#REF!</v>
      </c>
      <c r="B184" s="309"/>
      <c r="C184" s="309"/>
      <c r="D184" s="309"/>
      <c r="E184" s="309"/>
      <c r="F184" s="309"/>
      <c r="G184" s="309"/>
      <c r="H184" s="309"/>
      <c r="I184" s="310" t="e">
        <f>#REF!</f>
        <v>#REF!</v>
      </c>
      <c r="J184" s="1328" t="e">
        <f>#REF!</f>
        <v>#REF!</v>
      </c>
      <c r="K184" s="1328"/>
      <c r="L184" s="1328"/>
      <c r="M184" s="1328"/>
      <c r="N184" s="184"/>
      <c r="AH184" s="312"/>
      <c r="AI184" s="312"/>
      <c r="AK184" s="311"/>
      <c r="AL184" s="312"/>
    </row>
    <row r="185" spans="1:38" s="267" customFormat="1" ht="19.5" hidden="1" customHeight="1">
      <c r="A185" s="309" t="e">
        <f>#REF!</f>
        <v>#REF!</v>
      </c>
      <c r="B185" s="309"/>
      <c r="C185" s="309"/>
      <c r="D185" s="309"/>
      <c r="E185" s="309"/>
      <c r="F185" s="309"/>
      <c r="G185" s="309"/>
      <c r="H185" s="309"/>
      <c r="I185" s="310" t="e">
        <f>#REF!</f>
        <v>#REF!</v>
      </c>
      <c r="J185" s="1328" t="e">
        <f>#REF!</f>
        <v>#REF!</v>
      </c>
      <c r="K185" s="1328"/>
      <c r="L185" s="1328"/>
      <c r="M185" s="1328"/>
      <c r="N185" s="184"/>
      <c r="AH185" s="312"/>
      <c r="AI185" s="312"/>
      <c r="AK185" s="311"/>
      <c r="AL185" s="312"/>
    </row>
    <row r="186" spans="1:38" s="267" customFormat="1" ht="19.5" hidden="1" customHeight="1">
      <c r="A186" s="320"/>
      <c r="B186" s="320"/>
      <c r="C186" s="320"/>
      <c r="D186" s="320"/>
      <c r="E186" s="320"/>
      <c r="F186" s="320"/>
      <c r="G186" s="320"/>
      <c r="H186" s="320"/>
      <c r="I186" s="308" t="e">
        <f>#REF!</f>
        <v>#REF!</v>
      </c>
      <c r="J186" s="1328" t="e">
        <f>#REF!</f>
        <v>#REF!</v>
      </c>
      <c r="K186" s="1328"/>
      <c r="L186" s="1328"/>
      <c r="M186" s="1328"/>
      <c r="N186" s="184"/>
      <c r="AH186" s="312"/>
      <c r="AI186" s="312"/>
      <c r="AK186" s="312"/>
      <c r="AL186" s="312"/>
    </row>
    <row r="187" spans="1:38" s="267" customFormat="1" ht="33" hidden="1" customHeight="1">
      <c r="A187" s="314" t="e">
        <f>#REF!</f>
        <v>#REF!</v>
      </c>
      <c r="B187" s="314"/>
      <c r="C187" s="314"/>
      <c r="D187" s="314"/>
      <c r="E187" s="314"/>
      <c r="F187" s="314"/>
      <c r="G187" s="314"/>
      <c r="H187" s="314"/>
      <c r="I187" s="308" t="e">
        <f>#REF!</f>
        <v>#REF!</v>
      </c>
      <c r="J187" s="1328"/>
      <c r="K187" s="1328"/>
      <c r="L187" s="1328"/>
      <c r="M187" s="1328"/>
      <c r="N187" s="184"/>
      <c r="AH187" s="312"/>
      <c r="AI187" s="312"/>
      <c r="AK187" s="312"/>
      <c r="AL187" s="312"/>
    </row>
    <row r="188" spans="1:38" s="267" customFormat="1" ht="19.5" hidden="1" customHeight="1">
      <c r="A188" s="320" t="e">
        <f>#REF!</f>
        <v>#REF!</v>
      </c>
      <c r="B188" s="320"/>
      <c r="C188" s="320"/>
      <c r="D188" s="320"/>
      <c r="E188" s="320"/>
      <c r="F188" s="320"/>
      <c r="G188" s="320"/>
      <c r="H188" s="320"/>
      <c r="I188" s="310" t="e">
        <f>#REF!</f>
        <v>#REF!</v>
      </c>
      <c r="J188" s="1328" t="e">
        <f>#REF!</f>
        <v>#REF!</v>
      </c>
      <c r="K188" s="1328"/>
      <c r="L188" s="1328"/>
      <c r="M188" s="1328"/>
      <c r="N188" s="184"/>
      <c r="AH188" s="312"/>
      <c r="AI188" s="312"/>
      <c r="AK188" s="311"/>
      <c r="AL188" s="312"/>
    </row>
    <row r="189" spans="1:38" s="267" customFormat="1" ht="19.5" hidden="1" customHeight="1">
      <c r="A189" s="320" t="e">
        <f>#REF!</f>
        <v>#REF!</v>
      </c>
      <c r="B189" s="320"/>
      <c r="C189" s="320"/>
      <c r="D189" s="320"/>
      <c r="E189" s="320"/>
      <c r="F189" s="320"/>
      <c r="G189" s="320"/>
      <c r="H189" s="320"/>
      <c r="I189" s="310" t="e">
        <f>#REF!</f>
        <v>#REF!</v>
      </c>
      <c r="J189" s="1328" t="e">
        <f>#REF!</f>
        <v>#REF!</v>
      </c>
      <c r="K189" s="1328"/>
      <c r="L189" s="1328"/>
      <c r="M189" s="1328"/>
      <c r="N189" s="184"/>
      <c r="AH189" s="312"/>
      <c r="AI189" s="312"/>
      <c r="AK189" s="311"/>
      <c r="AL189" s="312"/>
    </row>
    <row r="190" spans="1:38" s="267" customFormat="1" ht="19.5" hidden="1" customHeight="1">
      <c r="A190" s="320" t="e">
        <f>#REF!</f>
        <v>#REF!</v>
      </c>
      <c r="B190" s="320"/>
      <c r="C190" s="320"/>
      <c r="D190" s="320"/>
      <c r="E190" s="320"/>
      <c r="F190" s="320"/>
      <c r="G190" s="320"/>
      <c r="H190" s="320"/>
      <c r="I190" s="310" t="e">
        <f>#REF!</f>
        <v>#REF!</v>
      </c>
      <c r="J190" s="1328" t="e">
        <f>#REF!</f>
        <v>#REF!</v>
      </c>
      <c r="K190" s="1328"/>
      <c r="L190" s="1328"/>
      <c r="M190" s="1328"/>
      <c r="N190" s="184"/>
      <c r="AH190" s="312"/>
      <c r="AI190" s="312"/>
      <c r="AK190" s="311"/>
      <c r="AL190" s="312"/>
    </row>
    <row r="191" spans="1:38" s="267" customFormat="1" ht="19.5" hidden="1" customHeight="1">
      <c r="A191" s="320"/>
      <c r="B191" s="320"/>
      <c r="C191" s="320"/>
      <c r="D191" s="320"/>
      <c r="E191" s="320"/>
      <c r="F191" s="320"/>
      <c r="G191" s="320"/>
      <c r="H191" s="320"/>
      <c r="I191" s="308" t="e">
        <f>#REF!</f>
        <v>#REF!</v>
      </c>
      <c r="J191" s="1328" t="e">
        <f>#REF!</f>
        <v>#REF!</v>
      </c>
      <c r="K191" s="1328"/>
      <c r="L191" s="1328"/>
      <c r="M191" s="1328"/>
      <c r="N191" s="184"/>
      <c r="AH191" s="312"/>
      <c r="AI191" s="312"/>
      <c r="AK191" s="312"/>
      <c r="AL191" s="312"/>
    </row>
    <row r="192" spans="1:38" s="267" customFormat="1" ht="19.5" hidden="1" customHeight="1">
      <c r="A192" s="314" t="e">
        <f>#REF!</f>
        <v>#REF!</v>
      </c>
      <c r="B192" s="314"/>
      <c r="C192" s="314"/>
      <c r="D192" s="314"/>
      <c r="E192" s="314"/>
      <c r="F192" s="314"/>
      <c r="G192" s="314"/>
      <c r="H192" s="314"/>
      <c r="I192" s="308" t="e">
        <f>#REF!</f>
        <v>#REF!</v>
      </c>
      <c r="J192" s="1328"/>
      <c r="K192" s="1328"/>
      <c r="L192" s="1328"/>
      <c r="M192" s="1328"/>
      <c r="N192" s="184"/>
      <c r="AH192" s="312"/>
      <c r="AI192" s="312"/>
      <c r="AK192" s="312"/>
      <c r="AL192" s="312"/>
    </row>
    <row r="193" spans="1:38" s="267" customFormat="1" ht="19.5" hidden="1" customHeight="1">
      <c r="A193" s="309" t="e">
        <f>#REF!</f>
        <v>#REF!</v>
      </c>
      <c r="B193" s="309"/>
      <c r="C193" s="309"/>
      <c r="D193" s="309"/>
      <c r="E193" s="309"/>
      <c r="F193" s="309"/>
      <c r="G193" s="309"/>
      <c r="H193" s="309"/>
      <c r="I193" s="310" t="e">
        <f>#REF!</f>
        <v>#REF!</v>
      </c>
      <c r="J193" s="1328" t="e">
        <f>#REF!</f>
        <v>#REF!</v>
      </c>
      <c r="K193" s="1328"/>
      <c r="L193" s="1328"/>
      <c r="M193" s="1328"/>
      <c r="N193" s="184"/>
      <c r="AH193" s="312"/>
      <c r="AI193" s="312"/>
      <c r="AK193" s="311"/>
      <c r="AL193" s="312"/>
    </row>
    <row r="194" spans="1:38" s="267" customFormat="1" ht="19.5" hidden="1" customHeight="1">
      <c r="A194" s="309" t="e">
        <f>#REF!</f>
        <v>#REF!</v>
      </c>
      <c r="B194" s="309"/>
      <c r="C194" s="309"/>
      <c r="D194" s="309"/>
      <c r="E194" s="309"/>
      <c r="F194" s="309"/>
      <c r="G194" s="309"/>
      <c r="H194" s="309"/>
      <c r="I194" s="310" t="e">
        <f>#REF!</f>
        <v>#REF!</v>
      </c>
      <c r="J194" s="1328" t="e">
        <f>#REF!</f>
        <v>#REF!</v>
      </c>
      <c r="K194" s="1328"/>
      <c r="L194" s="1328"/>
      <c r="M194" s="1328"/>
      <c r="N194" s="184"/>
      <c r="AH194" s="312"/>
      <c r="AI194" s="312"/>
      <c r="AK194" s="311"/>
      <c r="AL194" s="312"/>
    </row>
    <row r="195" spans="1:38" s="267" customFormat="1" ht="19.5" hidden="1" customHeight="1">
      <c r="A195" s="320"/>
      <c r="B195" s="320"/>
      <c r="C195" s="320"/>
      <c r="D195" s="320"/>
      <c r="E195" s="320"/>
      <c r="F195" s="320"/>
      <c r="G195" s="320"/>
      <c r="H195" s="320"/>
      <c r="I195" s="308" t="e">
        <f>#REF!</f>
        <v>#REF!</v>
      </c>
      <c r="J195" s="1328" t="e">
        <f>#REF!</f>
        <v>#REF!</v>
      </c>
      <c r="K195" s="1328"/>
      <c r="L195" s="1328"/>
      <c r="M195" s="1328"/>
      <c r="N195" s="184"/>
      <c r="AH195" s="312"/>
      <c r="AI195" s="312"/>
      <c r="AK195" s="312"/>
      <c r="AL195" s="312"/>
    </row>
    <row r="196" spans="1:38" s="267" customFormat="1" ht="33" hidden="1" customHeight="1">
      <c r="A196" s="314" t="e">
        <f>#REF!</f>
        <v>#REF!</v>
      </c>
      <c r="B196" s="314"/>
      <c r="C196" s="314"/>
      <c r="D196" s="314"/>
      <c r="E196" s="314"/>
      <c r="F196" s="314"/>
      <c r="G196" s="314"/>
      <c r="H196" s="314"/>
      <c r="I196" s="308" t="e">
        <f>#REF!</f>
        <v>#REF!</v>
      </c>
      <c r="J196" s="1328"/>
      <c r="K196" s="1328"/>
      <c r="L196" s="1328"/>
      <c r="M196" s="1328"/>
      <c r="N196" s="184"/>
      <c r="AH196" s="312"/>
      <c r="AI196" s="312"/>
      <c r="AK196" s="312"/>
      <c r="AL196" s="312"/>
    </row>
    <row r="197" spans="1:38" s="267" customFormat="1" ht="19.5" hidden="1" customHeight="1">
      <c r="A197" s="309" t="e">
        <f>#REF!</f>
        <v>#REF!</v>
      </c>
      <c r="B197" s="309"/>
      <c r="C197" s="309"/>
      <c r="D197" s="309"/>
      <c r="E197" s="309"/>
      <c r="F197" s="309"/>
      <c r="G197" s="309"/>
      <c r="H197" s="309"/>
      <c r="I197" s="310" t="e">
        <f>#REF!</f>
        <v>#REF!</v>
      </c>
      <c r="J197" s="1328" t="e">
        <f>#REF!</f>
        <v>#REF!</v>
      </c>
      <c r="K197" s="1328"/>
      <c r="L197" s="1328"/>
      <c r="M197" s="1328"/>
      <c r="N197" s="184"/>
      <c r="AH197" s="312"/>
      <c r="AI197" s="312"/>
      <c r="AK197" s="311"/>
      <c r="AL197" s="312"/>
    </row>
    <row r="198" spans="1:38" s="267" customFormat="1" ht="19.5" hidden="1" customHeight="1">
      <c r="A198" s="309" t="e">
        <f>#REF!</f>
        <v>#REF!</v>
      </c>
      <c r="B198" s="309"/>
      <c r="C198" s="309"/>
      <c r="D198" s="309"/>
      <c r="E198" s="309"/>
      <c r="F198" s="309"/>
      <c r="G198" s="309"/>
      <c r="H198" s="309"/>
      <c r="I198" s="310" t="e">
        <f>#REF!</f>
        <v>#REF!</v>
      </c>
      <c r="J198" s="1328" t="e">
        <f>#REF!</f>
        <v>#REF!</v>
      </c>
      <c r="K198" s="1328"/>
      <c r="L198" s="1328"/>
      <c r="M198" s="1328"/>
      <c r="N198" s="184"/>
      <c r="AH198" s="312"/>
      <c r="AI198" s="312"/>
      <c r="AK198" s="311"/>
      <c r="AL198" s="312"/>
    </row>
    <row r="199" spans="1:38" s="267" customFormat="1" ht="19.5" hidden="1" customHeight="1">
      <c r="A199" s="309" t="e">
        <f>#REF!</f>
        <v>#REF!</v>
      </c>
      <c r="B199" s="309"/>
      <c r="C199" s="309"/>
      <c r="D199" s="309"/>
      <c r="E199" s="309"/>
      <c r="F199" s="309"/>
      <c r="G199" s="309"/>
      <c r="H199" s="309"/>
      <c r="I199" s="310" t="e">
        <f>#REF!</f>
        <v>#REF!</v>
      </c>
      <c r="J199" s="1328" t="e">
        <f>#REF!</f>
        <v>#REF!</v>
      </c>
      <c r="K199" s="1328"/>
      <c r="L199" s="1328"/>
      <c r="M199" s="1328"/>
      <c r="N199" s="184"/>
      <c r="AH199" s="312"/>
      <c r="AI199" s="312"/>
      <c r="AK199" s="311"/>
      <c r="AL199" s="312"/>
    </row>
    <row r="200" spans="1:38" s="267" customFormat="1" ht="19.5" hidden="1" customHeight="1">
      <c r="A200" s="309" t="e">
        <f>#REF!</f>
        <v>#REF!</v>
      </c>
      <c r="B200" s="309"/>
      <c r="C200" s="309"/>
      <c r="D200" s="309"/>
      <c r="E200" s="309"/>
      <c r="F200" s="309"/>
      <c r="G200" s="309"/>
      <c r="H200" s="309"/>
      <c r="I200" s="310" t="e">
        <f>#REF!</f>
        <v>#REF!</v>
      </c>
      <c r="J200" s="1328" t="e">
        <f>#REF!</f>
        <v>#REF!</v>
      </c>
      <c r="K200" s="1328"/>
      <c r="L200" s="1328"/>
      <c r="M200" s="1328"/>
      <c r="N200" s="184"/>
      <c r="AH200" s="312"/>
      <c r="AI200" s="312"/>
      <c r="AK200" s="311"/>
      <c r="AL200" s="312"/>
    </row>
    <row r="201" spans="1:38" s="267" customFormat="1" ht="19.5" hidden="1" customHeight="1">
      <c r="A201" s="309" t="e">
        <f>#REF!</f>
        <v>#REF!</v>
      </c>
      <c r="B201" s="309"/>
      <c r="C201" s="309"/>
      <c r="D201" s="309"/>
      <c r="E201" s="309"/>
      <c r="F201" s="309"/>
      <c r="G201" s="309"/>
      <c r="H201" s="309"/>
      <c r="I201" s="310" t="e">
        <f>#REF!</f>
        <v>#REF!</v>
      </c>
      <c r="J201" s="1328" t="e">
        <f>#REF!</f>
        <v>#REF!</v>
      </c>
      <c r="K201" s="1328"/>
      <c r="L201" s="1328"/>
      <c r="M201" s="1328"/>
      <c r="N201" s="184"/>
      <c r="AH201" s="312"/>
      <c r="AI201" s="312"/>
      <c r="AK201" s="311"/>
      <c r="AL201" s="312"/>
    </row>
    <row r="202" spans="1:38" s="267" customFormat="1" ht="19.5" hidden="1" customHeight="1">
      <c r="A202" s="309" t="e">
        <f>#REF!</f>
        <v>#REF!</v>
      </c>
      <c r="B202" s="309"/>
      <c r="C202" s="309"/>
      <c r="D202" s="309"/>
      <c r="E202" s="309"/>
      <c r="F202" s="309"/>
      <c r="G202" s="309"/>
      <c r="H202" s="309"/>
      <c r="I202" s="310" t="e">
        <f>#REF!</f>
        <v>#REF!</v>
      </c>
      <c r="J202" s="1328" t="e">
        <f>#REF!</f>
        <v>#REF!</v>
      </c>
      <c r="K202" s="1328"/>
      <c r="L202" s="1328"/>
      <c r="M202" s="1328"/>
      <c r="N202" s="184"/>
      <c r="AH202" s="312"/>
      <c r="AI202" s="312"/>
      <c r="AK202" s="311"/>
      <c r="AL202" s="312"/>
    </row>
    <row r="203" spans="1:38" s="267" customFormat="1" ht="19.5" hidden="1" customHeight="1">
      <c r="A203" s="320"/>
      <c r="B203" s="320"/>
      <c r="C203" s="320"/>
      <c r="D203" s="320"/>
      <c r="E203" s="320"/>
      <c r="F203" s="320"/>
      <c r="G203" s="320"/>
      <c r="H203" s="320"/>
      <c r="I203" s="308" t="e">
        <f>#REF!</f>
        <v>#REF!</v>
      </c>
      <c r="J203" s="1328" t="e">
        <f>#REF!</f>
        <v>#REF!</v>
      </c>
      <c r="K203" s="1328"/>
      <c r="L203" s="1328"/>
      <c r="M203" s="1328"/>
      <c r="N203" s="184"/>
      <c r="AH203" s="312"/>
      <c r="AI203" s="312"/>
      <c r="AK203" s="312"/>
      <c r="AL203" s="312"/>
    </row>
    <row r="204" spans="1:38" s="267" customFormat="1" ht="33" hidden="1" customHeight="1">
      <c r="A204" s="314" t="e">
        <f>#REF!</f>
        <v>#REF!</v>
      </c>
      <c r="B204" s="314"/>
      <c r="C204" s="314"/>
      <c r="D204" s="314"/>
      <c r="E204" s="314"/>
      <c r="F204" s="314"/>
      <c r="G204" s="314"/>
      <c r="H204" s="314"/>
      <c r="I204" s="308" t="e">
        <f>#REF!</f>
        <v>#REF!</v>
      </c>
      <c r="J204" s="1328"/>
      <c r="K204" s="1328"/>
      <c r="L204" s="1328"/>
      <c r="M204" s="1328"/>
      <c r="N204" s="184"/>
      <c r="AH204" s="312"/>
      <c r="AI204" s="312"/>
      <c r="AK204" s="312"/>
      <c r="AL204" s="312"/>
    </row>
    <row r="205" spans="1:38" s="267" customFormat="1" ht="33" hidden="1" customHeight="1">
      <c r="A205" s="309" t="e">
        <f>#REF!</f>
        <v>#REF!</v>
      </c>
      <c r="B205" s="309"/>
      <c r="C205" s="309"/>
      <c r="D205" s="309"/>
      <c r="E205" s="309"/>
      <c r="F205" s="309"/>
      <c r="G205" s="309"/>
      <c r="H205" s="309"/>
      <c r="I205" s="310" t="e">
        <f>#REF!</f>
        <v>#REF!</v>
      </c>
      <c r="J205" s="1328" t="e">
        <f>#REF!</f>
        <v>#REF!</v>
      </c>
      <c r="K205" s="1328"/>
      <c r="L205" s="1328"/>
      <c r="M205" s="1328"/>
      <c r="N205" s="184"/>
      <c r="AH205" s="312"/>
      <c r="AI205" s="312"/>
      <c r="AK205" s="311"/>
      <c r="AL205" s="312"/>
    </row>
    <row r="206" spans="1:38" s="267" customFormat="1" ht="19.5" hidden="1" customHeight="1">
      <c r="A206" s="309" t="e">
        <f>#REF!</f>
        <v>#REF!</v>
      </c>
      <c r="B206" s="309"/>
      <c r="C206" s="309"/>
      <c r="D206" s="309"/>
      <c r="E206" s="309"/>
      <c r="F206" s="309"/>
      <c r="G206" s="309"/>
      <c r="H206" s="309"/>
      <c r="I206" s="310" t="e">
        <f>#REF!</f>
        <v>#REF!</v>
      </c>
      <c r="J206" s="1328" t="e">
        <f>#REF!</f>
        <v>#REF!</v>
      </c>
      <c r="K206" s="1328"/>
      <c r="L206" s="1328"/>
      <c r="M206" s="1328"/>
      <c r="N206" s="184"/>
      <c r="AH206" s="312"/>
      <c r="AI206" s="312"/>
      <c r="AK206" s="311"/>
      <c r="AL206" s="312"/>
    </row>
    <row r="207" spans="1:38" s="267" customFormat="1" ht="19.5" hidden="1" customHeight="1">
      <c r="A207" s="309" t="e">
        <f>#REF!</f>
        <v>#REF!</v>
      </c>
      <c r="B207" s="309"/>
      <c r="C207" s="309"/>
      <c r="D207" s="309"/>
      <c r="E207" s="309"/>
      <c r="F207" s="309"/>
      <c r="G207" s="309"/>
      <c r="H207" s="309"/>
      <c r="I207" s="310" t="e">
        <f>#REF!</f>
        <v>#REF!</v>
      </c>
      <c r="J207" s="1328" t="e">
        <f>#REF!</f>
        <v>#REF!</v>
      </c>
      <c r="K207" s="1328"/>
      <c r="L207" s="1328"/>
      <c r="M207" s="1328"/>
      <c r="N207" s="184"/>
      <c r="AH207" s="312"/>
      <c r="AI207" s="312"/>
      <c r="AK207" s="311"/>
      <c r="AL207" s="312"/>
    </row>
    <row r="208" spans="1:38" s="267" customFormat="1" ht="19.5" hidden="1" customHeight="1">
      <c r="A208" s="320" t="e">
        <f>#REF!</f>
        <v>#REF!</v>
      </c>
      <c r="B208" s="320"/>
      <c r="C208" s="320"/>
      <c r="D208" s="320"/>
      <c r="E208" s="320"/>
      <c r="F208" s="320"/>
      <c r="G208" s="320"/>
      <c r="H208" s="320"/>
      <c r="I208" s="308" t="e">
        <f>#REF!</f>
        <v>#REF!</v>
      </c>
      <c r="J208" s="1328" t="e">
        <f>#REF!</f>
        <v>#REF!</v>
      </c>
      <c r="K208" s="1328"/>
      <c r="L208" s="1328"/>
      <c r="M208" s="1328"/>
      <c r="N208" s="184"/>
      <c r="AH208" s="312"/>
      <c r="AI208" s="312"/>
      <c r="AK208" s="312"/>
      <c r="AL208" s="312"/>
    </row>
    <row r="209" spans="1:38" s="267" customFormat="1" ht="33" hidden="1" customHeight="1">
      <c r="A209" s="314" t="e">
        <f>#REF!</f>
        <v>#REF!</v>
      </c>
      <c r="B209" s="314"/>
      <c r="C209" s="314"/>
      <c r="D209" s="314"/>
      <c r="E209" s="314"/>
      <c r="F209" s="314"/>
      <c r="G209" s="314"/>
      <c r="H209" s="314"/>
      <c r="I209" s="308" t="e">
        <f>#REF!</f>
        <v>#REF!</v>
      </c>
      <c r="J209" s="1328"/>
      <c r="K209" s="1328"/>
      <c r="L209" s="1328"/>
      <c r="M209" s="1328"/>
      <c r="N209" s="184"/>
      <c r="AH209" s="312"/>
      <c r="AI209" s="312"/>
      <c r="AK209" s="312"/>
      <c r="AL209" s="312"/>
    </row>
    <row r="210" spans="1:38" s="267" customFormat="1" ht="19.5" hidden="1" customHeight="1">
      <c r="A210" s="309" t="e">
        <f>#REF!</f>
        <v>#REF!</v>
      </c>
      <c r="B210" s="309"/>
      <c r="C210" s="309"/>
      <c r="D210" s="309"/>
      <c r="E210" s="309"/>
      <c r="F210" s="309"/>
      <c r="G210" s="309"/>
      <c r="H210" s="309"/>
      <c r="I210" s="310" t="e">
        <f>#REF!</f>
        <v>#REF!</v>
      </c>
      <c r="J210" s="1328" t="e">
        <f>#REF!</f>
        <v>#REF!</v>
      </c>
      <c r="K210" s="1328"/>
      <c r="L210" s="1328"/>
      <c r="M210" s="1328"/>
      <c r="N210" s="184"/>
      <c r="AH210" s="312"/>
      <c r="AI210" s="312"/>
      <c r="AK210" s="311"/>
      <c r="AL210" s="312"/>
    </row>
    <row r="211" spans="1:38" s="267" customFormat="1" ht="19.5" hidden="1" customHeight="1">
      <c r="A211" s="309" t="e">
        <f>#REF!</f>
        <v>#REF!</v>
      </c>
      <c r="B211" s="309"/>
      <c r="C211" s="309"/>
      <c r="D211" s="309"/>
      <c r="E211" s="309"/>
      <c r="F211" s="309"/>
      <c r="G211" s="309"/>
      <c r="H211" s="309"/>
      <c r="I211" s="310" t="e">
        <f>#REF!</f>
        <v>#REF!</v>
      </c>
      <c r="J211" s="1328" t="e">
        <f>#REF!</f>
        <v>#REF!</v>
      </c>
      <c r="K211" s="1328"/>
      <c r="L211" s="1328"/>
      <c r="M211" s="1328"/>
      <c r="N211" s="184"/>
      <c r="AH211" s="312"/>
      <c r="AI211" s="312"/>
      <c r="AK211" s="311"/>
      <c r="AL211" s="312"/>
    </row>
    <row r="212" spans="1:38" s="267" customFormat="1" ht="32.25" hidden="1" customHeight="1">
      <c r="A212" s="309" t="e">
        <f>#REF!</f>
        <v>#REF!</v>
      </c>
      <c r="B212" s="309"/>
      <c r="C212" s="309"/>
      <c r="D212" s="309"/>
      <c r="E212" s="309"/>
      <c r="F212" s="309"/>
      <c r="G212" s="309"/>
      <c r="H212" s="309"/>
      <c r="I212" s="310" t="e">
        <f>#REF!</f>
        <v>#REF!</v>
      </c>
      <c r="J212" s="1328" t="e">
        <f>#REF!</f>
        <v>#REF!</v>
      </c>
      <c r="K212" s="1328"/>
      <c r="L212" s="1328"/>
      <c r="M212" s="1328"/>
      <c r="N212" s="184"/>
      <c r="AH212" s="312"/>
      <c r="AI212" s="312"/>
      <c r="AK212" s="311"/>
      <c r="AL212" s="312"/>
    </row>
    <row r="213" spans="1:38" s="267" customFormat="1" ht="19.5" hidden="1" customHeight="1">
      <c r="A213" s="309" t="e">
        <f>#REF!</f>
        <v>#REF!</v>
      </c>
      <c r="B213" s="309"/>
      <c r="C213" s="309"/>
      <c r="D213" s="309"/>
      <c r="E213" s="309"/>
      <c r="F213" s="309"/>
      <c r="G213" s="309"/>
      <c r="H213" s="309"/>
      <c r="I213" s="310" t="e">
        <f>#REF!</f>
        <v>#REF!</v>
      </c>
      <c r="J213" s="1328" t="e">
        <f>#REF!</f>
        <v>#REF!</v>
      </c>
      <c r="K213" s="1328"/>
      <c r="L213" s="1328"/>
      <c r="M213" s="1328"/>
      <c r="N213" s="184"/>
      <c r="AH213" s="312"/>
      <c r="AI213" s="312"/>
      <c r="AK213" s="311"/>
      <c r="AL213" s="312"/>
    </row>
    <row r="214" spans="1:38" s="267" customFormat="1" ht="19.5" hidden="1" customHeight="1">
      <c r="A214" s="313"/>
      <c r="B214" s="313"/>
      <c r="C214" s="313"/>
      <c r="D214" s="313"/>
      <c r="E214" s="313"/>
      <c r="F214" s="313"/>
      <c r="G214" s="313"/>
      <c r="H214" s="313"/>
      <c r="I214" s="308" t="e">
        <f>#REF!</f>
        <v>#REF!</v>
      </c>
      <c r="J214" s="1328" t="e">
        <f>#REF!</f>
        <v>#REF!</v>
      </c>
      <c r="K214" s="1328"/>
      <c r="L214" s="1328"/>
      <c r="M214" s="1328"/>
      <c r="N214" s="186"/>
      <c r="AH214" s="312"/>
      <c r="AI214" s="312"/>
      <c r="AK214" s="312"/>
      <c r="AL214" s="312"/>
    </row>
    <row r="215" spans="1:38" s="267" customFormat="1" hidden="1">
      <c r="A215" s="316"/>
      <c r="B215" s="316"/>
      <c r="C215" s="316"/>
      <c r="D215" s="316"/>
      <c r="E215" s="316"/>
      <c r="F215" s="316"/>
      <c r="G215" s="316"/>
      <c r="H215" s="316"/>
      <c r="I215" s="308" t="e">
        <f>#REF!</f>
        <v>#REF!</v>
      </c>
      <c r="J215" s="1328" t="e">
        <f>#REF!</f>
        <v>#REF!</v>
      </c>
      <c r="K215" s="1328"/>
      <c r="L215" s="1328"/>
      <c r="M215" s="1328"/>
      <c r="N215" s="186"/>
      <c r="AH215" s="312"/>
      <c r="AI215" s="312"/>
      <c r="AK215" s="312"/>
      <c r="AL215" s="312"/>
    </row>
    <row r="216" spans="1:38" s="267" customFormat="1" ht="19.5" hidden="1" customHeight="1">
      <c r="A216" s="317"/>
      <c r="B216" s="317"/>
      <c r="C216" s="317"/>
      <c r="D216" s="317"/>
      <c r="E216" s="317"/>
      <c r="F216" s="317"/>
      <c r="G216" s="317"/>
      <c r="H216" s="317"/>
      <c r="I216" s="308" t="e">
        <f>#REF!</f>
        <v>#REF!</v>
      </c>
      <c r="J216" s="1328" t="e">
        <f>#REF!</f>
        <v>#REF!</v>
      </c>
      <c r="K216" s="1328"/>
      <c r="L216" s="1328"/>
      <c r="M216" s="1328"/>
      <c r="N216" s="186"/>
      <c r="AH216" s="312"/>
      <c r="AI216" s="312"/>
      <c r="AK216" s="312"/>
      <c r="AL216" s="312"/>
    </row>
    <row r="217" spans="1:38" s="182" customFormat="1">
      <c r="A217" s="228"/>
      <c r="B217" s="228"/>
      <c r="C217" s="228"/>
      <c r="D217" s="228"/>
      <c r="E217" s="228"/>
      <c r="F217" s="228"/>
      <c r="G217" s="228"/>
      <c r="H217" s="228"/>
      <c r="I217" s="221"/>
      <c r="J217" s="1317"/>
      <c r="K217" s="1317"/>
      <c r="L217" s="1317"/>
      <c r="M217" s="1317"/>
      <c r="N217" s="256"/>
      <c r="O217" s="267"/>
    </row>
    <row r="218" spans="1:38" s="182" customFormat="1">
      <c r="A218" s="203"/>
      <c r="B218" s="203"/>
      <c r="C218" s="203"/>
      <c r="D218" s="203"/>
      <c r="E218" s="203"/>
      <c r="F218" s="203"/>
      <c r="G218" s="203"/>
      <c r="H218" s="203"/>
      <c r="I218" s="191"/>
      <c r="J218" s="191"/>
      <c r="K218" s="191"/>
      <c r="L218" s="191"/>
      <c r="M218" s="191"/>
      <c r="N218" s="256"/>
      <c r="O218" s="267"/>
    </row>
    <row r="219" spans="1:38" s="182" customFormat="1">
      <c r="A219" s="203"/>
      <c r="B219" s="203"/>
      <c r="C219" s="203"/>
      <c r="D219" s="203"/>
      <c r="E219" s="203"/>
      <c r="F219" s="203"/>
      <c r="G219" s="203"/>
      <c r="H219" s="203"/>
      <c r="I219" s="191"/>
      <c r="J219" s="191"/>
      <c r="K219" s="191"/>
      <c r="L219" s="191"/>
      <c r="M219" s="191"/>
      <c r="N219" s="256"/>
      <c r="O219" s="267"/>
    </row>
  </sheetData>
  <sheetProtection password="CA62" sheet="1" formatColumns="0" formatRows="0" selectLockedCells="1"/>
  <customSheetViews>
    <customSheetView guid="{59B22650-2E89-4930-B28D-7EF16B09BF94}"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1"/>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2"/>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3"/>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4"/>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5"/>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 right="0" top="0" bottom="0" header="0" footer="0"/>
      <printOptions horizontalCentered="1"/>
      <pageSetup paperSize="9" scale="74" fitToHeight="0" orientation="landscape" r:id="rId6"/>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 right="0" top="0" bottom="0" header="0" footer="0"/>
      <printOptions horizontalCentered="1"/>
      <pageSetup paperSize="9" orientation="landscape" r:id="rId7"/>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8"/>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 right="0" top="0" bottom="0" header="0" footer="0"/>
      <printOptions horizontalCentered="1"/>
      <pageSetup paperSize="9" orientation="portrait" r:id="rId9"/>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0"/>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1"/>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21"/>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22"/>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23"/>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 right="0" top="0" bottom="0" header="0" footer="0"/>
      <printOptions horizontalCentered="1"/>
      <pageSetup paperSize="9" orientation="landscape" r:id="rId24"/>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 right="0" top="0" bottom="0" header="0" footer="0"/>
      <printOptions horizontalCentered="1"/>
      <pageSetup paperSize="9" scale="74" fitToHeight="0" orientation="landscape" r:id="rId25"/>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 right="0" top="0" bottom="0" header="0" footer="0"/>
      <printOptions horizontalCentered="1"/>
      <pageSetup paperSize="9" scale="74" fitToHeight="0" orientation="landscape" r:id="rId26"/>
      <headerFooter alignWithMargins="0">
        <oddFooter>&amp;R&amp;"Book Antiqua,Bold"&amp;10Schedule-7/ Page &amp;P of &amp;N</oddFooter>
      </headerFooter>
    </customSheetView>
    <customSheetView guid="{483E1266-F7EB-4547-BBEC-59BD72B9AE8B}"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27"/>
      <headerFooter alignWithMargins="0">
        <oddFooter>&amp;R&amp;"Book Antiqua,Bold"&amp;10Schedule-7/ Page &amp;P of &amp;N</oddFooter>
      </headerFooter>
    </customSheetView>
  </customSheetViews>
  <mergeCells count="145">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4:M2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8"/>
  <headerFooter alignWithMargins="0">
    <oddFooter>&amp;R&amp;"Book Antiqua,Bold"&amp;10Schedule-7/ Page &amp;P of &amp;N</oddFooter>
  </headerFooter>
  <colBreaks count="1" manualBreakCount="1">
    <brk id="13" max="1048575" man="1"/>
  </colBreaks>
  <drawing r:id="rId2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65"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6" customWidth="1"/>
    <col min="9" max="12" width="9" style="370"/>
    <col min="13" max="29" width="9" style="182"/>
    <col min="30" max="30" width="0" style="182" hidden="1" customWidth="1"/>
    <col min="31" max="31" width="13.875" style="182" hidden="1" customWidth="1"/>
    <col min="32" max="32" width="13.625" style="182" hidden="1" customWidth="1"/>
    <col min="33" max="33" width="21.375" style="182" hidden="1" customWidth="1"/>
    <col min="34" max="34" width="12" style="182" hidden="1" customWidth="1"/>
    <col min="35" max="36" width="0" style="182" hidden="1" customWidth="1"/>
    <col min="37" max="45" width="9" style="182"/>
    <col min="46" max="16384" width="9" style="370"/>
  </cols>
  <sheetData>
    <row r="1" spans="1:35" ht="18" customHeight="1">
      <c r="A1" s="81" t="str">
        <f>Cover!B3</f>
        <v>Spec. No.: CC/NT/W-AIS/DOM/A02/24/08413</v>
      </c>
      <c r="B1" s="82"/>
      <c r="C1" s="83"/>
      <c r="D1" s="83"/>
      <c r="E1" s="83"/>
      <c r="F1" s="83"/>
      <c r="G1" s="83"/>
      <c r="I1" s="267"/>
      <c r="J1" s="267"/>
      <c r="K1" s="267"/>
      <c r="L1" s="267"/>
    </row>
    <row r="2" spans="1:35" ht="18.600000000000001" customHeight="1">
      <c r="A2" s="67"/>
      <c r="B2" s="88"/>
      <c r="C2" s="89"/>
      <c r="D2" s="89"/>
      <c r="E2" s="89"/>
      <c r="F2" s="89"/>
      <c r="G2" s="89"/>
      <c r="I2" s="267"/>
      <c r="J2" s="267"/>
      <c r="K2" s="267"/>
      <c r="L2" s="267"/>
    </row>
    <row r="3" spans="1:35" ht="55.5" customHeight="1">
      <c r="A3" s="1313" t="str">
        <f>Cover!$B$2</f>
        <v>110kV AIS Substation Extension Package-SS127 under Consultancy services to Electricity Department, Puducherry (PED)</v>
      </c>
      <c r="B3" s="1313"/>
      <c r="C3" s="1313"/>
      <c r="D3" s="1313"/>
      <c r="E3" s="1313"/>
      <c r="F3" s="1313"/>
      <c r="G3" s="1313"/>
      <c r="I3" s="267"/>
      <c r="J3" s="267"/>
      <c r="K3" s="267"/>
      <c r="L3" s="267"/>
      <c r="AD3" s="197" t="s">
        <v>263</v>
      </c>
      <c r="AF3" s="218">
        <f>IF(ISERROR(#REF!/('Sch-6'!D14+'Sch-6'!D16+'Sch-6'!D18)),0,#REF!/( 'Sch-6'!D14+'Sch-6'!D16+'Sch-6'!D18))</f>
        <v>0</v>
      </c>
    </row>
    <row r="4" spans="1:35" ht="21.95" customHeight="1">
      <c r="A4" s="1266" t="s">
        <v>449</v>
      </c>
      <c r="B4" s="1266"/>
      <c r="C4" s="1266"/>
      <c r="D4" s="1266"/>
      <c r="E4" s="1266"/>
      <c r="F4" s="1266"/>
      <c r="G4" s="1266"/>
      <c r="I4" s="267"/>
      <c r="J4" s="267"/>
      <c r="K4" s="267"/>
      <c r="L4" s="267"/>
      <c r="AD4" s="197" t="s">
        <v>265</v>
      </c>
      <c r="AF4" s="218" t="e">
        <f>#REF!</f>
        <v>#REF!</v>
      </c>
    </row>
    <row r="5" spans="1:35" ht="18.600000000000001" customHeight="1">
      <c r="A5" s="68"/>
      <c r="B5" s="107"/>
      <c r="C5" s="107"/>
      <c r="D5" s="107"/>
      <c r="E5" s="107"/>
      <c r="F5" s="107"/>
      <c r="G5" s="107"/>
      <c r="I5" s="267"/>
      <c r="J5" s="267"/>
      <c r="K5" s="267"/>
      <c r="L5" s="267"/>
      <c r="AD5" s="197" t="s">
        <v>432</v>
      </c>
      <c r="AF5" s="218">
        <f>IF(ISERROR(#REF!/#REF!),0,#REF! /#REF!)</f>
        <v>0</v>
      </c>
    </row>
    <row r="6" spans="1:35" ht="27.95" customHeight="1">
      <c r="A6" s="31" t="str">
        <f>'Sch-1'!A6</f>
        <v>Bidder’s Name and Address (Sole Bidder) :</v>
      </c>
      <c r="B6" s="41"/>
      <c r="C6" s="41"/>
      <c r="D6" s="41"/>
      <c r="E6" s="503" t="s">
        <v>88</v>
      </c>
      <c r="F6" s="41"/>
      <c r="G6" s="63"/>
      <c r="I6" s="267"/>
      <c r="J6" s="267"/>
      <c r="K6" s="267"/>
      <c r="L6" s="267"/>
      <c r="AD6" s="197" t="s">
        <v>433</v>
      </c>
      <c r="AF6" s="218" t="e">
        <f>#REF!</f>
        <v>#REF!</v>
      </c>
    </row>
    <row r="7" spans="1:35" ht="36" customHeight="1">
      <c r="A7" s="1315" t="str">
        <f>'Sch-1'!A7</f>
        <v/>
      </c>
      <c r="B7" s="1315"/>
      <c r="C7" s="1315"/>
      <c r="D7" s="422"/>
      <c r="E7" s="504" t="str">
        <f>'Sch-1'!M7</f>
        <v>Contracts Services, 3rd Floor</v>
      </c>
      <c r="F7" s="422"/>
      <c r="G7" s="62"/>
      <c r="I7" s="267"/>
      <c r="J7" s="267"/>
      <c r="K7" s="267"/>
      <c r="L7" s="267"/>
      <c r="AD7" s="197" t="s">
        <v>268</v>
      </c>
      <c r="AF7" s="218" t="e">
        <f>SUM(AF3:AF6)</f>
        <v>#REF!</v>
      </c>
    </row>
    <row r="8" spans="1:35" ht="27.95" customHeight="1">
      <c r="A8" s="42" t="s">
        <v>388</v>
      </c>
      <c r="B8" s="1280" t="str">
        <f>IF('Sch-1'!C8=0, "", 'Sch-1'!C8)</f>
        <v/>
      </c>
      <c r="C8" s="1280"/>
      <c r="D8" s="421"/>
      <c r="E8" s="504" t="str">
        <f>'Sch-1'!M8</f>
        <v>Power Grid Corporation of India Ltd.,</v>
      </c>
      <c r="F8" s="421"/>
      <c r="G8" s="62"/>
      <c r="I8" s="267"/>
      <c r="J8" s="267"/>
      <c r="K8" s="267"/>
      <c r="L8" s="267"/>
    </row>
    <row r="9" spans="1:35" ht="27.95" customHeight="1">
      <c r="A9" s="42" t="s">
        <v>389</v>
      </c>
      <c r="B9" s="1280" t="str">
        <f>IF('Sch-1'!C9=0, "", 'Sch-1'!C9)</f>
        <v/>
      </c>
      <c r="C9" s="1280"/>
      <c r="D9" s="421"/>
      <c r="E9" s="504" t="str">
        <f>'Sch-1'!M9</f>
        <v>"Saudamini", Plot No.-2</v>
      </c>
      <c r="F9" s="421"/>
      <c r="G9" s="62"/>
      <c r="I9" s="267"/>
      <c r="J9" s="267"/>
      <c r="K9" s="267"/>
      <c r="L9" s="267"/>
    </row>
    <row r="10" spans="1:35" ht="27.95" customHeight="1">
      <c r="A10" s="43"/>
      <c r="B10" s="1280" t="str">
        <f>IF('Sch-1'!C10=0, "", 'Sch-1'!C10)</f>
        <v/>
      </c>
      <c r="C10" s="1280"/>
      <c r="D10" s="421"/>
      <c r="E10" s="504" t="str">
        <f>'Sch-1'!M10</f>
        <v xml:space="preserve">Sector-29, </v>
      </c>
      <c r="F10" s="421"/>
      <c r="G10" s="62"/>
      <c r="I10" s="267"/>
      <c r="J10" s="267"/>
      <c r="K10" s="267"/>
      <c r="L10" s="267"/>
      <c r="AD10" s="197" t="s">
        <v>269</v>
      </c>
      <c r="AF10" s="225">
        <f>'Sch-1'!AA10</f>
        <v>0</v>
      </c>
    </row>
    <row r="11" spans="1:35" ht="27.95" customHeight="1">
      <c r="A11" s="43"/>
      <c r="B11" s="1280" t="str">
        <f>IF('Sch-1'!C11=0, "", 'Sch-1'!C11)</f>
        <v/>
      </c>
      <c r="C11" s="1280"/>
      <c r="D11" s="421"/>
      <c r="E11" s="504" t="str">
        <f>'Sch-1'!M11</f>
        <v>Gurgaon (Haryana) - 122001</v>
      </c>
      <c r="F11" s="421"/>
      <c r="G11" s="62"/>
      <c r="I11" s="267"/>
      <c r="J11" s="267"/>
      <c r="K11" s="267"/>
      <c r="L11" s="267"/>
      <c r="AD11" s="197"/>
      <c r="AF11" s="218"/>
    </row>
    <row r="12" spans="1:35" ht="18.600000000000001" customHeight="1">
      <c r="A12" s="43"/>
      <c r="B12" s="421"/>
      <c r="C12" s="421"/>
      <c r="D12" s="421"/>
      <c r="E12" s="421"/>
      <c r="F12" s="421"/>
      <c r="G12" s="62"/>
      <c r="I12" s="267"/>
      <c r="J12" s="267"/>
      <c r="K12" s="267"/>
      <c r="L12" s="267"/>
      <c r="AD12" s="197"/>
      <c r="AF12" s="218"/>
    </row>
    <row r="13" spans="1:35" ht="27.95" customHeight="1">
      <c r="A13" s="1316" t="s">
        <v>450</v>
      </c>
      <c r="B13" s="1316"/>
      <c r="C13" s="1316"/>
      <c r="D13" s="1316"/>
      <c r="E13" s="1316"/>
      <c r="F13" s="1316"/>
      <c r="G13" s="1331"/>
      <c r="I13" s="267"/>
      <c r="J13" s="267"/>
      <c r="K13" s="267"/>
      <c r="L13" s="267"/>
    </row>
    <row r="14" spans="1:35" ht="33.75" customHeight="1">
      <c r="A14" s="108" t="s">
        <v>435</v>
      </c>
      <c r="B14" s="489" t="s">
        <v>439</v>
      </c>
      <c r="C14" s="489" t="s">
        <v>110</v>
      </c>
      <c r="D14" s="489" t="s">
        <v>252</v>
      </c>
      <c r="E14" s="489" t="s">
        <v>440</v>
      </c>
      <c r="F14" s="109" t="s">
        <v>441</v>
      </c>
      <c r="G14" s="306"/>
      <c r="I14" s="267"/>
      <c r="J14" s="267"/>
      <c r="K14" s="267"/>
      <c r="L14" s="267"/>
      <c r="AE14" s="1317" t="s">
        <v>443</v>
      </c>
      <c r="AF14" s="1317"/>
      <c r="AG14" s="199" t="s">
        <v>247</v>
      </c>
      <c r="AH14" s="1317" t="s">
        <v>444</v>
      </c>
      <c r="AI14" s="1317"/>
    </row>
    <row r="15" spans="1:35" s="426" customFormat="1">
      <c r="A15" s="509" t="s">
        <v>14</v>
      </c>
      <c r="B15" s="505" t="e">
        <f>'Sch-7'!#REF!</f>
        <v>#REF!</v>
      </c>
      <c r="C15" s="505"/>
      <c r="D15" s="505"/>
      <c r="E15" s="506"/>
      <c r="F15" s="507"/>
    </row>
    <row r="16" spans="1:35" s="426" customFormat="1">
      <c r="A16" s="510" t="s">
        <v>362</v>
      </c>
      <c r="B16" s="505" t="e">
        <f>'Sch-7'!#REF!</f>
        <v>#REF!</v>
      </c>
      <c r="C16" s="505" t="e">
        <f>'Sch-7'!#REF!</f>
        <v>#REF!</v>
      </c>
      <c r="D16" s="505" t="e">
        <f>'Sch-7'!#REF!</f>
        <v>#REF!</v>
      </c>
      <c r="E16" s="506" t="e">
        <f>'Sch-7'!#REF!</f>
        <v>#REF!</v>
      </c>
      <c r="F16" s="507" t="e">
        <f>IF(E16=0, "Included", IF(ISERROR(D16*E16), E16, D16*E16))</f>
        <v>#REF!</v>
      </c>
    </row>
    <row r="17" spans="1:35" s="426" customFormat="1">
      <c r="A17" s="510" t="s">
        <v>364</v>
      </c>
      <c r="B17" s="505" t="e">
        <f>'Sch-7'!#REF!</f>
        <v>#REF!</v>
      </c>
      <c r="C17" s="505" t="e">
        <f>'Sch-7'!#REF!</f>
        <v>#REF!</v>
      </c>
      <c r="D17" s="505" t="e">
        <f>'Sch-7'!#REF!</f>
        <v>#REF!</v>
      </c>
      <c r="E17" s="506" t="e">
        <f>'Sch-7'!#REF!</f>
        <v>#REF!</v>
      </c>
      <c r="F17" s="507" t="e">
        <f>IF(E17=0, "Included", IF(ISERROR(D17*E17), E17, D17*E17))</f>
        <v>#REF!</v>
      </c>
    </row>
    <row r="18" spans="1:35" s="426" customFormat="1" ht="15.75">
      <c r="A18" s="513"/>
      <c r="B18" s="515" t="s">
        <v>451</v>
      </c>
      <c r="C18" s="515"/>
      <c r="D18" s="515"/>
      <c r="E18" s="515"/>
      <c r="F18" s="516" t="e">
        <f>SUM(F16:F17)</f>
        <v>#REF!</v>
      </c>
    </row>
    <row r="19" spans="1:35" s="426" customFormat="1" ht="15.75">
      <c r="A19" s="514"/>
      <c r="B19" s="515" t="s">
        <v>452</v>
      </c>
      <c r="C19" s="515"/>
      <c r="D19" s="515"/>
      <c r="E19" s="515"/>
      <c r="F19" s="517" t="e">
        <f>F18</f>
        <v>#REF!</v>
      </c>
    </row>
    <row r="20" spans="1:35" ht="18.600000000000001" customHeight="1">
      <c r="A20" s="317"/>
      <c r="B20" s="300"/>
      <c r="C20" s="300"/>
      <c r="D20" s="300"/>
      <c r="E20" s="300"/>
      <c r="F20" s="300"/>
      <c r="G20" s="502"/>
      <c r="I20" s="267"/>
      <c r="J20" s="267"/>
      <c r="K20" s="267"/>
      <c r="L20" s="267"/>
      <c r="AE20" s="226"/>
      <c r="AF20" s="226"/>
      <c r="AH20" s="226"/>
      <c r="AI20" s="226"/>
    </row>
    <row r="21" spans="1:35" ht="30.75" customHeight="1">
      <c r="A21" s="423"/>
      <c r="B21" s="423"/>
      <c r="C21" s="423"/>
      <c r="D21" s="423"/>
      <c r="E21" s="423"/>
      <c r="F21" s="423"/>
      <c r="G21" s="423"/>
      <c r="H21" s="257"/>
      <c r="I21" s="267"/>
      <c r="J21" s="267"/>
      <c r="K21" s="267"/>
      <c r="L21" s="267"/>
      <c r="AD21" s="255" t="s">
        <v>453</v>
      </c>
      <c r="AE21" s="227" t="e">
        <f>#REF!-#REF!</f>
        <v>#REF!</v>
      </c>
      <c r="AG21" s="255" t="s">
        <v>454</v>
      </c>
      <c r="AH21" s="227" t="e">
        <f>#REF!-#REF!</f>
        <v>#REF!</v>
      </c>
    </row>
    <row r="22" spans="1:35" ht="18.600000000000001" customHeight="1">
      <c r="A22" s="1332"/>
      <c r="B22" s="1332"/>
      <c r="C22" s="1332"/>
      <c r="D22" s="1332"/>
      <c r="E22" s="1332"/>
      <c r="F22" s="1332"/>
      <c r="G22" s="1332"/>
      <c r="I22" s="267"/>
      <c r="J22" s="267"/>
      <c r="K22" s="267"/>
      <c r="L22" s="267"/>
      <c r="AD22" s="182" t="s">
        <v>247</v>
      </c>
      <c r="AE22" s="255" t="e">
        <f>IF(#REF!&gt;0,#REF!&amp; " Item(s) in Sch-3", "")</f>
        <v>#REF!</v>
      </c>
      <c r="AF22" s="227"/>
    </row>
    <row r="23" spans="1:35" ht="27.95" customHeight="1">
      <c r="A23" s="371"/>
      <c r="B23" s="371"/>
      <c r="C23" s="1259" t="s">
        <v>455</v>
      </c>
      <c r="D23" s="1259"/>
      <c r="E23" s="1259"/>
      <c r="F23" s="1259"/>
      <c r="G23" s="1259"/>
      <c r="I23" s="267"/>
      <c r="J23" s="267"/>
      <c r="K23" s="267"/>
      <c r="L23" s="267"/>
      <c r="AE23" s="255"/>
      <c r="AF23" s="227"/>
    </row>
    <row r="24" spans="1:35" ht="27.95" customHeight="1">
      <c r="A24" s="99" t="s">
        <v>230</v>
      </c>
      <c r="B24" s="114" t="str">
        <f>'Sch-1'!B167</f>
        <v>--</v>
      </c>
      <c r="C24" s="1259" t="str">
        <f>"Printed Name   : " &amp; 'Sch-1'!M168</f>
        <v xml:space="preserve">Printed Name   : </v>
      </c>
      <c r="D24" s="1259"/>
      <c r="E24" s="1259"/>
      <c r="F24" s="1259"/>
      <c r="G24" s="1259"/>
      <c r="I24" s="267"/>
      <c r="J24" s="267"/>
      <c r="K24" s="267"/>
      <c r="L24" s="267"/>
    </row>
    <row r="25" spans="1:35" ht="27.95" customHeight="1">
      <c r="A25" s="99" t="s">
        <v>231</v>
      </c>
      <c r="B25" s="110" t="str">
        <f>'Sch-1'!B168</f>
        <v/>
      </c>
      <c r="C25" s="1259" t="str">
        <f>"Designation      : " &amp; 'Sch-1'!M169</f>
        <v xml:space="preserve">Designation      : </v>
      </c>
      <c r="D25" s="1259"/>
      <c r="E25" s="1259"/>
      <c r="F25" s="1259"/>
      <c r="G25" s="1259"/>
      <c r="I25" s="267"/>
      <c r="J25" s="267"/>
      <c r="K25" s="267"/>
      <c r="L25" s="267"/>
    </row>
    <row r="26" spans="1:35" ht="27.95" customHeight="1">
      <c r="A26" s="89"/>
      <c r="B26" s="88"/>
      <c r="C26" s="1259" t="s">
        <v>456</v>
      </c>
      <c r="D26" s="1259"/>
      <c r="E26" s="1259"/>
      <c r="F26" s="1259"/>
      <c r="G26" s="1259"/>
      <c r="I26" s="267"/>
      <c r="J26" s="267"/>
      <c r="K26" s="267"/>
      <c r="L26" s="267"/>
    </row>
    <row r="27" spans="1:35" ht="27.95" customHeight="1">
      <c r="A27" s="89"/>
      <c r="B27" s="88"/>
      <c r="C27" s="300"/>
      <c r="D27" s="300"/>
      <c r="E27" s="300"/>
      <c r="F27" s="300"/>
      <c r="G27" s="300"/>
      <c r="I27" s="267"/>
      <c r="J27" s="267"/>
      <c r="K27" s="267"/>
      <c r="L27" s="267"/>
    </row>
    <row r="28" spans="1:35" ht="36.75" customHeight="1">
      <c r="A28" s="111" t="s">
        <v>447</v>
      </c>
      <c r="B28" s="1333" t="s">
        <v>448</v>
      </c>
      <c r="C28" s="1333"/>
      <c r="D28" s="1333"/>
      <c r="E28" s="1333"/>
      <c r="F28" s="1333"/>
      <c r="G28" s="1333"/>
      <c r="I28" s="267"/>
      <c r="J28" s="267"/>
      <c r="K28" s="267"/>
      <c r="L28" s="267"/>
    </row>
    <row r="29" spans="1:35" ht="31.5" customHeight="1">
      <c r="A29" s="302"/>
      <c r="B29" s="32"/>
      <c r="C29" s="32"/>
      <c r="D29" s="32"/>
      <c r="E29" s="32"/>
      <c r="F29" s="32"/>
      <c r="G29" s="32"/>
      <c r="H29" s="258"/>
      <c r="I29" s="267"/>
      <c r="J29" s="267"/>
      <c r="K29" s="267"/>
      <c r="L29" s="267"/>
    </row>
    <row r="101" spans="1:12" s="182" customFormat="1">
      <c r="A101" s="203"/>
      <c r="B101" s="191"/>
      <c r="C101" s="191"/>
      <c r="D101" s="191"/>
      <c r="E101" s="191"/>
      <c r="F101" s="191"/>
      <c r="G101" s="191"/>
      <c r="H101" s="256"/>
      <c r="I101" s="267"/>
      <c r="J101" s="267"/>
      <c r="K101" s="267"/>
      <c r="L101" s="267"/>
    </row>
    <row r="102" spans="1:12" s="182" customFormat="1">
      <c r="A102" s="203"/>
      <c r="B102" s="191"/>
      <c r="C102" s="191"/>
      <c r="D102" s="191"/>
      <c r="E102" s="191"/>
      <c r="F102" s="191"/>
      <c r="G102" s="191"/>
      <c r="H102" s="256"/>
      <c r="I102" s="267"/>
      <c r="J102" s="267"/>
      <c r="K102" s="267"/>
      <c r="L102" s="267"/>
    </row>
    <row r="103" spans="1:12" s="182" customFormat="1">
      <c r="A103" s="203"/>
      <c r="B103" s="191"/>
      <c r="C103" s="191"/>
      <c r="D103" s="191"/>
      <c r="E103" s="191"/>
      <c r="F103" s="191"/>
      <c r="G103" s="191"/>
      <c r="H103" s="256"/>
      <c r="I103" s="267"/>
      <c r="J103" s="267"/>
      <c r="K103" s="267"/>
      <c r="L103" s="267"/>
    </row>
    <row r="104" spans="1:12" s="267" customFormat="1" hidden="1">
      <c r="A104" s="184" t="str">
        <f>A1</f>
        <v>Spec. No.: CC/NT/W-AIS/DOM/A02/24/08413</v>
      </c>
      <c r="B104" s="99"/>
      <c r="C104" s="187"/>
      <c r="D104" s="187"/>
      <c r="E104" s="187"/>
      <c r="F104" s="187"/>
      <c r="G104" s="187"/>
      <c r="H104" s="186"/>
    </row>
    <row r="105" spans="1:12" s="267" customFormat="1" hidden="1">
      <c r="A105" s="67"/>
      <c r="B105" s="88"/>
      <c r="C105" s="89"/>
      <c r="D105" s="89"/>
      <c r="E105" s="89"/>
      <c r="F105" s="89"/>
      <c r="G105" s="89"/>
      <c r="H105" s="186"/>
    </row>
    <row r="106" spans="1:12" s="267" customFormat="1" ht="35.25" hidden="1" customHeight="1">
      <c r="A106" s="1313" t="str">
        <f t="shared" ref="A106:C107" si="0">A3</f>
        <v>110kV AIS Substation Extension Package-SS127 under Consultancy services to Electricity Department, Puducherry (PED)</v>
      </c>
      <c r="B106" s="1313">
        <f t="shared" si="0"/>
        <v>0</v>
      </c>
      <c r="C106" s="1313">
        <f t="shared" si="0"/>
        <v>0</v>
      </c>
      <c r="D106" s="1313"/>
      <c r="E106" s="1313"/>
      <c r="F106" s="1313"/>
      <c r="G106" s="1313">
        <f>G3</f>
        <v>0</v>
      </c>
      <c r="H106" s="186"/>
    </row>
    <row r="107" spans="1:12" s="267" customFormat="1" hidden="1">
      <c r="A107" s="1314" t="str">
        <f t="shared" si="0"/>
        <v>(SCHEDULE OF RATES AND PRICES : TYPE TEST CHARGES)</v>
      </c>
      <c r="B107" s="1314">
        <f t="shared" si="0"/>
        <v>0</v>
      </c>
      <c r="C107" s="1314">
        <f t="shared" si="0"/>
        <v>0</v>
      </c>
      <c r="D107" s="1314"/>
      <c r="E107" s="1314"/>
      <c r="F107" s="1314"/>
      <c r="G107" s="1314">
        <f>G4</f>
        <v>0</v>
      </c>
      <c r="H107" s="186"/>
    </row>
    <row r="108" spans="1:12" s="267" customFormat="1" hidden="1">
      <c r="A108" s="68"/>
      <c r="B108" s="107"/>
      <c r="C108" s="107"/>
      <c r="D108" s="107"/>
      <c r="E108" s="107"/>
      <c r="F108" s="107"/>
      <c r="G108" s="107"/>
      <c r="H108" s="186"/>
    </row>
    <row r="109" spans="1:12" s="267" customFormat="1" hidden="1">
      <c r="A109" s="31" t="str">
        <f>A6</f>
        <v>Bidder’s Name and Address (Sole Bidder) :</v>
      </c>
      <c r="B109" s="41"/>
      <c r="C109" s="41"/>
      <c r="D109" s="41"/>
      <c r="E109" s="41"/>
      <c r="F109" s="41"/>
      <c r="G109" s="63">
        <f t="shared" ref="G109:G114" si="1">G6</f>
        <v>0</v>
      </c>
      <c r="H109" s="186"/>
    </row>
    <row r="110" spans="1:12" s="267" customFormat="1" hidden="1">
      <c r="A110" s="1315" t="str">
        <f>A7</f>
        <v/>
      </c>
      <c r="B110" s="1315">
        <f t="shared" ref="B110:C114" si="2">B7</f>
        <v>0</v>
      </c>
      <c r="C110" s="1315">
        <f t="shared" si="2"/>
        <v>0</v>
      </c>
      <c r="D110" s="422"/>
      <c r="E110" s="422"/>
      <c r="F110" s="422"/>
      <c r="G110" s="62">
        <f t="shared" si="1"/>
        <v>0</v>
      </c>
      <c r="H110" s="186"/>
    </row>
    <row r="111" spans="1:12" s="267" customFormat="1" hidden="1">
      <c r="A111" s="42" t="str">
        <f>A8</f>
        <v>Name     :</v>
      </c>
      <c r="B111" s="1280" t="str">
        <f t="shared" si="2"/>
        <v/>
      </c>
      <c r="C111" s="1280">
        <f t="shared" si="2"/>
        <v>0</v>
      </c>
      <c r="D111" s="421"/>
      <c r="E111" s="421"/>
      <c r="F111" s="421"/>
      <c r="G111" s="62">
        <f t="shared" si="1"/>
        <v>0</v>
      </c>
      <c r="H111" s="186"/>
    </row>
    <row r="112" spans="1:12" s="267" customFormat="1" hidden="1">
      <c r="A112" s="42" t="str">
        <f>A9</f>
        <v>Address :</v>
      </c>
      <c r="B112" s="1280" t="str">
        <f t="shared" si="2"/>
        <v/>
      </c>
      <c r="C112" s="1280">
        <f t="shared" si="2"/>
        <v>0</v>
      </c>
      <c r="D112" s="421"/>
      <c r="E112" s="421"/>
      <c r="F112" s="421"/>
      <c r="G112" s="62">
        <f t="shared" si="1"/>
        <v>0</v>
      </c>
      <c r="H112" s="186"/>
    </row>
    <row r="113" spans="1:35" s="267" customFormat="1" hidden="1">
      <c r="A113" s="43"/>
      <c r="B113" s="1280" t="str">
        <f t="shared" si="2"/>
        <v/>
      </c>
      <c r="C113" s="1280">
        <f t="shared" si="2"/>
        <v>0</v>
      </c>
      <c r="D113" s="421"/>
      <c r="E113" s="421"/>
      <c r="F113" s="421"/>
      <c r="G113" s="62">
        <f t="shared" si="1"/>
        <v>0</v>
      </c>
      <c r="H113" s="186"/>
    </row>
    <row r="114" spans="1:35" s="267" customFormat="1" hidden="1">
      <c r="A114" s="43"/>
      <c r="B114" s="1280" t="str">
        <f t="shared" si="2"/>
        <v/>
      </c>
      <c r="C114" s="1280">
        <f t="shared" si="2"/>
        <v>0</v>
      </c>
      <c r="D114" s="421"/>
      <c r="E114" s="421"/>
      <c r="F114" s="421"/>
      <c r="G114" s="62">
        <f t="shared" si="1"/>
        <v>0</v>
      </c>
      <c r="H114" s="186"/>
    </row>
    <row r="115" spans="1:35" s="267" customFormat="1" hidden="1">
      <c r="A115" s="302"/>
      <c r="B115" s="32"/>
      <c r="C115" s="32"/>
      <c r="D115" s="32"/>
      <c r="E115" s="32"/>
      <c r="F115" s="32"/>
      <c r="G115" s="32"/>
      <c r="H115" s="186"/>
    </row>
    <row r="116" spans="1:35" s="267" customFormat="1" ht="33.75" hidden="1" customHeight="1">
      <c r="A116" s="300" t="str">
        <f>A14</f>
        <v>SL. NO.</v>
      </c>
      <c r="B116" s="305" t="str">
        <f>B14</f>
        <v>Description of Test</v>
      </c>
      <c r="C116" s="1330">
        <f>G14</f>
        <v>0</v>
      </c>
      <c r="D116" s="1330"/>
      <c r="E116" s="1330"/>
      <c r="F116" s="1330"/>
      <c r="G116" s="1330"/>
      <c r="H116" s="186"/>
      <c r="AE116" s="1330"/>
      <c r="AF116" s="1330"/>
      <c r="AH116" s="1330"/>
      <c r="AI116" s="1330"/>
    </row>
    <row r="117" spans="1:35" s="267" customFormat="1" hidden="1">
      <c r="A117" s="107" t="e">
        <f>#REF!</f>
        <v>#REF!</v>
      </c>
      <c r="B117" s="107" t="e">
        <f>#REF!</f>
        <v>#REF!</v>
      </c>
      <c r="C117" s="1329" t="e">
        <f>#REF!</f>
        <v>#REF!</v>
      </c>
      <c r="D117" s="1329"/>
      <c r="E117" s="1329"/>
      <c r="F117" s="1329"/>
      <c r="G117" s="1329"/>
      <c r="H117" s="186"/>
      <c r="AE117" s="1329"/>
      <c r="AF117" s="1329"/>
      <c r="AH117" s="1329"/>
      <c r="AI117" s="1329"/>
    </row>
    <row r="118" spans="1:35" s="267" customFormat="1" hidden="1">
      <c r="A118" s="307" t="e">
        <f>#REF!</f>
        <v>#REF!</v>
      </c>
      <c r="B118" s="308" t="e">
        <f>#REF!</f>
        <v>#REF!</v>
      </c>
      <c r="C118" s="1329"/>
      <c r="D118" s="1329"/>
      <c r="E118" s="1329"/>
      <c r="F118" s="1329"/>
      <c r="G118" s="1329"/>
      <c r="H118" s="186"/>
      <c r="AE118" s="1329"/>
      <c r="AF118" s="1329"/>
      <c r="AH118" s="1329"/>
      <c r="AI118" s="1329"/>
    </row>
    <row r="119" spans="1:35" s="267" customFormat="1" hidden="1">
      <c r="A119" s="309" t="e">
        <f>#REF!</f>
        <v>#REF!</v>
      </c>
      <c r="B119" s="310" t="e">
        <f>#REF!</f>
        <v>#REF!</v>
      </c>
      <c r="C119" s="1328" t="e">
        <f>#REF!</f>
        <v>#REF!</v>
      </c>
      <c r="D119" s="1328"/>
      <c r="E119" s="1328"/>
      <c r="F119" s="1328"/>
      <c r="G119" s="1328"/>
      <c r="H119" s="184"/>
      <c r="AE119" s="311"/>
      <c r="AF119" s="311"/>
      <c r="AH119" s="311"/>
      <c r="AI119" s="311"/>
    </row>
    <row r="120" spans="1:35" s="267" customFormat="1" hidden="1">
      <c r="A120" s="309" t="e">
        <f>#REF!</f>
        <v>#REF!</v>
      </c>
      <c r="B120" s="310" t="e">
        <f>#REF!</f>
        <v>#REF!</v>
      </c>
      <c r="C120" s="1328" t="e">
        <f>#REF!</f>
        <v>#REF!</v>
      </c>
      <c r="D120" s="1328"/>
      <c r="E120" s="1328"/>
      <c r="F120" s="1328"/>
      <c r="G120" s="1328"/>
      <c r="H120" s="184"/>
      <c r="AE120" s="312"/>
      <c r="AF120" s="312"/>
      <c r="AH120" s="311"/>
      <c r="AI120" s="312"/>
    </row>
    <row r="121" spans="1:35" s="267" customFormat="1" ht="20.100000000000001" hidden="1" customHeight="1">
      <c r="A121" s="313"/>
      <c r="B121" s="308" t="e">
        <f>#REF!</f>
        <v>#REF!</v>
      </c>
      <c r="C121" s="1328" t="e">
        <f>#REF!</f>
        <v>#REF!</v>
      </c>
      <c r="D121" s="1328"/>
      <c r="E121" s="1328"/>
      <c r="F121" s="1328"/>
      <c r="G121" s="1328"/>
      <c r="H121" s="186"/>
      <c r="AE121" s="312"/>
      <c r="AF121" s="312"/>
      <c r="AH121" s="312"/>
      <c r="AI121" s="312"/>
    </row>
    <row r="122" spans="1:35" s="267" customFormat="1" hidden="1">
      <c r="A122" s="307" t="e">
        <f>#REF!</f>
        <v>#REF!</v>
      </c>
      <c r="B122" s="308" t="e">
        <f>#REF!</f>
        <v>#REF!</v>
      </c>
      <c r="C122" s="1328"/>
      <c r="D122" s="1328"/>
      <c r="E122" s="1328"/>
      <c r="F122" s="1328"/>
      <c r="G122" s="1328"/>
      <c r="H122" s="186"/>
      <c r="AE122" s="1328"/>
      <c r="AF122" s="1328"/>
      <c r="AH122" s="1328"/>
      <c r="AI122" s="1328"/>
    </row>
    <row r="123" spans="1:35" s="267" customFormat="1" hidden="1">
      <c r="A123" s="314" t="e">
        <f>#REF!</f>
        <v>#REF!</v>
      </c>
      <c r="B123" s="308" t="e">
        <f>#REF!</f>
        <v>#REF!</v>
      </c>
      <c r="C123" s="1328"/>
      <c r="D123" s="1328"/>
      <c r="E123" s="1328"/>
      <c r="F123" s="1328"/>
      <c r="G123" s="1328"/>
      <c r="H123" s="186"/>
      <c r="AE123" s="1328"/>
      <c r="AF123" s="1328"/>
      <c r="AH123" s="1328"/>
      <c r="AI123" s="1328"/>
    </row>
    <row r="124" spans="1:35" s="267" customFormat="1" hidden="1">
      <c r="A124" s="315" t="e">
        <f>#REF!</f>
        <v>#REF!</v>
      </c>
      <c r="B124" s="308" t="e">
        <f>#REF!</f>
        <v>#REF!</v>
      </c>
      <c r="C124" s="1328"/>
      <c r="D124" s="1328"/>
      <c r="E124" s="1328"/>
      <c r="F124" s="1328"/>
      <c r="G124" s="1328"/>
      <c r="H124" s="186"/>
      <c r="AE124" s="1328"/>
      <c r="AF124" s="1328"/>
      <c r="AH124" s="1328"/>
      <c r="AI124" s="1328"/>
    </row>
    <row r="125" spans="1:35" s="267" customFormat="1" hidden="1">
      <c r="A125" s="309" t="e">
        <f>#REF!</f>
        <v>#REF!</v>
      </c>
      <c r="B125" s="310" t="e">
        <f>#REF!</f>
        <v>#REF!</v>
      </c>
      <c r="C125" s="1328" t="e">
        <f>#REF!</f>
        <v>#REF!</v>
      </c>
      <c r="D125" s="1328"/>
      <c r="E125" s="1328"/>
      <c r="F125" s="1328"/>
      <c r="G125" s="1328"/>
      <c r="H125" s="184"/>
      <c r="AE125" s="312"/>
      <c r="AF125" s="312"/>
      <c r="AH125" s="311"/>
      <c r="AI125" s="312"/>
    </row>
    <row r="126" spans="1:35" s="267" customFormat="1" hidden="1">
      <c r="A126" s="309" t="e">
        <f>#REF!</f>
        <v>#REF!</v>
      </c>
      <c r="B126" s="310" t="e">
        <f>#REF!</f>
        <v>#REF!</v>
      </c>
      <c r="C126" s="1328" t="e">
        <f>#REF!</f>
        <v>#REF!</v>
      </c>
      <c r="D126" s="1328"/>
      <c r="E126" s="1328"/>
      <c r="F126" s="1328"/>
      <c r="G126" s="1328"/>
      <c r="H126" s="184"/>
      <c r="AE126" s="312"/>
      <c r="AF126" s="312"/>
      <c r="AH126" s="311"/>
      <c r="AI126" s="312"/>
    </row>
    <row r="127" spans="1:35" s="267" customFormat="1" hidden="1">
      <c r="A127" s="309" t="e">
        <f>#REF!</f>
        <v>#REF!</v>
      </c>
      <c r="B127" s="310" t="e">
        <f>#REF!</f>
        <v>#REF!</v>
      </c>
      <c r="C127" s="1328" t="e">
        <f>#REF!</f>
        <v>#REF!</v>
      </c>
      <c r="D127" s="1328"/>
      <c r="E127" s="1328"/>
      <c r="F127" s="1328"/>
      <c r="G127" s="1328"/>
      <c r="H127" s="184"/>
      <c r="AE127" s="312"/>
      <c r="AF127" s="312"/>
      <c r="AH127" s="311"/>
      <c r="AI127" s="312"/>
    </row>
    <row r="128" spans="1:35" s="267" customFormat="1" hidden="1">
      <c r="A128" s="309" t="e">
        <f>#REF!</f>
        <v>#REF!</v>
      </c>
      <c r="B128" s="310" t="e">
        <f>#REF!</f>
        <v>#REF!</v>
      </c>
      <c r="C128" s="1328" t="e">
        <f>#REF!</f>
        <v>#REF!</v>
      </c>
      <c r="D128" s="1328"/>
      <c r="E128" s="1328"/>
      <c r="F128" s="1328"/>
      <c r="G128" s="1328"/>
      <c r="H128" s="184"/>
      <c r="AE128" s="312"/>
      <c r="AF128" s="312"/>
      <c r="AH128" s="311"/>
      <c r="AI128" s="312"/>
    </row>
    <row r="129" spans="1:35" s="267" customFormat="1" hidden="1">
      <c r="A129" s="309"/>
      <c r="B129" s="308" t="e">
        <f>#REF!</f>
        <v>#REF!</v>
      </c>
      <c r="C129" s="1328" t="e">
        <f>#REF!</f>
        <v>#REF!</v>
      </c>
      <c r="D129" s="1328"/>
      <c r="E129" s="1328"/>
      <c r="F129" s="1328"/>
      <c r="G129" s="1328"/>
      <c r="H129" s="184"/>
      <c r="AE129" s="312"/>
      <c r="AF129" s="312"/>
      <c r="AH129" s="312"/>
      <c r="AI129" s="312"/>
    </row>
    <row r="130" spans="1:35" s="267" customFormat="1" ht="20.100000000000001" hidden="1" customHeight="1">
      <c r="A130" s="315" t="e">
        <f>#REF!</f>
        <v>#REF!</v>
      </c>
      <c r="B130" s="308" t="e">
        <f>#REF!</f>
        <v>#REF!</v>
      </c>
      <c r="C130" s="1328"/>
      <c r="D130" s="1328"/>
      <c r="E130" s="1328"/>
      <c r="F130" s="1328"/>
      <c r="G130" s="1328"/>
      <c r="H130" s="184"/>
      <c r="AE130" s="312"/>
      <c r="AF130" s="312"/>
      <c r="AH130" s="312"/>
      <c r="AI130" s="312"/>
    </row>
    <row r="131" spans="1:35" s="267" customFormat="1" hidden="1">
      <c r="A131" s="309" t="e">
        <f>#REF!</f>
        <v>#REF!</v>
      </c>
      <c r="B131" s="310" t="e">
        <f>#REF!</f>
        <v>#REF!</v>
      </c>
      <c r="C131" s="1328" t="e">
        <f>#REF!</f>
        <v>#REF!</v>
      </c>
      <c r="D131" s="1328"/>
      <c r="E131" s="1328"/>
      <c r="F131" s="1328"/>
      <c r="G131" s="1328"/>
      <c r="H131" s="184"/>
      <c r="AE131" s="312"/>
      <c r="AF131" s="312"/>
      <c r="AH131" s="311"/>
      <c r="AI131" s="312"/>
    </row>
    <row r="132" spans="1:35" s="267" customFormat="1" hidden="1">
      <c r="A132" s="309" t="e">
        <f>#REF!</f>
        <v>#REF!</v>
      </c>
      <c r="B132" s="310" t="e">
        <f>#REF!</f>
        <v>#REF!</v>
      </c>
      <c r="C132" s="1328" t="e">
        <f>#REF!</f>
        <v>#REF!</v>
      </c>
      <c r="D132" s="1328"/>
      <c r="E132" s="1328"/>
      <c r="F132" s="1328"/>
      <c r="G132" s="1328"/>
      <c r="H132" s="184"/>
      <c r="AE132" s="312"/>
      <c r="AF132" s="312"/>
      <c r="AH132" s="311"/>
      <c r="AI132" s="312"/>
    </row>
    <row r="133" spans="1:35" s="267" customFormat="1" ht="20.100000000000001" hidden="1" customHeight="1">
      <c r="A133" s="309" t="e">
        <f>#REF!</f>
        <v>#REF!</v>
      </c>
      <c r="B133" s="310" t="e">
        <f>#REF!</f>
        <v>#REF!</v>
      </c>
      <c r="C133" s="1328" t="e">
        <f>#REF!</f>
        <v>#REF!</v>
      </c>
      <c r="D133" s="1328"/>
      <c r="E133" s="1328"/>
      <c r="F133" s="1328"/>
      <c r="G133" s="1328"/>
      <c r="H133" s="184"/>
      <c r="AE133" s="312"/>
      <c r="AF133" s="312"/>
      <c r="AH133" s="311"/>
      <c r="AI133" s="312"/>
    </row>
    <row r="134" spans="1:35" s="267" customFormat="1" hidden="1">
      <c r="A134" s="309" t="e">
        <f>#REF!</f>
        <v>#REF!</v>
      </c>
      <c r="B134" s="310" t="e">
        <f>#REF!</f>
        <v>#REF!</v>
      </c>
      <c r="C134" s="1328" t="e">
        <f>#REF!</f>
        <v>#REF!</v>
      </c>
      <c r="D134" s="1328"/>
      <c r="E134" s="1328"/>
      <c r="F134" s="1328"/>
      <c r="G134" s="1328"/>
      <c r="H134" s="184"/>
      <c r="AE134" s="312"/>
      <c r="AF134" s="312"/>
      <c r="AH134" s="311"/>
      <c r="AI134" s="312"/>
    </row>
    <row r="135" spans="1:35" s="268" customFormat="1" ht="20.100000000000001" hidden="1" customHeight="1">
      <c r="A135" s="316"/>
      <c r="B135" s="308" t="e">
        <f>#REF!</f>
        <v>#REF!</v>
      </c>
      <c r="C135" s="1328" t="e">
        <f>#REF!</f>
        <v>#REF!</v>
      </c>
      <c r="D135" s="1328"/>
      <c r="E135" s="1328"/>
      <c r="F135" s="1328"/>
      <c r="G135" s="1328"/>
      <c r="H135" s="184"/>
      <c r="AE135" s="312"/>
      <c r="AF135" s="312"/>
      <c r="AH135" s="312"/>
      <c r="AI135" s="312"/>
    </row>
    <row r="136" spans="1:35" s="267" customFormat="1" ht="24" hidden="1" customHeight="1">
      <c r="A136" s="315" t="e">
        <f>#REF!</f>
        <v>#REF!</v>
      </c>
      <c r="B136" s="308" t="e">
        <f>#REF!</f>
        <v>#REF!</v>
      </c>
      <c r="C136" s="1328"/>
      <c r="D136" s="1328"/>
      <c r="E136" s="1328"/>
      <c r="F136" s="1328"/>
      <c r="G136" s="1328"/>
      <c r="H136" s="184"/>
      <c r="AE136" s="312"/>
      <c r="AF136" s="312"/>
      <c r="AH136" s="312"/>
      <c r="AI136" s="312"/>
    </row>
    <row r="137" spans="1:35" s="267" customFormat="1" hidden="1">
      <c r="A137" s="309" t="e">
        <f>#REF!</f>
        <v>#REF!</v>
      </c>
      <c r="B137" s="310" t="e">
        <f>#REF!</f>
        <v>#REF!</v>
      </c>
      <c r="C137" s="1328" t="e">
        <f>#REF!</f>
        <v>#REF!</v>
      </c>
      <c r="D137" s="1328"/>
      <c r="E137" s="1328"/>
      <c r="F137" s="1328"/>
      <c r="G137" s="1328"/>
      <c r="H137" s="184"/>
      <c r="AE137" s="312"/>
      <c r="AF137" s="312"/>
      <c r="AH137" s="311"/>
      <c r="AI137" s="312"/>
    </row>
    <row r="138" spans="1:35" s="267" customFormat="1" hidden="1">
      <c r="A138" s="309" t="e">
        <f>#REF!</f>
        <v>#REF!</v>
      </c>
      <c r="B138" s="310" t="e">
        <f>#REF!</f>
        <v>#REF!</v>
      </c>
      <c r="C138" s="1328" t="e">
        <f>#REF!</f>
        <v>#REF!</v>
      </c>
      <c r="D138" s="1328"/>
      <c r="E138" s="1328"/>
      <c r="F138" s="1328"/>
      <c r="G138" s="1328"/>
      <c r="H138" s="184"/>
      <c r="AE138" s="312"/>
      <c r="AF138" s="312"/>
      <c r="AH138" s="311"/>
      <c r="AI138" s="312"/>
    </row>
    <row r="139" spans="1:35" s="267" customFormat="1" ht="33" hidden="1" customHeight="1">
      <c r="A139" s="309" t="e">
        <f>#REF!</f>
        <v>#REF!</v>
      </c>
      <c r="B139" s="310" t="e">
        <f>#REF!</f>
        <v>#REF!</v>
      </c>
      <c r="C139" s="1328" t="e">
        <f>#REF!</f>
        <v>#REF!</v>
      </c>
      <c r="D139" s="1328"/>
      <c r="E139" s="1328"/>
      <c r="F139" s="1328"/>
      <c r="G139" s="1328"/>
      <c r="H139" s="184"/>
      <c r="AE139" s="312"/>
      <c r="AF139" s="312"/>
      <c r="AH139" s="311"/>
      <c r="AI139" s="312"/>
    </row>
    <row r="140" spans="1:35" s="268" customFormat="1" ht="20.100000000000001" hidden="1" customHeight="1">
      <c r="A140" s="309"/>
      <c r="B140" s="308" t="e">
        <f>#REF!</f>
        <v>#REF!</v>
      </c>
      <c r="C140" s="1328" t="e">
        <f>#REF!</f>
        <v>#REF!</v>
      </c>
      <c r="D140" s="1328"/>
      <c r="E140" s="1328"/>
      <c r="F140" s="1328"/>
      <c r="G140" s="1328"/>
      <c r="H140" s="184"/>
      <c r="AE140" s="312"/>
      <c r="AF140" s="312"/>
      <c r="AH140" s="312"/>
      <c r="AI140" s="312"/>
    </row>
    <row r="141" spans="1:35" s="267" customFormat="1" ht="20.100000000000001" hidden="1" customHeight="1">
      <c r="A141" s="315" t="e">
        <f>#REF!</f>
        <v>#REF!</v>
      </c>
      <c r="B141" s="308" t="e">
        <f>#REF!</f>
        <v>#REF!</v>
      </c>
      <c r="C141" s="1328"/>
      <c r="D141" s="1328"/>
      <c r="E141" s="1328"/>
      <c r="F141" s="1328"/>
      <c r="G141" s="1328"/>
      <c r="H141" s="184"/>
      <c r="AE141" s="312"/>
      <c r="AF141" s="312"/>
      <c r="AH141" s="312"/>
      <c r="AI141" s="312"/>
    </row>
    <row r="142" spans="1:35" s="267" customFormat="1" hidden="1">
      <c r="A142" s="309" t="e">
        <f>#REF!</f>
        <v>#REF!</v>
      </c>
      <c r="B142" s="310" t="e">
        <f>#REF!</f>
        <v>#REF!</v>
      </c>
      <c r="C142" s="1328" t="e">
        <f>#REF!</f>
        <v>#REF!</v>
      </c>
      <c r="D142" s="1328"/>
      <c r="E142" s="1328"/>
      <c r="F142" s="1328"/>
      <c r="G142" s="1328"/>
      <c r="H142" s="184"/>
      <c r="AE142" s="312"/>
      <c r="AF142" s="312"/>
      <c r="AH142" s="311"/>
      <c r="AI142" s="312"/>
    </row>
    <row r="143" spans="1:35" s="267" customFormat="1" hidden="1">
      <c r="A143" s="309" t="e">
        <f>#REF!</f>
        <v>#REF!</v>
      </c>
      <c r="B143" s="310" t="e">
        <f>#REF!</f>
        <v>#REF!</v>
      </c>
      <c r="C143" s="1328" t="e">
        <f>#REF!</f>
        <v>#REF!</v>
      </c>
      <c r="D143" s="1328"/>
      <c r="E143" s="1328"/>
      <c r="F143" s="1328"/>
      <c r="G143" s="1328"/>
      <c r="H143" s="184"/>
      <c r="AE143" s="312"/>
      <c r="AF143" s="312"/>
      <c r="AH143" s="311"/>
      <c r="AI143" s="312"/>
    </row>
    <row r="144" spans="1:35" s="267" customFormat="1" hidden="1">
      <c r="A144" s="309" t="e">
        <f>#REF!</f>
        <v>#REF!</v>
      </c>
      <c r="B144" s="310" t="e">
        <f>#REF!</f>
        <v>#REF!</v>
      </c>
      <c r="C144" s="1328" t="e">
        <f>#REF!</f>
        <v>#REF!</v>
      </c>
      <c r="D144" s="1328"/>
      <c r="E144" s="1328"/>
      <c r="F144" s="1328"/>
      <c r="G144" s="1328"/>
      <c r="H144" s="184"/>
      <c r="AE144" s="312"/>
      <c r="AF144" s="312"/>
      <c r="AH144" s="311"/>
      <c r="AI144" s="312"/>
    </row>
    <row r="145" spans="1:35" s="267" customFormat="1" hidden="1">
      <c r="A145" s="309"/>
      <c r="B145" s="308" t="e">
        <f>#REF!</f>
        <v>#REF!</v>
      </c>
      <c r="C145" s="1328" t="e">
        <f>#REF!</f>
        <v>#REF!</v>
      </c>
      <c r="D145" s="1328"/>
      <c r="E145" s="1328"/>
      <c r="F145" s="1328"/>
      <c r="G145" s="1328"/>
      <c r="H145" s="184"/>
      <c r="AE145" s="312"/>
      <c r="AF145" s="312"/>
      <c r="AH145" s="312"/>
      <c r="AI145" s="312"/>
    </row>
    <row r="146" spans="1:35" s="267" customFormat="1" ht="20.100000000000001" hidden="1" customHeight="1">
      <c r="A146" s="315" t="e">
        <f>#REF!</f>
        <v>#REF!</v>
      </c>
      <c r="B146" s="308" t="e">
        <f>#REF!</f>
        <v>#REF!</v>
      </c>
      <c r="C146" s="1328"/>
      <c r="D146" s="1328"/>
      <c r="E146" s="1328"/>
      <c r="F146" s="1328"/>
      <c r="G146" s="1328"/>
      <c r="H146" s="184"/>
      <c r="AE146" s="312"/>
      <c r="AF146" s="312"/>
      <c r="AH146" s="312"/>
      <c r="AI146" s="312"/>
    </row>
    <row r="147" spans="1:35" s="267" customFormat="1" hidden="1">
      <c r="A147" s="309" t="e">
        <f>#REF!</f>
        <v>#REF!</v>
      </c>
      <c r="B147" s="310" t="e">
        <f>#REF!</f>
        <v>#REF!</v>
      </c>
      <c r="C147" s="1328" t="e">
        <f>#REF!</f>
        <v>#REF!</v>
      </c>
      <c r="D147" s="1328"/>
      <c r="E147" s="1328"/>
      <c r="F147" s="1328"/>
      <c r="G147" s="1328"/>
      <c r="H147" s="184"/>
      <c r="AE147" s="312"/>
      <c r="AF147" s="312"/>
      <c r="AH147" s="311"/>
      <c r="AI147" s="312"/>
    </row>
    <row r="148" spans="1:35" s="267" customFormat="1" hidden="1">
      <c r="A148" s="309" t="e">
        <f>#REF!</f>
        <v>#REF!</v>
      </c>
      <c r="B148" s="310" t="e">
        <f>#REF!</f>
        <v>#REF!</v>
      </c>
      <c r="C148" s="1328" t="e">
        <f>#REF!</f>
        <v>#REF!</v>
      </c>
      <c r="D148" s="1328"/>
      <c r="E148" s="1328"/>
      <c r="F148" s="1328"/>
      <c r="G148" s="1328"/>
      <c r="H148" s="184"/>
      <c r="AE148" s="312"/>
      <c r="AF148" s="312"/>
      <c r="AH148" s="311"/>
      <c r="AI148" s="312"/>
    </row>
    <row r="149" spans="1:35" s="267" customFormat="1" hidden="1">
      <c r="A149" s="309" t="e">
        <f>#REF!</f>
        <v>#REF!</v>
      </c>
      <c r="B149" s="310" t="e">
        <f>#REF!</f>
        <v>#REF!</v>
      </c>
      <c r="C149" s="1328" t="e">
        <f>#REF!</f>
        <v>#REF!</v>
      </c>
      <c r="D149" s="1328"/>
      <c r="E149" s="1328"/>
      <c r="F149" s="1328"/>
      <c r="G149" s="1328"/>
      <c r="H149" s="184"/>
      <c r="AE149" s="312"/>
      <c r="AF149" s="312"/>
      <c r="AH149" s="311"/>
      <c r="AI149" s="312"/>
    </row>
    <row r="150" spans="1:35" s="267" customFormat="1" hidden="1">
      <c r="A150" s="309" t="e">
        <f>#REF!</f>
        <v>#REF!</v>
      </c>
      <c r="B150" s="310" t="e">
        <f>#REF!</f>
        <v>#REF!</v>
      </c>
      <c r="C150" s="1328" t="e">
        <f>#REF!</f>
        <v>#REF!</v>
      </c>
      <c r="D150" s="1328"/>
      <c r="E150" s="1328"/>
      <c r="F150" s="1328"/>
      <c r="G150" s="1328"/>
      <c r="H150" s="184"/>
      <c r="AE150" s="312"/>
      <c r="AF150" s="312"/>
      <c r="AH150" s="311"/>
      <c r="AI150" s="312"/>
    </row>
    <row r="151" spans="1:35" s="268" customFormat="1" ht="20.100000000000001" hidden="1" customHeight="1">
      <c r="A151" s="309"/>
      <c r="B151" s="308" t="e">
        <f>#REF!</f>
        <v>#REF!</v>
      </c>
      <c r="C151" s="1328" t="e">
        <f>#REF!</f>
        <v>#REF!</v>
      </c>
      <c r="D151" s="1328"/>
      <c r="E151" s="1328"/>
      <c r="F151" s="1328"/>
      <c r="G151" s="1328"/>
      <c r="H151" s="184"/>
      <c r="AE151" s="312"/>
      <c r="AF151" s="312"/>
      <c r="AH151" s="312"/>
      <c r="AI151" s="312"/>
    </row>
    <row r="152" spans="1:35" s="267" customFormat="1" ht="20.100000000000001" hidden="1" customHeight="1">
      <c r="A152" s="317"/>
      <c r="B152" s="308" t="e">
        <f>#REF!</f>
        <v>#REF!</v>
      </c>
      <c r="C152" s="1328" t="e">
        <f>#REF!</f>
        <v>#REF!</v>
      </c>
      <c r="D152" s="1328"/>
      <c r="E152" s="1328"/>
      <c r="F152" s="1328"/>
      <c r="G152" s="1328"/>
      <c r="H152" s="184"/>
      <c r="AE152" s="312"/>
      <c r="AF152" s="312"/>
      <c r="AH152" s="312"/>
      <c r="AI152" s="312"/>
    </row>
    <row r="153" spans="1:35" s="267" customFormat="1" hidden="1">
      <c r="A153" s="317"/>
      <c r="B153" s="308"/>
      <c r="C153" s="1328"/>
      <c r="D153" s="1328"/>
      <c r="E153" s="1328"/>
      <c r="F153" s="1328"/>
      <c r="G153" s="1328"/>
      <c r="H153" s="184"/>
      <c r="AE153" s="312"/>
      <c r="AF153" s="312"/>
      <c r="AH153" s="312"/>
      <c r="AI153" s="312"/>
    </row>
    <row r="154" spans="1:35" s="267" customFormat="1" ht="20.100000000000001" hidden="1" customHeight="1">
      <c r="A154" s="314" t="e">
        <f>#REF!</f>
        <v>#REF!</v>
      </c>
      <c r="B154" s="308" t="e">
        <f>#REF!</f>
        <v>#REF!</v>
      </c>
      <c r="C154" s="1328"/>
      <c r="D154" s="1328"/>
      <c r="E154" s="1328"/>
      <c r="F154" s="1328"/>
      <c r="G154" s="1328"/>
      <c r="H154" s="184"/>
      <c r="AE154" s="312"/>
      <c r="AF154" s="312"/>
      <c r="AH154" s="312"/>
      <c r="AI154" s="312"/>
    </row>
    <row r="155" spans="1:35" s="267" customFormat="1" ht="30" hidden="1" customHeight="1">
      <c r="A155" s="315" t="e">
        <f>#REF!</f>
        <v>#REF!</v>
      </c>
      <c r="B155" s="308" t="e">
        <f>#REF!</f>
        <v>#REF!</v>
      </c>
      <c r="C155" s="1328"/>
      <c r="D155" s="1328"/>
      <c r="E155" s="1328"/>
      <c r="F155" s="1328"/>
      <c r="G155" s="1328"/>
      <c r="H155" s="184"/>
      <c r="AE155" s="312"/>
      <c r="AF155" s="312"/>
      <c r="AH155" s="312"/>
      <c r="AI155" s="312"/>
    </row>
    <row r="156" spans="1:35" s="267" customFormat="1" hidden="1">
      <c r="A156" s="309" t="e">
        <f>#REF!</f>
        <v>#REF!</v>
      </c>
      <c r="B156" s="310" t="e">
        <f>#REF!</f>
        <v>#REF!</v>
      </c>
      <c r="C156" s="1328" t="e">
        <f>#REF!</f>
        <v>#REF!</v>
      </c>
      <c r="D156" s="1328"/>
      <c r="E156" s="1328"/>
      <c r="F156" s="1328"/>
      <c r="G156" s="1328"/>
      <c r="H156" s="184"/>
      <c r="AE156" s="312"/>
      <c r="AF156" s="312"/>
      <c r="AH156" s="311"/>
      <c r="AI156" s="312"/>
    </row>
    <row r="157" spans="1:35" s="267" customFormat="1" hidden="1">
      <c r="A157" s="309" t="e">
        <f>#REF!</f>
        <v>#REF!</v>
      </c>
      <c r="B157" s="310" t="e">
        <f>#REF!</f>
        <v>#REF!</v>
      </c>
      <c r="C157" s="1328" t="e">
        <f>#REF!</f>
        <v>#REF!</v>
      </c>
      <c r="D157" s="1328"/>
      <c r="E157" s="1328"/>
      <c r="F157" s="1328"/>
      <c r="G157" s="1328"/>
      <c r="H157" s="184"/>
      <c r="AE157" s="312"/>
      <c r="AF157" s="312"/>
      <c r="AH157" s="311"/>
      <c r="AI157" s="312"/>
    </row>
    <row r="158" spans="1:35" s="267" customFormat="1" hidden="1">
      <c r="A158" s="309" t="e">
        <f>#REF!</f>
        <v>#REF!</v>
      </c>
      <c r="B158" s="310" t="e">
        <f>#REF!</f>
        <v>#REF!</v>
      </c>
      <c r="C158" s="1328" t="e">
        <f>#REF!</f>
        <v>#REF!</v>
      </c>
      <c r="D158" s="1328"/>
      <c r="E158" s="1328"/>
      <c r="F158" s="1328"/>
      <c r="G158" s="1328"/>
      <c r="H158" s="184"/>
      <c r="AE158" s="312"/>
      <c r="AF158" s="312"/>
      <c r="AH158" s="311"/>
      <c r="AI158" s="312"/>
    </row>
    <row r="159" spans="1:35" s="267" customFormat="1" ht="20.100000000000001" hidden="1" customHeight="1">
      <c r="A159" s="318"/>
      <c r="B159" s="308" t="e">
        <f>#REF!</f>
        <v>#REF!</v>
      </c>
      <c r="C159" s="1328" t="e">
        <f>#REF!</f>
        <v>#REF!</v>
      </c>
      <c r="D159" s="1328"/>
      <c r="E159" s="1328"/>
      <c r="F159" s="1328"/>
      <c r="G159" s="1328"/>
      <c r="H159" s="184"/>
      <c r="AE159" s="312"/>
      <c r="AF159" s="312"/>
      <c r="AH159" s="312"/>
      <c r="AI159" s="312"/>
    </row>
    <row r="160" spans="1:35" s="267" customFormat="1" ht="20.100000000000001" hidden="1" customHeight="1">
      <c r="A160" s="317"/>
      <c r="B160" s="308" t="e">
        <f>#REF!</f>
        <v>#REF!</v>
      </c>
      <c r="C160" s="1328" t="e">
        <f>#REF!</f>
        <v>#REF!</v>
      </c>
      <c r="D160" s="1328"/>
      <c r="E160" s="1328"/>
      <c r="F160" s="1328"/>
      <c r="G160" s="1328"/>
      <c r="H160" s="184"/>
      <c r="AE160" s="312"/>
      <c r="AF160" s="312"/>
      <c r="AH160" s="312"/>
      <c r="AI160" s="312"/>
    </row>
    <row r="161" spans="1:35" s="267" customFormat="1" ht="20.100000000000001" hidden="1" customHeight="1">
      <c r="A161" s="307" t="e">
        <f>#REF!</f>
        <v>#REF!</v>
      </c>
      <c r="B161" s="308" t="e">
        <f>#REF!</f>
        <v>#REF!</v>
      </c>
      <c r="C161" s="1328"/>
      <c r="D161" s="1328"/>
      <c r="E161" s="1328"/>
      <c r="F161" s="1328"/>
      <c r="G161" s="1328"/>
      <c r="H161" s="184"/>
      <c r="AE161" s="312"/>
      <c r="AF161" s="312"/>
      <c r="AH161" s="312"/>
      <c r="AI161" s="312"/>
    </row>
    <row r="162" spans="1:35" s="267" customFormat="1" ht="30" hidden="1" customHeight="1">
      <c r="A162" s="314" t="e">
        <f>#REF!</f>
        <v>#REF!</v>
      </c>
      <c r="B162" s="308" t="e">
        <f>#REF!</f>
        <v>#REF!</v>
      </c>
      <c r="C162" s="1328"/>
      <c r="D162" s="1328"/>
      <c r="E162" s="1328"/>
      <c r="F162" s="1328"/>
      <c r="G162" s="1328"/>
      <c r="H162" s="184"/>
      <c r="AE162" s="312"/>
      <c r="AF162" s="312"/>
      <c r="AH162" s="312"/>
      <c r="AI162" s="312"/>
    </row>
    <row r="163" spans="1:35" s="267" customFormat="1" ht="20.100000000000001" hidden="1" customHeight="1">
      <c r="A163" s="309" t="e">
        <f>#REF!</f>
        <v>#REF!</v>
      </c>
      <c r="B163" s="310" t="e">
        <f>#REF!</f>
        <v>#REF!</v>
      </c>
      <c r="C163" s="1328" t="e">
        <f>#REF!</f>
        <v>#REF!</v>
      </c>
      <c r="D163" s="1328"/>
      <c r="E163" s="1328"/>
      <c r="F163" s="1328"/>
      <c r="G163" s="1328"/>
      <c r="H163" s="184"/>
      <c r="AE163" s="312"/>
      <c r="AF163" s="312"/>
      <c r="AH163" s="311"/>
      <c r="AI163" s="312"/>
    </row>
    <row r="164" spans="1:35" s="267" customFormat="1" ht="20.100000000000001" hidden="1" customHeight="1">
      <c r="A164" s="309" t="e">
        <f>#REF!</f>
        <v>#REF!</v>
      </c>
      <c r="B164" s="310" t="e">
        <f>#REF!</f>
        <v>#REF!</v>
      </c>
      <c r="C164" s="1328" t="e">
        <f>#REF!</f>
        <v>#REF!</v>
      </c>
      <c r="D164" s="1328"/>
      <c r="E164" s="1328"/>
      <c r="F164" s="1328"/>
      <c r="G164" s="1328"/>
      <c r="H164" s="184"/>
      <c r="AE164" s="312"/>
      <c r="AF164" s="312"/>
      <c r="AH164" s="311"/>
      <c r="AI164" s="312"/>
    </row>
    <row r="165" spans="1:35" s="267" customFormat="1" ht="20.100000000000001" hidden="1" customHeight="1">
      <c r="A165" s="309" t="e">
        <f>#REF!</f>
        <v>#REF!</v>
      </c>
      <c r="B165" s="310" t="e">
        <f>#REF!</f>
        <v>#REF!</v>
      </c>
      <c r="C165" s="1328" t="e">
        <f>#REF!</f>
        <v>#REF!</v>
      </c>
      <c r="D165" s="1328"/>
      <c r="E165" s="1328"/>
      <c r="F165" s="1328"/>
      <c r="G165" s="1328"/>
      <c r="H165" s="184"/>
      <c r="AE165" s="312"/>
      <c r="AF165" s="312"/>
      <c r="AH165" s="311"/>
      <c r="AI165" s="312"/>
    </row>
    <row r="166" spans="1:35" s="267" customFormat="1" ht="20.100000000000001" hidden="1" customHeight="1">
      <c r="A166" s="309" t="e">
        <f>#REF!</f>
        <v>#REF!</v>
      </c>
      <c r="B166" s="310" t="e">
        <f>#REF!</f>
        <v>#REF!</v>
      </c>
      <c r="C166" s="1328" t="e">
        <f>#REF!</f>
        <v>#REF!</v>
      </c>
      <c r="D166" s="1328"/>
      <c r="E166" s="1328"/>
      <c r="F166" s="1328"/>
      <c r="G166" s="1328"/>
      <c r="H166" s="184"/>
      <c r="AE166" s="312"/>
      <c r="AF166" s="312"/>
      <c r="AH166" s="311"/>
      <c r="AI166" s="312"/>
    </row>
    <row r="167" spans="1:35" s="267" customFormat="1" ht="20.100000000000001" hidden="1" customHeight="1">
      <c r="A167" s="309" t="e">
        <f>#REF!</f>
        <v>#REF!</v>
      </c>
      <c r="B167" s="310" t="e">
        <f>#REF!</f>
        <v>#REF!</v>
      </c>
      <c r="C167" s="1328" t="e">
        <f>#REF!</f>
        <v>#REF!</v>
      </c>
      <c r="D167" s="1328"/>
      <c r="E167" s="1328"/>
      <c r="F167" s="1328"/>
      <c r="G167" s="1328"/>
      <c r="H167" s="184"/>
      <c r="AE167" s="312"/>
      <c r="AF167" s="312"/>
      <c r="AH167" s="311"/>
      <c r="AI167" s="312"/>
    </row>
    <row r="168" spans="1:35" s="267" customFormat="1" ht="20.100000000000001" hidden="1" customHeight="1">
      <c r="A168" s="313"/>
      <c r="B168" s="308" t="e">
        <f>#REF!</f>
        <v>#REF!</v>
      </c>
      <c r="C168" s="1328" t="e">
        <f>#REF!</f>
        <v>#REF!</v>
      </c>
      <c r="D168" s="1328"/>
      <c r="E168" s="1328"/>
      <c r="F168" s="1328"/>
      <c r="G168" s="1328"/>
      <c r="H168" s="184"/>
      <c r="AE168" s="312"/>
      <c r="AF168" s="312"/>
      <c r="AH168" s="312"/>
      <c r="AI168" s="312"/>
    </row>
    <row r="169" spans="1:35" s="267" customFormat="1" ht="20.100000000000001" hidden="1" customHeight="1">
      <c r="A169" s="314" t="e">
        <f>#REF!</f>
        <v>#REF!</v>
      </c>
      <c r="B169" s="308" t="e">
        <f>#REF!</f>
        <v>#REF!</v>
      </c>
      <c r="C169" s="1328"/>
      <c r="D169" s="1328"/>
      <c r="E169" s="1328"/>
      <c r="F169" s="1328"/>
      <c r="G169" s="1328"/>
      <c r="H169" s="184"/>
      <c r="AE169" s="312"/>
      <c r="AF169" s="312"/>
      <c r="AH169" s="312"/>
      <c r="AI169" s="312"/>
    </row>
    <row r="170" spans="1:35" s="267" customFormat="1" ht="20.100000000000001" hidden="1" customHeight="1">
      <c r="A170" s="309" t="e">
        <f>#REF!</f>
        <v>#REF!</v>
      </c>
      <c r="B170" s="319" t="e">
        <f>#REF!</f>
        <v>#REF!</v>
      </c>
      <c r="C170" s="1328" t="e">
        <f>#REF!</f>
        <v>#REF!</v>
      </c>
      <c r="D170" s="1328"/>
      <c r="E170" s="1328"/>
      <c r="F170" s="1328"/>
      <c r="G170" s="1328"/>
      <c r="H170" s="184"/>
      <c r="AE170" s="312"/>
      <c r="AF170" s="312"/>
      <c r="AH170" s="311"/>
      <c r="AI170" s="312"/>
    </row>
    <row r="171" spans="1:35" s="267" customFormat="1" ht="20.100000000000001" hidden="1" customHeight="1">
      <c r="A171" s="309" t="e">
        <f>#REF!</f>
        <v>#REF!</v>
      </c>
      <c r="B171" s="319" t="e">
        <f>#REF!</f>
        <v>#REF!</v>
      </c>
      <c r="C171" s="1328" t="e">
        <f>#REF!</f>
        <v>#REF!</v>
      </c>
      <c r="D171" s="1328"/>
      <c r="E171" s="1328"/>
      <c r="F171" s="1328"/>
      <c r="G171" s="1328"/>
      <c r="H171" s="184"/>
      <c r="AE171" s="312"/>
      <c r="AF171" s="312"/>
      <c r="AH171" s="311"/>
      <c r="AI171" s="312"/>
    </row>
    <row r="172" spans="1:35" s="267" customFormat="1" ht="20.100000000000001" hidden="1" customHeight="1">
      <c r="A172" s="309" t="e">
        <f>#REF!</f>
        <v>#REF!</v>
      </c>
      <c r="B172" s="319" t="e">
        <f>#REF!</f>
        <v>#REF!</v>
      </c>
      <c r="C172" s="1328" t="e">
        <f>#REF!</f>
        <v>#REF!</v>
      </c>
      <c r="D172" s="1328"/>
      <c r="E172" s="1328"/>
      <c r="F172" s="1328"/>
      <c r="G172" s="1328"/>
      <c r="H172" s="184"/>
      <c r="AE172" s="312"/>
      <c r="AF172" s="312"/>
      <c r="AH172" s="311"/>
      <c r="AI172" s="312"/>
    </row>
    <row r="173" spans="1:35" s="267" customFormat="1" ht="20.100000000000001" hidden="1" customHeight="1">
      <c r="A173" s="309" t="e">
        <f>#REF!</f>
        <v>#REF!</v>
      </c>
      <c r="B173" s="319" t="e">
        <f>#REF!</f>
        <v>#REF!</v>
      </c>
      <c r="C173" s="1328" t="e">
        <f>#REF!</f>
        <v>#REF!</v>
      </c>
      <c r="D173" s="1328"/>
      <c r="E173" s="1328"/>
      <c r="F173" s="1328"/>
      <c r="G173" s="1328"/>
      <c r="H173" s="184"/>
      <c r="AE173" s="312"/>
      <c r="AF173" s="312"/>
      <c r="AH173" s="311"/>
      <c r="AI173" s="312"/>
    </row>
    <row r="174" spans="1:35" s="267" customFormat="1" ht="20.100000000000001" hidden="1" customHeight="1">
      <c r="A174" s="309" t="e">
        <f>#REF!</f>
        <v>#REF!</v>
      </c>
      <c r="B174" s="319" t="e">
        <f>#REF!</f>
        <v>#REF!</v>
      </c>
      <c r="C174" s="1328" t="e">
        <f>#REF!</f>
        <v>#REF!</v>
      </c>
      <c r="D174" s="1328"/>
      <c r="E174" s="1328"/>
      <c r="F174" s="1328"/>
      <c r="G174" s="1328"/>
      <c r="H174" s="184"/>
      <c r="AE174" s="312"/>
      <c r="AF174" s="312"/>
      <c r="AH174" s="311"/>
      <c r="AI174" s="312"/>
    </row>
    <row r="175" spans="1:35" s="267" customFormat="1" ht="20.100000000000001" hidden="1" customHeight="1">
      <c r="A175" s="309" t="e">
        <f>#REF!</f>
        <v>#REF!</v>
      </c>
      <c r="B175" s="319" t="e">
        <f>#REF!</f>
        <v>#REF!</v>
      </c>
      <c r="C175" s="1328" t="e">
        <f>#REF!</f>
        <v>#REF!</v>
      </c>
      <c r="D175" s="1328"/>
      <c r="E175" s="1328"/>
      <c r="F175" s="1328"/>
      <c r="G175" s="1328"/>
      <c r="H175" s="184"/>
      <c r="AE175" s="312"/>
      <c r="AF175" s="312"/>
      <c r="AH175" s="311"/>
      <c r="AI175" s="312"/>
    </row>
    <row r="176" spans="1:35" s="267" customFormat="1" ht="20.100000000000001" hidden="1" customHeight="1">
      <c r="A176" s="320"/>
      <c r="B176" s="308" t="e">
        <f>#REF!</f>
        <v>#REF!</v>
      </c>
      <c r="C176" s="1328" t="e">
        <f>#REF!</f>
        <v>#REF!</v>
      </c>
      <c r="D176" s="1328"/>
      <c r="E176" s="1328"/>
      <c r="F176" s="1328"/>
      <c r="G176" s="1328"/>
      <c r="H176" s="184"/>
      <c r="AE176" s="312"/>
      <c r="AF176" s="312"/>
      <c r="AH176" s="312"/>
      <c r="AI176" s="312"/>
    </row>
    <row r="177" spans="1:35" s="267" customFormat="1" ht="35.25" hidden="1" customHeight="1">
      <c r="A177" s="314" t="e">
        <f>#REF!</f>
        <v>#REF!</v>
      </c>
      <c r="B177" s="308" t="e">
        <f>#REF!</f>
        <v>#REF!</v>
      </c>
      <c r="C177" s="1328"/>
      <c r="D177" s="1328"/>
      <c r="E177" s="1328"/>
      <c r="F177" s="1328"/>
      <c r="G177" s="1328"/>
      <c r="H177" s="184"/>
      <c r="AE177" s="312"/>
      <c r="AF177" s="312"/>
      <c r="AH177" s="312"/>
      <c r="AI177" s="312"/>
    </row>
    <row r="178" spans="1:35" s="267" customFormat="1" ht="19.5" hidden="1" customHeight="1">
      <c r="A178" s="309" t="e">
        <f>#REF!</f>
        <v>#REF!</v>
      </c>
      <c r="B178" s="319" t="e">
        <f>#REF!</f>
        <v>#REF!</v>
      </c>
      <c r="C178" s="1328" t="e">
        <f>#REF!</f>
        <v>#REF!</v>
      </c>
      <c r="D178" s="1328"/>
      <c r="E178" s="1328"/>
      <c r="F178" s="1328"/>
      <c r="G178" s="1328"/>
      <c r="H178" s="184"/>
      <c r="AE178" s="312"/>
      <c r="AF178" s="312"/>
      <c r="AH178" s="311"/>
      <c r="AI178" s="312"/>
    </row>
    <row r="179" spans="1:35" s="267" customFormat="1" ht="19.5" hidden="1" customHeight="1">
      <c r="A179" s="309" t="e">
        <f>#REF!</f>
        <v>#REF!</v>
      </c>
      <c r="B179" s="319" t="e">
        <f>#REF!</f>
        <v>#REF!</v>
      </c>
      <c r="C179" s="1328" t="e">
        <f>#REF!</f>
        <v>#REF!</v>
      </c>
      <c r="D179" s="1328"/>
      <c r="E179" s="1328"/>
      <c r="F179" s="1328"/>
      <c r="G179" s="1328"/>
      <c r="H179" s="184"/>
      <c r="AE179" s="312"/>
      <c r="AF179" s="312"/>
      <c r="AH179" s="311"/>
      <c r="AI179" s="312"/>
    </row>
    <row r="180" spans="1:35" s="267" customFormat="1" ht="19.5" hidden="1" customHeight="1">
      <c r="A180" s="309" t="e">
        <f>#REF!</f>
        <v>#REF!</v>
      </c>
      <c r="B180" s="319" t="e">
        <f>#REF!</f>
        <v>#REF!</v>
      </c>
      <c r="C180" s="1328" t="e">
        <f>#REF!</f>
        <v>#REF!</v>
      </c>
      <c r="D180" s="1328"/>
      <c r="E180" s="1328"/>
      <c r="F180" s="1328"/>
      <c r="G180" s="1328"/>
      <c r="H180" s="184"/>
      <c r="AE180" s="312"/>
      <c r="AF180" s="312"/>
      <c r="AH180" s="311"/>
      <c r="AI180" s="312"/>
    </row>
    <row r="181" spans="1:35" s="267" customFormat="1" ht="19.5" hidden="1" customHeight="1">
      <c r="A181" s="309" t="e">
        <f>#REF!</f>
        <v>#REF!</v>
      </c>
      <c r="B181" s="319" t="e">
        <f>#REF!</f>
        <v>#REF!</v>
      </c>
      <c r="C181" s="1328" t="e">
        <f>#REF!</f>
        <v>#REF!</v>
      </c>
      <c r="D181" s="1328"/>
      <c r="E181" s="1328"/>
      <c r="F181" s="1328"/>
      <c r="G181" s="1328"/>
      <c r="H181" s="184"/>
      <c r="AE181" s="312"/>
      <c r="AF181" s="312"/>
      <c r="AH181" s="311"/>
      <c r="AI181" s="312"/>
    </row>
    <row r="182" spans="1:35" s="267" customFormat="1" ht="33" hidden="1" customHeight="1">
      <c r="A182" s="309" t="e">
        <f>#REF!</f>
        <v>#REF!</v>
      </c>
      <c r="B182" s="319" t="e">
        <f>#REF!</f>
        <v>#REF!</v>
      </c>
      <c r="C182" s="1328" t="e">
        <f>#REF!</f>
        <v>#REF!</v>
      </c>
      <c r="D182" s="1328"/>
      <c r="E182" s="1328"/>
      <c r="F182" s="1328"/>
      <c r="G182" s="1328"/>
      <c r="H182" s="184"/>
      <c r="AE182" s="312"/>
      <c r="AF182" s="312"/>
      <c r="AH182" s="311"/>
      <c r="AI182" s="312"/>
    </row>
    <row r="183" spans="1:35" s="267" customFormat="1" ht="19.5" hidden="1" customHeight="1">
      <c r="A183" s="309" t="e">
        <f>#REF!</f>
        <v>#REF!</v>
      </c>
      <c r="B183" s="319" t="e">
        <f>#REF!</f>
        <v>#REF!</v>
      </c>
      <c r="C183" s="1328" t="e">
        <f>#REF!</f>
        <v>#REF!</v>
      </c>
      <c r="D183" s="1328"/>
      <c r="E183" s="1328"/>
      <c r="F183" s="1328"/>
      <c r="G183" s="1328"/>
      <c r="H183" s="184"/>
      <c r="AE183" s="312"/>
      <c r="AF183" s="312"/>
      <c r="AH183" s="311"/>
      <c r="AI183" s="312"/>
    </row>
    <row r="184" spans="1:35" s="267" customFormat="1" ht="19.5" hidden="1" customHeight="1">
      <c r="A184" s="309" t="e">
        <f>#REF!</f>
        <v>#REF!</v>
      </c>
      <c r="B184" s="319" t="e">
        <f>#REF!</f>
        <v>#REF!</v>
      </c>
      <c r="C184" s="1328" t="e">
        <f>#REF!</f>
        <v>#REF!</v>
      </c>
      <c r="D184" s="1328"/>
      <c r="E184" s="1328"/>
      <c r="F184" s="1328"/>
      <c r="G184" s="1328"/>
      <c r="H184" s="184"/>
      <c r="AE184" s="312"/>
      <c r="AF184" s="312"/>
      <c r="AH184" s="311"/>
      <c r="AI184" s="312"/>
    </row>
    <row r="185" spans="1:35" s="267" customFormat="1" ht="19.5" hidden="1" customHeight="1">
      <c r="A185" s="309" t="e">
        <f>#REF!</f>
        <v>#REF!</v>
      </c>
      <c r="B185" s="319" t="e">
        <f>#REF!</f>
        <v>#REF!</v>
      </c>
      <c r="C185" s="1328" t="e">
        <f>#REF!</f>
        <v>#REF!</v>
      </c>
      <c r="D185" s="1328"/>
      <c r="E185" s="1328"/>
      <c r="F185" s="1328"/>
      <c r="G185" s="1328"/>
      <c r="H185" s="184"/>
      <c r="AE185" s="312"/>
      <c r="AF185" s="312"/>
      <c r="AH185" s="311"/>
      <c r="AI185" s="312"/>
    </row>
    <row r="186" spans="1:35" s="267" customFormat="1" ht="19.5" hidden="1" customHeight="1">
      <c r="A186" s="309" t="e">
        <f>#REF!</f>
        <v>#REF!</v>
      </c>
      <c r="B186" s="319" t="e">
        <f>#REF!</f>
        <v>#REF!</v>
      </c>
      <c r="C186" s="1328" t="e">
        <f>#REF!</f>
        <v>#REF!</v>
      </c>
      <c r="D186" s="1328"/>
      <c r="E186" s="1328"/>
      <c r="F186" s="1328"/>
      <c r="G186" s="1328"/>
      <c r="H186" s="184"/>
      <c r="AE186" s="312"/>
      <c r="AF186" s="312"/>
      <c r="AH186" s="311"/>
      <c r="AI186" s="312"/>
    </row>
    <row r="187" spans="1:35" s="267" customFormat="1" ht="19.5" hidden="1" customHeight="1">
      <c r="A187" s="320"/>
      <c r="B187" s="308" t="e">
        <f>#REF!</f>
        <v>#REF!</v>
      </c>
      <c r="C187" s="1328" t="e">
        <f>#REF!</f>
        <v>#REF!</v>
      </c>
      <c r="D187" s="1328"/>
      <c r="E187" s="1328"/>
      <c r="F187" s="1328"/>
      <c r="G187" s="1328"/>
      <c r="H187" s="184"/>
      <c r="AE187" s="312"/>
      <c r="AF187" s="312"/>
      <c r="AH187" s="312"/>
      <c r="AI187" s="312"/>
    </row>
    <row r="188" spans="1:35" s="267" customFormat="1" ht="19.5" hidden="1" customHeight="1">
      <c r="A188" s="314" t="e">
        <f>#REF!</f>
        <v>#REF!</v>
      </c>
      <c r="B188" s="308" t="e">
        <f>#REF!</f>
        <v>#REF!</v>
      </c>
      <c r="C188" s="1328"/>
      <c r="D188" s="1328"/>
      <c r="E188" s="1328"/>
      <c r="F188" s="1328"/>
      <c r="G188" s="1328"/>
      <c r="H188" s="184"/>
      <c r="AE188" s="312"/>
      <c r="AF188" s="312"/>
      <c r="AH188" s="312"/>
      <c r="AI188" s="312"/>
    </row>
    <row r="189" spans="1:35" s="267" customFormat="1" ht="19.5" hidden="1" customHeight="1">
      <c r="A189" s="309" t="e">
        <f>#REF!</f>
        <v>#REF!</v>
      </c>
      <c r="B189" s="310" t="e">
        <f>#REF!</f>
        <v>#REF!</v>
      </c>
      <c r="C189" s="1328" t="e">
        <f>#REF!</f>
        <v>#REF!</v>
      </c>
      <c r="D189" s="1328"/>
      <c r="E189" s="1328"/>
      <c r="F189" s="1328"/>
      <c r="G189" s="1328"/>
      <c r="H189" s="184"/>
      <c r="AE189" s="312"/>
      <c r="AF189" s="312"/>
      <c r="AH189" s="311"/>
      <c r="AI189" s="312"/>
    </row>
    <row r="190" spans="1:35" s="267" customFormat="1" ht="19.5" hidden="1" customHeight="1">
      <c r="A190" s="309" t="e">
        <f>#REF!</f>
        <v>#REF!</v>
      </c>
      <c r="B190" s="310" t="e">
        <f>#REF!</f>
        <v>#REF!</v>
      </c>
      <c r="C190" s="1328" t="e">
        <f>#REF!</f>
        <v>#REF!</v>
      </c>
      <c r="D190" s="1328"/>
      <c r="E190" s="1328"/>
      <c r="F190" s="1328"/>
      <c r="G190" s="1328"/>
      <c r="H190" s="184"/>
      <c r="AE190" s="312"/>
      <c r="AF190" s="312"/>
      <c r="AH190" s="311"/>
      <c r="AI190" s="312"/>
    </row>
    <row r="191" spans="1:35" s="267" customFormat="1" ht="19.5" hidden="1" customHeight="1">
      <c r="A191" s="309" t="e">
        <f>#REF!</f>
        <v>#REF!</v>
      </c>
      <c r="B191" s="310" t="e">
        <f>#REF!</f>
        <v>#REF!</v>
      </c>
      <c r="C191" s="1328" t="e">
        <f>#REF!</f>
        <v>#REF!</v>
      </c>
      <c r="D191" s="1328"/>
      <c r="E191" s="1328"/>
      <c r="F191" s="1328"/>
      <c r="G191" s="1328"/>
      <c r="H191" s="184"/>
      <c r="AE191" s="312"/>
      <c r="AF191" s="312"/>
      <c r="AH191" s="311"/>
      <c r="AI191" s="312"/>
    </row>
    <row r="192" spans="1:35" s="267" customFormat="1" ht="19.5" hidden="1" customHeight="1">
      <c r="A192" s="320"/>
      <c r="B192" s="308" t="e">
        <f>#REF!</f>
        <v>#REF!</v>
      </c>
      <c r="C192" s="1328" t="e">
        <f>#REF!</f>
        <v>#REF!</v>
      </c>
      <c r="D192" s="1328"/>
      <c r="E192" s="1328"/>
      <c r="F192" s="1328"/>
      <c r="G192" s="1328"/>
      <c r="H192" s="184"/>
      <c r="AE192" s="312"/>
      <c r="AF192" s="312"/>
      <c r="AH192" s="312"/>
      <c r="AI192" s="312"/>
    </row>
    <row r="193" spans="1:35" s="267" customFormat="1" ht="33" hidden="1" customHeight="1">
      <c r="A193" s="314" t="e">
        <f>#REF!</f>
        <v>#REF!</v>
      </c>
      <c r="B193" s="308" t="e">
        <f>#REF!</f>
        <v>#REF!</v>
      </c>
      <c r="C193" s="1328"/>
      <c r="D193" s="1328"/>
      <c r="E193" s="1328"/>
      <c r="F193" s="1328"/>
      <c r="G193" s="1328"/>
      <c r="H193" s="184"/>
      <c r="AE193" s="312"/>
      <c r="AF193" s="312"/>
      <c r="AH193" s="312"/>
      <c r="AI193" s="312"/>
    </row>
    <row r="194" spans="1:35" s="267" customFormat="1" ht="19.5" hidden="1" customHeight="1">
      <c r="A194" s="320" t="e">
        <f>#REF!</f>
        <v>#REF!</v>
      </c>
      <c r="B194" s="310" t="e">
        <f>#REF!</f>
        <v>#REF!</v>
      </c>
      <c r="C194" s="1328" t="e">
        <f>#REF!</f>
        <v>#REF!</v>
      </c>
      <c r="D194" s="1328"/>
      <c r="E194" s="1328"/>
      <c r="F194" s="1328"/>
      <c r="G194" s="1328"/>
      <c r="H194" s="184"/>
      <c r="AE194" s="312"/>
      <c r="AF194" s="312"/>
      <c r="AH194" s="311"/>
      <c r="AI194" s="312"/>
    </row>
    <row r="195" spans="1:35" s="267" customFormat="1" ht="19.5" hidden="1" customHeight="1">
      <c r="A195" s="320" t="e">
        <f>#REF!</f>
        <v>#REF!</v>
      </c>
      <c r="B195" s="310" t="e">
        <f>#REF!</f>
        <v>#REF!</v>
      </c>
      <c r="C195" s="1328" t="e">
        <f>#REF!</f>
        <v>#REF!</v>
      </c>
      <c r="D195" s="1328"/>
      <c r="E195" s="1328"/>
      <c r="F195" s="1328"/>
      <c r="G195" s="1328"/>
      <c r="H195" s="184"/>
      <c r="AE195" s="312"/>
      <c r="AF195" s="312"/>
      <c r="AH195" s="311"/>
      <c r="AI195" s="312"/>
    </row>
    <row r="196" spans="1:35" s="267" customFormat="1" ht="19.5" hidden="1" customHeight="1">
      <c r="A196" s="320" t="e">
        <f>#REF!</f>
        <v>#REF!</v>
      </c>
      <c r="B196" s="310" t="e">
        <f>#REF!</f>
        <v>#REF!</v>
      </c>
      <c r="C196" s="1328" t="e">
        <f>#REF!</f>
        <v>#REF!</v>
      </c>
      <c r="D196" s="1328"/>
      <c r="E196" s="1328"/>
      <c r="F196" s="1328"/>
      <c r="G196" s="1328"/>
      <c r="H196" s="184"/>
      <c r="AE196" s="312"/>
      <c r="AF196" s="312"/>
      <c r="AH196" s="311"/>
      <c r="AI196" s="312"/>
    </row>
    <row r="197" spans="1:35" s="267" customFormat="1" ht="19.5" hidden="1" customHeight="1">
      <c r="A197" s="320"/>
      <c r="B197" s="308" t="e">
        <f>#REF!</f>
        <v>#REF!</v>
      </c>
      <c r="C197" s="1328" t="e">
        <f>#REF!</f>
        <v>#REF!</v>
      </c>
      <c r="D197" s="1328"/>
      <c r="E197" s="1328"/>
      <c r="F197" s="1328"/>
      <c r="G197" s="1328"/>
      <c r="H197" s="184"/>
      <c r="AE197" s="312"/>
      <c r="AF197" s="312"/>
      <c r="AH197" s="312"/>
      <c r="AI197" s="312"/>
    </row>
    <row r="198" spans="1:35" s="267" customFormat="1" ht="19.5" hidden="1" customHeight="1">
      <c r="A198" s="314" t="e">
        <f>#REF!</f>
        <v>#REF!</v>
      </c>
      <c r="B198" s="308" t="e">
        <f>#REF!</f>
        <v>#REF!</v>
      </c>
      <c r="C198" s="1328"/>
      <c r="D198" s="1328"/>
      <c r="E198" s="1328"/>
      <c r="F198" s="1328"/>
      <c r="G198" s="1328"/>
      <c r="H198" s="184"/>
      <c r="AE198" s="312"/>
      <c r="AF198" s="312"/>
      <c r="AH198" s="312"/>
      <c r="AI198" s="312"/>
    </row>
    <row r="199" spans="1:35" s="267" customFormat="1" ht="19.5" hidden="1" customHeight="1">
      <c r="A199" s="309" t="e">
        <f>#REF!</f>
        <v>#REF!</v>
      </c>
      <c r="B199" s="310" t="e">
        <f>#REF!</f>
        <v>#REF!</v>
      </c>
      <c r="C199" s="1328" t="e">
        <f>#REF!</f>
        <v>#REF!</v>
      </c>
      <c r="D199" s="1328"/>
      <c r="E199" s="1328"/>
      <c r="F199" s="1328"/>
      <c r="G199" s="1328"/>
      <c r="H199" s="184"/>
      <c r="AE199" s="312"/>
      <c r="AF199" s="312"/>
      <c r="AH199" s="311"/>
      <c r="AI199" s="312"/>
    </row>
    <row r="200" spans="1:35" s="267" customFormat="1" ht="19.5" hidden="1" customHeight="1">
      <c r="A200" s="309" t="e">
        <f>#REF!</f>
        <v>#REF!</v>
      </c>
      <c r="B200" s="310" t="e">
        <f>#REF!</f>
        <v>#REF!</v>
      </c>
      <c r="C200" s="1328" t="e">
        <f>#REF!</f>
        <v>#REF!</v>
      </c>
      <c r="D200" s="1328"/>
      <c r="E200" s="1328"/>
      <c r="F200" s="1328"/>
      <c r="G200" s="1328"/>
      <c r="H200" s="184"/>
      <c r="AE200" s="312"/>
      <c r="AF200" s="312"/>
      <c r="AH200" s="311"/>
      <c r="AI200" s="312"/>
    </row>
    <row r="201" spans="1:35" s="267" customFormat="1" ht="19.5" hidden="1" customHeight="1">
      <c r="A201" s="320"/>
      <c r="B201" s="308" t="e">
        <f>#REF!</f>
        <v>#REF!</v>
      </c>
      <c r="C201" s="1328" t="e">
        <f>#REF!</f>
        <v>#REF!</v>
      </c>
      <c r="D201" s="1328"/>
      <c r="E201" s="1328"/>
      <c r="F201" s="1328"/>
      <c r="G201" s="1328"/>
      <c r="H201" s="184"/>
      <c r="AE201" s="312"/>
      <c r="AF201" s="312"/>
      <c r="AH201" s="312"/>
      <c r="AI201" s="312"/>
    </row>
    <row r="202" spans="1:35" s="267" customFormat="1" ht="33" hidden="1" customHeight="1">
      <c r="A202" s="314" t="e">
        <f>#REF!</f>
        <v>#REF!</v>
      </c>
      <c r="B202" s="308" t="e">
        <f>#REF!</f>
        <v>#REF!</v>
      </c>
      <c r="C202" s="1328"/>
      <c r="D202" s="1328"/>
      <c r="E202" s="1328"/>
      <c r="F202" s="1328"/>
      <c r="G202" s="1328"/>
      <c r="H202" s="184"/>
      <c r="AE202" s="312"/>
      <c r="AF202" s="312"/>
      <c r="AH202" s="312"/>
      <c r="AI202" s="312"/>
    </row>
    <row r="203" spans="1:35" s="267" customFormat="1" ht="19.5" hidden="1" customHeight="1">
      <c r="A203" s="309" t="e">
        <f>#REF!</f>
        <v>#REF!</v>
      </c>
      <c r="B203" s="310" t="e">
        <f>#REF!</f>
        <v>#REF!</v>
      </c>
      <c r="C203" s="1328" t="e">
        <f>#REF!</f>
        <v>#REF!</v>
      </c>
      <c r="D203" s="1328"/>
      <c r="E203" s="1328"/>
      <c r="F203" s="1328"/>
      <c r="G203" s="1328"/>
      <c r="H203" s="184"/>
      <c r="AE203" s="312"/>
      <c r="AF203" s="312"/>
      <c r="AH203" s="311"/>
      <c r="AI203" s="312"/>
    </row>
    <row r="204" spans="1:35" s="267" customFormat="1" ht="19.5" hidden="1" customHeight="1">
      <c r="A204" s="309" t="e">
        <f>#REF!</f>
        <v>#REF!</v>
      </c>
      <c r="B204" s="310" t="e">
        <f>#REF!</f>
        <v>#REF!</v>
      </c>
      <c r="C204" s="1328" t="e">
        <f>#REF!</f>
        <v>#REF!</v>
      </c>
      <c r="D204" s="1328"/>
      <c r="E204" s="1328"/>
      <c r="F204" s="1328"/>
      <c r="G204" s="1328"/>
      <c r="H204" s="184"/>
      <c r="AE204" s="312"/>
      <c r="AF204" s="312"/>
      <c r="AH204" s="311"/>
      <c r="AI204" s="312"/>
    </row>
    <row r="205" spans="1:35" s="267" customFormat="1" ht="19.5" hidden="1" customHeight="1">
      <c r="A205" s="309" t="e">
        <f>#REF!</f>
        <v>#REF!</v>
      </c>
      <c r="B205" s="310" t="e">
        <f>#REF!</f>
        <v>#REF!</v>
      </c>
      <c r="C205" s="1328" t="e">
        <f>#REF!</f>
        <v>#REF!</v>
      </c>
      <c r="D205" s="1328"/>
      <c r="E205" s="1328"/>
      <c r="F205" s="1328"/>
      <c r="G205" s="1328"/>
      <c r="H205" s="184"/>
      <c r="AE205" s="312"/>
      <c r="AF205" s="312"/>
      <c r="AH205" s="311"/>
      <c r="AI205" s="312"/>
    </row>
    <row r="206" spans="1:35" s="267" customFormat="1" ht="19.5" hidden="1" customHeight="1">
      <c r="A206" s="309" t="e">
        <f>#REF!</f>
        <v>#REF!</v>
      </c>
      <c r="B206" s="310" t="e">
        <f>#REF!</f>
        <v>#REF!</v>
      </c>
      <c r="C206" s="1328" t="e">
        <f>#REF!</f>
        <v>#REF!</v>
      </c>
      <c r="D206" s="1328"/>
      <c r="E206" s="1328"/>
      <c r="F206" s="1328"/>
      <c r="G206" s="1328"/>
      <c r="H206" s="184"/>
      <c r="AE206" s="312"/>
      <c r="AF206" s="312"/>
      <c r="AH206" s="311"/>
      <c r="AI206" s="312"/>
    </row>
    <row r="207" spans="1:35" s="267" customFormat="1" ht="19.5" hidden="1" customHeight="1">
      <c r="A207" s="309" t="e">
        <f>#REF!</f>
        <v>#REF!</v>
      </c>
      <c r="B207" s="310" t="e">
        <f>#REF!</f>
        <v>#REF!</v>
      </c>
      <c r="C207" s="1328" t="e">
        <f>#REF!</f>
        <v>#REF!</v>
      </c>
      <c r="D207" s="1328"/>
      <c r="E207" s="1328"/>
      <c r="F207" s="1328"/>
      <c r="G207" s="1328"/>
      <c r="H207" s="184"/>
      <c r="AE207" s="312"/>
      <c r="AF207" s="312"/>
      <c r="AH207" s="311"/>
      <c r="AI207" s="312"/>
    </row>
    <row r="208" spans="1:35" s="267" customFormat="1" ht="19.5" hidden="1" customHeight="1">
      <c r="A208" s="309" t="e">
        <f>#REF!</f>
        <v>#REF!</v>
      </c>
      <c r="B208" s="310" t="e">
        <f>#REF!</f>
        <v>#REF!</v>
      </c>
      <c r="C208" s="1328" t="e">
        <f>#REF!</f>
        <v>#REF!</v>
      </c>
      <c r="D208" s="1328"/>
      <c r="E208" s="1328"/>
      <c r="F208" s="1328"/>
      <c r="G208" s="1328"/>
      <c r="H208" s="184"/>
      <c r="AE208" s="312"/>
      <c r="AF208" s="312"/>
      <c r="AH208" s="311"/>
      <c r="AI208" s="312"/>
    </row>
    <row r="209" spans="1:35" s="267" customFormat="1" ht="19.5" hidden="1" customHeight="1">
      <c r="A209" s="320"/>
      <c r="B209" s="308" t="e">
        <f>#REF!</f>
        <v>#REF!</v>
      </c>
      <c r="C209" s="1328" t="e">
        <f>#REF!</f>
        <v>#REF!</v>
      </c>
      <c r="D209" s="1328"/>
      <c r="E209" s="1328"/>
      <c r="F209" s="1328"/>
      <c r="G209" s="1328"/>
      <c r="H209" s="184"/>
      <c r="AE209" s="312"/>
      <c r="AF209" s="312"/>
      <c r="AH209" s="312"/>
      <c r="AI209" s="312"/>
    </row>
    <row r="210" spans="1:35" s="267" customFormat="1" ht="33" hidden="1" customHeight="1">
      <c r="A210" s="314" t="e">
        <f>#REF!</f>
        <v>#REF!</v>
      </c>
      <c r="B210" s="308" t="e">
        <f>#REF!</f>
        <v>#REF!</v>
      </c>
      <c r="C210" s="1328"/>
      <c r="D210" s="1328"/>
      <c r="E210" s="1328"/>
      <c r="F210" s="1328"/>
      <c r="G210" s="1328"/>
      <c r="H210" s="184"/>
      <c r="AE210" s="312"/>
      <c r="AF210" s="312"/>
      <c r="AH210" s="312"/>
      <c r="AI210" s="312"/>
    </row>
    <row r="211" spans="1:35" s="267" customFormat="1" ht="33" hidden="1" customHeight="1">
      <c r="A211" s="309" t="e">
        <f>#REF!</f>
        <v>#REF!</v>
      </c>
      <c r="B211" s="310" t="e">
        <f>#REF!</f>
        <v>#REF!</v>
      </c>
      <c r="C211" s="1328" t="e">
        <f>#REF!</f>
        <v>#REF!</v>
      </c>
      <c r="D211" s="1328"/>
      <c r="E211" s="1328"/>
      <c r="F211" s="1328"/>
      <c r="G211" s="1328"/>
      <c r="H211" s="184"/>
      <c r="AE211" s="312"/>
      <c r="AF211" s="312"/>
      <c r="AH211" s="311"/>
      <c r="AI211" s="312"/>
    </row>
    <row r="212" spans="1:35" s="267" customFormat="1" ht="19.5" hidden="1" customHeight="1">
      <c r="A212" s="309" t="e">
        <f>#REF!</f>
        <v>#REF!</v>
      </c>
      <c r="B212" s="310" t="e">
        <f>#REF!</f>
        <v>#REF!</v>
      </c>
      <c r="C212" s="1328" t="e">
        <f>#REF!</f>
        <v>#REF!</v>
      </c>
      <c r="D212" s="1328"/>
      <c r="E212" s="1328"/>
      <c r="F212" s="1328"/>
      <c r="G212" s="1328"/>
      <c r="H212" s="184"/>
      <c r="AE212" s="312"/>
      <c r="AF212" s="312"/>
      <c r="AH212" s="311"/>
      <c r="AI212" s="312"/>
    </row>
    <row r="213" spans="1:35" s="267" customFormat="1" ht="19.5" hidden="1" customHeight="1">
      <c r="A213" s="309" t="e">
        <f>#REF!</f>
        <v>#REF!</v>
      </c>
      <c r="B213" s="310" t="e">
        <f>#REF!</f>
        <v>#REF!</v>
      </c>
      <c r="C213" s="1328" t="e">
        <f>#REF!</f>
        <v>#REF!</v>
      </c>
      <c r="D213" s="1328"/>
      <c r="E213" s="1328"/>
      <c r="F213" s="1328"/>
      <c r="G213" s="1328"/>
      <c r="H213" s="184"/>
      <c r="AE213" s="312"/>
      <c r="AF213" s="312"/>
      <c r="AH213" s="311"/>
      <c r="AI213" s="312"/>
    </row>
    <row r="214" spans="1:35" s="267" customFormat="1" ht="19.5" hidden="1" customHeight="1">
      <c r="A214" s="320" t="e">
        <f>#REF!</f>
        <v>#REF!</v>
      </c>
      <c r="B214" s="308" t="e">
        <f>#REF!</f>
        <v>#REF!</v>
      </c>
      <c r="C214" s="1328" t="e">
        <f>#REF!</f>
        <v>#REF!</v>
      </c>
      <c r="D214" s="1328"/>
      <c r="E214" s="1328"/>
      <c r="F214" s="1328"/>
      <c r="G214" s="1328"/>
      <c r="H214" s="184"/>
      <c r="AE214" s="312"/>
      <c r="AF214" s="312"/>
      <c r="AH214" s="312"/>
      <c r="AI214" s="312"/>
    </row>
    <row r="215" spans="1:35" s="267" customFormat="1" ht="33" hidden="1" customHeight="1">
      <c r="A215" s="314" t="e">
        <f>#REF!</f>
        <v>#REF!</v>
      </c>
      <c r="B215" s="308" t="e">
        <f>#REF!</f>
        <v>#REF!</v>
      </c>
      <c r="C215" s="1328"/>
      <c r="D215" s="1328"/>
      <c r="E215" s="1328"/>
      <c r="F215" s="1328"/>
      <c r="G215" s="1328"/>
      <c r="H215" s="184"/>
      <c r="AE215" s="312"/>
      <c r="AF215" s="312"/>
      <c r="AH215" s="312"/>
      <c r="AI215" s="312"/>
    </row>
    <row r="216" spans="1:35" s="267" customFormat="1" ht="19.5" hidden="1" customHeight="1">
      <c r="A216" s="309" t="e">
        <f>#REF!</f>
        <v>#REF!</v>
      </c>
      <c r="B216" s="310" t="e">
        <f>#REF!</f>
        <v>#REF!</v>
      </c>
      <c r="C216" s="1328" t="e">
        <f>#REF!</f>
        <v>#REF!</v>
      </c>
      <c r="D216" s="1328"/>
      <c r="E216" s="1328"/>
      <c r="F216" s="1328"/>
      <c r="G216" s="1328"/>
      <c r="H216" s="184"/>
      <c r="AE216" s="312"/>
      <c r="AF216" s="312"/>
      <c r="AH216" s="311"/>
      <c r="AI216" s="312"/>
    </row>
    <row r="217" spans="1:35" s="267" customFormat="1" ht="19.5" hidden="1" customHeight="1">
      <c r="A217" s="309" t="e">
        <f>#REF!</f>
        <v>#REF!</v>
      </c>
      <c r="B217" s="310" t="e">
        <f>#REF!</f>
        <v>#REF!</v>
      </c>
      <c r="C217" s="1328" t="e">
        <f>#REF!</f>
        <v>#REF!</v>
      </c>
      <c r="D217" s="1328"/>
      <c r="E217" s="1328"/>
      <c r="F217" s="1328"/>
      <c r="G217" s="1328"/>
      <c r="H217" s="184"/>
      <c r="AE217" s="312"/>
      <c r="AF217" s="312"/>
      <c r="AH217" s="311"/>
      <c r="AI217" s="312"/>
    </row>
    <row r="218" spans="1:35" s="267" customFormat="1" ht="32.25" hidden="1" customHeight="1">
      <c r="A218" s="309" t="e">
        <f>#REF!</f>
        <v>#REF!</v>
      </c>
      <c r="B218" s="310" t="e">
        <f>#REF!</f>
        <v>#REF!</v>
      </c>
      <c r="C218" s="1328" t="e">
        <f>#REF!</f>
        <v>#REF!</v>
      </c>
      <c r="D218" s="1328"/>
      <c r="E218" s="1328"/>
      <c r="F218" s="1328"/>
      <c r="G218" s="1328"/>
      <c r="H218" s="184"/>
      <c r="AE218" s="312"/>
      <c r="AF218" s="312"/>
      <c r="AH218" s="311"/>
      <c r="AI218" s="312"/>
    </row>
    <row r="219" spans="1:35" s="267" customFormat="1" ht="19.5" hidden="1" customHeight="1">
      <c r="A219" s="309" t="e">
        <f>#REF!</f>
        <v>#REF!</v>
      </c>
      <c r="B219" s="310" t="e">
        <f>#REF!</f>
        <v>#REF!</v>
      </c>
      <c r="C219" s="1328" t="e">
        <f>#REF!</f>
        <v>#REF!</v>
      </c>
      <c r="D219" s="1328"/>
      <c r="E219" s="1328"/>
      <c r="F219" s="1328"/>
      <c r="G219" s="1328"/>
      <c r="H219" s="184"/>
      <c r="AE219" s="312"/>
      <c r="AF219" s="312"/>
      <c r="AH219" s="311"/>
      <c r="AI219" s="312"/>
    </row>
    <row r="220" spans="1:35" s="267" customFormat="1" ht="19.5" hidden="1" customHeight="1">
      <c r="A220" s="313"/>
      <c r="B220" s="308" t="e">
        <f>#REF!</f>
        <v>#REF!</v>
      </c>
      <c r="C220" s="1328" t="e">
        <f>#REF!</f>
        <v>#REF!</v>
      </c>
      <c r="D220" s="1328"/>
      <c r="E220" s="1328"/>
      <c r="F220" s="1328"/>
      <c r="G220" s="1328"/>
      <c r="H220" s="186"/>
      <c r="AE220" s="312"/>
      <c r="AF220" s="312"/>
      <c r="AH220" s="312"/>
      <c r="AI220" s="312"/>
    </row>
    <row r="221" spans="1:35" s="267" customFormat="1" hidden="1">
      <c r="A221" s="316"/>
      <c r="B221" s="308" t="e">
        <f>#REF!</f>
        <v>#REF!</v>
      </c>
      <c r="C221" s="1328" t="e">
        <f>#REF!</f>
        <v>#REF!</v>
      </c>
      <c r="D221" s="1328"/>
      <c r="E221" s="1328"/>
      <c r="F221" s="1328"/>
      <c r="G221" s="1328"/>
      <c r="H221" s="186"/>
      <c r="AE221" s="312"/>
      <c r="AF221" s="312"/>
      <c r="AH221" s="312"/>
      <c r="AI221" s="312"/>
    </row>
    <row r="222" spans="1:35" s="267" customFormat="1" ht="19.5" hidden="1" customHeight="1">
      <c r="A222" s="317"/>
      <c r="B222" s="308" t="e">
        <f>#REF!</f>
        <v>#REF!</v>
      </c>
      <c r="C222" s="1328" t="e">
        <f>#REF!</f>
        <v>#REF!</v>
      </c>
      <c r="D222" s="1328"/>
      <c r="E222" s="1328"/>
      <c r="F222" s="1328"/>
      <c r="G222" s="1328"/>
      <c r="H222" s="186"/>
      <c r="AE222" s="312"/>
      <c r="AF222" s="312"/>
      <c r="AH222" s="312"/>
      <c r="AI222" s="312"/>
    </row>
    <row r="223" spans="1:35" s="182" customFormat="1">
      <c r="A223" s="228"/>
      <c r="B223" s="221"/>
      <c r="C223" s="1317"/>
      <c r="D223" s="1317"/>
      <c r="E223" s="1317"/>
      <c r="F223" s="1317"/>
      <c r="G223" s="1317"/>
      <c r="H223" s="256"/>
      <c r="I223" s="267"/>
      <c r="J223" s="267"/>
      <c r="K223" s="267"/>
      <c r="L223" s="267"/>
    </row>
    <row r="224" spans="1:35" s="182" customFormat="1">
      <c r="A224" s="203"/>
      <c r="B224" s="191"/>
      <c r="C224" s="191"/>
      <c r="D224" s="191"/>
      <c r="E224" s="191"/>
      <c r="F224" s="191"/>
      <c r="G224" s="191"/>
      <c r="H224" s="256"/>
      <c r="I224" s="267"/>
      <c r="J224" s="267"/>
      <c r="K224" s="267"/>
      <c r="L224" s="267"/>
    </row>
    <row r="225" spans="1:12" s="182" customFormat="1">
      <c r="A225" s="203"/>
      <c r="B225" s="191"/>
      <c r="C225" s="191"/>
      <c r="D225" s="191"/>
      <c r="E225" s="191"/>
      <c r="F225" s="191"/>
      <c r="G225" s="191"/>
      <c r="H225" s="256"/>
      <c r="I225" s="267"/>
      <c r="J225" s="267"/>
      <c r="K225" s="267"/>
      <c r="L225" s="267"/>
    </row>
  </sheetData>
  <sheetProtection password="CFB5" sheet="1" objects="1" scenarios="1" formatColumns="0" formatRows="0" selectLockedCells="1"/>
  <customSheetViews>
    <customSheetView guid="{59B22650-2E89-4930-B28D-7EF16B09BF94}"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Antiqua,Bold"&amp;10Schedule-7/ Page &amp;P of &amp;N</oddFooter>
      </headerFooter>
    </customSheetView>
    <customSheetView guid="{483E1266-F7EB-4547-BBEC-59BD72B9AE8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8"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5"/>
  <headerFooter alignWithMargins="0">
    <oddFooter>&amp;R&amp;"Book Antiqua,Bold"&amp;10Schedule-7/ Page &amp;P of &amp;N</oddFooter>
  </headerFooter>
  <colBreaks count="1" manualBreakCount="1">
    <brk id="7" max="1048575" man="1"/>
  </colBreaks>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17" zoomScale="80" zoomScaleNormal="100" zoomScaleSheetLayoutView="80" workbookViewId="0">
      <selection activeCell="G25" sqref="G25"/>
    </sheetView>
  </sheetViews>
  <sheetFormatPr defaultColWidth="9" defaultRowHeight="16.5"/>
  <cols>
    <col min="1" max="2" width="6.625" style="454" customWidth="1"/>
    <col min="3" max="3" width="21.625" style="454" customWidth="1"/>
    <col min="4" max="4" width="13.375" style="454" customWidth="1"/>
    <col min="5" max="5" width="23.625" style="454" customWidth="1"/>
    <col min="6" max="6" width="11.875" style="454" customWidth="1"/>
    <col min="7" max="7" width="14.375" style="454" customWidth="1"/>
    <col min="8" max="8" width="15.625" style="603" hidden="1" customWidth="1"/>
    <col min="9" max="9" width="20" style="604" hidden="1" customWidth="1"/>
    <col min="10" max="10" width="41.5" style="604" hidden="1" customWidth="1"/>
    <col min="11" max="11" width="21.25" style="604" hidden="1" customWidth="1"/>
    <col min="12" max="13" width="14.25" style="604" customWidth="1"/>
    <col min="14" max="16" width="9" style="605" customWidth="1"/>
    <col min="17" max="19" width="9" style="527"/>
    <col min="20" max="21" width="9" style="528"/>
    <col min="22" max="16384" width="9" style="450"/>
  </cols>
  <sheetData>
    <row r="1" spans="1:21" s="449" customFormat="1" ht="39.950000000000003" customHeight="1">
      <c r="A1" s="1337" t="s">
        <v>457</v>
      </c>
      <c r="B1" s="1337"/>
      <c r="C1" s="1337"/>
      <c r="D1" s="1337"/>
      <c r="E1" s="1337"/>
      <c r="F1" s="1337"/>
      <c r="G1" s="1337"/>
      <c r="H1" s="600"/>
      <c r="I1" s="601"/>
      <c r="J1" s="601"/>
      <c r="K1" s="601"/>
      <c r="L1" s="601"/>
      <c r="M1" s="601"/>
      <c r="N1" s="601"/>
      <c r="O1" s="601"/>
      <c r="P1" s="601"/>
      <c r="Q1" s="525"/>
      <c r="R1" s="525"/>
      <c r="S1" s="525"/>
      <c r="T1" s="526"/>
      <c r="U1" s="526"/>
    </row>
    <row r="2" spans="1:21" ht="18" customHeight="1">
      <c r="A2" s="81" t="str">
        <f>Cover!B3</f>
        <v>Spec. No.: CC/NT/W-AIS/DOM/A02/24/08413</v>
      </c>
      <c r="B2" s="81"/>
      <c r="C2" s="82"/>
      <c r="D2" s="83"/>
      <c r="E2" s="83"/>
      <c r="F2" s="83"/>
      <c r="G2" s="85" t="s">
        <v>458</v>
      </c>
      <c r="T2" s="1087"/>
      <c r="U2" s="1087"/>
    </row>
    <row r="3" spans="1:21" ht="18" customHeight="1">
      <c r="A3" s="67"/>
      <c r="B3" s="67"/>
      <c r="C3" s="88"/>
      <c r="D3" s="89"/>
      <c r="E3" s="89"/>
      <c r="F3" s="89"/>
      <c r="G3" s="34"/>
      <c r="T3" s="1087"/>
      <c r="U3" s="1087"/>
    </row>
    <row r="4" spans="1:21" ht="18.95" customHeight="1">
      <c r="A4" s="1314" t="s">
        <v>459</v>
      </c>
      <c r="B4" s="1314"/>
      <c r="C4" s="1314"/>
      <c r="D4" s="1314"/>
      <c r="E4" s="1314"/>
      <c r="F4" s="1314"/>
      <c r="G4" s="1314"/>
      <c r="T4" s="1087"/>
      <c r="U4" s="1087"/>
    </row>
    <row r="5" spans="1:21" ht="21" customHeight="1">
      <c r="A5" s="63" t="s">
        <v>88</v>
      </c>
      <c r="B5" s="63"/>
      <c r="C5" s="187"/>
      <c r="D5" s="187"/>
      <c r="E5" s="187"/>
      <c r="F5" s="187"/>
      <c r="G5" s="187"/>
      <c r="T5" s="1087"/>
      <c r="U5" s="1087"/>
    </row>
    <row r="6" spans="1:21" ht="21" customHeight="1">
      <c r="A6" s="62" t="s">
        <v>235</v>
      </c>
      <c r="B6" s="62"/>
      <c r="C6" s="187"/>
      <c r="D6" s="187"/>
      <c r="E6" s="187"/>
      <c r="F6" s="187"/>
      <c r="G6" s="187"/>
      <c r="T6" s="1087"/>
      <c r="U6" s="1087"/>
    </row>
    <row r="7" spans="1:21" ht="21" customHeight="1">
      <c r="A7" s="62" t="s">
        <v>91</v>
      </c>
      <c r="B7" s="62"/>
      <c r="C7" s="187"/>
      <c r="D7" s="187"/>
      <c r="E7" s="187"/>
      <c r="F7" s="187"/>
      <c r="G7" s="187"/>
      <c r="T7" s="1087"/>
      <c r="U7" s="1087"/>
    </row>
    <row r="8" spans="1:21" ht="21" customHeight="1">
      <c r="A8" s="62" t="s">
        <v>93</v>
      </c>
      <c r="B8" s="62"/>
      <c r="C8" s="187"/>
      <c r="D8" s="187"/>
      <c r="E8" s="187"/>
      <c r="F8" s="187"/>
      <c r="G8" s="187"/>
      <c r="T8" s="1087"/>
      <c r="U8" s="1087"/>
    </row>
    <row r="9" spans="1:21" ht="21" customHeight="1">
      <c r="A9" s="62" t="s">
        <v>460</v>
      </c>
      <c r="B9" s="62"/>
      <c r="C9" s="187"/>
      <c r="D9" s="187"/>
      <c r="E9" s="187"/>
      <c r="F9" s="187"/>
      <c r="G9" s="187"/>
      <c r="T9" s="1087"/>
      <c r="U9" s="1087"/>
    </row>
    <row r="10" spans="1:21" ht="21" customHeight="1">
      <c r="A10" s="62" t="s">
        <v>95</v>
      </c>
      <c r="B10" s="62"/>
      <c r="C10" s="187"/>
      <c r="D10" s="187"/>
      <c r="E10" s="187"/>
      <c r="F10" s="187"/>
      <c r="G10" s="187"/>
      <c r="T10" s="1087"/>
      <c r="U10" s="1087"/>
    </row>
    <row r="11" spans="1:21" ht="21" customHeight="1">
      <c r="A11" s="187"/>
      <c r="B11" s="187"/>
      <c r="C11" s="187"/>
      <c r="D11" s="187"/>
      <c r="E11" s="187"/>
      <c r="F11" s="187"/>
      <c r="G11" s="187"/>
      <c r="T11" s="1087"/>
      <c r="U11" s="1087"/>
    </row>
    <row r="12" spans="1:21" ht="169.5" customHeight="1">
      <c r="A12" s="451" t="s">
        <v>461</v>
      </c>
      <c r="B12" s="451"/>
      <c r="C12" s="1338" t="str">
        <f>Cover!$B$2</f>
        <v>110kV AIS Substation Extension Package-SS127 under Consultancy services to Electricity Department, Puducherry (PED)</v>
      </c>
      <c r="D12" s="1338"/>
      <c r="E12" s="1338"/>
      <c r="F12" s="1338"/>
      <c r="G12" s="1338"/>
      <c r="T12" s="1087"/>
      <c r="U12" s="1087"/>
    </row>
    <row r="13" spans="1:21" ht="21" customHeight="1">
      <c r="A13" s="452" t="s">
        <v>462</v>
      </c>
      <c r="B13" s="452"/>
      <c r="C13" s="453"/>
      <c r="D13" s="452"/>
      <c r="E13" s="452"/>
      <c r="F13" s="452"/>
      <c r="G13" s="452"/>
      <c r="T13" s="1087"/>
      <c r="U13" s="1087"/>
    </row>
    <row r="14" spans="1:21" ht="55.5" customHeight="1">
      <c r="A14" s="1339" t="s">
        <v>463</v>
      </c>
      <c r="B14" s="1339"/>
      <c r="C14" s="1339"/>
      <c r="D14" s="1339"/>
      <c r="E14" s="1339"/>
      <c r="F14" s="1339"/>
      <c r="G14" s="1339"/>
      <c r="I14" s="810" t="s">
        <v>464</v>
      </c>
      <c r="J14" s="606" t="s">
        <v>465</v>
      </c>
      <c r="T14" s="1087"/>
      <c r="U14" s="1087"/>
    </row>
    <row r="15" spans="1:21" ht="69.95" customHeight="1">
      <c r="B15" s="455">
        <v>1</v>
      </c>
      <c r="C15" s="1334" t="s">
        <v>466</v>
      </c>
      <c r="D15" s="1335"/>
      <c r="E15" s="1335"/>
      <c r="F15" s="1336"/>
      <c r="G15" s="456"/>
      <c r="H15" s="607">
        <f>'Sch-1'!N159+'Sch-2'!J160+'Sch-3 '!P165+'Sch-4'!P22+'Sch-4b'!P30+'Sch-7'!M20</f>
        <v>0</v>
      </c>
      <c r="I15" s="608">
        <f>IF(H15=0,0,G15/H15)</f>
        <v>0</v>
      </c>
      <c r="T15" s="1087"/>
      <c r="U15" s="1087"/>
    </row>
    <row r="16" spans="1:21" ht="69.95" customHeight="1">
      <c r="B16" s="455">
        <v>2</v>
      </c>
      <c r="C16" s="1334" t="s">
        <v>467</v>
      </c>
      <c r="D16" s="1335"/>
      <c r="E16" s="1335"/>
      <c r="F16" s="1336"/>
      <c r="G16" s="457"/>
      <c r="H16" s="607">
        <f>'Sch-1'!N159+'Sch-2'!J160+'Sch-3 '!P165+'Sch-4'!P22+'Sch-4b'!P30+'Sch-7'!M20</f>
        <v>0</v>
      </c>
      <c r="I16" s="609">
        <f>G16</f>
        <v>0</v>
      </c>
      <c r="T16" s="1087"/>
      <c r="U16" s="1087"/>
    </row>
    <row r="17" spans="1:21" s="458" customFormat="1" ht="54.95" customHeight="1">
      <c r="B17" s="459">
        <v>3</v>
      </c>
      <c r="C17" s="1341" t="s">
        <v>468</v>
      </c>
      <c r="D17" s="1342"/>
      <c r="E17" s="1342"/>
      <c r="F17" s="1343"/>
      <c r="G17" s="460"/>
      <c r="H17" s="602"/>
      <c r="I17" s="610"/>
      <c r="J17" s="610"/>
      <c r="K17" s="610"/>
      <c r="L17" s="610"/>
      <c r="M17" s="610"/>
      <c r="N17" s="611"/>
      <c r="O17" s="611"/>
      <c r="P17" s="611"/>
      <c r="Q17" s="529"/>
      <c r="R17" s="529"/>
      <c r="S17" s="529"/>
      <c r="T17" s="530"/>
      <c r="U17" s="530"/>
    </row>
    <row r="18" spans="1:21" s="458" customFormat="1" ht="21" customHeight="1">
      <c r="B18" s="461"/>
      <c r="C18" s="734" t="s">
        <v>469</v>
      </c>
      <c r="D18" s="463"/>
      <c r="E18" s="464"/>
      <c r="F18" s="465" t="s">
        <v>470</v>
      </c>
      <c r="G18" s="466"/>
      <c r="H18" s="612">
        <f>'Sch-1'!N159</f>
        <v>0</v>
      </c>
      <c r="I18" s="613">
        <f t="shared" ref="I18:I23" si="0">IF(H18=0,0,G18/H18)</f>
        <v>0</v>
      </c>
      <c r="J18" s="614" t="s">
        <v>471</v>
      </c>
      <c r="K18" s="809">
        <f>I15+I16+I18+I25</f>
        <v>0</v>
      </c>
      <c r="L18" s="610"/>
      <c r="M18" s="610"/>
      <c r="N18" s="611"/>
      <c r="O18" s="611"/>
      <c r="P18" s="611"/>
      <c r="Q18" s="529"/>
      <c r="R18" s="529"/>
      <c r="S18" s="529"/>
      <c r="T18" s="530"/>
      <c r="U18" s="530"/>
    </row>
    <row r="19" spans="1:21" s="458" customFormat="1" ht="21" customHeight="1">
      <c r="B19" s="461"/>
      <c r="C19" s="462" t="s">
        <v>472</v>
      </c>
      <c r="D19" s="463"/>
      <c r="E19" s="464"/>
      <c r="F19" s="465" t="s">
        <v>470</v>
      </c>
      <c r="G19" s="466"/>
      <c r="H19" s="612">
        <f>'Sch-2'!J160</f>
        <v>0</v>
      </c>
      <c r="I19" s="613">
        <f t="shared" si="0"/>
        <v>0</v>
      </c>
      <c r="J19" s="614" t="s">
        <v>472</v>
      </c>
      <c r="K19" s="809">
        <f>I15+I16+I19+I26</f>
        <v>0</v>
      </c>
      <c r="L19" s="610"/>
      <c r="M19" s="610"/>
      <c r="N19" s="611"/>
      <c r="O19" s="611"/>
      <c r="P19" s="611"/>
      <c r="Q19" s="529"/>
      <c r="R19" s="529"/>
      <c r="S19" s="529"/>
      <c r="T19" s="530"/>
      <c r="U19" s="530"/>
    </row>
    <row r="20" spans="1:21" s="458" customFormat="1" ht="21" customHeight="1">
      <c r="B20" s="461"/>
      <c r="C20" s="462" t="s">
        <v>473</v>
      </c>
      <c r="D20" s="463"/>
      <c r="E20" s="464"/>
      <c r="F20" s="465" t="s">
        <v>470</v>
      </c>
      <c r="G20" s="466"/>
      <c r="H20" s="612">
        <f>'Sch-3 '!P165</f>
        <v>0</v>
      </c>
      <c r="I20" s="613">
        <f t="shared" si="0"/>
        <v>0</v>
      </c>
      <c r="J20" s="614" t="s">
        <v>473</v>
      </c>
      <c r="K20" s="809">
        <f>I15+I16+I20+I27</f>
        <v>0</v>
      </c>
      <c r="L20" s="610"/>
      <c r="M20" s="610"/>
      <c r="N20" s="611"/>
      <c r="O20" s="611"/>
      <c r="P20" s="611"/>
      <c r="Q20" s="529"/>
      <c r="R20" s="529"/>
      <c r="S20" s="529"/>
      <c r="T20" s="530"/>
      <c r="U20" s="530"/>
    </row>
    <row r="21" spans="1:21" s="458" customFormat="1" ht="21" customHeight="1">
      <c r="B21" s="461"/>
      <c r="C21" s="734" t="s">
        <v>474</v>
      </c>
      <c r="D21" s="463"/>
      <c r="E21" s="464"/>
      <c r="F21" s="465" t="s">
        <v>470</v>
      </c>
      <c r="G21" s="813"/>
      <c r="H21" s="612">
        <f>'Sch-4'!P22</f>
        <v>0</v>
      </c>
      <c r="I21" s="613">
        <f t="shared" si="0"/>
        <v>0</v>
      </c>
      <c r="J21" s="614" t="s">
        <v>474</v>
      </c>
      <c r="K21" s="809">
        <f>I15+I16+I21+I28</f>
        <v>0</v>
      </c>
      <c r="L21" s="610"/>
      <c r="M21" s="610"/>
      <c r="N21" s="611"/>
      <c r="O21" s="611"/>
      <c r="P21" s="611"/>
      <c r="Q21" s="529"/>
      <c r="R21" s="529"/>
      <c r="S21" s="529"/>
      <c r="T21" s="530"/>
      <c r="U21" s="530"/>
    </row>
    <row r="22" spans="1:21" s="458" customFormat="1" ht="21" hidden="1" customHeight="1">
      <c r="B22" s="461"/>
      <c r="C22" s="734" t="s">
        <v>475</v>
      </c>
      <c r="D22" s="463"/>
      <c r="E22" s="464"/>
      <c r="F22" s="465" t="s">
        <v>470</v>
      </c>
      <c r="G22" s="466"/>
      <c r="H22" s="612">
        <f>'Sch-4b'!P30</f>
        <v>0</v>
      </c>
      <c r="I22" s="613">
        <f t="shared" si="0"/>
        <v>0</v>
      </c>
      <c r="J22" s="614" t="s">
        <v>476</v>
      </c>
      <c r="K22" s="809">
        <f>I15+I16+I22+I29</f>
        <v>0</v>
      </c>
      <c r="L22" s="610"/>
      <c r="M22" s="610"/>
      <c r="N22" s="611"/>
      <c r="O22" s="611"/>
      <c r="P22" s="611"/>
      <c r="Q22" s="529"/>
      <c r="R22" s="529"/>
      <c r="S22" s="529"/>
      <c r="T22" s="530"/>
      <c r="U22" s="530"/>
    </row>
    <row r="23" spans="1:21" s="458" customFormat="1" ht="23.25" customHeight="1">
      <c r="B23" s="467"/>
      <c r="C23" s="468" t="s">
        <v>477</v>
      </c>
      <c r="D23" s="469"/>
      <c r="E23" s="464"/>
      <c r="F23" s="470" t="s">
        <v>470</v>
      </c>
      <c r="G23" s="813"/>
      <c r="H23" s="612">
        <f>'Sch-7'!M20</f>
        <v>0</v>
      </c>
      <c r="I23" s="613">
        <f t="shared" si="0"/>
        <v>0</v>
      </c>
      <c r="J23" s="614" t="s">
        <v>477</v>
      </c>
      <c r="K23" s="809">
        <f>I15+I16+I23+I30</f>
        <v>0</v>
      </c>
      <c r="L23" s="610"/>
      <c r="M23" s="610"/>
      <c r="N23" s="611"/>
      <c r="O23" s="611"/>
      <c r="P23" s="611"/>
      <c r="Q23" s="529"/>
      <c r="R23" s="529"/>
      <c r="S23" s="529"/>
      <c r="T23" s="530"/>
      <c r="U23" s="530"/>
    </row>
    <row r="24" spans="1:21" s="458" customFormat="1" ht="54.95" customHeight="1">
      <c r="B24" s="459">
        <v>4</v>
      </c>
      <c r="C24" s="1344" t="s">
        <v>478</v>
      </c>
      <c r="D24" s="1345"/>
      <c r="E24" s="1345"/>
      <c r="F24" s="1346"/>
      <c r="G24" s="460"/>
      <c r="H24" s="602"/>
      <c r="I24" s="610"/>
      <c r="J24" s="610"/>
      <c r="K24" s="610"/>
      <c r="L24" s="610"/>
      <c r="M24" s="610"/>
      <c r="N24" s="611"/>
      <c r="O24" s="611"/>
      <c r="P24" s="611"/>
      <c r="Q24" s="529"/>
      <c r="R24" s="529"/>
      <c r="S24" s="529"/>
      <c r="T24" s="530"/>
      <c r="U24" s="530"/>
    </row>
    <row r="25" spans="1:21" s="458" customFormat="1" ht="21" customHeight="1">
      <c r="A25" s="471"/>
      <c r="B25" s="461"/>
      <c r="C25" s="734" t="s">
        <v>479</v>
      </c>
      <c r="D25" s="463"/>
      <c r="E25" s="472"/>
      <c r="F25" s="465" t="s">
        <v>480</v>
      </c>
      <c r="G25" s="473"/>
      <c r="H25" s="612">
        <f>'Sch-1'!N159</f>
        <v>0</v>
      </c>
      <c r="I25" s="615">
        <f t="shared" ref="I25:I30" si="1">G25</f>
        <v>0</v>
      </c>
      <c r="J25" s="610"/>
      <c r="K25" s="610"/>
      <c r="L25" s="610"/>
      <c r="M25" s="610"/>
      <c r="N25" s="611"/>
      <c r="O25" s="611"/>
      <c r="P25" s="611"/>
      <c r="Q25" s="529"/>
      <c r="R25" s="529"/>
      <c r="S25" s="529"/>
      <c r="T25" s="530"/>
      <c r="U25" s="530"/>
    </row>
    <row r="26" spans="1:21" s="458" customFormat="1" ht="21" customHeight="1">
      <c r="A26" s="471"/>
      <c r="B26" s="461"/>
      <c r="C26" s="462" t="s">
        <v>472</v>
      </c>
      <c r="D26" s="463"/>
      <c r="E26" s="472"/>
      <c r="F26" s="465" t="s">
        <v>480</v>
      </c>
      <c r="G26" s="473"/>
      <c r="H26" s="612">
        <f>'Sch-2'!J160</f>
        <v>0</v>
      </c>
      <c r="I26" s="615">
        <f t="shared" si="1"/>
        <v>0</v>
      </c>
      <c r="J26" s="610"/>
      <c r="K26" s="610"/>
      <c r="L26" s="610"/>
      <c r="M26" s="610"/>
      <c r="N26" s="611"/>
      <c r="O26" s="611"/>
      <c r="P26" s="611"/>
      <c r="Q26" s="529"/>
      <c r="R26" s="529"/>
      <c r="S26" s="529"/>
      <c r="T26" s="530"/>
      <c r="U26" s="530"/>
    </row>
    <row r="27" spans="1:21" s="458" customFormat="1" ht="21" customHeight="1">
      <c r="A27" s="471"/>
      <c r="B27" s="461"/>
      <c r="C27" s="462" t="s">
        <v>473</v>
      </c>
      <c r="D27" s="463"/>
      <c r="E27" s="472"/>
      <c r="F27" s="465" t="s">
        <v>480</v>
      </c>
      <c r="G27" s="473"/>
      <c r="H27" s="612">
        <f>'Sch-3 '!P165</f>
        <v>0</v>
      </c>
      <c r="I27" s="615">
        <f t="shared" si="1"/>
        <v>0</v>
      </c>
      <c r="J27" s="610"/>
      <c r="K27" s="610"/>
      <c r="L27" s="610"/>
      <c r="M27" s="610"/>
      <c r="N27" s="611"/>
      <c r="O27" s="611"/>
      <c r="P27" s="611"/>
      <c r="Q27" s="529"/>
      <c r="R27" s="529"/>
      <c r="S27" s="529"/>
      <c r="T27" s="530"/>
      <c r="U27" s="530"/>
    </row>
    <row r="28" spans="1:21" s="458" customFormat="1" ht="21" customHeight="1">
      <c r="A28" s="471"/>
      <c r="B28" s="461"/>
      <c r="C28" s="734" t="s">
        <v>474</v>
      </c>
      <c r="D28" s="463"/>
      <c r="E28" s="472"/>
      <c r="F28" s="465" t="s">
        <v>480</v>
      </c>
      <c r="G28" s="813"/>
      <c r="H28" s="612">
        <f>'Sch-4'!P22</f>
        <v>0</v>
      </c>
      <c r="I28" s="615">
        <f t="shared" si="1"/>
        <v>0</v>
      </c>
      <c r="J28" s="610"/>
      <c r="K28" s="610"/>
      <c r="L28" s="610"/>
      <c r="M28" s="610"/>
      <c r="N28" s="611"/>
      <c r="O28" s="611"/>
      <c r="P28" s="611"/>
      <c r="Q28" s="529"/>
      <c r="R28" s="529"/>
      <c r="S28" s="529"/>
      <c r="T28" s="530"/>
      <c r="U28" s="530"/>
    </row>
    <row r="29" spans="1:21" s="458" customFormat="1" ht="21" hidden="1" customHeight="1">
      <c r="A29" s="471"/>
      <c r="B29" s="461"/>
      <c r="C29" s="734" t="s">
        <v>475</v>
      </c>
      <c r="D29" s="463"/>
      <c r="E29" s="472"/>
      <c r="F29" s="465" t="s">
        <v>480</v>
      </c>
      <c r="G29" s="473"/>
      <c r="H29" s="612">
        <f>'Sch-4b'!P30</f>
        <v>0</v>
      </c>
      <c r="I29" s="615">
        <f t="shared" si="1"/>
        <v>0</v>
      </c>
      <c r="J29" s="610"/>
      <c r="K29" s="610"/>
      <c r="L29" s="610"/>
      <c r="M29" s="610"/>
      <c r="N29" s="611"/>
      <c r="O29" s="611"/>
      <c r="P29" s="611"/>
      <c r="Q29" s="529"/>
      <c r="R29" s="529"/>
      <c r="S29" s="529"/>
      <c r="T29" s="530"/>
      <c r="U29" s="530"/>
    </row>
    <row r="30" spans="1:21" s="458" customFormat="1" ht="21" customHeight="1">
      <c r="A30" s="471"/>
      <c r="B30" s="467"/>
      <c r="C30" s="468" t="s">
        <v>477</v>
      </c>
      <c r="D30" s="469"/>
      <c r="E30" s="474"/>
      <c r="F30" s="470" t="s">
        <v>480</v>
      </c>
      <c r="G30" s="813"/>
      <c r="H30" s="612">
        <f>'Sch-7'!M20</f>
        <v>0</v>
      </c>
      <c r="I30" s="615">
        <f t="shared" si="1"/>
        <v>0</v>
      </c>
      <c r="J30" s="610"/>
      <c r="K30" s="610"/>
      <c r="L30" s="610"/>
      <c r="M30" s="610"/>
      <c r="N30" s="611"/>
      <c r="O30" s="611"/>
      <c r="P30" s="611"/>
      <c r="Q30" s="529"/>
      <c r="R30" s="529"/>
      <c r="S30" s="529"/>
      <c r="T30" s="530"/>
      <c r="U30" s="530"/>
    </row>
    <row r="31" spans="1:21" s="458" customFormat="1">
      <c r="A31" s="471"/>
      <c r="B31" s="475"/>
      <c r="C31" s="1347" t="s">
        <v>481</v>
      </c>
      <c r="D31" s="1348"/>
      <c r="E31" s="1348"/>
      <c r="F31" s="1348"/>
      <c r="G31" s="1348"/>
      <c r="H31" s="602"/>
      <c r="I31" s="610"/>
      <c r="J31" s="610"/>
      <c r="K31" s="610"/>
      <c r="L31" s="610"/>
      <c r="M31" s="610"/>
      <c r="N31" s="611"/>
      <c r="O31" s="611"/>
      <c r="P31" s="611"/>
      <c r="Q31" s="529"/>
      <c r="R31" s="529"/>
      <c r="S31" s="529"/>
      <c r="T31" s="530"/>
      <c r="U31" s="530"/>
    </row>
    <row r="32" spans="1:21" s="458" customFormat="1" ht="48.75" hidden="1" customHeight="1">
      <c r="A32" s="471"/>
      <c r="B32" s="531">
        <v>5</v>
      </c>
      <c r="C32" s="1349" t="s">
        <v>482</v>
      </c>
      <c r="D32" s="1349"/>
      <c r="E32" s="1349"/>
      <c r="F32" s="1349"/>
      <c r="G32" s="1349"/>
      <c r="H32" s="602"/>
      <c r="I32" s="610"/>
      <c r="J32" s="610"/>
      <c r="K32" s="610"/>
      <c r="L32" s="610"/>
      <c r="M32" s="610"/>
      <c r="N32" s="611"/>
      <c r="O32" s="611"/>
      <c r="P32" s="611"/>
      <c r="Q32" s="529"/>
      <c r="R32" s="529"/>
      <c r="S32" s="529"/>
      <c r="T32" s="530"/>
      <c r="U32" s="530"/>
    </row>
    <row r="33" spans="1:21" s="458" customFormat="1" ht="48.75" hidden="1" customHeight="1">
      <c r="A33" s="471"/>
      <c r="B33" s="1350"/>
      <c r="C33" s="1350"/>
      <c r="D33" s="1350"/>
      <c r="E33" s="1350"/>
      <c r="F33" s="1350"/>
      <c r="G33" s="1350"/>
      <c r="H33" s="602"/>
      <c r="I33" s="610"/>
      <c r="J33" s="610"/>
      <c r="K33" s="610"/>
      <c r="L33" s="610"/>
      <c r="M33" s="610"/>
      <c r="N33" s="611"/>
      <c r="O33" s="611"/>
      <c r="P33" s="611"/>
      <c r="Q33" s="529"/>
      <c r="R33" s="529"/>
      <c r="S33" s="529"/>
      <c r="T33" s="530"/>
      <c r="U33" s="530"/>
    </row>
    <row r="34" spans="1:21" s="458" customFormat="1" ht="48.75" hidden="1" customHeight="1">
      <c r="A34" s="471"/>
      <c r="B34" s="476"/>
      <c r="C34" s="1349" t="s">
        <v>483</v>
      </c>
      <c r="D34" s="1351"/>
      <c r="E34" s="1351"/>
      <c r="F34" s="1351"/>
      <c r="G34" s="1351"/>
      <c r="H34" s="602"/>
      <c r="I34" s="610"/>
      <c r="J34" s="610"/>
      <c r="K34" s="610"/>
      <c r="L34" s="610"/>
      <c r="M34" s="610"/>
      <c r="N34" s="611"/>
      <c r="O34" s="611"/>
      <c r="P34" s="611"/>
      <c r="Q34" s="529"/>
      <c r="R34" s="529"/>
      <c r="S34" s="529"/>
      <c r="T34" s="530"/>
      <c r="U34" s="530"/>
    </row>
    <row r="35" spans="1:21" s="458" customFormat="1" ht="33" customHeight="1">
      <c r="A35" s="452" t="s">
        <v>484</v>
      </c>
      <c r="B35" s="476"/>
      <c r="C35" s="477"/>
      <c r="E35" s="478"/>
      <c r="F35" s="478"/>
      <c r="G35" s="479"/>
      <c r="H35" s="602"/>
      <c r="I35" s="610"/>
      <c r="J35" s="610"/>
      <c r="K35" s="610"/>
      <c r="L35" s="610"/>
      <c r="M35" s="610"/>
      <c r="N35" s="611"/>
      <c r="O35" s="611"/>
      <c r="P35" s="611"/>
      <c r="Q35" s="529"/>
      <c r="R35" s="529"/>
      <c r="S35" s="529"/>
      <c r="T35" s="530"/>
      <c r="U35" s="530"/>
    </row>
    <row r="36" spans="1:21" s="458" customFormat="1" ht="33" customHeight="1">
      <c r="A36" s="34" t="s">
        <v>485</v>
      </c>
      <c r="B36" s="476"/>
      <c r="C36" s="477"/>
      <c r="E36" s="478"/>
      <c r="F36" s="478"/>
      <c r="G36" s="479"/>
      <c r="H36" s="602"/>
      <c r="I36" s="610"/>
      <c r="J36" s="610"/>
      <c r="K36" s="610"/>
      <c r="L36" s="610"/>
      <c r="M36" s="610"/>
      <c r="N36" s="611"/>
      <c r="O36" s="611"/>
      <c r="P36" s="611"/>
      <c r="Q36" s="529"/>
      <c r="R36" s="529"/>
      <c r="S36" s="529"/>
      <c r="T36" s="530"/>
      <c r="U36" s="530"/>
    </row>
    <row r="37" spans="1:21" s="458" customFormat="1" ht="33" customHeight="1">
      <c r="B37" s="34"/>
      <c r="D37" s="282"/>
      <c r="E37" s="88"/>
      <c r="F37" s="88"/>
      <c r="G37" s="88"/>
      <c r="H37" s="602"/>
      <c r="I37" s="610"/>
      <c r="J37" s="610"/>
      <c r="K37" s="610"/>
      <c r="L37" s="610"/>
      <c r="M37" s="610"/>
      <c r="N37" s="611"/>
      <c r="O37" s="611"/>
      <c r="P37" s="611"/>
      <c r="Q37" s="529"/>
      <c r="R37" s="529"/>
      <c r="S37" s="529"/>
      <c r="T37" s="530"/>
      <c r="U37" s="530"/>
    </row>
    <row r="38" spans="1:21" ht="33" customHeight="1">
      <c r="A38" s="480"/>
      <c r="B38" s="480"/>
      <c r="C38" s="481"/>
      <c r="D38" s="88"/>
      <c r="E38" s="34"/>
      <c r="F38" s="34"/>
      <c r="G38" s="102" t="s">
        <v>486</v>
      </c>
      <c r="T38" s="1087"/>
      <c r="U38" s="1087"/>
    </row>
    <row r="39" spans="1:21" ht="33" customHeight="1">
      <c r="A39" s="480"/>
      <c r="B39" s="480"/>
      <c r="C39" s="481"/>
      <c r="D39" s="88"/>
      <c r="E39" s="34"/>
      <c r="F39" s="34"/>
      <c r="G39" s="102" t="str">
        <f>"For and on behalf of " &amp; 'Sch-1'!C8</f>
        <v xml:space="preserve">For and on behalf of </v>
      </c>
      <c r="T39" s="1087"/>
      <c r="U39" s="1087"/>
    </row>
    <row r="40" spans="1:21" ht="33" customHeight="1">
      <c r="A40" s="482"/>
      <c r="B40" s="482"/>
      <c r="C40" s="482"/>
      <c r="D40" s="483"/>
      <c r="E40" s="484"/>
      <c r="F40" s="484"/>
      <c r="G40" s="1088"/>
      <c r="T40" s="1087"/>
      <c r="U40" s="1087"/>
    </row>
    <row r="41" spans="1:21" ht="33" customHeight="1">
      <c r="A41" s="485" t="s">
        <v>487</v>
      </c>
      <c r="B41" s="485"/>
      <c r="C41" s="483" t="str">
        <f>IF('Sch-1'!B167=0,"", 'Sch-1'!B167)</f>
        <v>--</v>
      </c>
      <c r="D41" s="483"/>
      <c r="E41" s="484" t="s">
        <v>488</v>
      </c>
      <c r="F41" s="1340" t="str">
        <f>'Sch-1'!M168</f>
        <v/>
      </c>
      <c r="G41" s="1340"/>
      <c r="T41" s="1087"/>
      <c r="U41" s="1087"/>
    </row>
    <row r="42" spans="1:21" ht="33" customHeight="1">
      <c r="A42" s="485" t="s">
        <v>489</v>
      </c>
      <c r="B42" s="485"/>
      <c r="C42" s="483" t="str">
        <f>IF('Sch-1'!B168=0,"", 'Sch-1'!B168)</f>
        <v/>
      </c>
      <c r="D42" s="486"/>
      <c r="E42" s="484" t="s">
        <v>490</v>
      </c>
      <c r="F42" s="1340" t="str">
        <f>'Sch-1'!M169</f>
        <v/>
      </c>
      <c r="G42" s="1340"/>
      <c r="T42" s="1087"/>
      <c r="U42" s="1087"/>
    </row>
    <row r="43" spans="1:21" ht="33" customHeight="1">
      <c r="A43" s="480"/>
      <c r="B43" s="480"/>
      <c r="C43" s="480"/>
      <c r="D43" s="480"/>
      <c r="E43" s="484"/>
      <c r="F43" s="484"/>
      <c r="G43" s="1088"/>
      <c r="T43" s="1087"/>
      <c r="U43" s="1087"/>
    </row>
  </sheetData>
  <sheetProtection password="CA62" sheet="1" formatColumns="0" formatRows="0" selectLockedCells="1"/>
  <customSheetViews>
    <customSheetView guid="{59B22650-2E89-4930-B28D-7EF16B09BF94}" scale="80" showPageBreaks="1" zeroValues="0" printArea="1" hiddenRows="1" hiddenColumns="1" view="pageBreakPreview" topLeftCell="A4">
      <selection activeCell="G25" sqref="G25"/>
      <pageMargins left="0" right="0" top="0" bottom="0" header="0" footer="0"/>
      <pageSetup scale="96" orientation="portrait" r:id="rId1"/>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18">
      <selection activeCell="G25" sqref="G25"/>
      <pageMargins left="0" right="0" top="0" bottom="0" header="0" footer="0"/>
      <pageSetup scale="96" orientation="portrait" r:id="rId2"/>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 right="0" top="0" bottom="0" header="0" footer="0"/>
      <pageSetup scale="96" orientation="portrait" r:id="rId3"/>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 right="0" top="0" bottom="0" header="0" footer="0"/>
      <pageSetup scale="96" orientation="portrait" r:id="rId4"/>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 right="0" top="0" bottom="0" header="0" footer="0"/>
      <pageSetup scale="96" orientation="portrait" r:id="rId5"/>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 right="0" top="0" bottom="0" header="0" footer="0"/>
      <pageSetup scale="96" orientation="portrait" r:id="rId6"/>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 right="0" top="0" bottom="0" header="0" footer="0"/>
      <pageSetup scale="96" orientation="portrait" r:id="rId7"/>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 right="0" top="0" bottom="0" header="0" footer="0"/>
      <pageSetup scale="96" orientation="portrait" r:id="rId8"/>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 right="0" top="0" bottom="0" header="0" footer="0"/>
      <pageSetup scale="96" orientation="portrait" r:id="rId9"/>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 right="0" top="0" bottom="0" header="0" footer="0"/>
      <pageSetup scale="96" orientation="portrait" r:id="rId10"/>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 right="0" top="0" bottom="0" header="0" footer="0"/>
      <pageSetup scale="96" orientation="portrait" r:id="rId11"/>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 right="0" top="0" bottom="0" header="0" footer="0"/>
      <pageSetup scale="96" orientation="portrait" r:id="rId12"/>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 right="0" top="0" bottom="0" header="0" footer="0"/>
      <pageSetup scale="96" orientation="portrait" r:id="rId13"/>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 right="0" top="0" bottom="0" header="0" footer="0"/>
      <pageSetup scale="96" orientation="portrait" r:id="rId14"/>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 right="0" top="0" bottom="0" header="0" footer="0"/>
      <pageSetup scale="96" orientation="portrait" r:id="rId15"/>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 right="0" top="0" bottom="0" header="0" footer="0"/>
      <pageSetup scale="96" orientation="portrait" r:id="rId16"/>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 right="0" top="0" bottom="0" header="0" footer="0"/>
      <pageSetup scale="96" orientation="portrait" r:id="rId17"/>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 right="0" top="0" bottom="0" header="0" footer="0"/>
      <pageSetup scale="96" orientation="portrait" r:id="rId18"/>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 right="0" top="0" bottom="0" header="0" footer="0"/>
      <pageSetup scale="96" orientation="portrait" r:id="rId19"/>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 right="0" top="0" bottom="0" header="0" footer="0"/>
      <pageSetup scale="96" orientation="portrait" r:id="rId20"/>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 right="0" top="0" bottom="0" header="0" footer="0"/>
      <pageSetup scale="96" orientation="portrait" r:id="rId21"/>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 right="0" top="0" bottom="0" header="0" footer="0"/>
      <pageSetup scale="96" orientation="portrait" r:id="rId22"/>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 right="0" top="0" bottom="0" header="0" footer="0"/>
      <pageSetup scale="96" orientation="portrait" r:id="rId23"/>
      <headerFooter alignWithMargins="0">
        <oddFooter>&amp;R&amp;"Book Antiqua,Bold"&amp;10Letter of Discount  / Page &amp;P of &amp;N</oddFooter>
      </headerFooter>
    </customSheetView>
    <customSheetView guid="{483E1266-F7EB-4547-BBEC-59BD72B9AE8B}" scale="80" showPageBreaks="1" zeroValues="0" printArea="1" hiddenRows="1" hiddenColumns="1" view="pageBreakPreview" topLeftCell="A4">
      <selection activeCell="G25" sqref="G25"/>
      <pageMargins left="0" right="0" top="0" bottom="0" header="0" footer="0"/>
      <pageSetup scale="96" orientation="portrait" r:id="rId24"/>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28"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5"/>
  <headerFooter alignWithMargins="0">
    <oddFooter>&amp;R&amp;"Book Antiqua,Bold"&amp;10Letter of Discount  / Page &amp;P of &amp;N</oddFooter>
  </headerFooter>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Normal="100" zoomScaleSheetLayoutView="100" workbookViewId="0">
      <selection activeCell="H4" sqref="H4"/>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19"/>
      <c r="B1" s="1133"/>
      <c r="C1" s="1134"/>
      <c r="D1" s="1134"/>
      <c r="E1" s="1135"/>
      <c r="F1" s="280"/>
      <c r="G1" s="893"/>
      <c r="H1" s="16"/>
    </row>
    <row r="2" spans="1:8" ht="99" customHeight="1">
      <c r="A2" s="1118" t="s">
        <v>4</v>
      </c>
      <c r="B2" s="1136" t="str">
        <f>Basic!B1</f>
        <v>110kV AIS Substation Extension Package-SS127 under Consultancy services to Electricity Department, Puducherry (PED)</v>
      </c>
      <c r="C2" s="1137"/>
      <c r="D2" s="1137"/>
      <c r="E2" s="1138"/>
      <c r="F2" s="1121"/>
      <c r="G2" s="15"/>
      <c r="H2" s="16"/>
    </row>
    <row r="3" spans="1:8" ht="23.25" customHeight="1">
      <c r="A3" s="1119"/>
      <c r="B3" s="1139" t="str">
        <f>Basic!B5</f>
        <v>Spec. No.: CC/NT/W-AIS/DOM/A02/24/08413</v>
      </c>
      <c r="C3" s="1140"/>
      <c r="D3" s="1140"/>
      <c r="E3" s="1141"/>
      <c r="F3" s="1122"/>
      <c r="G3" s="15"/>
      <c r="H3" s="16"/>
    </row>
    <row r="4" spans="1:8" ht="39.950000000000003" customHeight="1">
      <c r="A4" s="1119"/>
      <c r="B4" s="278">
        <v>1</v>
      </c>
      <c r="C4" s="1128" t="s">
        <v>5</v>
      </c>
      <c r="D4" s="1128"/>
      <c r="E4" s="1129"/>
      <c r="F4" s="1122"/>
      <c r="G4" s="15"/>
      <c r="H4" s="16"/>
    </row>
    <row r="5" spans="1:8" ht="30" customHeight="1">
      <c r="A5" s="1119"/>
      <c r="B5" s="278">
        <v>2</v>
      </c>
      <c r="C5" s="1128" t="s">
        <v>6</v>
      </c>
      <c r="D5" s="1128"/>
      <c r="E5" s="1129"/>
      <c r="F5" s="1122"/>
      <c r="G5" s="15"/>
      <c r="H5" s="16"/>
    </row>
    <row r="6" spans="1:8" s="25" customFormat="1" ht="30" customHeight="1">
      <c r="A6" s="1119"/>
      <c r="B6" s="278">
        <v>3</v>
      </c>
      <c r="C6" s="1128" t="s">
        <v>7</v>
      </c>
      <c r="D6" s="1128"/>
      <c r="E6" s="1129"/>
      <c r="F6" s="1122"/>
      <c r="G6" s="15"/>
      <c r="H6" s="15"/>
    </row>
    <row r="7" spans="1:8" ht="52.5" hidden="1" customHeight="1">
      <c r="A7" s="1119"/>
      <c r="B7" s="278">
        <v>4</v>
      </c>
      <c r="C7" s="1128" t="s">
        <v>8</v>
      </c>
      <c r="D7" s="1128"/>
      <c r="E7" s="1129"/>
      <c r="F7" s="1122"/>
      <c r="G7" s="15"/>
      <c r="H7" s="16"/>
    </row>
    <row r="8" spans="1:8" ht="9.75" customHeight="1">
      <c r="A8" s="1119"/>
      <c r="B8" s="19"/>
      <c r="C8" s="18"/>
      <c r="D8" s="18"/>
      <c r="E8" s="20"/>
      <c r="F8" s="1122"/>
      <c r="G8" s="15"/>
      <c r="H8" s="16"/>
    </row>
    <row r="9" spans="1:8" ht="23.25" customHeight="1">
      <c r="A9" s="1119"/>
      <c r="B9" s="1130"/>
      <c r="C9" s="1131"/>
      <c r="D9" s="1131"/>
      <c r="E9" s="1132"/>
      <c r="F9" s="1122"/>
      <c r="G9" s="15"/>
      <c r="H9" s="16"/>
    </row>
    <row r="10" spans="1:8" ht="10.5" customHeight="1">
      <c r="A10" s="1119"/>
      <c r="B10" s="21"/>
      <c r="C10" s="22"/>
      <c r="D10" s="22"/>
      <c r="E10" s="23"/>
      <c r="F10" s="1122"/>
      <c r="G10" s="15"/>
      <c r="H10" s="16"/>
    </row>
    <row r="11" spans="1:8" ht="24" customHeight="1">
      <c r="A11" s="1119"/>
      <c r="B11" s="1126" t="s">
        <v>9</v>
      </c>
      <c r="C11" s="1127"/>
      <c r="D11" s="1127"/>
      <c r="E11" s="24"/>
      <c r="F11" s="1122"/>
    </row>
    <row r="12" spans="1:8" ht="28.5" customHeight="1">
      <c r="A12" s="1120"/>
      <c r="B12" s="1112" t="s">
        <v>10</v>
      </c>
      <c r="C12" s="1113"/>
      <c r="D12" s="1113"/>
      <c r="E12" s="26"/>
      <c r="F12" s="1123"/>
      <c r="G12" s="15"/>
      <c r="H12" s="16"/>
    </row>
    <row r="13" spans="1:8" ht="24" customHeight="1">
      <c r="A13" s="1117"/>
      <c r="B13" s="1114" t="s">
        <v>11</v>
      </c>
      <c r="C13" s="1115"/>
      <c r="D13" s="1115"/>
      <c r="E13" s="24"/>
      <c r="F13" s="1116"/>
      <c r="G13" s="27"/>
      <c r="H13" s="27"/>
    </row>
    <row r="14" spans="1:8" ht="15.95" customHeight="1">
      <c r="A14" s="1117"/>
      <c r="B14" s="1124" t="s">
        <v>12</v>
      </c>
      <c r="C14" s="1125"/>
      <c r="D14" s="1125"/>
      <c r="E14" s="28"/>
      <c r="F14" s="1116"/>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password="EE0B" sheet="1" formatColumns="0" formatRows="0" selectLockedCells="1"/>
  <customSheetViews>
    <customSheetView guid="{59B22650-2E89-4930-B28D-7EF16B09BF94}" showPageBreaks="1" showGridLines="0" fitToPage="1" printArea="1" hiddenRows="1" view="pageBreakPreview">
      <selection activeCell="H4" sqref="H4"/>
      <pageMargins left="0" right="0" top="0" bottom="0" header="0" footer="0"/>
      <printOptions horizontalCentered="1"/>
      <pageSetup paperSize="9" fitToHeight="0" orientation="landscape" r:id="rId1"/>
      <headerFooter alignWithMargins="0"/>
    </customSheetView>
    <customSheetView guid="{023E95C7-CD0A-46A1-945E-64751E02EBFE}" showPageBreaks="1" showGridLines="0" fitToPage="1" printArea="1" hiddenRows="1" view="pageBreakPreview">
      <selection activeCell="B2" sqref="B2:E2"/>
      <pageMargins left="0" right="0" top="0" bottom="0" header="0" footer="0"/>
      <printOptions horizontalCentered="1"/>
      <pageSetup paperSize="9" fitToHeight="0" orientation="landscape" r:id="rId2"/>
      <headerFooter alignWithMargins="0"/>
    </customSheetView>
    <customSheetView guid="{BB6473B7-092C-417E-97E7-ED0705AE17A0}" showPageBreaks="1" showGridLines="0" fitToPage="1" printArea="1" hiddenRows="1" view="pageBreakPreview">
      <selection activeCell="B2" sqref="B2:E2"/>
      <pageMargins left="0" right="0" top="0" bottom="0" header="0" footer="0"/>
      <printOptions horizontalCentered="1"/>
      <pageSetup paperSize="9" fitToHeight="0" orientation="landscape" r:id="rId3"/>
      <headerFooter alignWithMargins="0"/>
    </customSheetView>
    <customSheetView guid="{A41EE4DE-0D82-4A56-8210-F78316511D11}" scale="130" showPageBreaks="1" showGridLines="0" fitToPage="1" printArea="1" hiddenRows="1" view="pageBreakPreview">
      <selection activeCell="B13" sqref="B13:D13"/>
      <pageMargins left="0" right="0" top="0" bottom="0" header="0" footer="0"/>
      <printOptions horizontalCentered="1"/>
      <pageSetup paperSize="9" fitToHeight="0" orientation="landscape" r:id="rId4"/>
      <headerFooter alignWithMargins="0"/>
    </customSheetView>
    <customSheetView guid="{1E0C44A1-9358-4FBD-8C2C-4DB661DA1476}" scale="130" showPageBreaks="1" showGridLines="0" fitToPage="1" printArea="1" hiddenRows="1" view="pageBreakPreview">
      <selection activeCell="I4" sqref="I4"/>
      <pageMargins left="0" right="0" top="0" bottom="0" header="0" footer="0"/>
      <printOptions horizontalCentered="1"/>
      <pageSetup paperSize="9" fitToHeight="0" orientation="landscape" r:id="rId5"/>
      <headerFooter alignWithMargins="0"/>
    </customSheetView>
    <customSheetView guid="{498493C3-769C-4143-9114-C68CD1D40B11}" showPageBreaks="1" showGridLines="0" fitToPage="1" printArea="1" hiddenRows="1" view="pageBreakPreview">
      <selection activeCell="I5" sqref="I5"/>
      <pageMargins left="0" right="0" top="0" bottom="0" header="0" footer="0"/>
      <printOptions horizontalCentered="1"/>
      <pageSetup paperSize="9" fitToHeight="0" orientation="landscape" r:id="rId6"/>
      <headerFooter alignWithMargins="0"/>
    </customSheetView>
    <customSheetView guid="{C431BC99-7569-44AB-83F6-AB73BDED3783}" showGridLines="0" hiddenRows="1">
      <selection activeCell="B2" sqref="B2:E2"/>
      <pageMargins left="0" right="0" top="0" bottom="0" header="0" footer="0"/>
      <printOptions horizontalCentered="1"/>
      <pageSetup paperSize="9" orientation="landscape" r:id="rId7"/>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8"/>
      <headerFooter alignWithMargins="0"/>
    </customSheetView>
    <customSheetView guid="{D0757F9E-DF41-4B40-A5E5-F4F8FDD8D61D}" showGridLines="0" hiddenRows="1">
      <selection activeCell="B2" sqref="B2:E2"/>
      <pageMargins left="0" right="0" top="0" bottom="0" header="0" footer="0"/>
      <printOptions horizontalCentered="1"/>
      <pageSetup paperSize="9" orientation="landscape" r:id="rId9"/>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0"/>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1"/>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2"/>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3"/>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4"/>
      <headerFooter alignWithMargins="0"/>
    </customSheetView>
    <customSheetView guid="{01ACF2E1-8E61-4459-ABC1-B6C183DEED61}" showGridLines="0" showRuler="0">
      <pageMargins left="0" right="0" top="0" bottom="0" header="0" footer="0"/>
      <printOptions horizontalCentered="1"/>
      <pageSetup paperSize="9" orientation="landscape" r:id="rId15"/>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6"/>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7"/>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8"/>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19"/>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20"/>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21"/>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22"/>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23"/>
      <headerFooter alignWithMargins="0"/>
    </customSheetView>
    <customSheetView guid="{B835C05C-B615-4DCB-982D-4519616B3CD8}" showGridLines="0" hiddenRows="1">
      <selection activeCell="B2" sqref="B2:E2"/>
      <pageMargins left="0" right="0" top="0" bottom="0" header="0" footer="0"/>
      <printOptions horizontalCentered="1"/>
      <pageSetup paperSize="9" orientation="landscape" r:id="rId24"/>
      <headerFooter alignWithMargins="0"/>
    </customSheetView>
    <customSheetView guid="{A34CC49F-E309-4C23-B4F6-1E3B307C10D1}" showPageBreaks="1" showGridLines="0" fitToPage="1" printArea="1" hiddenRows="1" view="pageBreakPreview">
      <selection activeCell="D17" sqref="D17"/>
      <pageMargins left="0" right="0" top="0" bottom="0" header="0" footer="0"/>
      <printOptions horizontalCentered="1"/>
      <pageSetup paperSize="9" fitToHeight="0" orientation="landscape" r:id="rId25"/>
      <headerFooter alignWithMargins="0"/>
    </customSheetView>
    <customSheetView guid="{8909CFDD-4F29-4C72-886E-908773EE94A2}" scale="130" showPageBreaks="1" showGridLines="0" fitToPage="1" printArea="1" hiddenRows="1" view="pageBreakPreview">
      <selection activeCell="B2" sqref="B2:E2"/>
      <pageMargins left="0" right="0" top="0" bottom="0" header="0" footer="0"/>
      <printOptions horizontalCentered="1"/>
      <pageSetup paperSize="9" fitToHeight="0" orientation="landscape" r:id="rId26"/>
      <headerFooter alignWithMargins="0"/>
    </customSheetView>
    <customSheetView guid="{483E1266-F7EB-4547-BBEC-59BD72B9AE8B}" showPageBreaks="1" showGridLines="0" fitToPage="1" printArea="1" hiddenRows="1" view="pageBreakPreview">
      <selection activeCell="H4" sqref="H4"/>
      <pageMargins left="0" right="0" top="0" bottom="0" header="0" footer="0"/>
      <printOptions horizontalCentered="1"/>
      <pageSetup paperSize="9" fitToHeight="0" orientation="landscape" r:id="rId27"/>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2" type="noConversion"/>
  <printOptions horizontalCentered="1"/>
  <pageMargins left="0.15748031496063" right="0.23622047244094499" top="0.78" bottom="0.98425196850393704" header="0.35433070866141703" footer="0.511811023622047"/>
  <pageSetup paperSize="9" fitToHeight="0" orientation="landscape" r:id="rId28"/>
  <headerFooter alignWithMargins="0"/>
  <drawing r:id="rId2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99"/>
    <col min="2" max="2" width="26.875" style="500" customWidth="1"/>
    <col min="3" max="3" width="22.875" style="500" customWidth="1"/>
    <col min="4" max="5" width="15.625" style="500" customWidth="1"/>
    <col min="6" max="16384" width="9" style="282"/>
  </cols>
  <sheetData>
    <row r="1" spans="1:6">
      <c r="A1" s="487"/>
      <c r="B1" s="488"/>
      <c r="C1" s="488"/>
      <c r="D1" s="488"/>
      <c r="E1" s="488"/>
    </row>
    <row r="2" spans="1:6" ht="21.95" customHeight="1">
      <c r="A2" s="1352" t="s">
        <v>491</v>
      </c>
      <c r="B2" s="1352"/>
      <c r="C2" s="1352"/>
      <c r="D2" s="1352"/>
      <c r="E2" s="282"/>
    </row>
    <row r="3" spans="1:6">
      <c r="A3" s="487"/>
      <c r="B3" s="488"/>
      <c r="C3" s="488"/>
      <c r="D3" s="488"/>
      <c r="E3" s="488"/>
    </row>
    <row r="4" spans="1:6" ht="30">
      <c r="A4" s="489" t="s">
        <v>492</v>
      </c>
      <c r="B4" s="490" t="s">
        <v>493</v>
      </c>
      <c r="C4" s="489" t="s">
        <v>494</v>
      </c>
      <c r="D4" s="489" t="s">
        <v>495</v>
      </c>
      <c r="E4" s="489" t="s">
        <v>496</v>
      </c>
    </row>
    <row r="5" spans="1:6" ht="18" customHeight="1">
      <c r="A5" s="491" t="s">
        <v>497</v>
      </c>
      <c r="B5" s="491" t="s">
        <v>498</v>
      </c>
      <c r="C5" s="491" t="s">
        <v>499</v>
      </c>
      <c r="D5" s="491" t="s">
        <v>500</v>
      </c>
      <c r="E5" s="491" t="s">
        <v>501</v>
      </c>
    </row>
    <row r="6" spans="1:6" ht="45" customHeight="1">
      <c r="A6" s="492">
        <v>1</v>
      </c>
      <c r="B6" s="493"/>
      <c r="C6" s="494"/>
      <c r="D6" s="495"/>
      <c r="E6" s="496">
        <f t="shared" ref="E6:E15" si="0">C6*D6</f>
        <v>0</v>
      </c>
    </row>
    <row r="7" spans="1:6" ht="45" customHeight="1">
      <c r="A7" s="492">
        <v>2</v>
      </c>
      <c r="B7" s="493"/>
      <c r="C7" s="494"/>
      <c r="D7" s="495"/>
      <c r="E7" s="496">
        <f t="shared" si="0"/>
        <v>0</v>
      </c>
    </row>
    <row r="8" spans="1:6" ht="45" customHeight="1">
      <c r="A8" s="492">
        <v>3</v>
      </c>
      <c r="B8" s="493"/>
      <c r="C8" s="494"/>
      <c r="D8" s="495"/>
      <c r="E8" s="496">
        <f t="shared" si="0"/>
        <v>0</v>
      </c>
    </row>
    <row r="9" spans="1:6" ht="45" customHeight="1">
      <c r="A9" s="492">
        <v>4</v>
      </c>
      <c r="B9" s="493"/>
      <c r="C9" s="494"/>
      <c r="D9" s="495"/>
      <c r="E9" s="496">
        <f t="shared" si="0"/>
        <v>0</v>
      </c>
    </row>
    <row r="10" spans="1:6" ht="45" customHeight="1">
      <c r="A10" s="492">
        <v>5</v>
      </c>
      <c r="B10" s="493"/>
      <c r="C10" s="494"/>
      <c r="D10" s="495"/>
      <c r="E10" s="496">
        <f t="shared" si="0"/>
        <v>0</v>
      </c>
    </row>
    <row r="11" spans="1:6" ht="45" customHeight="1">
      <c r="A11" s="492">
        <v>6</v>
      </c>
      <c r="B11" s="493"/>
      <c r="C11" s="494"/>
      <c r="D11" s="495"/>
      <c r="E11" s="496">
        <f t="shared" si="0"/>
        <v>0</v>
      </c>
    </row>
    <row r="12" spans="1:6" ht="45" customHeight="1">
      <c r="A12" s="492">
        <v>7</v>
      </c>
      <c r="B12" s="493"/>
      <c r="C12" s="494"/>
      <c r="D12" s="495"/>
      <c r="E12" s="496">
        <f t="shared" si="0"/>
        <v>0</v>
      </c>
    </row>
    <row r="13" spans="1:6" ht="45" customHeight="1">
      <c r="A13" s="492">
        <v>8</v>
      </c>
      <c r="B13" s="493"/>
      <c r="C13" s="494"/>
      <c r="D13" s="495"/>
      <c r="E13" s="496">
        <f t="shared" si="0"/>
        <v>0</v>
      </c>
    </row>
    <row r="14" spans="1:6" ht="45" customHeight="1">
      <c r="A14" s="492">
        <v>9</v>
      </c>
      <c r="B14" s="493"/>
      <c r="C14" s="494"/>
      <c r="D14" s="495"/>
      <c r="E14" s="496">
        <f t="shared" si="0"/>
        <v>0</v>
      </c>
    </row>
    <row r="15" spans="1:6" ht="45" customHeight="1">
      <c r="A15" s="492">
        <v>10</v>
      </c>
      <c r="B15" s="493"/>
      <c r="C15" s="494"/>
      <c r="D15" s="495"/>
      <c r="E15" s="496">
        <f t="shared" si="0"/>
        <v>0</v>
      </c>
    </row>
    <row r="16" spans="1:6" ht="45" customHeight="1">
      <c r="A16" s="497"/>
      <c r="B16" s="498" t="s">
        <v>502</v>
      </c>
      <c r="C16" s="498"/>
      <c r="D16" s="498"/>
      <c r="E16" s="498">
        <f>SUM(E6:E15)</f>
        <v>0</v>
      </c>
      <c r="F16" s="268"/>
    </row>
    <row r="17" ht="30" customHeight="1"/>
    <row r="18" ht="30" customHeight="1"/>
    <row r="19" ht="30" customHeight="1"/>
    <row r="20" ht="30" customHeight="1"/>
    <row r="21" ht="30" customHeight="1"/>
  </sheetData>
  <sheetProtection password="916E" sheet="1" formatColumns="0" formatRows="0" selectLockedCells="1"/>
  <customSheetViews>
    <customSheetView guid="{59B22650-2E89-4930-B28D-7EF16B09BF94}" state="hidden">
      <selection activeCell="C8" sqref="C8"/>
      <pageMargins left="0" right="0" top="0" bottom="0" header="0" footer="0"/>
      <pageSetup orientation="portrait" r:id="rId1"/>
      <headerFooter alignWithMargins="0"/>
    </customSheetView>
    <customSheetView guid="{023E95C7-CD0A-46A1-945E-64751E02EBFE}" state="hidden">
      <selection activeCell="C8" sqref="C8"/>
      <pageMargins left="0" right="0" top="0" bottom="0" header="0" footer="0"/>
      <pageSetup orientation="portrait" r:id="rId2"/>
      <headerFooter alignWithMargins="0"/>
    </customSheetView>
    <customSheetView guid="{BB6473B7-092C-417E-97E7-ED0705AE17A0}" state="hidden">
      <selection activeCell="C8" sqref="C8"/>
      <pageMargins left="0" right="0" top="0" bottom="0" header="0" footer="0"/>
      <pageSetup orientation="portrait" r:id="rId3"/>
      <headerFooter alignWithMargins="0"/>
    </customSheetView>
    <customSheetView guid="{A41EE4DE-0D82-4A56-8210-F78316511D11}" state="hidden">
      <selection activeCell="C8" sqref="C8"/>
      <pageMargins left="0" right="0" top="0" bottom="0" header="0" footer="0"/>
      <pageSetup orientation="portrait" r:id="rId4"/>
      <headerFooter alignWithMargins="0"/>
    </customSheetView>
    <customSheetView guid="{1E0C44A1-9358-4FBD-8C2C-4DB661DA1476}" state="hidden">
      <selection activeCell="C8" sqref="C8"/>
      <pageMargins left="0" right="0" top="0" bottom="0" header="0" footer="0"/>
      <pageSetup orientation="portrait" r:id="rId5"/>
      <headerFooter alignWithMargins="0"/>
    </customSheetView>
    <customSheetView guid="{498493C3-769C-4143-9114-C68CD1D40B11}" state="hidden">
      <selection activeCell="C8" sqref="C8"/>
      <pageMargins left="0" right="0" top="0" bottom="0" header="0" footer="0"/>
      <pageSetup orientation="portrait" r:id="rId6"/>
      <headerFooter alignWithMargins="0"/>
    </customSheetView>
    <customSheetView guid="{C431BC99-7569-44AB-83F6-AB73BDED3783}" state="hidden">
      <selection activeCell="C8" sqref="C8"/>
      <pageMargins left="0" right="0" top="0" bottom="0" header="0" footer="0"/>
      <pageSetup orientation="portrait" r:id="rId7"/>
      <headerFooter alignWithMargins="0"/>
    </customSheetView>
    <customSheetView guid="{E97134B6-5E8D-4951-8DA0-73D065532361}" state="hidden">
      <selection activeCell="C8" sqref="C8"/>
      <pageMargins left="0" right="0" top="0" bottom="0" header="0" footer="0"/>
      <pageSetup orientation="portrait" r:id="rId8"/>
      <headerFooter alignWithMargins="0"/>
    </customSheetView>
    <customSheetView guid="{D0757F9E-DF41-4B40-A5E5-F4F8FDD8D61D}" state="hidden">
      <selection activeCell="C8" sqref="C8"/>
      <pageMargins left="0" right="0" top="0" bottom="0" header="0" footer="0"/>
      <pageSetup orientation="portrait" r:id="rId9"/>
      <headerFooter alignWithMargins="0"/>
    </customSheetView>
    <customSheetView guid="{EE46BCD1-F715-4FA9-A5FC-1B125AD601E0}">
      <selection activeCell="B6" sqref="B6:D15"/>
      <pageMargins left="0" right="0" top="0" bottom="0" header="0" footer="0"/>
      <pageSetup orientation="portrait" r:id="rId10"/>
      <headerFooter alignWithMargins="0"/>
    </customSheetView>
    <customSheetView guid="{4AA1107B-A795-4744-B566-827168772C7A}">
      <selection activeCell="B6" sqref="B6:D15"/>
      <pageMargins left="0" right="0" top="0" bottom="0" header="0" footer="0"/>
      <pageSetup orientation="portrait" r:id="rId11"/>
      <headerFooter alignWithMargins="0"/>
    </customSheetView>
    <customSheetView guid="{B23AD343-29DA-4CE0-BD10-47BF44F3782F}">
      <selection activeCell="G8" sqref="G8"/>
      <pageMargins left="0" right="0" top="0" bottom="0" header="0" footer="0"/>
      <pageSetup orientation="portrait" r:id="rId12"/>
      <headerFooter alignWithMargins="0"/>
    </customSheetView>
    <customSheetView guid="{ECE9294F-C910-4036-88BC-B1F2176FB06B}">
      <selection activeCell="B9" sqref="B9"/>
      <pageMargins left="0" right="0" top="0" bottom="0" header="0" footer="0"/>
      <pageSetup orientation="portrait" r:id="rId13"/>
      <headerFooter alignWithMargins="0"/>
    </customSheetView>
    <customSheetView guid="{27A45B7A-04F2-4516-B80B-5ED0825D4ED3}" scale="70">
      <selection activeCell="C6" sqref="C6:D6"/>
      <pageMargins left="0" right="0" top="0" bottom="0" header="0" footer="0"/>
      <pageSetup orientation="portrait" r:id="rId14"/>
      <headerFooter alignWithMargins="0"/>
    </customSheetView>
    <customSheetView guid="{E9F4E142-7D26-464D-BECA-4F3806DB1FE1}">
      <selection activeCell="G8" sqref="G8"/>
      <pageMargins left="0" right="0" top="0" bottom="0" header="0" footer="0"/>
      <pageSetup orientation="portrait" r:id="rId15"/>
      <headerFooter alignWithMargins="0"/>
    </customSheetView>
    <customSheetView guid="{A7DBDDEF-9245-44C6-9EBF-032DB6E1C0A2}" topLeftCell="A9">
      <selection activeCell="B6" sqref="B6:D15"/>
      <pageMargins left="0" right="0" top="0" bottom="0" header="0" footer="0"/>
      <pageSetup orientation="portrait" r:id="rId16"/>
      <headerFooter alignWithMargins="0"/>
    </customSheetView>
    <customSheetView guid="{7487ED9F-BBED-4B2A-9631-22F1A430946B}">
      <selection activeCell="B6" sqref="B6:D15"/>
      <pageMargins left="0" right="0" top="0" bottom="0" header="0" footer="0"/>
      <pageSetup orientation="portrait" r:id="rId17"/>
      <headerFooter alignWithMargins="0"/>
    </customSheetView>
    <customSheetView guid="{B3CE7B10-A914-4559-A6DA-AED8C22AFD6D}" state="hidden">
      <selection activeCell="C8" sqref="C8"/>
      <pageMargins left="0" right="0" top="0" bottom="0" header="0" footer="0"/>
      <pageSetup orientation="portrait" r:id="rId18"/>
      <headerFooter alignWithMargins="0"/>
    </customSheetView>
    <customSheetView guid="{D53177B2-31EC-4222-B97A-A37DCFD9E45B}" state="hidden">
      <selection activeCell="C8" sqref="C8"/>
      <pageMargins left="0" right="0" top="0" bottom="0" header="0" footer="0"/>
      <pageSetup orientation="portrait" r:id="rId19"/>
      <headerFooter alignWithMargins="0"/>
    </customSheetView>
    <customSheetView guid="{223BC0FC-814D-40F0-9795-CE82A16FF3A5}" state="hidden">
      <selection activeCell="C8" sqref="C8"/>
      <pageMargins left="0" right="0" top="0" bottom="0" header="0" footer="0"/>
      <pageSetup orientation="portrait" r:id="rId20"/>
      <headerFooter alignWithMargins="0"/>
    </customSheetView>
    <customSheetView guid="{B835C05C-B615-4DCB-982D-4519616B3CD8}" state="hidden">
      <selection activeCell="C8" sqref="C8"/>
      <pageMargins left="0" right="0" top="0" bottom="0" header="0" footer="0"/>
      <pageSetup orientation="portrait" r:id="rId21"/>
      <headerFooter alignWithMargins="0"/>
    </customSheetView>
    <customSheetView guid="{A34CC49F-E309-4C23-B4F6-1E3B307C10D1}" state="hidden">
      <selection activeCell="C8" sqref="C8"/>
      <pageMargins left="0" right="0" top="0" bottom="0" header="0" footer="0"/>
      <pageSetup orientation="portrait" r:id="rId22"/>
      <headerFooter alignWithMargins="0"/>
    </customSheetView>
    <customSheetView guid="{8909CFDD-4F29-4C72-886E-908773EE94A2}" state="hidden">
      <selection activeCell="C8" sqref="C8"/>
      <pageMargins left="0" right="0" top="0" bottom="0" header="0" footer="0"/>
      <pageSetup orientation="portrait" r:id="rId23"/>
      <headerFooter alignWithMargins="0"/>
    </customSheetView>
    <customSheetView guid="{483E1266-F7EB-4547-BBEC-59BD72B9AE8B}" state="hidden">
      <selection activeCell="C8" sqref="C8"/>
      <pageMargins left="0" right="0" top="0" bottom="0" header="0" footer="0"/>
      <pageSetup orientation="portrait" r:id="rId24"/>
      <headerFooter alignWithMargins="0"/>
    </customSheetView>
  </customSheetViews>
  <mergeCells count="1">
    <mergeCell ref="A2:D2"/>
  </mergeCells>
  <phoneticPr fontId="28" type="noConversion"/>
  <pageMargins left="0.75" right="0.75" top="0.65" bottom="1" header="0.5" footer="0.5"/>
  <pageSetup orientation="portrait" r:id="rId25"/>
  <headerFooter alignWithMargins="0"/>
  <drawing r:id="rId2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99"/>
    <col min="2" max="2" width="26.875" style="500" customWidth="1"/>
    <col min="3" max="3" width="22.875" style="500" customWidth="1"/>
    <col min="4" max="5" width="15.625" style="500" customWidth="1"/>
    <col min="6" max="16384" width="9" style="282"/>
  </cols>
  <sheetData>
    <row r="1" spans="1:6">
      <c r="A1" s="487"/>
      <c r="B1" s="488"/>
      <c r="C1" s="488"/>
      <c r="D1" s="488"/>
      <c r="E1" s="488"/>
    </row>
    <row r="2" spans="1:6" ht="21.95" customHeight="1">
      <c r="A2" s="1352" t="s">
        <v>503</v>
      </c>
      <c r="B2" s="1352"/>
      <c r="C2" s="1352"/>
      <c r="D2" s="1353"/>
      <c r="E2"/>
    </row>
    <row r="3" spans="1:6">
      <c r="A3" s="487"/>
      <c r="B3" s="488"/>
      <c r="C3" s="488"/>
      <c r="D3" s="488"/>
      <c r="E3" s="488"/>
    </row>
    <row r="4" spans="1:6" ht="36" customHeight="1">
      <c r="A4" s="489" t="s">
        <v>492</v>
      </c>
      <c r="B4" s="490" t="s">
        <v>493</v>
      </c>
      <c r="C4" s="489" t="s">
        <v>504</v>
      </c>
      <c r="D4" s="489" t="s">
        <v>505</v>
      </c>
      <c r="E4" s="489" t="s">
        <v>506</v>
      </c>
    </row>
    <row r="5" spans="1:6" ht="18" customHeight="1">
      <c r="A5" s="491" t="s">
        <v>497</v>
      </c>
      <c r="B5" s="491" t="s">
        <v>498</v>
      </c>
      <c r="C5" s="491" t="s">
        <v>499</v>
      </c>
      <c r="D5" s="491" t="s">
        <v>500</v>
      </c>
      <c r="E5" s="491" t="s">
        <v>501</v>
      </c>
    </row>
    <row r="6" spans="1:6" ht="45" customHeight="1">
      <c r="A6" s="492">
        <v>1</v>
      </c>
      <c r="B6" s="493"/>
      <c r="C6" s="494"/>
      <c r="D6" s="495"/>
      <c r="E6" s="496">
        <f>C6*D6</f>
        <v>0</v>
      </c>
    </row>
    <row r="7" spans="1:6" ht="45" customHeight="1">
      <c r="A7" s="492">
        <v>2</v>
      </c>
      <c r="B7" s="493"/>
      <c r="C7" s="494"/>
      <c r="D7" s="495"/>
      <c r="E7" s="496">
        <f t="shared" ref="E7:E15" si="0">C7*D7</f>
        <v>0</v>
      </c>
    </row>
    <row r="8" spans="1:6" ht="45" customHeight="1">
      <c r="A8" s="492">
        <v>3</v>
      </c>
      <c r="B8" s="493"/>
      <c r="C8" s="494"/>
      <c r="D8" s="495"/>
      <c r="E8" s="496">
        <f t="shared" si="0"/>
        <v>0</v>
      </c>
    </row>
    <row r="9" spans="1:6" ht="45" customHeight="1">
      <c r="A9" s="492">
        <v>4</v>
      </c>
      <c r="B9" s="493"/>
      <c r="C9" s="494"/>
      <c r="D9" s="495"/>
      <c r="E9" s="496">
        <f t="shared" si="0"/>
        <v>0</v>
      </c>
    </row>
    <row r="10" spans="1:6" ht="45" customHeight="1">
      <c r="A10" s="492">
        <v>5</v>
      </c>
      <c r="B10" s="493"/>
      <c r="C10" s="494"/>
      <c r="D10" s="495"/>
      <c r="E10" s="496">
        <f t="shared" si="0"/>
        <v>0</v>
      </c>
    </row>
    <row r="11" spans="1:6" ht="45" customHeight="1">
      <c r="A11" s="492">
        <v>6</v>
      </c>
      <c r="B11" s="493"/>
      <c r="C11" s="494"/>
      <c r="D11" s="495"/>
      <c r="E11" s="496">
        <f t="shared" si="0"/>
        <v>0</v>
      </c>
    </row>
    <row r="12" spans="1:6" ht="45" customHeight="1">
      <c r="A12" s="492">
        <v>7</v>
      </c>
      <c r="B12" s="493"/>
      <c r="C12" s="494"/>
      <c r="D12" s="495"/>
      <c r="E12" s="496">
        <f t="shared" si="0"/>
        <v>0</v>
      </c>
    </row>
    <row r="13" spans="1:6" ht="45" customHeight="1">
      <c r="A13" s="492">
        <v>8</v>
      </c>
      <c r="B13" s="493"/>
      <c r="C13" s="494"/>
      <c r="D13" s="495"/>
      <c r="E13" s="496">
        <f t="shared" si="0"/>
        <v>0</v>
      </c>
    </row>
    <row r="14" spans="1:6" ht="45" customHeight="1">
      <c r="A14" s="492">
        <v>9</v>
      </c>
      <c r="B14" s="493"/>
      <c r="C14" s="494"/>
      <c r="D14" s="495"/>
      <c r="E14" s="496">
        <f t="shared" si="0"/>
        <v>0</v>
      </c>
    </row>
    <row r="15" spans="1:6" ht="45" customHeight="1">
      <c r="A15" s="492">
        <v>10</v>
      </c>
      <c r="B15" s="493"/>
      <c r="C15" s="494"/>
      <c r="D15" s="495"/>
      <c r="E15" s="496">
        <f t="shared" si="0"/>
        <v>0</v>
      </c>
    </row>
    <row r="16" spans="1:6" ht="45" customHeight="1">
      <c r="A16" s="497"/>
      <c r="B16" s="498" t="s">
        <v>502</v>
      </c>
      <c r="C16" s="498"/>
      <c r="D16" s="498"/>
      <c r="E16" s="498">
        <f>SUM(E6:E15)</f>
        <v>0</v>
      </c>
      <c r="F16" s="268"/>
    </row>
    <row r="17" ht="30" customHeight="1"/>
    <row r="18" ht="30" customHeight="1"/>
    <row r="19" ht="30" customHeight="1"/>
    <row r="20" ht="30" customHeight="1"/>
    <row r="21" ht="30" customHeight="1"/>
  </sheetData>
  <sheetProtection password="916E" sheet="1" formatColumns="0" formatRows="0" selectLockedCells="1"/>
  <customSheetViews>
    <customSheetView guid="{59B22650-2E89-4930-B28D-7EF16B09BF94}" state="hidden">
      <selection activeCell="B6" sqref="B6"/>
      <pageMargins left="0" right="0" top="0" bottom="0" header="0" footer="0"/>
      <pageSetup orientation="portrait" r:id="rId1"/>
      <headerFooter alignWithMargins="0"/>
    </customSheetView>
    <customSheetView guid="{023E95C7-CD0A-46A1-945E-64751E02EBFE}" state="hidden">
      <selection activeCell="B6" sqref="B6"/>
      <pageMargins left="0" right="0" top="0" bottom="0" header="0" footer="0"/>
      <pageSetup orientation="portrait" r:id="rId2"/>
      <headerFooter alignWithMargins="0"/>
    </customSheetView>
    <customSheetView guid="{BB6473B7-092C-417E-97E7-ED0705AE17A0}" state="hidden">
      <selection activeCell="B6" sqref="B6"/>
      <pageMargins left="0" right="0" top="0" bottom="0" header="0" footer="0"/>
      <pageSetup orientation="portrait" r:id="rId3"/>
      <headerFooter alignWithMargins="0"/>
    </customSheetView>
    <customSheetView guid="{A41EE4DE-0D82-4A56-8210-F78316511D11}" state="hidden">
      <selection activeCell="B6" sqref="B6"/>
      <pageMargins left="0" right="0" top="0" bottom="0" header="0" footer="0"/>
      <pageSetup orientation="portrait" r:id="rId4"/>
      <headerFooter alignWithMargins="0"/>
    </customSheetView>
    <customSheetView guid="{1E0C44A1-9358-4FBD-8C2C-4DB661DA1476}" state="hidden">
      <selection activeCell="B6" sqref="B6"/>
      <pageMargins left="0" right="0" top="0" bottom="0" header="0" footer="0"/>
      <pageSetup orientation="portrait" r:id="rId5"/>
      <headerFooter alignWithMargins="0"/>
    </customSheetView>
    <customSheetView guid="{498493C3-769C-4143-9114-C68CD1D40B11}" state="hidden">
      <selection activeCell="B6" sqref="B6"/>
      <pageMargins left="0" right="0" top="0" bottom="0" header="0" footer="0"/>
      <pageSetup orientation="portrait" r:id="rId6"/>
      <headerFooter alignWithMargins="0"/>
    </customSheetView>
    <customSheetView guid="{C431BC99-7569-44AB-83F6-AB73BDED3783}" state="hidden">
      <selection activeCell="B6" sqref="B6"/>
      <pageMargins left="0" right="0" top="0" bottom="0" header="0" footer="0"/>
      <pageSetup orientation="portrait" r:id="rId7"/>
      <headerFooter alignWithMargins="0"/>
    </customSheetView>
    <customSheetView guid="{E97134B6-5E8D-4951-8DA0-73D065532361}" state="hidden">
      <selection activeCell="B6" sqref="B6"/>
      <pageMargins left="0" right="0" top="0" bottom="0" header="0" footer="0"/>
      <pageSetup orientation="portrait" r:id="rId8"/>
      <headerFooter alignWithMargins="0"/>
    </customSheetView>
    <customSheetView guid="{D0757F9E-DF41-4B40-A5E5-F4F8FDD8D61D}" state="hidden">
      <selection activeCell="B6" sqref="B6"/>
      <pageMargins left="0" right="0" top="0" bottom="0" header="0" footer="0"/>
      <pageSetup orientation="portrait" r:id="rId9"/>
      <headerFooter alignWithMargins="0"/>
    </customSheetView>
    <customSheetView guid="{EE46BCD1-F715-4FA9-A5FC-1B125AD601E0}">
      <selection activeCell="G8" sqref="G8"/>
      <pageMargins left="0" right="0" top="0" bottom="0" header="0" footer="0"/>
      <pageSetup orientation="portrait" r:id="rId10"/>
      <headerFooter alignWithMargins="0"/>
    </customSheetView>
    <customSheetView guid="{4AA1107B-A795-4744-B566-827168772C7A}" topLeftCell="A10">
      <selection activeCell="G8" sqref="G8"/>
      <pageMargins left="0" right="0" top="0" bottom="0" header="0" footer="0"/>
      <pageSetup orientation="portrait" r:id="rId11"/>
      <headerFooter alignWithMargins="0"/>
    </customSheetView>
    <customSheetView guid="{B23AD343-29DA-4CE0-BD10-47BF44F3782F}">
      <selection activeCell="G8" sqref="G8"/>
      <pageMargins left="0" right="0" top="0" bottom="0" header="0" footer="0"/>
      <pageSetup orientation="portrait" r:id="rId12"/>
      <headerFooter alignWithMargins="0"/>
    </customSheetView>
    <customSheetView guid="{ECE9294F-C910-4036-88BC-B1F2176FB06B}">
      <selection activeCell="B11" sqref="B11"/>
      <pageMargins left="0" right="0" top="0" bottom="0" header="0" footer="0"/>
      <pageSetup orientation="portrait" r:id="rId13"/>
      <headerFooter alignWithMargins="0"/>
    </customSheetView>
    <customSheetView guid="{27A45B7A-04F2-4516-B80B-5ED0825D4ED3}" scale="70">
      <selection activeCell="C6" sqref="C6:D6"/>
      <pageMargins left="0" right="0" top="0" bottom="0" header="0" footer="0"/>
      <pageSetup orientation="portrait" r:id="rId14"/>
      <headerFooter alignWithMargins="0"/>
    </customSheetView>
    <customSheetView guid="{E9F4E142-7D26-464D-BECA-4F3806DB1FE1}">
      <selection activeCell="G8" sqref="G8"/>
      <pageMargins left="0" right="0" top="0" bottom="0" header="0" footer="0"/>
      <pageSetup orientation="portrait" r:id="rId15"/>
      <headerFooter alignWithMargins="0"/>
    </customSheetView>
    <customSheetView guid="{A7DBDDEF-9245-44C6-9EBF-032DB6E1C0A2}" topLeftCell="A10">
      <selection activeCell="G8" sqref="G8"/>
      <pageMargins left="0" right="0" top="0" bottom="0" header="0" footer="0"/>
      <pageSetup orientation="portrait" r:id="rId16"/>
      <headerFooter alignWithMargins="0"/>
    </customSheetView>
    <customSheetView guid="{7487ED9F-BBED-4B2A-9631-22F1A430946B}" topLeftCell="A10">
      <selection activeCell="G8" sqref="G8"/>
      <pageMargins left="0" right="0" top="0" bottom="0" header="0" footer="0"/>
      <pageSetup orientation="portrait" r:id="rId17"/>
      <headerFooter alignWithMargins="0"/>
    </customSheetView>
    <customSheetView guid="{B3CE7B10-A914-4559-A6DA-AED8C22AFD6D}" state="hidden">
      <selection activeCell="B6" sqref="B6"/>
      <pageMargins left="0" right="0" top="0" bottom="0" header="0" footer="0"/>
      <pageSetup orientation="portrait" r:id="rId18"/>
      <headerFooter alignWithMargins="0"/>
    </customSheetView>
    <customSheetView guid="{D53177B2-31EC-4222-B97A-A37DCFD9E45B}" state="hidden">
      <selection activeCell="B6" sqref="B6"/>
      <pageMargins left="0" right="0" top="0" bottom="0" header="0" footer="0"/>
      <pageSetup orientation="portrait" r:id="rId19"/>
      <headerFooter alignWithMargins="0"/>
    </customSheetView>
    <customSheetView guid="{223BC0FC-814D-40F0-9795-CE82A16FF3A5}" state="hidden">
      <selection activeCell="B6" sqref="B6"/>
      <pageMargins left="0" right="0" top="0" bottom="0" header="0" footer="0"/>
      <pageSetup orientation="portrait" r:id="rId20"/>
      <headerFooter alignWithMargins="0"/>
    </customSheetView>
    <customSheetView guid="{B835C05C-B615-4DCB-982D-4519616B3CD8}" state="hidden">
      <selection activeCell="B6" sqref="B6"/>
      <pageMargins left="0" right="0" top="0" bottom="0" header="0" footer="0"/>
      <pageSetup orientation="portrait" r:id="rId21"/>
      <headerFooter alignWithMargins="0"/>
    </customSheetView>
    <customSheetView guid="{A34CC49F-E309-4C23-B4F6-1E3B307C10D1}" state="hidden">
      <selection activeCell="B6" sqref="B6"/>
      <pageMargins left="0" right="0" top="0" bottom="0" header="0" footer="0"/>
      <pageSetup orientation="portrait" r:id="rId22"/>
      <headerFooter alignWithMargins="0"/>
    </customSheetView>
    <customSheetView guid="{8909CFDD-4F29-4C72-886E-908773EE94A2}" state="hidden">
      <selection activeCell="B6" sqref="B6"/>
      <pageMargins left="0" right="0" top="0" bottom="0" header="0" footer="0"/>
      <pageSetup orientation="portrait" r:id="rId23"/>
      <headerFooter alignWithMargins="0"/>
    </customSheetView>
    <customSheetView guid="{483E1266-F7EB-4547-BBEC-59BD72B9AE8B}" state="hidden">
      <selection activeCell="B6" sqref="B6"/>
      <pageMargins left="0" right="0" top="0" bottom="0" header="0" footer="0"/>
      <pageSetup orientation="portrait" r:id="rId24"/>
      <headerFooter alignWithMargins="0"/>
    </customSheetView>
  </customSheetViews>
  <mergeCells count="1">
    <mergeCell ref="A2:D2"/>
  </mergeCells>
  <phoneticPr fontId="28" type="noConversion"/>
  <pageMargins left="0.75" right="0.75" top="0.65" bottom="1" header="0.5" footer="0.5"/>
  <pageSetup orientation="portrait" r:id="rId25"/>
  <headerFooter alignWithMargins="0"/>
  <drawing r:id="rId2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99" customWidth="1"/>
    <col min="2" max="4" width="20.625" style="500" customWidth="1"/>
    <col min="5" max="5" width="9.625" style="500" customWidth="1"/>
    <col min="6" max="6" width="12.625" style="500" customWidth="1"/>
    <col min="7" max="16384" width="9" style="282"/>
  </cols>
  <sheetData>
    <row r="1" spans="1:7">
      <c r="A1" s="487"/>
      <c r="B1" s="488"/>
      <c r="C1" s="488"/>
      <c r="D1" s="488"/>
      <c r="E1" s="488"/>
      <c r="F1" s="488"/>
    </row>
    <row r="2" spans="1:7" ht="21.95" customHeight="1">
      <c r="A2" s="1352" t="s">
        <v>507</v>
      </c>
      <c r="B2" s="1352"/>
      <c r="C2" s="1352"/>
      <c r="D2" s="1352"/>
      <c r="E2" s="1353"/>
      <c r="F2" s="282"/>
    </row>
    <row r="3" spans="1:7">
      <c r="A3" s="487"/>
      <c r="B3" s="488"/>
      <c r="C3" s="488"/>
      <c r="D3" s="488"/>
      <c r="E3" s="488"/>
      <c r="F3" s="488"/>
    </row>
    <row r="4" spans="1:7" ht="53.25" customHeight="1">
      <c r="A4" s="489" t="s">
        <v>492</v>
      </c>
      <c r="B4" s="490" t="s">
        <v>493</v>
      </c>
      <c r="C4" s="489" t="s">
        <v>508</v>
      </c>
      <c r="D4" s="489" t="s">
        <v>509</v>
      </c>
      <c r="E4" s="489" t="s">
        <v>510</v>
      </c>
      <c r="F4" s="489" t="s">
        <v>511</v>
      </c>
    </row>
    <row r="5" spans="1:7" ht="18" customHeight="1">
      <c r="A5" s="491" t="s">
        <v>497</v>
      </c>
      <c r="B5" s="491" t="s">
        <v>498</v>
      </c>
      <c r="C5" s="491" t="s">
        <v>499</v>
      </c>
      <c r="D5" s="491" t="s">
        <v>500</v>
      </c>
      <c r="E5" s="501" t="s">
        <v>512</v>
      </c>
      <c r="F5" s="491" t="s">
        <v>513</v>
      </c>
    </row>
    <row r="6" spans="1:7" ht="45" customHeight="1">
      <c r="A6" s="492">
        <v>1</v>
      </c>
      <c r="B6" s="493"/>
      <c r="C6" s="494"/>
      <c r="D6" s="494"/>
      <c r="E6" s="495"/>
      <c r="F6" s="496">
        <f>C6*E6</f>
        <v>0</v>
      </c>
    </row>
    <row r="7" spans="1:7" ht="45" customHeight="1">
      <c r="A7" s="492">
        <v>2</v>
      </c>
      <c r="B7" s="493"/>
      <c r="C7" s="494"/>
      <c r="D7" s="494"/>
      <c r="E7" s="495"/>
      <c r="F7" s="496">
        <f t="shared" ref="F7:F15" si="0">C7*E7</f>
        <v>0</v>
      </c>
    </row>
    <row r="8" spans="1:7" ht="45" customHeight="1">
      <c r="A8" s="492">
        <v>3</v>
      </c>
      <c r="B8" s="493"/>
      <c r="C8" s="494"/>
      <c r="D8" s="494"/>
      <c r="E8" s="495"/>
      <c r="F8" s="496">
        <f t="shared" si="0"/>
        <v>0</v>
      </c>
    </row>
    <row r="9" spans="1:7" ht="45" customHeight="1">
      <c r="A9" s="492">
        <v>4</v>
      </c>
      <c r="B9" s="493"/>
      <c r="C9" s="494"/>
      <c r="D9" s="494"/>
      <c r="E9" s="495"/>
      <c r="F9" s="496">
        <f t="shared" si="0"/>
        <v>0</v>
      </c>
    </row>
    <row r="10" spans="1:7" ht="45" customHeight="1">
      <c r="A10" s="492">
        <v>5</v>
      </c>
      <c r="B10" s="493"/>
      <c r="C10" s="494"/>
      <c r="D10" s="494"/>
      <c r="E10" s="495"/>
      <c r="F10" s="496">
        <f t="shared" si="0"/>
        <v>0</v>
      </c>
    </row>
    <row r="11" spans="1:7" ht="45" customHeight="1">
      <c r="A11" s="492">
        <v>6</v>
      </c>
      <c r="B11" s="493"/>
      <c r="C11" s="494"/>
      <c r="D11" s="494"/>
      <c r="E11" s="495"/>
      <c r="F11" s="496">
        <f t="shared" si="0"/>
        <v>0</v>
      </c>
    </row>
    <row r="12" spans="1:7" ht="45" customHeight="1">
      <c r="A12" s="492">
        <v>7</v>
      </c>
      <c r="B12" s="493"/>
      <c r="C12" s="494"/>
      <c r="D12" s="494"/>
      <c r="E12" s="495"/>
      <c r="F12" s="496">
        <f t="shared" si="0"/>
        <v>0</v>
      </c>
    </row>
    <row r="13" spans="1:7" ht="45" customHeight="1">
      <c r="A13" s="492">
        <v>8</v>
      </c>
      <c r="B13" s="493"/>
      <c r="C13" s="494"/>
      <c r="D13" s="494"/>
      <c r="E13" s="495"/>
      <c r="F13" s="496">
        <f t="shared" si="0"/>
        <v>0</v>
      </c>
    </row>
    <row r="14" spans="1:7" ht="45" customHeight="1">
      <c r="A14" s="492">
        <v>9</v>
      </c>
      <c r="B14" s="493"/>
      <c r="C14" s="494"/>
      <c r="D14" s="494"/>
      <c r="E14" s="495"/>
      <c r="F14" s="496">
        <f t="shared" si="0"/>
        <v>0</v>
      </c>
    </row>
    <row r="15" spans="1:7" ht="45" customHeight="1">
      <c r="A15" s="492">
        <v>10</v>
      </c>
      <c r="B15" s="493"/>
      <c r="C15" s="494"/>
      <c r="D15" s="494"/>
      <c r="E15" s="495"/>
      <c r="F15" s="496">
        <f t="shared" si="0"/>
        <v>0</v>
      </c>
    </row>
    <row r="16" spans="1:7" ht="45" customHeight="1">
      <c r="A16" s="497"/>
      <c r="B16" s="498" t="s">
        <v>502</v>
      </c>
      <c r="C16" s="498"/>
      <c r="D16" s="498"/>
      <c r="E16" s="498"/>
      <c r="F16" s="498">
        <f>SUM(F6:F15)</f>
        <v>0</v>
      </c>
      <c r="G16" s="268"/>
    </row>
    <row r="17" ht="30" customHeight="1"/>
    <row r="18" ht="30" customHeight="1"/>
    <row r="19" ht="30" customHeight="1"/>
    <row r="20" ht="30" customHeight="1"/>
    <row r="21" ht="30" customHeight="1"/>
  </sheetData>
  <sheetProtection password="E848" sheet="1" formatColumns="0" formatRows="0" selectLockedCells="1"/>
  <customSheetViews>
    <customSheetView guid="{59B22650-2E89-4930-B28D-7EF16B09BF94}" state="hidden">
      <selection activeCell="E8" sqref="E8"/>
      <pageMargins left="0" right="0" top="0" bottom="0" header="0" footer="0"/>
      <pageSetup orientation="portrait" r:id="rId1"/>
      <headerFooter alignWithMargins="0"/>
    </customSheetView>
    <customSheetView guid="{023E95C7-CD0A-46A1-945E-64751E02EBFE}" state="hidden">
      <selection activeCell="E8" sqref="E8"/>
      <pageMargins left="0" right="0" top="0" bottom="0" header="0" footer="0"/>
      <pageSetup orientation="portrait" r:id="rId2"/>
      <headerFooter alignWithMargins="0"/>
    </customSheetView>
    <customSheetView guid="{BB6473B7-092C-417E-97E7-ED0705AE17A0}" state="hidden">
      <selection activeCell="E8" sqref="E8"/>
      <pageMargins left="0" right="0" top="0" bottom="0" header="0" footer="0"/>
      <pageSetup orientation="portrait" r:id="rId3"/>
      <headerFooter alignWithMargins="0"/>
    </customSheetView>
    <customSheetView guid="{A41EE4DE-0D82-4A56-8210-F78316511D11}" state="hidden">
      <selection activeCell="E8" sqref="E8"/>
      <pageMargins left="0" right="0" top="0" bottom="0" header="0" footer="0"/>
      <pageSetup orientation="portrait" r:id="rId4"/>
      <headerFooter alignWithMargins="0"/>
    </customSheetView>
    <customSheetView guid="{1E0C44A1-9358-4FBD-8C2C-4DB661DA1476}" state="hidden">
      <selection activeCell="E8" sqref="E8"/>
      <pageMargins left="0" right="0" top="0" bottom="0" header="0" footer="0"/>
      <pageSetup orientation="portrait" r:id="rId5"/>
      <headerFooter alignWithMargins="0"/>
    </customSheetView>
    <customSheetView guid="{498493C3-769C-4143-9114-C68CD1D40B11}" state="hidden">
      <selection activeCell="E8" sqref="E8"/>
      <pageMargins left="0" right="0" top="0" bottom="0" header="0" footer="0"/>
      <pageSetup orientation="portrait" r:id="rId6"/>
      <headerFooter alignWithMargins="0"/>
    </customSheetView>
    <customSheetView guid="{C431BC99-7569-44AB-83F6-AB73BDED3783}" state="hidden">
      <selection activeCell="E8" sqref="E8"/>
      <pageMargins left="0" right="0" top="0" bottom="0" header="0" footer="0"/>
      <pageSetup orientation="portrait" r:id="rId7"/>
      <headerFooter alignWithMargins="0"/>
    </customSheetView>
    <customSheetView guid="{E97134B6-5E8D-4951-8DA0-73D065532361}" state="hidden">
      <selection activeCell="E8" sqref="E8"/>
      <pageMargins left="0" right="0" top="0" bottom="0" header="0" footer="0"/>
      <pageSetup orientation="portrait" r:id="rId8"/>
      <headerFooter alignWithMargins="0"/>
    </customSheetView>
    <customSheetView guid="{D0757F9E-DF41-4B40-A5E5-F4F8FDD8D61D}" state="hidden">
      <selection activeCell="E8" sqref="E8"/>
      <pageMargins left="0" right="0" top="0" bottom="0" header="0" footer="0"/>
      <pageSetup orientation="portrait" r:id="rId9"/>
      <headerFooter alignWithMargins="0"/>
    </customSheetView>
    <customSheetView guid="{EE46BCD1-F715-4FA9-A5FC-1B125AD601E0}">
      <selection activeCell="E8" sqref="E8"/>
      <pageMargins left="0" right="0" top="0" bottom="0" header="0" footer="0"/>
      <pageSetup orientation="portrait" r:id="rId10"/>
      <headerFooter alignWithMargins="0"/>
    </customSheetView>
    <customSheetView guid="{4AA1107B-A795-4744-B566-827168772C7A}">
      <selection activeCell="E8" sqref="E8"/>
      <pageMargins left="0" right="0" top="0" bottom="0" header="0" footer="0"/>
      <pageSetup orientation="portrait" r:id="rId11"/>
      <headerFooter alignWithMargins="0"/>
    </customSheetView>
    <customSheetView guid="{B23AD343-29DA-4CE0-BD10-47BF44F3782F}">
      <selection activeCell="G8" sqref="G8"/>
      <pageMargins left="0" right="0" top="0" bottom="0" header="0" footer="0"/>
      <pageSetup orientation="portrait" r:id="rId12"/>
      <headerFooter alignWithMargins="0"/>
    </customSheetView>
    <customSheetView guid="{ECE9294F-C910-4036-88BC-B1F2176FB06B}">
      <selection activeCell="B6" sqref="B6"/>
      <pageMargins left="0" right="0" top="0" bottom="0" header="0" footer="0"/>
      <pageSetup orientation="portrait" r:id="rId13"/>
      <headerFooter alignWithMargins="0"/>
    </customSheetView>
    <customSheetView guid="{27A45B7A-04F2-4516-B80B-5ED0825D4ED3}" scale="70">
      <selection activeCell="C6" sqref="C6"/>
      <pageMargins left="0" right="0" top="0" bottom="0" header="0" footer="0"/>
      <pageSetup orientation="portrait" r:id="rId14"/>
      <headerFooter alignWithMargins="0"/>
    </customSheetView>
    <customSheetView guid="{E9F4E142-7D26-464D-BECA-4F3806DB1FE1}">
      <selection activeCell="G8" sqref="G8"/>
      <pageMargins left="0" right="0" top="0" bottom="0" header="0" footer="0"/>
      <pageSetup orientation="portrait" r:id="rId15"/>
      <headerFooter alignWithMargins="0"/>
    </customSheetView>
    <customSheetView guid="{A7DBDDEF-9245-44C6-9EBF-032DB6E1C0A2}" topLeftCell="A9">
      <selection activeCell="B9" sqref="B9"/>
      <pageMargins left="0" right="0" top="0" bottom="0" header="0" footer="0"/>
      <pageSetup orientation="portrait" r:id="rId16"/>
      <headerFooter alignWithMargins="0"/>
    </customSheetView>
    <customSheetView guid="{7487ED9F-BBED-4B2A-9631-22F1A430946B}">
      <selection activeCell="E8" sqref="E8"/>
      <pageMargins left="0" right="0" top="0" bottom="0" header="0" footer="0"/>
      <pageSetup orientation="portrait" r:id="rId17"/>
      <headerFooter alignWithMargins="0"/>
    </customSheetView>
    <customSheetView guid="{B3CE7B10-A914-4559-A6DA-AED8C22AFD6D}" state="hidden">
      <selection activeCell="E8" sqref="E8"/>
      <pageMargins left="0" right="0" top="0" bottom="0" header="0" footer="0"/>
      <pageSetup orientation="portrait" r:id="rId18"/>
      <headerFooter alignWithMargins="0"/>
    </customSheetView>
    <customSheetView guid="{D53177B2-31EC-4222-B97A-A37DCFD9E45B}" state="hidden">
      <selection activeCell="E8" sqref="E8"/>
      <pageMargins left="0" right="0" top="0" bottom="0" header="0" footer="0"/>
      <pageSetup orientation="portrait" r:id="rId19"/>
      <headerFooter alignWithMargins="0"/>
    </customSheetView>
    <customSheetView guid="{223BC0FC-814D-40F0-9795-CE82A16FF3A5}" state="hidden">
      <selection activeCell="E8" sqref="E8"/>
      <pageMargins left="0" right="0" top="0" bottom="0" header="0" footer="0"/>
      <pageSetup orientation="portrait" r:id="rId20"/>
      <headerFooter alignWithMargins="0"/>
    </customSheetView>
    <customSheetView guid="{B835C05C-B615-4DCB-982D-4519616B3CD8}" state="hidden">
      <selection activeCell="E8" sqref="E8"/>
      <pageMargins left="0" right="0" top="0" bottom="0" header="0" footer="0"/>
      <pageSetup orientation="portrait" r:id="rId21"/>
      <headerFooter alignWithMargins="0"/>
    </customSheetView>
    <customSheetView guid="{A34CC49F-E309-4C23-B4F6-1E3B307C10D1}" state="hidden">
      <selection activeCell="E8" sqref="E8"/>
      <pageMargins left="0" right="0" top="0" bottom="0" header="0" footer="0"/>
      <pageSetup orientation="portrait" r:id="rId22"/>
      <headerFooter alignWithMargins="0"/>
    </customSheetView>
    <customSheetView guid="{8909CFDD-4F29-4C72-886E-908773EE94A2}" state="hidden">
      <selection activeCell="E8" sqref="E8"/>
      <pageMargins left="0" right="0" top="0" bottom="0" header="0" footer="0"/>
      <pageSetup orientation="portrait" r:id="rId23"/>
      <headerFooter alignWithMargins="0"/>
    </customSheetView>
    <customSheetView guid="{483E1266-F7EB-4547-BBEC-59BD72B9AE8B}" state="hidden">
      <selection activeCell="E8" sqref="E8"/>
      <pageMargins left="0" right="0" top="0" bottom="0" header="0" footer="0"/>
      <pageSetup orientation="portrait" r:id="rId24"/>
      <headerFooter alignWithMargins="0"/>
    </customSheetView>
  </customSheetViews>
  <mergeCells count="1">
    <mergeCell ref="A2:E2"/>
  </mergeCells>
  <phoneticPr fontId="28" type="noConversion"/>
  <pageMargins left="0.75" right="0.62" top="0.65" bottom="1" header="0.5" footer="0.5"/>
  <pageSetup orientation="portrait" r:id="rId25"/>
  <headerFooter alignWithMargins="0"/>
  <drawing r:id="rId2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topLeftCell="A66" zoomScaleNormal="100" zoomScaleSheetLayoutView="100" workbookViewId="0">
      <selection activeCell="D56" sqref="D56:F56"/>
    </sheetView>
  </sheetViews>
  <sheetFormatPr defaultColWidth="8" defaultRowHeight="16.5"/>
  <cols>
    <col min="1" max="1" width="9.375" style="406" customWidth="1"/>
    <col min="2" max="2" width="9.375" style="408" customWidth="1"/>
    <col min="3" max="3" width="12.875" style="406" customWidth="1"/>
    <col min="4" max="4" width="18.125" style="406" customWidth="1"/>
    <col min="5" max="5" width="11.125" style="406" customWidth="1"/>
    <col min="6" max="6" width="29" style="406" customWidth="1"/>
    <col min="7" max="8" width="8" style="406" hidden="1" customWidth="1"/>
    <col min="9" max="11" width="8" style="405" hidden="1" customWidth="1"/>
    <col min="12" max="24" width="8" style="405" customWidth="1"/>
    <col min="25" max="27" width="8" style="405" hidden="1" customWidth="1"/>
    <col min="28" max="28" width="17.5" style="405" hidden="1" customWidth="1"/>
    <col min="29" max="29" width="12.125" style="405" hidden="1" customWidth="1"/>
    <col min="30" max="30" width="8" style="403" hidden="1" customWidth="1"/>
    <col min="31" max="31" width="8" style="404" hidden="1" customWidth="1"/>
    <col min="32" max="32" width="12" style="404" hidden="1" customWidth="1"/>
    <col min="33" max="35" width="8" style="403" hidden="1" customWidth="1"/>
    <col min="36" max="36" width="9.125" style="403" hidden="1" customWidth="1"/>
    <col min="37" max="40" width="8" style="403" hidden="1" customWidth="1"/>
    <col min="41" max="41" width="8" style="403" customWidth="1"/>
    <col min="42" max="16384" width="8" style="405"/>
  </cols>
  <sheetData>
    <row r="1" spans="1:36" ht="17.25">
      <c r="A1" s="398" t="str">
        <f>Cover!B3</f>
        <v>Spec. No.: CC/NT/W-AIS/DOM/A02/24/08413</v>
      </c>
      <c r="B1" s="398"/>
      <c r="C1" s="399"/>
      <c r="D1" s="399"/>
      <c r="E1" s="399"/>
      <c r="F1" s="400" t="s">
        <v>514</v>
      </c>
      <c r="G1" s="401"/>
      <c r="H1" s="401"/>
      <c r="I1" s="402"/>
      <c r="J1" s="402"/>
      <c r="K1" s="402"/>
      <c r="L1" s="402"/>
      <c r="M1" s="402"/>
      <c r="N1" s="402"/>
      <c r="O1" s="402"/>
      <c r="P1" s="402"/>
      <c r="Q1" s="402"/>
      <c r="R1" s="402"/>
      <c r="S1" s="402"/>
      <c r="T1" s="402"/>
      <c r="U1" s="402"/>
      <c r="V1" s="402"/>
      <c r="W1" s="402"/>
      <c r="X1" s="402"/>
      <c r="Y1" s="402"/>
      <c r="Z1" s="402" t="str">
        <f>'Names of Bidder'!D6</f>
        <v>Sole Bidder</v>
      </c>
      <c r="AA1" s="402"/>
      <c r="AB1" s="402"/>
      <c r="AC1" s="402"/>
      <c r="AE1" s="404">
        <v>1</v>
      </c>
      <c r="AF1" s="404" t="s">
        <v>515</v>
      </c>
      <c r="AI1" s="404">
        <v>1</v>
      </c>
      <c r="AJ1" s="403" t="s">
        <v>516</v>
      </c>
    </row>
    <row r="2" spans="1:36">
      <c r="A2" s="401"/>
      <c r="B2" s="401"/>
      <c r="C2" s="401"/>
      <c r="D2" s="401"/>
      <c r="E2" s="401"/>
      <c r="F2" s="401"/>
      <c r="G2" s="401"/>
      <c r="H2" s="401"/>
      <c r="I2" s="402"/>
      <c r="J2" s="402"/>
      <c r="K2" s="402"/>
      <c r="L2" s="402"/>
      <c r="M2" s="402"/>
      <c r="N2" s="402"/>
      <c r="O2" s="402"/>
      <c r="P2" s="402"/>
      <c r="Q2" s="402"/>
      <c r="R2" s="402"/>
      <c r="S2" s="402"/>
      <c r="T2" s="402"/>
      <c r="U2" s="402"/>
      <c r="V2" s="402"/>
      <c r="W2" s="402"/>
      <c r="X2" s="402"/>
      <c r="Y2" s="402"/>
      <c r="Z2" s="402">
        <f>'Names of Bidder'!L6</f>
        <v>0</v>
      </c>
      <c r="AA2" s="402"/>
      <c r="AB2" s="402"/>
      <c r="AC2" s="402"/>
      <c r="AE2" s="404">
        <v>2</v>
      </c>
      <c r="AF2" s="404" t="s">
        <v>517</v>
      </c>
      <c r="AI2" s="404">
        <v>2</v>
      </c>
      <c r="AJ2" s="403" t="s">
        <v>518</v>
      </c>
    </row>
    <row r="3" spans="1:36">
      <c r="A3" s="1357" t="s">
        <v>519</v>
      </c>
      <c r="B3" s="1357"/>
      <c r="C3" s="1357"/>
      <c r="D3" s="1357"/>
      <c r="E3" s="1357"/>
      <c r="F3" s="1357"/>
      <c r="G3" s="401"/>
      <c r="H3" s="401"/>
      <c r="I3" s="402"/>
      <c r="J3" s="402"/>
      <c r="K3" s="402"/>
      <c r="L3" s="402"/>
      <c r="M3" s="402"/>
      <c r="N3" s="402"/>
      <c r="O3" s="402"/>
      <c r="P3" s="402"/>
      <c r="Q3" s="402"/>
      <c r="R3" s="402"/>
      <c r="S3" s="402"/>
      <c r="T3" s="402"/>
      <c r="U3" s="402"/>
      <c r="V3" s="402"/>
      <c r="W3" s="402"/>
      <c r="X3" s="402"/>
      <c r="Y3" s="402"/>
      <c r="Z3" s="402"/>
      <c r="AA3" s="402"/>
      <c r="AB3" s="402"/>
      <c r="AC3" s="402"/>
      <c r="AE3" s="404">
        <v>3</v>
      </c>
      <c r="AF3" s="404" t="s">
        <v>520</v>
      </c>
      <c r="AI3" s="404">
        <v>3</v>
      </c>
      <c r="AJ3" s="403" t="s">
        <v>521</v>
      </c>
    </row>
    <row r="4" spans="1:36">
      <c r="A4" s="407"/>
      <c r="B4" s="407"/>
      <c r="C4" s="407"/>
      <c r="D4" s="407"/>
      <c r="E4" s="407"/>
      <c r="F4" s="407"/>
      <c r="G4" s="401"/>
      <c r="H4" s="401"/>
      <c r="I4" s="402"/>
      <c r="J4" s="402"/>
      <c r="K4" s="402"/>
      <c r="L4" s="402"/>
      <c r="M4" s="402"/>
      <c r="N4" s="402"/>
      <c r="O4" s="402"/>
      <c r="P4" s="402"/>
      <c r="Q4" s="402"/>
      <c r="R4" s="402"/>
      <c r="S4" s="402"/>
      <c r="T4" s="402"/>
      <c r="U4" s="402"/>
      <c r="V4" s="402"/>
      <c r="W4" s="402"/>
      <c r="X4" s="402"/>
      <c r="Y4" s="402"/>
      <c r="Z4" s="402"/>
      <c r="AA4" s="402"/>
      <c r="AB4" s="402"/>
      <c r="AC4" s="402"/>
      <c r="AE4" s="404">
        <v>4</v>
      </c>
      <c r="AF4" s="404" t="s">
        <v>522</v>
      </c>
      <c r="AI4" s="404">
        <v>4</v>
      </c>
      <c r="AJ4" s="403" t="s">
        <v>523</v>
      </c>
    </row>
    <row r="5" spans="1:36">
      <c r="A5" s="417" t="s">
        <v>524</v>
      </c>
      <c r="B5" s="417"/>
      <c r="C5" s="1358"/>
      <c r="D5" s="1358"/>
      <c r="E5" s="1358"/>
      <c r="F5" s="1358"/>
      <c r="G5" s="401"/>
      <c r="H5" s="401"/>
      <c r="I5" s="402"/>
      <c r="J5" s="402"/>
      <c r="K5" s="402"/>
      <c r="L5" s="402"/>
      <c r="M5" s="402"/>
      <c r="N5" s="402"/>
      <c r="O5" s="402"/>
      <c r="P5" s="402"/>
      <c r="Q5" s="402"/>
      <c r="R5" s="402"/>
      <c r="S5" s="402"/>
      <c r="T5" s="402"/>
      <c r="U5" s="402"/>
      <c r="V5" s="402"/>
      <c r="W5" s="402"/>
      <c r="X5" s="402"/>
      <c r="Y5" s="402"/>
      <c r="Z5" s="402"/>
      <c r="AA5" s="402"/>
      <c r="AB5" s="402"/>
      <c r="AC5" s="402"/>
      <c r="AE5" s="404">
        <v>5</v>
      </c>
      <c r="AF5" s="404" t="s">
        <v>522</v>
      </c>
      <c r="AI5" s="404">
        <v>5</v>
      </c>
      <c r="AJ5" s="403" t="s">
        <v>525</v>
      </c>
    </row>
    <row r="6" spans="1:36">
      <c r="A6" s="417" t="s">
        <v>526</v>
      </c>
      <c r="B6" s="1359" t="str">
        <f>'Sch-1'!B167</f>
        <v>--</v>
      </c>
      <c r="C6" s="1359"/>
      <c r="D6" s="401"/>
      <c r="E6" s="401"/>
      <c r="F6" s="401"/>
      <c r="G6" s="401"/>
      <c r="H6" s="401"/>
      <c r="I6" s="402"/>
      <c r="J6" s="402"/>
      <c r="K6" s="402"/>
      <c r="L6" s="402"/>
      <c r="M6" s="402"/>
      <c r="N6" s="402"/>
      <c r="O6" s="402"/>
      <c r="P6" s="402"/>
      <c r="Q6" s="402"/>
      <c r="R6" s="402"/>
      <c r="S6" s="402"/>
      <c r="T6" s="402"/>
      <c r="U6" s="402"/>
      <c r="V6" s="402"/>
      <c r="W6" s="402"/>
      <c r="X6" s="402"/>
      <c r="Y6" s="402"/>
      <c r="Z6" s="402"/>
      <c r="AA6" s="402"/>
      <c r="AB6" s="402"/>
      <c r="AC6" s="402"/>
      <c r="AE6" s="404">
        <v>6</v>
      </c>
      <c r="AF6" s="404" t="s">
        <v>522</v>
      </c>
      <c r="AG6" s="409" t="e">
        <f>DAY(B6)</f>
        <v>#VALUE!</v>
      </c>
      <c r="AI6" s="404">
        <v>6</v>
      </c>
      <c r="AJ6" s="403" t="s">
        <v>527</v>
      </c>
    </row>
    <row r="7" spans="1:36">
      <c r="A7" s="417"/>
      <c r="B7" s="1089"/>
      <c r="C7" s="1089"/>
      <c r="D7" s="401"/>
      <c r="E7" s="401"/>
      <c r="F7" s="401"/>
      <c r="G7" s="401"/>
      <c r="H7" s="401"/>
      <c r="I7" s="402"/>
      <c r="J7" s="402"/>
      <c r="K7" s="402"/>
      <c r="L7" s="402"/>
      <c r="M7" s="402"/>
      <c r="N7" s="402"/>
      <c r="O7" s="402"/>
      <c r="P7" s="402"/>
      <c r="Q7" s="402"/>
      <c r="R7" s="402"/>
      <c r="S7" s="402"/>
      <c r="T7" s="402"/>
      <c r="U7" s="402"/>
      <c r="V7" s="402"/>
      <c r="W7" s="402"/>
      <c r="X7" s="402"/>
      <c r="Y7" s="402"/>
      <c r="Z7" s="402"/>
      <c r="AA7" s="402"/>
      <c r="AB7" s="402"/>
      <c r="AC7" s="402"/>
      <c r="AE7" s="404">
        <v>7</v>
      </c>
      <c r="AF7" s="404" t="s">
        <v>522</v>
      </c>
      <c r="AG7" s="409" t="e">
        <f>MONTH(B6)</f>
        <v>#VALUE!</v>
      </c>
      <c r="AI7" s="404">
        <v>7</v>
      </c>
      <c r="AJ7" s="403" t="s">
        <v>528</v>
      </c>
    </row>
    <row r="8" spans="1:36">
      <c r="A8" s="1090" t="s">
        <v>88</v>
      </c>
      <c r="B8" s="410"/>
      <c r="C8" s="401"/>
      <c r="D8" s="401"/>
      <c r="E8" s="401"/>
      <c r="F8" s="411"/>
      <c r="G8" s="401"/>
      <c r="H8" s="401"/>
      <c r="I8" s="402"/>
      <c r="J8" s="402"/>
      <c r="K8" s="402"/>
      <c r="L8" s="402"/>
      <c r="M8" s="402"/>
      <c r="N8" s="402"/>
      <c r="O8" s="402"/>
      <c r="P8" s="402"/>
      <c r="Q8" s="402"/>
      <c r="R8" s="402"/>
      <c r="S8" s="402"/>
      <c r="T8" s="402"/>
      <c r="U8" s="402"/>
      <c r="V8" s="402"/>
      <c r="W8" s="402"/>
      <c r="X8" s="402"/>
      <c r="Y8" s="402"/>
      <c r="Z8" s="402"/>
      <c r="AA8" s="402"/>
      <c r="AB8" s="402"/>
      <c r="AC8" s="402"/>
      <c r="AE8" s="404">
        <v>8</v>
      </c>
      <c r="AF8" s="404" t="s">
        <v>522</v>
      </c>
      <c r="AG8" s="409" t="e">
        <f>LOOKUP(AG7,AI1:AI12,AJ1:AJ12)</f>
        <v>#VALUE!</v>
      </c>
      <c r="AI8" s="404">
        <v>8</v>
      </c>
      <c r="AJ8" s="403" t="s">
        <v>529</v>
      </c>
    </row>
    <row r="9" spans="1:36">
      <c r="A9" s="1091" t="str">
        <f>'Sch-1'!M7</f>
        <v>Contracts Services, 3rd Floor</v>
      </c>
      <c r="B9" s="1091"/>
      <c r="C9" s="401"/>
      <c r="D9" s="401"/>
      <c r="E9" s="401"/>
      <c r="F9" s="411"/>
      <c r="G9" s="401"/>
      <c r="H9" s="401"/>
      <c r="I9" s="402"/>
      <c r="J9" s="402"/>
      <c r="K9" s="402"/>
      <c r="L9" s="402"/>
      <c r="M9" s="402"/>
      <c r="N9" s="402"/>
      <c r="O9" s="402"/>
      <c r="P9" s="402"/>
      <c r="Q9" s="402"/>
      <c r="R9" s="402"/>
      <c r="S9" s="402"/>
      <c r="T9" s="402"/>
      <c r="U9" s="402"/>
      <c r="V9" s="402"/>
      <c r="W9" s="402"/>
      <c r="X9" s="402"/>
      <c r="Y9" s="402"/>
      <c r="Z9" s="402"/>
      <c r="AA9" s="402"/>
      <c r="AB9" s="402"/>
      <c r="AC9" s="402"/>
      <c r="AE9" s="404">
        <v>9</v>
      </c>
      <c r="AF9" s="404" t="s">
        <v>522</v>
      </c>
      <c r="AG9" s="409" t="e">
        <f>YEAR(B6)</f>
        <v>#VALUE!</v>
      </c>
      <c r="AI9" s="404">
        <v>9</v>
      </c>
      <c r="AJ9" s="403" t="s">
        <v>530</v>
      </c>
    </row>
    <row r="10" spans="1:36">
      <c r="A10" s="1091" t="str">
        <f>'Sch-1'!M8</f>
        <v>Power Grid Corporation of India Ltd.,</v>
      </c>
      <c r="B10" s="1091"/>
      <c r="C10" s="401"/>
      <c r="D10" s="401"/>
      <c r="E10" s="401"/>
      <c r="F10" s="411"/>
      <c r="G10" s="401"/>
      <c r="H10" s="401"/>
      <c r="I10" s="402"/>
      <c r="J10" s="402"/>
      <c r="K10" s="402"/>
      <c r="L10" s="402"/>
      <c r="M10" s="402"/>
      <c r="N10" s="402"/>
      <c r="O10" s="402"/>
      <c r="P10" s="402"/>
      <c r="Q10" s="402"/>
      <c r="R10" s="402"/>
      <c r="S10" s="402"/>
      <c r="T10" s="402"/>
      <c r="U10" s="402"/>
      <c r="V10" s="402"/>
      <c r="W10" s="402"/>
      <c r="X10" s="402"/>
      <c r="Y10" s="402"/>
      <c r="Z10" s="402"/>
      <c r="AA10" s="402"/>
      <c r="AB10" s="402"/>
      <c r="AC10" s="402"/>
      <c r="AE10" s="404">
        <v>10</v>
      </c>
      <c r="AF10" s="404" t="s">
        <v>522</v>
      </c>
      <c r="AI10" s="404">
        <v>10</v>
      </c>
      <c r="AJ10" s="403" t="s">
        <v>531</v>
      </c>
    </row>
    <row r="11" spans="1:36">
      <c r="A11" s="1091" t="str">
        <f>'Sch-1'!M9</f>
        <v>"Saudamini", Plot No.-2</v>
      </c>
      <c r="B11" s="1091"/>
      <c r="C11" s="401"/>
      <c r="D11" s="401"/>
      <c r="E11" s="401"/>
      <c r="F11" s="411"/>
      <c r="G11" s="401"/>
      <c r="H11" s="401"/>
      <c r="I11" s="402"/>
      <c r="J11" s="402"/>
      <c r="K11" s="402"/>
      <c r="L11" s="402"/>
      <c r="M11" s="402"/>
      <c r="N11" s="402"/>
      <c r="O11" s="402"/>
      <c r="P11" s="402"/>
      <c r="Q11" s="402"/>
      <c r="R11" s="402"/>
      <c r="S11" s="402"/>
      <c r="T11" s="402"/>
      <c r="U11" s="402"/>
      <c r="V11" s="402"/>
      <c r="W11" s="402"/>
      <c r="X11" s="402"/>
      <c r="Y11" s="402"/>
      <c r="Z11" s="402"/>
      <c r="AA11" s="402"/>
      <c r="AB11" s="402"/>
      <c r="AC11" s="402"/>
      <c r="AE11" s="404">
        <v>11</v>
      </c>
      <c r="AF11" s="404" t="s">
        <v>522</v>
      </c>
      <c r="AI11" s="404">
        <v>11</v>
      </c>
      <c r="AJ11" s="403" t="s">
        <v>532</v>
      </c>
    </row>
    <row r="12" spans="1:36">
      <c r="A12" s="1091" t="str">
        <f>'Sch-1'!M10</f>
        <v xml:space="preserve">Sector-29, </v>
      </c>
      <c r="B12" s="1091"/>
      <c r="C12" s="401"/>
      <c r="D12" s="401"/>
      <c r="E12" s="401"/>
      <c r="F12" s="411"/>
      <c r="G12" s="401"/>
      <c r="H12" s="401"/>
      <c r="I12" s="402"/>
      <c r="J12" s="402"/>
      <c r="K12" s="402"/>
      <c r="L12" s="402"/>
      <c r="M12" s="402"/>
      <c r="N12" s="402"/>
      <c r="O12" s="402"/>
      <c r="P12" s="402"/>
      <c r="Q12" s="402"/>
      <c r="R12" s="402"/>
      <c r="S12" s="402"/>
      <c r="T12" s="402"/>
      <c r="U12" s="402"/>
      <c r="V12" s="402"/>
      <c r="W12" s="402"/>
      <c r="X12" s="402"/>
      <c r="Y12" s="402"/>
      <c r="Z12" s="402"/>
      <c r="AA12" s="402"/>
      <c r="AB12" s="402"/>
      <c r="AC12" s="402"/>
      <c r="AE12" s="404">
        <v>12</v>
      </c>
      <c r="AF12" s="404" t="s">
        <v>522</v>
      </c>
      <c r="AI12" s="404">
        <v>12</v>
      </c>
      <c r="AJ12" s="403" t="s">
        <v>533</v>
      </c>
    </row>
    <row r="13" spans="1:36">
      <c r="A13" s="1091" t="str">
        <f>'Sch-1'!M11</f>
        <v>Gurgaon (Haryana) - 122001</v>
      </c>
      <c r="B13" s="1091"/>
      <c r="C13" s="401"/>
      <c r="D13" s="401"/>
      <c r="E13" s="401"/>
      <c r="F13" s="411"/>
      <c r="G13" s="401"/>
      <c r="H13" s="401"/>
      <c r="I13" s="402"/>
      <c r="J13" s="402"/>
      <c r="K13" s="402"/>
      <c r="L13" s="402"/>
      <c r="M13" s="402"/>
      <c r="N13" s="402"/>
      <c r="O13" s="402"/>
      <c r="P13" s="402"/>
      <c r="Q13" s="402"/>
      <c r="R13" s="402"/>
      <c r="S13" s="402"/>
      <c r="T13" s="402"/>
      <c r="U13" s="402"/>
      <c r="V13" s="402"/>
      <c r="W13" s="402"/>
      <c r="X13" s="402"/>
      <c r="Y13" s="402"/>
      <c r="Z13" s="402"/>
      <c r="AA13" s="402"/>
      <c r="AB13" s="402"/>
      <c r="AC13" s="402"/>
      <c r="AE13" s="404">
        <v>13</v>
      </c>
      <c r="AF13" s="404" t="s">
        <v>522</v>
      </c>
    </row>
    <row r="14" spans="1:36" ht="22.5" customHeight="1">
      <c r="A14" s="417"/>
      <c r="B14" s="417"/>
      <c r="C14" s="401"/>
      <c r="D14" s="401"/>
      <c r="E14" s="401"/>
      <c r="F14" s="411"/>
      <c r="G14" s="401"/>
      <c r="H14" s="401"/>
      <c r="I14" s="402"/>
      <c r="J14" s="402"/>
      <c r="K14" s="402"/>
      <c r="L14" s="402"/>
      <c r="M14" s="402"/>
      <c r="N14" s="402"/>
      <c r="O14" s="402"/>
      <c r="P14" s="402"/>
      <c r="Q14" s="402"/>
      <c r="R14" s="402"/>
      <c r="S14" s="402"/>
      <c r="T14" s="402"/>
      <c r="U14" s="402"/>
      <c r="V14" s="402"/>
      <c r="W14" s="402"/>
      <c r="X14" s="402"/>
      <c r="Y14" s="402"/>
      <c r="Z14" s="402"/>
      <c r="AA14" s="402"/>
      <c r="AB14" s="402"/>
      <c r="AC14" s="402"/>
      <c r="AE14" s="404">
        <v>14</v>
      </c>
      <c r="AF14" s="404" t="s">
        <v>522</v>
      </c>
    </row>
    <row r="15" spans="1:36" ht="120.75" customHeight="1">
      <c r="A15" s="1092" t="s">
        <v>534</v>
      </c>
      <c r="B15" s="1354" t="str">
        <f>Cover!B2</f>
        <v>110kV AIS Substation Extension Package-SS127 under Consultancy services to Electricity Department, Puducherry (PED)</v>
      </c>
      <c r="C15" s="1354"/>
      <c r="D15" s="1354"/>
      <c r="E15" s="1354"/>
      <c r="F15" s="1354"/>
      <c r="G15" s="401"/>
      <c r="H15" s="401"/>
      <c r="I15" s="402"/>
      <c r="J15" s="402"/>
      <c r="K15" s="402"/>
      <c r="L15" s="402"/>
      <c r="M15" s="402"/>
      <c r="N15" s="402"/>
      <c r="O15" s="402"/>
      <c r="P15" s="402"/>
      <c r="Q15" s="402"/>
      <c r="R15" s="402"/>
      <c r="S15" s="402"/>
      <c r="T15" s="402"/>
      <c r="U15" s="402"/>
      <c r="V15" s="402"/>
      <c r="W15" s="402"/>
      <c r="X15" s="402"/>
      <c r="Y15" s="402"/>
      <c r="Z15" s="402"/>
      <c r="AA15" s="402"/>
      <c r="AB15" s="402"/>
      <c r="AC15" s="402"/>
      <c r="AE15" s="404">
        <v>15</v>
      </c>
      <c r="AF15" s="404" t="s">
        <v>522</v>
      </c>
    </row>
    <row r="16" spans="1:36" ht="27.75" customHeight="1">
      <c r="A16" s="401" t="s">
        <v>535</v>
      </c>
      <c r="B16" s="401"/>
      <c r="C16" s="411"/>
      <c r="D16" s="411"/>
      <c r="E16" s="411"/>
      <c r="F16" s="411"/>
      <c r="G16" s="401"/>
      <c r="H16" s="401"/>
      <c r="I16" s="402"/>
      <c r="J16" s="402"/>
      <c r="K16" s="402"/>
      <c r="L16" s="402"/>
      <c r="M16" s="402"/>
      <c r="N16" s="402"/>
      <c r="O16" s="402"/>
      <c r="P16" s="402"/>
      <c r="Q16" s="402"/>
      <c r="R16" s="402"/>
      <c r="S16" s="402"/>
      <c r="T16" s="402"/>
      <c r="U16" s="402"/>
      <c r="V16" s="402"/>
      <c r="W16" s="402"/>
      <c r="X16" s="402"/>
      <c r="Y16" s="402"/>
      <c r="Z16" s="402"/>
      <c r="AA16" s="402"/>
      <c r="AB16" s="402"/>
      <c r="AC16" s="402"/>
      <c r="AE16" s="404">
        <v>16</v>
      </c>
      <c r="AF16" s="404" t="s">
        <v>522</v>
      </c>
    </row>
    <row r="17" spans="1:41" ht="152.25" customHeight="1">
      <c r="A17" s="1093">
        <v>1</v>
      </c>
      <c r="B17" s="1355"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55"/>
      <c r="D17" s="1355"/>
      <c r="E17" s="1355"/>
      <c r="F17" s="1355"/>
      <c r="G17" s="401"/>
      <c r="H17" s="401"/>
      <c r="I17" s="402"/>
      <c r="J17" s="402"/>
      <c r="K17" s="402"/>
      <c r="L17" s="402"/>
      <c r="M17" s="402"/>
      <c r="N17" s="402"/>
      <c r="O17" s="402"/>
      <c r="P17" s="402"/>
      <c r="Q17" s="402"/>
      <c r="R17" s="402"/>
      <c r="S17" s="402"/>
      <c r="T17" s="402"/>
      <c r="U17" s="402"/>
      <c r="V17" s="402"/>
      <c r="W17" s="402"/>
      <c r="X17" s="402"/>
      <c r="Y17" s="402"/>
      <c r="Z17" s="1094" t="s">
        <v>536</v>
      </c>
      <c r="AA17" s="736" t="s">
        <v>537</v>
      </c>
      <c r="AB17" s="412">
        <f>'Sch-6 After Discount'!D28</f>
        <v>0</v>
      </c>
      <c r="AC17" s="413" t="str">
        <f>" (" &amp; 'N to W'!A4 &amp; ")"</f>
        <v xml:space="preserve"> (Rs. Zero Only )</v>
      </c>
      <c r="AE17" s="404">
        <v>17</v>
      </c>
      <c r="AF17" s="404" t="s">
        <v>522</v>
      </c>
    </row>
    <row r="18" spans="1:41" ht="39" customHeight="1">
      <c r="A18" s="401"/>
      <c r="B18" s="1360" t="s">
        <v>538</v>
      </c>
      <c r="C18" s="1360"/>
      <c r="D18" s="1360"/>
      <c r="E18" s="1360"/>
      <c r="F18" s="1360"/>
      <c r="G18" s="401"/>
      <c r="H18" s="401"/>
      <c r="I18" s="402"/>
      <c r="J18" s="402"/>
      <c r="K18" s="402"/>
      <c r="L18" s="402"/>
      <c r="M18" s="402"/>
      <c r="N18" s="402"/>
      <c r="O18" s="402"/>
      <c r="P18" s="402"/>
      <c r="Q18" s="402"/>
      <c r="R18" s="402"/>
      <c r="S18" s="402"/>
      <c r="T18" s="402"/>
      <c r="U18" s="402"/>
      <c r="V18" s="402"/>
      <c r="W18" s="402"/>
      <c r="X18" s="402"/>
      <c r="Y18" s="402"/>
      <c r="Z18" s="402"/>
      <c r="AA18" s="402"/>
      <c r="AB18" s="402"/>
      <c r="AC18" s="402"/>
      <c r="AE18" s="404">
        <v>18</v>
      </c>
      <c r="AF18" s="404" t="s">
        <v>522</v>
      </c>
    </row>
    <row r="19" spans="1:41" s="406" customFormat="1" ht="27.75" customHeight="1">
      <c r="A19" s="1095">
        <v>2</v>
      </c>
      <c r="B19" s="1356" t="s">
        <v>539</v>
      </c>
      <c r="C19" s="1356"/>
      <c r="D19" s="1356"/>
      <c r="E19" s="1356"/>
      <c r="F19" s="1356"/>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14"/>
      <c r="AE19" s="404">
        <v>19</v>
      </c>
      <c r="AF19" s="404" t="s">
        <v>522</v>
      </c>
      <c r="AG19" s="414"/>
      <c r="AH19" s="414"/>
      <c r="AI19" s="414"/>
      <c r="AJ19" s="414"/>
      <c r="AK19" s="414"/>
      <c r="AL19" s="414"/>
      <c r="AM19" s="414"/>
      <c r="AN19" s="414"/>
      <c r="AO19" s="414"/>
    </row>
    <row r="20" spans="1:41" ht="39.75" customHeight="1">
      <c r="A20" s="1093">
        <v>2.1</v>
      </c>
      <c r="B20" s="1355" t="s">
        <v>540</v>
      </c>
      <c r="C20" s="1355"/>
      <c r="D20" s="1355"/>
      <c r="E20" s="1355"/>
      <c r="F20" s="1355"/>
      <c r="G20" s="401"/>
      <c r="H20" s="401"/>
      <c r="I20" s="402"/>
      <c r="J20" s="402"/>
      <c r="K20" s="402"/>
      <c r="L20" s="402"/>
      <c r="M20" s="402"/>
      <c r="N20" s="402"/>
      <c r="O20" s="402"/>
      <c r="P20" s="402"/>
      <c r="Q20" s="402"/>
      <c r="R20" s="402"/>
      <c r="S20" s="402"/>
      <c r="T20" s="402"/>
      <c r="U20" s="402"/>
      <c r="V20" s="402"/>
      <c r="W20" s="402"/>
      <c r="X20" s="402"/>
      <c r="Y20" s="402"/>
      <c r="Z20" s="402"/>
      <c r="AA20" s="402"/>
      <c r="AB20" s="402"/>
      <c r="AC20" s="402"/>
      <c r="AE20" s="404">
        <v>20</v>
      </c>
      <c r="AF20" s="404" t="s">
        <v>522</v>
      </c>
    </row>
    <row r="21" spans="1:41" ht="36.75" customHeight="1">
      <c r="A21" s="401"/>
      <c r="B21" s="1361" t="s">
        <v>541</v>
      </c>
      <c r="C21" s="1361"/>
      <c r="D21" s="1355" t="s">
        <v>542</v>
      </c>
      <c r="E21" s="1355"/>
      <c r="F21" s="1355"/>
      <c r="G21" s="401"/>
      <c r="H21" s="401"/>
      <c r="I21" s="402"/>
      <c r="J21" s="402"/>
      <c r="K21" s="402"/>
      <c r="L21" s="402"/>
      <c r="M21" s="402"/>
      <c r="N21" s="402"/>
      <c r="O21" s="402"/>
      <c r="P21" s="402"/>
      <c r="Q21" s="402"/>
      <c r="R21" s="402"/>
      <c r="S21" s="402"/>
      <c r="T21" s="402"/>
      <c r="U21" s="402"/>
      <c r="V21" s="402"/>
      <c r="W21" s="402"/>
      <c r="X21" s="402"/>
      <c r="Y21" s="402"/>
      <c r="Z21" s="402"/>
      <c r="AA21" s="402"/>
      <c r="AB21" s="402"/>
      <c r="AC21" s="402"/>
      <c r="AE21" s="404">
        <v>21</v>
      </c>
      <c r="AF21" s="404" t="s">
        <v>515</v>
      </c>
    </row>
    <row r="22" spans="1:41" ht="33" customHeight="1">
      <c r="A22" s="401"/>
      <c r="B22" s="1361" t="s">
        <v>543</v>
      </c>
      <c r="C22" s="1361"/>
      <c r="D22" s="737" t="s">
        <v>544</v>
      </c>
      <c r="E22" s="1097"/>
      <c r="F22" s="1097"/>
      <c r="G22" s="401"/>
      <c r="H22" s="401"/>
      <c r="I22" s="402"/>
      <c r="J22" s="402"/>
      <c r="K22" s="402"/>
      <c r="L22" s="402"/>
      <c r="M22" s="402"/>
      <c r="N22" s="402"/>
      <c r="O22" s="402"/>
      <c r="P22" s="402"/>
      <c r="Q22" s="402"/>
      <c r="R22" s="402"/>
      <c r="S22" s="402"/>
      <c r="T22" s="402"/>
      <c r="U22" s="402"/>
      <c r="V22" s="402"/>
      <c r="W22" s="402"/>
      <c r="X22" s="402"/>
      <c r="Y22" s="402"/>
      <c r="Z22" s="402"/>
      <c r="AA22" s="402"/>
      <c r="AB22" s="402"/>
      <c r="AC22" s="402"/>
      <c r="AE22" s="404">
        <v>22</v>
      </c>
      <c r="AF22" s="404" t="s">
        <v>522</v>
      </c>
    </row>
    <row r="23" spans="1:41" ht="27.95" customHeight="1">
      <c r="A23" s="401"/>
      <c r="B23" s="1361" t="s">
        <v>545</v>
      </c>
      <c r="C23" s="1361"/>
      <c r="D23" s="1097" t="s">
        <v>546</v>
      </c>
      <c r="E23" s="1097"/>
      <c r="F23" s="1097"/>
      <c r="G23" s="401"/>
      <c r="H23" s="414"/>
      <c r="I23" s="402"/>
      <c r="J23" s="402"/>
      <c r="K23" s="402"/>
      <c r="L23" s="402"/>
      <c r="M23" s="402"/>
      <c r="N23" s="402"/>
      <c r="O23" s="402"/>
      <c r="P23" s="402"/>
      <c r="Q23" s="402"/>
      <c r="R23" s="402"/>
      <c r="S23" s="402"/>
      <c r="T23" s="402"/>
      <c r="U23" s="402"/>
      <c r="V23" s="402"/>
      <c r="W23" s="402"/>
      <c r="X23" s="402"/>
      <c r="Y23" s="402"/>
      <c r="Z23" s="402"/>
      <c r="AA23" s="402"/>
      <c r="AB23" s="402"/>
      <c r="AC23" s="402"/>
      <c r="AE23" s="404">
        <v>23</v>
      </c>
      <c r="AF23" s="404" t="s">
        <v>522</v>
      </c>
    </row>
    <row r="24" spans="1:41" ht="27.95" customHeight="1">
      <c r="A24" s="401"/>
      <c r="B24" s="1373" t="s">
        <v>547</v>
      </c>
      <c r="C24" s="1361"/>
      <c r="D24" s="1097" t="s">
        <v>548</v>
      </c>
      <c r="E24" s="1097"/>
      <c r="F24" s="1097"/>
      <c r="G24" s="401"/>
      <c r="H24" s="401"/>
      <c r="I24" s="402"/>
      <c r="J24" s="402"/>
      <c r="K24" s="402"/>
      <c r="L24" s="402"/>
      <c r="M24" s="402"/>
      <c r="N24" s="402"/>
      <c r="O24" s="402"/>
      <c r="P24" s="402"/>
      <c r="Q24" s="402"/>
      <c r="R24" s="402"/>
      <c r="S24" s="402"/>
      <c r="T24" s="402"/>
      <c r="U24" s="402"/>
      <c r="V24" s="402"/>
      <c r="W24" s="402"/>
      <c r="X24" s="402"/>
      <c r="Y24" s="402"/>
      <c r="Z24" s="402"/>
      <c r="AA24" s="402"/>
      <c r="AB24" s="402"/>
      <c r="AC24" s="402"/>
      <c r="AE24" s="404">
        <v>24</v>
      </c>
      <c r="AF24" s="404" t="s">
        <v>522</v>
      </c>
    </row>
    <row r="25" spans="1:41" ht="27.95" hidden="1" customHeight="1">
      <c r="A25" s="401"/>
      <c r="B25" s="1373" t="s">
        <v>549</v>
      </c>
      <c r="C25" s="1361"/>
      <c r="D25" s="737" t="s">
        <v>550</v>
      </c>
      <c r="E25" s="1097"/>
      <c r="F25" s="1097"/>
      <c r="G25" s="401"/>
      <c r="H25" s="401"/>
      <c r="I25" s="402"/>
      <c r="J25" s="402"/>
      <c r="K25" s="402"/>
      <c r="L25" s="402"/>
      <c r="M25" s="402"/>
      <c r="N25" s="402"/>
      <c r="O25" s="402"/>
      <c r="P25" s="402"/>
      <c r="Q25" s="402"/>
      <c r="R25" s="402"/>
      <c r="S25" s="402"/>
      <c r="T25" s="402"/>
      <c r="U25" s="402"/>
      <c r="V25" s="402"/>
      <c r="W25" s="402"/>
      <c r="X25" s="402"/>
      <c r="Y25" s="402"/>
      <c r="Z25" s="402"/>
      <c r="AA25" s="402"/>
      <c r="AB25" s="402"/>
      <c r="AC25" s="402"/>
    </row>
    <row r="26" spans="1:41" ht="27.95" customHeight="1">
      <c r="A26" s="401"/>
      <c r="B26" s="1361" t="s">
        <v>551</v>
      </c>
      <c r="C26" s="1361"/>
      <c r="D26" s="1097" t="s">
        <v>552</v>
      </c>
      <c r="E26" s="1097"/>
      <c r="F26" s="1097"/>
      <c r="G26" s="401"/>
      <c r="H26" s="401"/>
      <c r="I26" s="402"/>
      <c r="J26" s="402"/>
      <c r="K26" s="402"/>
      <c r="L26" s="402"/>
      <c r="M26" s="402"/>
      <c r="N26" s="402"/>
      <c r="O26" s="402"/>
      <c r="P26" s="402"/>
      <c r="Q26" s="402"/>
      <c r="R26" s="402"/>
      <c r="S26" s="402"/>
      <c r="T26" s="402"/>
      <c r="U26" s="402"/>
      <c r="V26" s="402"/>
      <c r="W26" s="402"/>
      <c r="X26" s="402"/>
      <c r="Y26" s="402"/>
      <c r="Z26" s="402"/>
      <c r="AA26" s="402"/>
      <c r="AB26" s="402"/>
      <c r="AC26" s="402"/>
      <c r="AE26" s="404">
        <v>25</v>
      </c>
      <c r="AF26" s="404" t="s">
        <v>522</v>
      </c>
    </row>
    <row r="27" spans="1:41" ht="27.95" customHeight="1">
      <c r="A27" s="401"/>
      <c r="B27" s="1361" t="s">
        <v>553</v>
      </c>
      <c r="C27" s="1361"/>
      <c r="D27" s="1097" t="s">
        <v>554</v>
      </c>
      <c r="E27" s="1097"/>
      <c r="F27" s="1097"/>
      <c r="G27" s="401"/>
      <c r="H27" s="401"/>
      <c r="I27" s="402"/>
      <c r="J27" s="402"/>
      <c r="K27" s="402"/>
      <c r="L27" s="402"/>
      <c r="M27" s="402"/>
      <c r="N27" s="402"/>
      <c r="O27" s="402"/>
      <c r="P27" s="402"/>
      <c r="Q27" s="402"/>
      <c r="R27" s="402"/>
      <c r="S27" s="402"/>
      <c r="T27" s="402"/>
      <c r="U27" s="402"/>
      <c r="V27" s="402"/>
      <c r="W27" s="402"/>
      <c r="X27" s="402"/>
      <c r="Y27" s="402"/>
      <c r="Z27" s="402"/>
      <c r="AA27" s="402"/>
      <c r="AB27" s="402"/>
      <c r="AC27" s="402"/>
      <c r="AE27" s="404">
        <v>26</v>
      </c>
      <c r="AF27" s="404" t="s">
        <v>522</v>
      </c>
    </row>
    <row r="28" spans="1:41" ht="27.95" customHeight="1">
      <c r="A28" s="401"/>
      <c r="B28" s="1361" t="s">
        <v>431</v>
      </c>
      <c r="C28" s="1361"/>
      <c r="D28" s="1097" t="s">
        <v>555</v>
      </c>
      <c r="E28" s="1097"/>
      <c r="F28" s="1097"/>
      <c r="G28" s="401"/>
      <c r="H28" s="401"/>
      <c r="I28" s="402"/>
      <c r="J28" s="402"/>
      <c r="K28" s="402"/>
      <c r="L28" s="402"/>
      <c r="M28" s="402"/>
      <c r="N28" s="402"/>
      <c r="O28" s="402"/>
      <c r="P28" s="402"/>
      <c r="Q28" s="402"/>
      <c r="R28" s="402"/>
      <c r="S28" s="402"/>
      <c r="T28" s="402"/>
      <c r="U28" s="402"/>
      <c r="V28" s="402"/>
      <c r="W28" s="402"/>
      <c r="X28" s="402"/>
      <c r="Y28" s="402"/>
      <c r="Z28" s="402"/>
      <c r="AA28" s="402"/>
      <c r="AB28" s="402"/>
      <c r="AC28" s="402"/>
      <c r="AE28" s="404">
        <v>27</v>
      </c>
      <c r="AF28" s="404" t="s">
        <v>522</v>
      </c>
    </row>
    <row r="29" spans="1:41" ht="114.75" customHeight="1">
      <c r="A29" s="1096">
        <v>2.2000000000000002</v>
      </c>
      <c r="B29" s="1355" t="s">
        <v>556</v>
      </c>
      <c r="C29" s="1355"/>
      <c r="D29" s="1355"/>
      <c r="E29" s="1355"/>
      <c r="F29" s="1355"/>
      <c r="G29" s="401"/>
      <c r="H29" s="401"/>
      <c r="I29" s="402"/>
      <c r="J29" s="402"/>
      <c r="K29" s="402"/>
      <c r="L29" s="402"/>
      <c r="M29" s="402"/>
      <c r="N29" s="402"/>
      <c r="O29" s="402"/>
      <c r="P29" s="402"/>
      <c r="Q29" s="402"/>
      <c r="R29" s="402"/>
      <c r="S29" s="402"/>
      <c r="T29" s="402"/>
      <c r="U29" s="402"/>
      <c r="V29" s="402"/>
      <c r="W29" s="402"/>
      <c r="X29" s="402"/>
      <c r="Y29" s="402"/>
      <c r="Z29" s="402"/>
      <c r="AA29" s="402"/>
      <c r="AB29" s="402"/>
      <c r="AC29" s="402"/>
      <c r="AE29" s="404">
        <v>28</v>
      </c>
      <c r="AF29" s="404" t="s">
        <v>522</v>
      </c>
    </row>
    <row r="30" spans="1:41" ht="85.5" customHeight="1">
      <c r="A30" s="1096">
        <v>2.2999999999999998</v>
      </c>
      <c r="B30" s="1355" t="s">
        <v>557</v>
      </c>
      <c r="C30" s="1355"/>
      <c r="D30" s="1355"/>
      <c r="E30" s="1355"/>
      <c r="F30" s="1355"/>
      <c r="G30" s="401"/>
      <c r="H30" s="401"/>
      <c r="I30" s="402"/>
      <c r="J30" s="402"/>
      <c r="K30" s="402"/>
      <c r="L30" s="402"/>
      <c r="M30" s="402"/>
      <c r="N30" s="402"/>
      <c r="O30" s="402"/>
      <c r="P30" s="402"/>
      <c r="Q30" s="402"/>
      <c r="R30" s="402"/>
      <c r="S30" s="402"/>
      <c r="T30" s="402"/>
      <c r="U30" s="402"/>
      <c r="V30" s="402"/>
      <c r="W30" s="402"/>
      <c r="X30" s="402"/>
      <c r="Y30" s="402"/>
      <c r="Z30" s="402"/>
      <c r="AA30" s="402"/>
      <c r="AB30" s="402"/>
      <c r="AC30" s="402"/>
      <c r="AE30" s="404">
        <v>29</v>
      </c>
      <c r="AF30" s="404" t="s">
        <v>522</v>
      </c>
    </row>
    <row r="31" spans="1:41" ht="146.25" customHeight="1">
      <c r="A31" s="1096">
        <v>2.4</v>
      </c>
      <c r="B31" s="1355" t="s">
        <v>558</v>
      </c>
      <c r="C31" s="1355"/>
      <c r="D31" s="1355"/>
      <c r="E31" s="1355"/>
      <c r="F31" s="1355"/>
      <c r="G31" s="401"/>
      <c r="H31" s="401"/>
      <c r="I31" s="402"/>
      <c r="J31" s="402"/>
      <c r="K31" s="402"/>
      <c r="L31" s="402"/>
      <c r="M31" s="402"/>
      <c r="N31" s="402"/>
      <c r="O31" s="402"/>
      <c r="P31" s="402"/>
      <c r="Q31" s="402"/>
      <c r="R31" s="402"/>
      <c r="S31" s="402"/>
      <c r="T31" s="402"/>
      <c r="U31" s="402"/>
      <c r="V31" s="402"/>
      <c r="W31" s="402"/>
      <c r="X31" s="402"/>
      <c r="Y31" s="402"/>
      <c r="Z31" s="402"/>
      <c r="AA31" s="402"/>
      <c r="AB31" s="402"/>
      <c r="AC31" s="402"/>
      <c r="AE31" s="404">
        <v>30</v>
      </c>
      <c r="AF31" s="404" t="s">
        <v>522</v>
      </c>
    </row>
    <row r="32" spans="1:41" ht="93" customHeight="1">
      <c r="A32" s="1096">
        <v>2.5</v>
      </c>
      <c r="B32" s="1355" t="s">
        <v>559</v>
      </c>
      <c r="C32" s="1355"/>
      <c r="D32" s="1355"/>
      <c r="E32" s="1355"/>
      <c r="F32" s="1355"/>
      <c r="G32" s="401"/>
      <c r="H32" s="401"/>
      <c r="I32" s="402"/>
      <c r="J32" s="402"/>
      <c r="K32" s="402"/>
      <c r="L32" s="402"/>
      <c r="M32" s="402"/>
      <c r="N32" s="402"/>
      <c r="O32" s="402"/>
      <c r="P32" s="402"/>
      <c r="Q32" s="402"/>
      <c r="R32" s="402"/>
      <c r="S32" s="402"/>
      <c r="T32" s="402"/>
      <c r="U32" s="402"/>
      <c r="V32" s="402"/>
      <c r="W32" s="402"/>
      <c r="X32" s="402"/>
      <c r="Y32" s="402"/>
      <c r="Z32" s="402"/>
      <c r="AA32" s="402"/>
      <c r="AB32" s="402"/>
      <c r="AC32" s="402"/>
      <c r="AE32" s="404">
        <v>31</v>
      </c>
      <c r="AF32" s="404" t="s">
        <v>515</v>
      </c>
    </row>
    <row r="33" spans="1:29" ht="98.25" customHeight="1">
      <c r="A33" s="1093">
        <v>3</v>
      </c>
      <c r="B33" s="1355" t="s">
        <v>560</v>
      </c>
      <c r="C33" s="1355"/>
      <c r="D33" s="1355"/>
      <c r="E33" s="1355"/>
      <c r="F33" s="1355"/>
      <c r="G33" s="401"/>
      <c r="H33" s="401"/>
      <c r="I33" s="402"/>
      <c r="J33" s="402"/>
      <c r="K33" s="402"/>
      <c r="L33" s="402"/>
      <c r="M33" s="402"/>
      <c r="N33" s="402"/>
      <c r="O33" s="402"/>
      <c r="P33" s="402"/>
      <c r="Q33" s="402"/>
      <c r="R33" s="402"/>
      <c r="S33" s="402"/>
      <c r="T33" s="402"/>
      <c r="U33" s="402"/>
      <c r="V33" s="402"/>
      <c r="W33" s="402"/>
      <c r="X33" s="402"/>
      <c r="Y33" s="402"/>
      <c r="Z33" s="402"/>
      <c r="AA33" s="402"/>
      <c r="AB33" s="402"/>
      <c r="AC33" s="402"/>
    </row>
    <row r="34" spans="1:29" ht="77.25" customHeight="1">
      <c r="A34" s="1093">
        <v>3.1</v>
      </c>
      <c r="B34" s="1374" t="s">
        <v>561</v>
      </c>
      <c r="C34" s="1374"/>
      <c r="D34" s="1374"/>
      <c r="E34" s="1374"/>
      <c r="F34" s="1374"/>
      <c r="G34" s="401"/>
      <c r="H34" s="401"/>
      <c r="I34" s="402"/>
      <c r="J34" s="402"/>
      <c r="K34" s="402"/>
      <c r="L34" s="402"/>
      <c r="M34" s="402"/>
      <c r="N34" s="402"/>
      <c r="O34" s="402"/>
      <c r="P34" s="402"/>
      <c r="Q34" s="402"/>
      <c r="R34" s="402"/>
      <c r="S34" s="402"/>
      <c r="T34" s="402"/>
      <c r="U34" s="402"/>
      <c r="V34" s="402"/>
      <c r="W34" s="402"/>
      <c r="X34" s="402"/>
      <c r="Y34" s="402"/>
      <c r="Z34" s="402"/>
      <c r="AA34" s="402"/>
      <c r="AB34" s="402"/>
      <c r="AC34" s="402"/>
    </row>
    <row r="35" spans="1:29" ht="144" customHeight="1">
      <c r="A35" s="1096">
        <v>3.2</v>
      </c>
      <c r="B35" s="1370" t="s">
        <v>562</v>
      </c>
      <c r="C35" s="1355"/>
      <c r="D35" s="1355"/>
      <c r="E35" s="1355"/>
      <c r="F35" s="1355"/>
      <c r="G35" s="401"/>
      <c r="H35" s="401"/>
      <c r="I35" s="402"/>
      <c r="J35" s="402"/>
      <c r="K35" s="402"/>
      <c r="L35" s="402"/>
      <c r="M35" s="402"/>
      <c r="N35" s="402"/>
      <c r="O35" s="402"/>
      <c r="P35" s="402"/>
      <c r="Q35" s="402"/>
      <c r="R35" s="402"/>
      <c r="S35" s="402"/>
      <c r="T35" s="402"/>
      <c r="U35" s="402"/>
      <c r="V35" s="402"/>
      <c r="W35" s="402"/>
      <c r="X35" s="402"/>
      <c r="Y35" s="402"/>
      <c r="Z35" s="402"/>
      <c r="AA35" s="402"/>
      <c r="AB35" s="402"/>
      <c r="AC35" s="402"/>
    </row>
    <row r="36" spans="1:29" ht="15.75" customHeight="1">
      <c r="A36" s="1096"/>
      <c r="B36" s="1355"/>
      <c r="C36" s="1355"/>
      <c r="D36" s="1355"/>
      <c r="E36" s="1355"/>
      <c r="F36" s="1355"/>
      <c r="G36" s="401"/>
      <c r="H36" s="401"/>
      <c r="I36" s="402"/>
      <c r="J36" s="402"/>
      <c r="K36" s="402"/>
      <c r="L36" s="402"/>
      <c r="M36" s="402"/>
      <c r="N36" s="402"/>
      <c r="O36" s="402"/>
      <c r="P36" s="402"/>
      <c r="Q36" s="402"/>
      <c r="R36" s="402"/>
      <c r="S36" s="402"/>
      <c r="T36" s="402"/>
      <c r="U36" s="402"/>
      <c r="V36" s="402"/>
      <c r="W36" s="402"/>
      <c r="X36" s="402"/>
      <c r="Y36" s="402"/>
      <c r="Z36" s="402"/>
      <c r="AA36" s="402"/>
      <c r="AB36" s="402"/>
      <c r="AC36" s="402"/>
    </row>
    <row r="37" spans="1:29" ht="58.5" customHeight="1">
      <c r="A37" s="1096">
        <v>3.3</v>
      </c>
      <c r="B37" s="1370" t="s">
        <v>563</v>
      </c>
      <c r="C37" s="1355"/>
      <c r="D37" s="1355"/>
      <c r="E37" s="1355"/>
      <c r="F37" s="1355"/>
      <c r="G37" s="401"/>
      <c r="H37" s="401"/>
      <c r="I37" s="402"/>
      <c r="J37" s="402"/>
      <c r="K37" s="402"/>
      <c r="L37" s="402"/>
      <c r="M37" s="402"/>
      <c r="N37" s="402"/>
      <c r="O37" s="402"/>
      <c r="P37" s="402"/>
      <c r="Q37" s="402"/>
      <c r="R37" s="402"/>
      <c r="S37" s="402"/>
      <c r="T37" s="402"/>
      <c r="U37" s="402"/>
      <c r="V37" s="402"/>
      <c r="W37" s="402"/>
      <c r="X37" s="402"/>
      <c r="Y37" s="402"/>
      <c r="Z37" s="402"/>
      <c r="AA37" s="402"/>
      <c r="AB37" s="402"/>
      <c r="AC37" s="402"/>
    </row>
    <row r="38" spans="1:29" ht="5.25" customHeight="1">
      <c r="A38" s="1096"/>
      <c r="B38" s="1355"/>
      <c r="C38" s="1355"/>
      <c r="D38" s="1355"/>
      <c r="E38" s="1355"/>
      <c r="F38" s="1355"/>
      <c r="G38" s="401"/>
      <c r="H38" s="401"/>
      <c r="I38" s="402"/>
      <c r="J38" s="402"/>
      <c r="K38" s="402"/>
      <c r="L38" s="402"/>
      <c r="M38" s="402"/>
      <c r="N38" s="402"/>
      <c r="O38" s="402"/>
      <c r="P38" s="402"/>
      <c r="Q38" s="402"/>
      <c r="R38" s="402"/>
      <c r="S38" s="402"/>
      <c r="T38" s="402"/>
      <c r="U38" s="402"/>
      <c r="V38" s="402"/>
      <c r="W38" s="402"/>
      <c r="X38" s="402"/>
      <c r="Y38" s="402"/>
      <c r="Z38" s="402"/>
      <c r="AA38" s="402"/>
      <c r="AB38" s="402"/>
      <c r="AC38" s="402"/>
    </row>
    <row r="39" spans="1:29" ht="84" customHeight="1">
      <c r="A39" s="1093">
        <v>4</v>
      </c>
      <c r="B39" s="1355" t="s">
        <v>564</v>
      </c>
      <c r="C39" s="1355"/>
      <c r="D39" s="1355"/>
      <c r="E39" s="1355"/>
      <c r="F39" s="1355"/>
      <c r="G39" s="401"/>
      <c r="H39" s="401">
        <f>'Names of Bidder'!K6</f>
        <v>1</v>
      </c>
      <c r="I39" s="402"/>
      <c r="J39" s="402"/>
      <c r="K39" s="402"/>
      <c r="L39" s="402"/>
      <c r="M39" s="402"/>
      <c r="N39" s="402"/>
      <c r="O39" s="402"/>
      <c r="P39" s="402"/>
      <c r="Q39" s="402"/>
      <c r="R39" s="402"/>
      <c r="S39" s="402"/>
      <c r="T39" s="402"/>
      <c r="U39" s="402"/>
      <c r="V39" s="402"/>
      <c r="W39" s="402"/>
      <c r="X39" s="402"/>
      <c r="Y39" s="402"/>
      <c r="Z39" s="402"/>
      <c r="AA39" s="402"/>
      <c r="AB39" s="402"/>
      <c r="AC39" s="402"/>
    </row>
    <row r="40" spans="1:29" ht="117" customHeight="1">
      <c r="A40" s="1093">
        <v>5</v>
      </c>
      <c r="B40" s="1355" t="s">
        <v>565</v>
      </c>
      <c r="C40" s="1355"/>
      <c r="D40" s="1355"/>
      <c r="E40" s="1355"/>
      <c r="F40" s="1355"/>
      <c r="G40" s="401"/>
      <c r="H40" s="401"/>
      <c r="I40" s="402"/>
      <c r="J40" s="402"/>
      <c r="K40" s="402"/>
      <c r="L40" s="402"/>
      <c r="M40" s="402"/>
      <c r="N40" s="402"/>
      <c r="O40" s="402"/>
      <c r="P40" s="402"/>
      <c r="Q40" s="402"/>
      <c r="R40" s="402"/>
      <c r="S40" s="402"/>
      <c r="T40" s="402"/>
      <c r="U40" s="402"/>
      <c r="V40" s="402"/>
      <c r="W40" s="402"/>
      <c r="X40" s="402"/>
      <c r="Y40" s="402"/>
      <c r="Z40" s="402"/>
      <c r="AA40" s="402"/>
      <c r="AB40" s="402"/>
      <c r="AC40" s="402"/>
    </row>
    <row r="41" spans="1:29" ht="30" customHeight="1">
      <c r="A41" s="401"/>
      <c r="B41" s="1" t="str">
        <f>IF(ISERROR("Dated this " &amp; AG6 &amp; LOOKUP(AG6,AE1:AE32,AF1:AF32) &amp; " day of " &amp; AG8 &amp; " " &amp;AG9), "", "Dated this " &amp; AG6 &amp; LOOKUP(AG6,AE1:AE32,AF1:AF32) &amp; " day of " &amp; AG8 &amp; " " &amp;AG9)</f>
        <v/>
      </c>
      <c r="C41" s="1"/>
      <c r="D41" s="1"/>
      <c r="E41" s="1085"/>
      <c r="F41" s="1085"/>
      <c r="G41" s="401"/>
      <c r="H41" s="401"/>
      <c r="I41" s="402"/>
      <c r="J41" s="402"/>
      <c r="K41" s="402"/>
      <c r="L41" s="402"/>
      <c r="M41" s="402"/>
      <c r="N41" s="402"/>
      <c r="O41" s="402"/>
      <c r="P41" s="402"/>
      <c r="Q41" s="402"/>
      <c r="R41" s="402"/>
      <c r="S41" s="402"/>
      <c r="T41" s="402"/>
      <c r="U41" s="402"/>
      <c r="V41" s="402"/>
      <c r="W41" s="402"/>
      <c r="X41" s="402"/>
      <c r="Y41" s="402"/>
      <c r="Z41" s="402"/>
      <c r="AA41" s="402"/>
      <c r="AB41" s="402"/>
      <c r="AC41" s="402"/>
    </row>
    <row r="42" spans="1:29" ht="30" customHeight="1">
      <c r="A42" s="401"/>
      <c r="B42" s="1" t="s">
        <v>485</v>
      </c>
      <c r="C42" s="37"/>
      <c r="D42" s="13"/>
      <c r="E42" s="13"/>
      <c r="F42" s="13"/>
      <c r="G42" s="401"/>
      <c r="H42" s="401"/>
      <c r="I42" s="402"/>
      <c r="J42" s="402"/>
      <c r="K42" s="402"/>
      <c r="L42" s="402"/>
      <c r="M42" s="402"/>
      <c r="N42" s="402"/>
      <c r="O42" s="402"/>
      <c r="P42" s="402"/>
      <c r="Q42" s="402"/>
      <c r="R42" s="402"/>
      <c r="S42" s="402"/>
      <c r="T42" s="402"/>
      <c r="U42" s="402"/>
      <c r="V42" s="402"/>
      <c r="W42" s="402"/>
      <c r="X42" s="402"/>
      <c r="Y42" s="402"/>
      <c r="Z42" s="402"/>
      <c r="AA42" s="402"/>
      <c r="AB42" s="402"/>
      <c r="AC42" s="402"/>
    </row>
    <row r="43" spans="1:29" ht="30" customHeight="1">
      <c r="A43" s="401"/>
      <c r="B43" s="1098"/>
      <c r="C43" s="13"/>
      <c r="D43" s="13"/>
      <c r="E43" s="1"/>
      <c r="F43" s="352" t="s">
        <v>486</v>
      </c>
      <c r="G43" s="401"/>
      <c r="H43" s="401"/>
      <c r="I43" s="402"/>
      <c r="J43" s="402"/>
      <c r="K43" s="402"/>
      <c r="L43" s="402"/>
      <c r="M43" s="402"/>
      <c r="N43" s="402"/>
      <c r="O43" s="402"/>
      <c r="P43" s="402"/>
      <c r="Q43" s="402"/>
      <c r="R43" s="402"/>
      <c r="S43" s="402"/>
      <c r="T43" s="402"/>
      <c r="U43" s="402"/>
      <c r="V43" s="402"/>
      <c r="W43" s="402"/>
      <c r="X43" s="402"/>
      <c r="Y43" s="402"/>
      <c r="Z43" s="402"/>
      <c r="AA43" s="402"/>
      <c r="AB43" s="402"/>
      <c r="AC43" s="402"/>
    </row>
    <row r="44" spans="1:29" ht="30" customHeight="1">
      <c r="A44" s="401"/>
      <c r="B44" s="1098"/>
      <c r="C44" s="13"/>
      <c r="D44" s="1"/>
      <c r="E44" s="1"/>
      <c r="F44" s="352" t="str">
        <f>"For and on behalf of " &amp; 'Sch-1'!C8</f>
        <v xml:space="preserve">For and on behalf of </v>
      </c>
      <c r="G44" s="401"/>
      <c r="H44" s="401"/>
      <c r="I44" s="402"/>
      <c r="J44" s="402"/>
      <c r="K44" s="402"/>
      <c r="L44" s="402"/>
      <c r="M44" s="402"/>
      <c r="N44" s="402"/>
      <c r="O44" s="402"/>
      <c r="P44" s="402"/>
      <c r="Q44" s="402"/>
      <c r="R44" s="402"/>
      <c r="S44" s="402"/>
      <c r="T44" s="402"/>
      <c r="U44" s="402"/>
      <c r="V44" s="402"/>
      <c r="W44" s="402"/>
      <c r="X44" s="402"/>
      <c r="Y44" s="402"/>
      <c r="Z44" s="402"/>
      <c r="AA44" s="402"/>
      <c r="AB44" s="402"/>
      <c r="AC44" s="402"/>
    </row>
    <row r="45" spans="1:29" ht="30" customHeight="1">
      <c r="A45" s="402"/>
      <c r="B45" s="402"/>
      <c r="C45" s="415"/>
      <c r="D45" s="402"/>
      <c r="E45" s="416" t="s">
        <v>566</v>
      </c>
      <c r="F45" s="417"/>
      <c r="G45" s="401"/>
      <c r="H45" s="401"/>
      <c r="I45" s="402"/>
      <c r="J45" s="402"/>
      <c r="K45" s="402"/>
      <c r="L45" s="402"/>
      <c r="M45" s="402"/>
      <c r="N45" s="402"/>
      <c r="O45" s="402"/>
      <c r="P45" s="402"/>
      <c r="Q45" s="402"/>
      <c r="R45" s="402"/>
      <c r="S45" s="402"/>
      <c r="T45" s="402"/>
      <c r="U45" s="402"/>
      <c r="V45" s="402"/>
      <c r="W45" s="402"/>
      <c r="X45" s="402"/>
      <c r="Y45" s="402"/>
      <c r="Z45" s="402"/>
      <c r="AA45" s="402"/>
      <c r="AB45" s="402"/>
      <c r="AC45" s="402"/>
    </row>
    <row r="46" spans="1:29" ht="30" customHeight="1">
      <c r="A46" s="418" t="s">
        <v>487</v>
      </c>
      <c r="B46" s="1372" t="str">
        <f>'Sch-1'!B167</f>
        <v>--</v>
      </c>
      <c r="C46" s="1372"/>
      <c r="D46" s="402"/>
      <c r="E46" s="416" t="s">
        <v>488</v>
      </c>
      <c r="F46" s="419" t="str">
        <f>'Sch-1'!M168</f>
        <v/>
      </c>
      <c r="G46" s="401"/>
      <c r="H46" s="401"/>
      <c r="I46" s="402"/>
      <c r="J46" s="402"/>
      <c r="K46" s="402"/>
      <c r="L46" s="402"/>
      <c r="M46" s="402"/>
      <c r="N46" s="402"/>
      <c r="O46" s="402"/>
      <c r="P46" s="402"/>
      <c r="Q46" s="402"/>
      <c r="R46" s="402"/>
      <c r="S46" s="402"/>
      <c r="T46" s="402"/>
      <c r="U46" s="402"/>
      <c r="V46" s="402"/>
      <c r="W46" s="402"/>
      <c r="X46" s="402"/>
      <c r="Y46" s="402"/>
      <c r="Z46" s="402"/>
      <c r="AA46" s="402"/>
      <c r="AB46" s="402"/>
      <c r="AC46" s="402"/>
    </row>
    <row r="47" spans="1:29" ht="30" customHeight="1">
      <c r="A47" s="418" t="s">
        <v>489</v>
      </c>
      <c r="B47" s="419" t="str">
        <f>'Sch-1'!B168</f>
        <v/>
      </c>
      <c r="C47" s="420"/>
      <c r="D47" s="402"/>
      <c r="E47" s="416" t="s">
        <v>490</v>
      </c>
      <c r="F47" s="419" t="str">
        <f>'Sch-1'!M169</f>
        <v/>
      </c>
      <c r="G47" s="401"/>
      <c r="H47" s="401"/>
      <c r="I47" s="402"/>
      <c r="J47" s="402"/>
      <c r="K47" s="402"/>
      <c r="L47" s="402"/>
      <c r="M47" s="402"/>
      <c r="N47" s="402"/>
      <c r="O47" s="402"/>
      <c r="P47" s="402"/>
      <c r="Q47" s="402"/>
      <c r="R47" s="402"/>
      <c r="S47" s="402"/>
      <c r="T47" s="402"/>
      <c r="U47" s="402"/>
      <c r="V47" s="402"/>
      <c r="W47" s="402"/>
      <c r="X47" s="402"/>
      <c r="Y47" s="402"/>
      <c r="Z47" s="402"/>
      <c r="AA47" s="402"/>
      <c r="AB47" s="402"/>
      <c r="AC47" s="402"/>
    </row>
    <row r="48" spans="1:29" ht="30" customHeight="1">
      <c r="A48" s="401"/>
      <c r="B48" s="401"/>
      <c r="C48" s="401"/>
      <c r="D48" s="402"/>
      <c r="E48" s="416" t="s">
        <v>567</v>
      </c>
      <c r="F48" s="401"/>
      <c r="G48" s="401"/>
      <c r="H48" s="401"/>
      <c r="I48" s="402"/>
      <c r="J48" s="402"/>
      <c r="K48" s="402"/>
      <c r="L48" s="402"/>
      <c r="M48" s="402"/>
      <c r="N48" s="402"/>
      <c r="O48" s="402"/>
      <c r="P48" s="402"/>
      <c r="Q48" s="402"/>
      <c r="R48" s="402"/>
      <c r="S48" s="402"/>
      <c r="T48" s="402"/>
      <c r="U48" s="402"/>
      <c r="V48" s="402"/>
      <c r="W48" s="402"/>
      <c r="X48" s="402"/>
      <c r="Y48" s="402"/>
      <c r="Z48" s="402"/>
      <c r="AA48" s="402"/>
      <c r="AB48" s="402"/>
      <c r="AC48" s="402"/>
    </row>
    <row r="49" spans="1:41" ht="40.5" customHeight="1">
      <c r="A49" s="1371"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71"/>
      <c r="C49" s="1371"/>
      <c r="D49" s="1371"/>
      <c r="E49" s="1371"/>
      <c r="F49" s="1371"/>
      <c r="G49" s="401"/>
      <c r="H49" s="401"/>
      <c r="I49" s="402"/>
      <c r="J49" s="402"/>
      <c r="K49" s="402"/>
      <c r="L49" s="402"/>
      <c r="M49" s="402"/>
      <c r="N49" s="402"/>
      <c r="O49" s="402"/>
      <c r="P49" s="402"/>
      <c r="Q49" s="402"/>
      <c r="R49" s="402"/>
      <c r="S49" s="402"/>
      <c r="T49" s="402"/>
      <c r="U49" s="402"/>
      <c r="V49" s="402"/>
      <c r="W49" s="402"/>
      <c r="X49" s="402"/>
      <c r="Y49" s="402"/>
      <c r="Z49" s="402"/>
      <c r="AA49" s="402"/>
      <c r="AB49" s="402"/>
      <c r="AC49" s="402"/>
    </row>
    <row r="50" spans="1:41" ht="30" customHeight="1">
      <c r="A50" s="1099"/>
      <c r="B50" s="1099"/>
      <c r="C50" s="1" t="str">
        <f>IF(Z2="2 or More", "Other Partner-2", "")</f>
        <v/>
      </c>
      <c r="D50" s="1099"/>
      <c r="E50" s="1100"/>
      <c r="F50" s="1100" t="str">
        <f>IF(Z2=1,"Other Partner",IF(Z2="2 or More","Other Partner-1",""))</f>
        <v/>
      </c>
      <c r="G50" s="401"/>
      <c r="H50" s="401"/>
      <c r="I50" s="402"/>
      <c r="J50" s="402"/>
      <c r="K50" s="402"/>
      <c r="L50" s="402"/>
      <c r="M50" s="402"/>
      <c r="N50" s="402"/>
      <c r="O50" s="402"/>
      <c r="P50" s="402"/>
      <c r="Q50" s="402"/>
      <c r="R50" s="402"/>
      <c r="S50" s="402"/>
      <c r="T50" s="402"/>
      <c r="U50" s="402"/>
      <c r="V50" s="402"/>
      <c r="W50" s="402"/>
      <c r="X50" s="402"/>
      <c r="Y50" s="402"/>
      <c r="Z50" s="402"/>
      <c r="AA50" s="402"/>
      <c r="AB50" s="402"/>
      <c r="AC50" s="402"/>
    </row>
    <row r="51" spans="1:41" ht="30" customHeight="1">
      <c r="A51" s="1"/>
      <c r="B51" s="352" t="str">
        <f>IF(Z2="2 or More", "Signature :", "")</f>
        <v/>
      </c>
      <c r="C51" s="112"/>
      <c r="D51" s="1"/>
      <c r="E51" s="352"/>
      <c r="F51" s="1"/>
      <c r="G51" s="401"/>
      <c r="H51" s="401"/>
      <c r="I51" s="402"/>
      <c r="J51" s="402"/>
      <c r="K51" s="402"/>
      <c r="L51" s="402"/>
      <c r="M51" s="402"/>
      <c r="N51" s="402"/>
      <c r="O51" s="402"/>
      <c r="P51" s="402"/>
      <c r="Q51" s="402"/>
      <c r="R51" s="402"/>
      <c r="S51" s="402"/>
      <c r="T51" s="402"/>
      <c r="U51" s="402"/>
      <c r="V51" s="402"/>
      <c r="W51" s="402"/>
      <c r="X51" s="402"/>
      <c r="Y51" s="402"/>
      <c r="Z51" s="402"/>
      <c r="AA51" s="402"/>
      <c r="AB51" s="402"/>
      <c r="AC51" s="402"/>
    </row>
    <row r="52" spans="1:41" s="406" customFormat="1" ht="30" customHeight="1">
      <c r="A52" s="1"/>
      <c r="B52" s="352" t="str">
        <f>IF(Z2="2 or More", "Printed Name :", "")</f>
        <v/>
      </c>
      <c r="C52" s="1101"/>
      <c r="D52" s="1"/>
      <c r="E52" s="352" t="str">
        <f>IF(Z1="Sole Bidder", "", "Printed Name :")</f>
        <v/>
      </c>
      <c r="F52" s="1102"/>
      <c r="G52" s="401"/>
      <c r="H52" s="417"/>
      <c r="I52" s="401"/>
      <c r="J52" s="401"/>
      <c r="K52" s="401"/>
      <c r="L52" s="401"/>
      <c r="M52" s="401"/>
      <c r="N52" s="401"/>
      <c r="O52" s="401"/>
      <c r="P52" s="401"/>
      <c r="Q52" s="401"/>
      <c r="R52" s="401"/>
      <c r="S52" s="401"/>
      <c r="T52" s="401"/>
      <c r="U52" s="401"/>
      <c r="V52" s="401"/>
      <c r="W52" s="401"/>
      <c r="X52" s="401"/>
      <c r="Y52" s="401"/>
      <c r="Z52" s="401"/>
      <c r="AA52" s="401"/>
      <c r="AB52" s="401"/>
      <c r="AC52" s="401"/>
      <c r="AD52" s="414"/>
      <c r="AE52" s="404"/>
      <c r="AF52" s="404"/>
      <c r="AG52" s="414"/>
      <c r="AH52" s="414"/>
      <c r="AI52" s="414"/>
      <c r="AJ52" s="414"/>
      <c r="AK52" s="414"/>
      <c r="AL52" s="414"/>
      <c r="AM52" s="414"/>
      <c r="AN52" s="414"/>
      <c r="AO52" s="414"/>
    </row>
    <row r="53" spans="1:41" s="406" customFormat="1" ht="30" customHeight="1">
      <c r="A53" s="1"/>
      <c r="B53" s="352" t="str">
        <f>IF(Z2="2 or More", "Designation :", "")</f>
        <v/>
      </c>
      <c r="C53" s="1101"/>
      <c r="D53" s="1"/>
      <c r="E53" s="352" t="str">
        <f>IF(Z1="Sole Bidder", "", "Designation :")</f>
        <v/>
      </c>
      <c r="F53" s="1102"/>
      <c r="G53" s="401"/>
      <c r="H53" s="417"/>
      <c r="I53" s="401"/>
      <c r="J53" s="401"/>
      <c r="K53" s="401"/>
      <c r="L53" s="401"/>
      <c r="M53" s="401"/>
      <c r="N53" s="401"/>
      <c r="O53" s="401"/>
      <c r="P53" s="401"/>
      <c r="Q53" s="401"/>
      <c r="R53" s="401"/>
      <c r="S53" s="401"/>
      <c r="T53" s="401"/>
      <c r="U53" s="401"/>
      <c r="V53" s="401"/>
      <c r="W53" s="401"/>
      <c r="X53" s="401"/>
      <c r="Y53" s="401"/>
      <c r="Z53" s="401"/>
      <c r="AA53" s="401"/>
      <c r="AB53" s="401"/>
      <c r="AC53" s="401"/>
      <c r="AD53" s="414"/>
      <c r="AE53" s="404"/>
      <c r="AF53" s="404"/>
      <c r="AG53" s="414"/>
      <c r="AH53" s="414"/>
      <c r="AI53" s="414"/>
      <c r="AJ53" s="414"/>
      <c r="AK53" s="414"/>
      <c r="AL53" s="414"/>
      <c r="AM53" s="414"/>
      <c r="AN53" s="414"/>
      <c r="AO53" s="414"/>
    </row>
    <row r="54" spans="1:41" s="406" customFormat="1" ht="30" customHeight="1">
      <c r="A54" s="1"/>
      <c r="B54" s="352" t="str">
        <f>IF(Z2=2, "Common Seal :", "")</f>
        <v/>
      </c>
      <c r="C54" s="112"/>
      <c r="D54" s="1"/>
      <c r="E54" s="352"/>
      <c r="F54" s="1"/>
      <c r="G54" s="401"/>
      <c r="H54" s="417"/>
      <c r="I54" s="401"/>
      <c r="J54" s="401"/>
      <c r="K54" s="401"/>
      <c r="L54" s="401"/>
      <c r="M54" s="401"/>
      <c r="N54" s="401"/>
      <c r="O54" s="401"/>
      <c r="P54" s="401"/>
      <c r="Q54" s="401"/>
      <c r="R54" s="401"/>
      <c r="S54" s="401"/>
      <c r="T54" s="401"/>
      <c r="U54" s="401"/>
      <c r="V54" s="401"/>
      <c r="W54" s="401"/>
      <c r="X54" s="401"/>
      <c r="Y54" s="401"/>
      <c r="Z54" s="401"/>
      <c r="AA54" s="401"/>
      <c r="AB54" s="401"/>
      <c r="AC54" s="401"/>
      <c r="AD54" s="414"/>
      <c r="AE54" s="404"/>
      <c r="AF54" s="404"/>
      <c r="AG54" s="414"/>
      <c r="AH54" s="414"/>
      <c r="AI54" s="414"/>
      <c r="AJ54" s="414"/>
      <c r="AK54" s="414"/>
      <c r="AL54" s="414"/>
      <c r="AM54" s="414"/>
      <c r="AN54" s="414"/>
      <c r="AO54" s="414"/>
    </row>
    <row r="55" spans="1:41" s="406" customFormat="1" ht="33" customHeight="1">
      <c r="A55" s="1103" t="s">
        <v>568</v>
      </c>
      <c r="B55" s="354"/>
      <c r="C55" s="112"/>
      <c r="D55" s="1"/>
      <c r="E55" s="352"/>
      <c r="F55" s="1"/>
      <c r="G55" s="401"/>
      <c r="H55" s="417"/>
      <c r="I55" s="401"/>
      <c r="J55" s="401"/>
      <c r="K55" s="401"/>
      <c r="L55" s="401"/>
      <c r="M55" s="401"/>
      <c r="N55" s="401"/>
      <c r="O55" s="401"/>
      <c r="P55" s="401"/>
      <c r="Q55" s="401"/>
      <c r="R55" s="401"/>
      <c r="S55" s="401"/>
      <c r="T55" s="401"/>
      <c r="U55" s="401"/>
      <c r="V55" s="401"/>
      <c r="W55" s="401"/>
      <c r="X55" s="401"/>
      <c r="Y55" s="401"/>
      <c r="Z55" s="401"/>
      <c r="AA55" s="401"/>
      <c r="AB55" s="401"/>
      <c r="AC55" s="401"/>
      <c r="AD55" s="414"/>
      <c r="AE55" s="404"/>
      <c r="AF55" s="404"/>
      <c r="AG55" s="414"/>
      <c r="AH55" s="414"/>
      <c r="AI55" s="414"/>
      <c r="AJ55" s="414"/>
      <c r="AK55" s="414"/>
      <c r="AL55" s="414"/>
      <c r="AM55" s="414"/>
      <c r="AN55" s="414"/>
      <c r="AO55" s="414"/>
    </row>
    <row r="56" spans="1:41" s="406" customFormat="1" ht="33" customHeight="1">
      <c r="A56" s="1369" t="s">
        <v>569</v>
      </c>
      <c r="B56" s="1369"/>
      <c r="C56" s="1369"/>
      <c r="D56" s="1363"/>
      <c r="E56" s="1364"/>
      <c r="F56" s="1364"/>
      <c r="G56" s="401"/>
      <c r="H56" s="417"/>
      <c r="I56" s="401"/>
      <c r="J56" s="401"/>
      <c r="K56" s="401"/>
      <c r="L56" s="401"/>
      <c r="M56" s="401"/>
      <c r="N56" s="401"/>
      <c r="O56" s="401"/>
      <c r="P56" s="401"/>
      <c r="Q56" s="401"/>
      <c r="R56" s="401"/>
      <c r="S56" s="401"/>
      <c r="T56" s="401"/>
      <c r="U56" s="401"/>
      <c r="V56" s="401"/>
      <c r="W56" s="401"/>
      <c r="X56" s="401"/>
      <c r="Y56" s="401"/>
      <c r="Z56" s="401"/>
      <c r="AA56" s="401"/>
      <c r="AB56" s="401"/>
      <c r="AC56" s="401"/>
      <c r="AD56" s="414"/>
      <c r="AE56" s="404"/>
      <c r="AF56" s="404"/>
      <c r="AG56" s="414"/>
      <c r="AH56" s="414"/>
      <c r="AI56" s="414"/>
      <c r="AJ56" s="414"/>
      <c r="AK56" s="414"/>
      <c r="AL56" s="414"/>
      <c r="AM56" s="414"/>
      <c r="AN56" s="414"/>
      <c r="AO56" s="414"/>
    </row>
    <row r="57" spans="1:41" s="406" customFormat="1" ht="33" customHeight="1">
      <c r="A57" s="1368"/>
      <c r="B57" s="1368"/>
      <c r="C57" s="1368"/>
      <c r="D57" s="1104"/>
      <c r="E57" s="1104"/>
      <c r="F57" s="1104"/>
      <c r="G57" s="401"/>
      <c r="H57" s="417"/>
      <c r="I57" s="401"/>
      <c r="J57" s="401"/>
      <c r="K57" s="401"/>
      <c r="L57" s="401"/>
      <c r="M57" s="401"/>
      <c r="N57" s="401"/>
      <c r="O57" s="401"/>
      <c r="P57" s="401"/>
      <c r="Q57" s="401"/>
      <c r="R57" s="401"/>
      <c r="S57" s="401"/>
      <c r="T57" s="401"/>
      <c r="U57" s="401"/>
      <c r="V57" s="401"/>
      <c r="W57" s="401"/>
      <c r="X57" s="401"/>
      <c r="Y57" s="401"/>
      <c r="Z57" s="401"/>
      <c r="AA57" s="401"/>
      <c r="AB57" s="401"/>
      <c r="AC57" s="401"/>
      <c r="AD57" s="414"/>
      <c r="AE57" s="404"/>
      <c r="AF57" s="404"/>
      <c r="AG57" s="414"/>
      <c r="AH57" s="414"/>
      <c r="AI57" s="414"/>
      <c r="AJ57" s="414"/>
      <c r="AK57" s="414"/>
      <c r="AL57" s="414"/>
      <c r="AM57" s="414"/>
      <c r="AN57" s="414"/>
      <c r="AO57" s="414"/>
    </row>
    <row r="58" spans="1:41" s="406" customFormat="1" ht="33" customHeight="1">
      <c r="A58" s="1367"/>
      <c r="B58" s="1367"/>
      <c r="C58" s="1367"/>
      <c r="D58" s="1104"/>
      <c r="E58" s="1104"/>
      <c r="F58" s="1104"/>
      <c r="G58" s="401"/>
      <c r="H58" s="417"/>
      <c r="I58" s="401"/>
      <c r="J58" s="401"/>
      <c r="K58" s="401"/>
      <c r="L58" s="401"/>
      <c r="M58" s="401"/>
      <c r="N58" s="401"/>
      <c r="O58" s="401"/>
      <c r="P58" s="401"/>
      <c r="Q58" s="401"/>
      <c r="R58" s="401"/>
      <c r="S58" s="401"/>
      <c r="T58" s="401"/>
      <c r="U58" s="401"/>
      <c r="V58" s="401"/>
      <c r="W58" s="401"/>
      <c r="X58" s="401"/>
      <c r="Y58" s="401"/>
      <c r="Z58" s="401"/>
      <c r="AA58" s="401"/>
      <c r="AB58" s="401"/>
      <c r="AC58" s="401"/>
      <c r="AD58" s="414"/>
      <c r="AE58" s="404"/>
      <c r="AF58" s="404"/>
      <c r="AG58" s="414"/>
      <c r="AH58" s="414"/>
      <c r="AI58" s="414"/>
      <c r="AJ58" s="414"/>
      <c r="AK58" s="414"/>
      <c r="AL58" s="414"/>
      <c r="AM58" s="414"/>
      <c r="AN58" s="414"/>
      <c r="AO58" s="414"/>
    </row>
    <row r="59" spans="1:41" s="406" customFormat="1" ht="33" customHeight="1">
      <c r="A59" s="1366" t="s">
        <v>570</v>
      </c>
      <c r="B59" s="1366"/>
      <c r="C59" s="1366"/>
      <c r="D59" s="1363"/>
      <c r="E59" s="1364"/>
      <c r="F59" s="1364"/>
      <c r="G59" s="401"/>
      <c r="H59" s="417"/>
      <c r="I59" s="401"/>
      <c r="J59" s="401"/>
      <c r="K59" s="401"/>
      <c r="L59" s="401"/>
      <c r="M59" s="401"/>
      <c r="N59" s="401"/>
      <c r="O59" s="401"/>
      <c r="P59" s="401"/>
      <c r="Q59" s="401"/>
      <c r="R59" s="401"/>
      <c r="S59" s="401"/>
      <c r="T59" s="401"/>
      <c r="U59" s="401"/>
      <c r="V59" s="401"/>
      <c r="W59" s="401"/>
      <c r="X59" s="401"/>
      <c r="Y59" s="401"/>
      <c r="Z59" s="401"/>
      <c r="AA59" s="401"/>
      <c r="AB59" s="401"/>
      <c r="AC59" s="401"/>
      <c r="AD59" s="414"/>
      <c r="AE59" s="404"/>
      <c r="AF59" s="404"/>
      <c r="AG59" s="414"/>
      <c r="AH59" s="414"/>
      <c r="AI59" s="414"/>
      <c r="AJ59" s="414"/>
      <c r="AK59" s="414"/>
      <c r="AL59" s="414"/>
      <c r="AM59" s="414"/>
      <c r="AN59" s="414"/>
      <c r="AO59" s="414"/>
    </row>
    <row r="60" spans="1:41" s="406" customFormat="1" ht="33" customHeight="1">
      <c r="A60" s="1366" t="s">
        <v>571</v>
      </c>
      <c r="B60" s="1366"/>
      <c r="C60" s="1366"/>
      <c r="D60" s="1363"/>
      <c r="E60" s="1364"/>
      <c r="F60" s="1364"/>
      <c r="G60" s="401"/>
      <c r="H60" s="417"/>
      <c r="I60" s="401"/>
      <c r="J60" s="401"/>
      <c r="K60" s="401"/>
      <c r="L60" s="401"/>
      <c r="M60" s="401"/>
      <c r="N60" s="401"/>
      <c r="O60" s="401"/>
      <c r="P60" s="401"/>
      <c r="Q60" s="401"/>
      <c r="R60" s="401"/>
      <c r="S60" s="401"/>
      <c r="T60" s="401"/>
      <c r="U60" s="401"/>
      <c r="V60" s="401"/>
      <c r="W60" s="401"/>
      <c r="X60" s="401"/>
      <c r="Y60" s="401"/>
      <c r="Z60" s="401"/>
      <c r="AA60" s="401"/>
      <c r="AB60" s="401"/>
      <c r="AC60" s="401"/>
      <c r="AD60" s="414"/>
      <c r="AE60" s="404"/>
      <c r="AF60" s="404"/>
      <c r="AG60" s="414"/>
      <c r="AH60" s="414"/>
      <c r="AI60" s="414"/>
      <c r="AJ60" s="414"/>
      <c r="AK60" s="414"/>
      <c r="AL60" s="414"/>
      <c r="AM60" s="414"/>
      <c r="AN60" s="414"/>
      <c r="AO60" s="414"/>
    </row>
    <row r="61" spans="1:41" s="406" customFormat="1" ht="33" customHeight="1">
      <c r="A61" s="1366" t="s">
        <v>572</v>
      </c>
      <c r="B61" s="1366"/>
      <c r="C61" s="1366"/>
      <c r="D61" s="1363"/>
      <c r="E61" s="1364"/>
      <c r="F61" s="1364"/>
      <c r="G61" s="401"/>
      <c r="H61" s="417"/>
      <c r="I61" s="401"/>
      <c r="J61" s="401"/>
      <c r="K61" s="401"/>
      <c r="L61" s="401"/>
      <c r="M61" s="401"/>
      <c r="N61" s="401"/>
      <c r="O61" s="401"/>
      <c r="P61" s="401"/>
      <c r="Q61" s="401"/>
      <c r="R61" s="401"/>
      <c r="S61" s="401"/>
      <c r="T61" s="401"/>
      <c r="U61" s="401"/>
      <c r="V61" s="401"/>
      <c r="W61" s="401"/>
      <c r="X61" s="401"/>
      <c r="Y61" s="401"/>
      <c r="Z61" s="401"/>
      <c r="AA61" s="401"/>
      <c r="AB61" s="401"/>
      <c r="AC61" s="401"/>
      <c r="AD61" s="414"/>
      <c r="AE61" s="404"/>
      <c r="AF61" s="404"/>
      <c r="AG61" s="414"/>
      <c r="AH61" s="414"/>
      <c r="AI61" s="414"/>
      <c r="AJ61" s="414"/>
      <c r="AK61" s="414"/>
      <c r="AL61" s="414"/>
      <c r="AM61" s="414"/>
      <c r="AN61" s="414"/>
      <c r="AO61" s="414"/>
    </row>
    <row r="62" spans="1:41" s="406" customFormat="1" ht="33" customHeight="1">
      <c r="A62" s="1369" t="s">
        <v>573</v>
      </c>
      <c r="B62" s="1369"/>
      <c r="C62" s="1369"/>
      <c r="D62" s="1363"/>
      <c r="E62" s="1364"/>
      <c r="F62" s="1364"/>
      <c r="G62" s="401"/>
      <c r="H62" s="417"/>
      <c r="I62" s="401"/>
      <c r="J62" s="401"/>
      <c r="K62" s="401"/>
      <c r="L62" s="401"/>
      <c r="M62" s="401"/>
      <c r="N62" s="401"/>
      <c r="O62" s="401"/>
      <c r="P62" s="401"/>
      <c r="Q62" s="401"/>
      <c r="R62" s="401"/>
      <c r="S62" s="401"/>
      <c r="T62" s="401"/>
      <c r="U62" s="401"/>
      <c r="V62" s="401"/>
      <c r="W62" s="401"/>
      <c r="X62" s="401"/>
      <c r="Y62" s="401"/>
      <c r="Z62" s="401"/>
      <c r="AA62" s="401"/>
      <c r="AB62" s="401"/>
      <c r="AC62" s="401"/>
      <c r="AD62" s="414"/>
      <c r="AE62" s="404"/>
      <c r="AF62" s="404"/>
      <c r="AG62" s="414"/>
      <c r="AH62" s="414"/>
      <c r="AI62" s="414"/>
      <c r="AJ62" s="414"/>
      <c r="AK62" s="414"/>
      <c r="AL62" s="414"/>
      <c r="AM62" s="414"/>
      <c r="AN62" s="414"/>
      <c r="AO62" s="414"/>
    </row>
    <row r="63" spans="1:41" s="406" customFormat="1" ht="33" customHeight="1">
      <c r="A63" s="1368"/>
      <c r="B63" s="1368"/>
      <c r="C63" s="1368"/>
      <c r="D63" s="1104"/>
      <c r="E63" s="1104"/>
      <c r="F63" s="1104"/>
      <c r="G63" s="401"/>
      <c r="H63" s="417"/>
      <c r="I63" s="401"/>
      <c r="J63" s="401"/>
      <c r="K63" s="401"/>
      <c r="L63" s="401"/>
      <c r="M63" s="401"/>
      <c r="N63" s="401"/>
      <c r="O63" s="401"/>
      <c r="P63" s="401"/>
      <c r="Q63" s="401"/>
      <c r="R63" s="401"/>
      <c r="S63" s="401"/>
      <c r="T63" s="401"/>
      <c r="U63" s="401"/>
      <c r="V63" s="401"/>
      <c r="W63" s="401"/>
      <c r="X63" s="401"/>
      <c r="Y63" s="401"/>
      <c r="Z63" s="401"/>
      <c r="AA63" s="401"/>
      <c r="AB63" s="401"/>
      <c r="AC63" s="401"/>
      <c r="AD63" s="414"/>
      <c r="AE63" s="404"/>
      <c r="AF63" s="404"/>
      <c r="AG63" s="414"/>
      <c r="AH63" s="414"/>
      <c r="AI63" s="414"/>
      <c r="AJ63" s="414"/>
      <c r="AK63" s="414"/>
      <c r="AL63" s="414"/>
      <c r="AM63" s="414"/>
      <c r="AN63" s="414"/>
      <c r="AO63" s="414"/>
    </row>
    <row r="64" spans="1:41" s="406" customFormat="1" ht="33" customHeight="1">
      <c r="A64" s="1367"/>
      <c r="B64" s="1367"/>
      <c r="C64" s="1367"/>
      <c r="D64" s="1104"/>
      <c r="E64" s="1104"/>
      <c r="F64" s="1104"/>
      <c r="G64" s="401"/>
      <c r="H64" s="417"/>
      <c r="I64" s="401"/>
      <c r="J64" s="401"/>
      <c r="K64" s="401"/>
      <c r="L64" s="401"/>
      <c r="M64" s="401"/>
      <c r="N64" s="401"/>
      <c r="O64" s="401"/>
      <c r="P64" s="401"/>
      <c r="Q64" s="401"/>
      <c r="R64" s="401"/>
      <c r="S64" s="401"/>
      <c r="T64" s="401"/>
      <c r="U64" s="401"/>
      <c r="V64" s="401"/>
      <c r="W64" s="401"/>
      <c r="X64" s="401"/>
      <c r="Y64" s="401"/>
      <c r="Z64" s="401"/>
      <c r="AA64" s="401"/>
      <c r="AB64" s="401"/>
      <c r="AC64" s="401"/>
      <c r="AD64" s="414"/>
      <c r="AE64" s="404"/>
      <c r="AF64" s="404"/>
      <c r="AG64" s="414"/>
      <c r="AH64" s="414"/>
      <c r="AI64" s="414"/>
      <c r="AJ64" s="414"/>
      <c r="AK64" s="414"/>
      <c r="AL64" s="414"/>
      <c r="AM64" s="414"/>
      <c r="AN64" s="414"/>
      <c r="AO64" s="414"/>
    </row>
    <row r="65" spans="1:41" s="406" customFormat="1" ht="60.75" customHeight="1">
      <c r="A65" s="1365"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65"/>
      <c r="C65" s="1365"/>
      <c r="D65" s="1365"/>
      <c r="E65" s="1365"/>
      <c r="F65" s="1365"/>
      <c r="G65" s="401"/>
      <c r="H65" s="417"/>
      <c r="I65" s="401"/>
      <c r="J65" s="401"/>
      <c r="K65" s="401"/>
      <c r="L65" s="401"/>
      <c r="M65" s="401"/>
      <c r="N65" s="401"/>
      <c r="O65" s="401"/>
      <c r="P65" s="401"/>
      <c r="Q65" s="401"/>
      <c r="R65" s="401"/>
      <c r="S65" s="401"/>
      <c r="T65" s="401"/>
      <c r="U65" s="401"/>
      <c r="V65" s="401"/>
      <c r="W65" s="401"/>
      <c r="X65" s="401"/>
      <c r="Y65" s="401"/>
      <c r="Z65" s="401"/>
      <c r="AA65" s="401"/>
      <c r="AB65" s="401"/>
      <c r="AC65" s="401"/>
      <c r="AD65" s="414"/>
      <c r="AE65" s="404"/>
      <c r="AF65" s="404"/>
      <c r="AG65" s="414"/>
      <c r="AH65" s="414"/>
      <c r="AI65" s="414"/>
      <c r="AJ65" s="414"/>
      <c r="AK65" s="414"/>
      <c r="AL65" s="414"/>
      <c r="AM65" s="414"/>
      <c r="AN65" s="414"/>
      <c r="AO65" s="414"/>
    </row>
    <row r="66" spans="1:41" s="406" customFormat="1" ht="33" customHeight="1">
      <c r="A66" s="1362" t="s">
        <v>63</v>
      </c>
      <c r="B66" s="1362"/>
      <c r="C66" s="1362"/>
      <c r="D66" s="1362"/>
      <c r="E66" s="1362"/>
      <c r="F66" s="1362"/>
      <c r="G66" s="401"/>
      <c r="H66" s="417"/>
      <c r="I66" s="401"/>
      <c r="J66" s="401"/>
      <c r="K66" s="401"/>
      <c r="L66" s="401"/>
      <c r="M66" s="401"/>
      <c r="N66" s="401"/>
      <c r="O66" s="401"/>
      <c r="P66" s="401"/>
      <c r="Q66" s="401"/>
      <c r="R66" s="401"/>
      <c r="S66" s="401"/>
      <c r="T66" s="401"/>
      <c r="U66" s="401"/>
      <c r="V66" s="401"/>
      <c r="W66" s="401"/>
      <c r="X66" s="401"/>
      <c r="Y66" s="401"/>
      <c r="Z66" s="401"/>
      <c r="AA66" s="401"/>
      <c r="AB66" s="401"/>
      <c r="AC66" s="401"/>
      <c r="AD66" s="414"/>
      <c r="AE66" s="404"/>
      <c r="AF66" s="404"/>
      <c r="AG66" s="414"/>
      <c r="AH66" s="414"/>
      <c r="AI66" s="414"/>
      <c r="AJ66" s="414"/>
      <c r="AK66" s="414"/>
      <c r="AL66" s="414"/>
      <c r="AM66" s="414"/>
      <c r="AN66" s="414"/>
      <c r="AO66" s="414"/>
    </row>
    <row r="67" spans="1:41" s="406" customFormat="1" ht="33" customHeight="1">
      <c r="A67" s="417"/>
      <c r="B67" s="417"/>
      <c r="C67" s="401"/>
      <c r="D67" s="401"/>
      <c r="E67" s="401"/>
      <c r="F67" s="401"/>
      <c r="G67" s="401"/>
      <c r="H67" s="417"/>
      <c r="I67" s="401"/>
      <c r="J67" s="401"/>
      <c r="K67" s="401"/>
      <c r="L67" s="401"/>
      <c r="M67" s="401"/>
      <c r="N67" s="401"/>
      <c r="O67" s="401"/>
      <c r="P67" s="401"/>
      <c r="Q67" s="401"/>
      <c r="R67" s="401"/>
      <c r="S67" s="401"/>
      <c r="T67" s="401"/>
      <c r="U67" s="401"/>
      <c r="V67" s="401"/>
      <c r="W67" s="401"/>
      <c r="X67" s="401"/>
      <c r="Y67" s="401"/>
      <c r="Z67" s="401"/>
      <c r="AA67" s="401"/>
      <c r="AB67" s="401"/>
      <c r="AC67" s="401"/>
      <c r="AD67" s="414"/>
      <c r="AE67" s="404"/>
      <c r="AF67" s="404"/>
      <c r="AG67" s="414"/>
      <c r="AH67" s="414"/>
      <c r="AI67" s="414"/>
      <c r="AJ67" s="414"/>
      <c r="AK67" s="414"/>
      <c r="AL67" s="414"/>
      <c r="AM67" s="414"/>
      <c r="AN67" s="414"/>
      <c r="AO67" s="414"/>
    </row>
    <row r="68" spans="1:41" s="406" customFormat="1" ht="33" customHeight="1">
      <c r="A68" s="417"/>
      <c r="B68" s="417"/>
      <c r="C68" s="401"/>
      <c r="D68" s="401"/>
      <c r="E68" s="401"/>
      <c r="F68" s="401"/>
      <c r="G68" s="401"/>
      <c r="H68" s="417"/>
      <c r="I68" s="401"/>
      <c r="J68" s="401"/>
      <c r="K68" s="401"/>
      <c r="L68" s="401"/>
      <c r="M68" s="401"/>
      <c r="N68" s="401"/>
      <c r="O68" s="401"/>
      <c r="P68" s="401"/>
      <c r="Q68" s="401"/>
      <c r="R68" s="401"/>
      <c r="S68" s="401"/>
      <c r="T68" s="401"/>
      <c r="U68" s="401"/>
      <c r="V68" s="401"/>
      <c r="W68" s="401"/>
      <c r="X68" s="401"/>
      <c r="Y68" s="401"/>
      <c r="Z68" s="401"/>
      <c r="AA68" s="401"/>
      <c r="AB68" s="401"/>
      <c r="AC68" s="401"/>
      <c r="AD68" s="414"/>
      <c r="AE68" s="404"/>
      <c r="AF68" s="404"/>
      <c r="AG68" s="414"/>
      <c r="AH68" s="414"/>
      <c r="AI68" s="414"/>
      <c r="AJ68" s="414"/>
      <c r="AK68" s="414"/>
      <c r="AL68" s="414"/>
      <c r="AM68" s="414"/>
      <c r="AN68" s="414"/>
      <c r="AO68" s="414"/>
    </row>
    <row r="69" spans="1:41">
      <c r="A69" s="417"/>
      <c r="B69" s="417"/>
      <c r="C69" s="401"/>
      <c r="D69" s="401"/>
      <c r="E69" s="401"/>
      <c r="F69" s="401"/>
      <c r="G69" s="401"/>
      <c r="H69" s="401"/>
      <c r="I69" s="402"/>
      <c r="J69" s="402"/>
      <c r="K69" s="402"/>
      <c r="L69" s="402"/>
      <c r="M69" s="402"/>
      <c r="N69" s="402"/>
      <c r="O69" s="402"/>
      <c r="P69" s="402"/>
      <c r="Q69" s="402"/>
      <c r="R69" s="402"/>
      <c r="S69" s="402"/>
      <c r="T69" s="402"/>
      <c r="U69" s="402"/>
      <c r="V69" s="402"/>
      <c r="W69" s="402"/>
      <c r="X69" s="402"/>
      <c r="Y69" s="402"/>
      <c r="Z69" s="402"/>
      <c r="AA69" s="402"/>
      <c r="AB69" s="402"/>
      <c r="AC69" s="402"/>
    </row>
    <row r="70" spans="1:41">
      <c r="A70" s="417"/>
      <c r="B70" s="417"/>
      <c r="C70" s="401"/>
      <c r="D70" s="401"/>
      <c r="E70" s="401"/>
      <c r="F70" s="401"/>
      <c r="G70" s="401"/>
      <c r="H70" s="401"/>
      <c r="I70" s="402"/>
      <c r="J70" s="402"/>
      <c r="K70" s="402"/>
      <c r="L70" s="402"/>
      <c r="M70" s="402"/>
      <c r="N70" s="402"/>
      <c r="O70" s="402"/>
      <c r="P70" s="402"/>
      <c r="Q70" s="402"/>
      <c r="R70" s="402"/>
      <c r="S70" s="402"/>
      <c r="T70" s="402"/>
      <c r="U70" s="402"/>
      <c r="V70" s="402"/>
      <c r="W70" s="402"/>
      <c r="X70" s="402"/>
      <c r="Y70" s="402"/>
      <c r="Z70" s="402"/>
      <c r="AA70" s="402"/>
      <c r="AB70" s="402"/>
      <c r="AC70" s="402"/>
    </row>
    <row r="71" spans="1:41">
      <c r="A71" s="417"/>
      <c r="B71" s="417"/>
      <c r="C71" s="401"/>
      <c r="D71" s="401"/>
      <c r="E71" s="401"/>
      <c r="F71" s="401"/>
      <c r="G71" s="401"/>
      <c r="H71" s="401"/>
      <c r="I71" s="402"/>
      <c r="J71" s="402"/>
      <c r="K71" s="402"/>
      <c r="L71" s="402"/>
      <c r="M71" s="402"/>
      <c r="N71" s="402"/>
      <c r="O71" s="402"/>
      <c r="P71" s="402"/>
      <c r="Q71" s="402"/>
      <c r="R71" s="402"/>
      <c r="S71" s="402"/>
      <c r="T71" s="402"/>
      <c r="U71" s="402"/>
      <c r="V71" s="402"/>
      <c r="W71" s="402"/>
      <c r="X71" s="402"/>
      <c r="Y71" s="402"/>
      <c r="Z71" s="402"/>
      <c r="AA71" s="402"/>
      <c r="AB71" s="402"/>
      <c r="AC71" s="402"/>
    </row>
    <row r="72" spans="1:41">
      <c r="A72" s="417"/>
      <c r="B72" s="417"/>
      <c r="C72" s="401"/>
      <c r="D72" s="401"/>
      <c r="E72" s="401"/>
      <c r="F72" s="401"/>
      <c r="G72" s="401"/>
      <c r="H72" s="401"/>
      <c r="I72" s="402"/>
      <c r="J72" s="402"/>
      <c r="K72" s="402"/>
      <c r="L72" s="402"/>
      <c r="M72" s="402"/>
      <c r="N72" s="402"/>
      <c r="O72" s="402"/>
      <c r="P72" s="402"/>
      <c r="Q72" s="402"/>
      <c r="R72" s="402"/>
      <c r="S72" s="402"/>
      <c r="T72" s="402"/>
      <c r="U72" s="402"/>
      <c r="V72" s="402"/>
      <c r="W72" s="402"/>
      <c r="X72" s="402"/>
      <c r="Y72" s="402"/>
      <c r="Z72" s="402"/>
      <c r="AA72" s="402"/>
      <c r="AB72" s="402"/>
      <c r="AC72" s="402"/>
    </row>
    <row r="73" spans="1:41">
      <c r="A73" s="417"/>
      <c r="B73" s="417"/>
      <c r="C73" s="401"/>
      <c r="D73" s="401"/>
      <c r="E73" s="401"/>
      <c r="F73" s="401"/>
      <c r="G73" s="401"/>
      <c r="H73" s="401"/>
      <c r="I73" s="402"/>
      <c r="J73" s="402"/>
      <c r="K73" s="402"/>
      <c r="L73" s="402"/>
      <c r="M73" s="402"/>
      <c r="N73" s="402"/>
      <c r="O73" s="402"/>
      <c r="P73" s="402"/>
      <c r="Q73" s="402"/>
      <c r="R73" s="402"/>
      <c r="S73" s="402"/>
      <c r="T73" s="402"/>
      <c r="U73" s="402"/>
      <c r="V73" s="402"/>
      <c r="W73" s="402"/>
      <c r="X73" s="402"/>
      <c r="Y73" s="402"/>
      <c r="Z73" s="402"/>
      <c r="AA73" s="402"/>
      <c r="AB73" s="402"/>
      <c r="AC73" s="402"/>
    </row>
    <row r="74" spans="1:41">
      <c r="A74" s="417"/>
      <c r="B74" s="417"/>
      <c r="C74" s="401"/>
      <c r="D74" s="401"/>
      <c r="E74" s="401"/>
      <c r="F74" s="401"/>
      <c r="G74" s="401"/>
      <c r="H74" s="401"/>
      <c r="I74" s="402"/>
      <c r="J74" s="402"/>
      <c r="K74" s="402"/>
      <c r="L74" s="402"/>
      <c r="M74" s="402"/>
      <c r="N74" s="402"/>
      <c r="O74" s="402"/>
      <c r="P74" s="402"/>
      <c r="Q74" s="402"/>
      <c r="R74" s="402"/>
      <c r="S74" s="402"/>
      <c r="T74" s="402"/>
      <c r="U74" s="402"/>
      <c r="V74" s="402"/>
      <c r="W74" s="402"/>
      <c r="X74" s="402"/>
      <c r="Y74" s="402"/>
      <c r="Z74" s="402"/>
      <c r="AA74" s="402"/>
      <c r="AB74" s="402"/>
      <c r="AC74" s="402"/>
    </row>
    <row r="75" spans="1:41">
      <c r="A75" s="417"/>
      <c r="B75" s="417"/>
      <c r="C75" s="401"/>
      <c r="D75" s="401"/>
      <c r="E75" s="401"/>
      <c r="F75" s="401"/>
      <c r="G75" s="401"/>
      <c r="H75" s="401"/>
      <c r="I75" s="402"/>
      <c r="J75" s="402"/>
      <c r="K75" s="402"/>
      <c r="L75" s="402"/>
      <c r="M75" s="402"/>
      <c r="N75" s="402"/>
      <c r="O75" s="402"/>
      <c r="P75" s="402"/>
      <c r="Q75" s="402"/>
      <c r="R75" s="402"/>
      <c r="S75" s="402"/>
      <c r="T75" s="402"/>
      <c r="U75" s="402"/>
      <c r="V75" s="402"/>
      <c r="W75" s="402"/>
      <c r="X75" s="402"/>
      <c r="Y75" s="402"/>
      <c r="Z75" s="402"/>
      <c r="AA75" s="402"/>
      <c r="AB75" s="402"/>
      <c r="AC75" s="402"/>
    </row>
    <row r="76" spans="1:41">
      <c r="A76" s="417"/>
      <c r="B76" s="417"/>
      <c r="C76" s="401"/>
      <c r="D76" s="401"/>
      <c r="E76" s="401"/>
      <c r="F76" s="401"/>
      <c r="G76" s="401"/>
      <c r="H76" s="401"/>
      <c r="I76" s="402"/>
      <c r="J76" s="402"/>
      <c r="K76" s="402"/>
      <c r="L76" s="402"/>
      <c r="M76" s="402"/>
      <c r="N76" s="402"/>
      <c r="O76" s="402"/>
      <c r="P76" s="402"/>
      <c r="Q76" s="402"/>
      <c r="R76" s="402"/>
      <c r="S76" s="402"/>
      <c r="T76" s="402"/>
      <c r="U76" s="402"/>
      <c r="V76" s="402"/>
      <c r="W76" s="402"/>
      <c r="X76" s="402"/>
      <c r="Y76" s="402"/>
      <c r="Z76" s="402"/>
      <c r="AA76" s="402"/>
      <c r="AB76" s="402"/>
      <c r="AC76" s="402"/>
    </row>
    <row r="77" spans="1:41">
      <c r="A77" s="417"/>
      <c r="B77" s="417"/>
      <c r="C77" s="401"/>
      <c r="D77" s="401"/>
      <c r="E77" s="401"/>
      <c r="F77" s="401"/>
      <c r="G77" s="401"/>
      <c r="H77" s="401"/>
      <c r="I77" s="402"/>
      <c r="J77" s="402"/>
      <c r="K77" s="402"/>
      <c r="L77" s="402"/>
      <c r="M77" s="402"/>
      <c r="N77" s="402"/>
      <c r="O77" s="402"/>
      <c r="P77" s="402"/>
      <c r="Q77" s="402"/>
      <c r="R77" s="402"/>
      <c r="S77" s="402"/>
      <c r="T77" s="402"/>
      <c r="U77" s="402"/>
      <c r="V77" s="402"/>
      <c r="W77" s="402"/>
      <c r="X77" s="402"/>
      <c r="Y77" s="402"/>
      <c r="Z77" s="402"/>
      <c r="AA77" s="402"/>
      <c r="AB77" s="402"/>
      <c r="AC77" s="402"/>
    </row>
    <row r="78" spans="1:41">
      <c r="A78" s="417"/>
      <c r="B78" s="417"/>
      <c r="C78" s="401"/>
      <c r="D78" s="401"/>
      <c r="E78" s="401"/>
      <c r="F78" s="401"/>
      <c r="G78" s="401"/>
      <c r="H78" s="401"/>
      <c r="I78" s="402"/>
      <c r="J78" s="402"/>
      <c r="K78" s="402"/>
      <c r="L78" s="402"/>
      <c r="M78" s="402"/>
      <c r="N78" s="402"/>
      <c r="O78" s="402"/>
      <c r="P78" s="402"/>
      <c r="Q78" s="402"/>
      <c r="R78" s="402"/>
      <c r="S78" s="402"/>
      <c r="T78" s="402"/>
      <c r="U78" s="402"/>
      <c r="V78" s="402"/>
      <c r="W78" s="402"/>
      <c r="X78" s="402"/>
      <c r="Y78" s="402"/>
      <c r="Z78" s="402"/>
      <c r="AA78" s="402"/>
      <c r="AB78" s="402"/>
      <c r="AC78" s="402"/>
    </row>
    <row r="79" spans="1:41">
      <c r="A79" s="417"/>
      <c r="B79" s="417"/>
      <c r="C79" s="401"/>
      <c r="D79" s="401"/>
      <c r="E79" s="401"/>
      <c r="F79" s="401"/>
      <c r="G79" s="401"/>
      <c r="H79" s="401"/>
      <c r="I79" s="402"/>
      <c r="J79" s="402"/>
      <c r="K79" s="402"/>
      <c r="L79" s="402"/>
      <c r="M79" s="402"/>
      <c r="N79" s="402"/>
      <c r="O79" s="402"/>
      <c r="P79" s="402"/>
      <c r="Q79" s="402"/>
      <c r="R79" s="402"/>
      <c r="S79" s="402"/>
      <c r="T79" s="402"/>
      <c r="U79" s="402"/>
      <c r="V79" s="402"/>
      <c r="W79" s="402"/>
      <c r="X79" s="402"/>
      <c r="Y79" s="402"/>
      <c r="Z79" s="402"/>
      <c r="AA79" s="402"/>
      <c r="AB79" s="402"/>
      <c r="AC79" s="402"/>
    </row>
    <row r="80" spans="1:41">
      <c r="A80" s="417"/>
      <c r="B80" s="417"/>
      <c r="C80" s="401"/>
      <c r="D80" s="401"/>
      <c r="E80" s="401"/>
      <c r="F80" s="401"/>
      <c r="G80" s="401"/>
      <c r="H80" s="401"/>
      <c r="I80" s="402"/>
      <c r="J80" s="402"/>
      <c r="K80" s="402"/>
      <c r="L80" s="402"/>
      <c r="M80" s="402"/>
      <c r="N80" s="402"/>
      <c r="O80" s="402"/>
      <c r="P80" s="402"/>
      <c r="Q80" s="402"/>
      <c r="R80" s="402"/>
      <c r="S80" s="402"/>
      <c r="T80" s="402"/>
      <c r="U80" s="402"/>
      <c r="V80" s="402"/>
      <c r="W80" s="402"/>
      <c r="X80" s="402"/>
      <c r="Y80" s="402"/>
      <c r="Z80" s="402"/>
      <c r="AA80" s="402"/>
      <c r="AB80" s="402"/>
      <c r="AC80" s="402"/>
    </row>
  </sheetData>
  <sheetProtection algorithmName="SHA-512" hashValue="hG2osJ2mthScDYJKG2Fc/U2UNLNsPJLjyWTRKJNl1kGPWHiosQxGaVdqb+AiSpNVOCbObZ+ZEKFmmpsJf/+NgQ==" saltValue="DXD5V6BZhkn1bdNM4bD2pg==" spinCount="100000" sheet="1" formatColumns="0" formatRows="0" selectLockedCells="1"/>
  <customSheetViews>
    <customSheetView guid="{59B22650-2E89-4930-B28D-7EF16B09BF94}" showPageBreaks="1" showGridLines="0" zeroValues="0" printArea="1" hiddenRows="1" hiddenColumns="1" view="pageBreakPreview">
      <selection activeCell="D56" sqref="D56:F56"/>
      <pageMargins left="0" right="0" top="0" bottom="0" header="0" footer="0"/>
      <pageSetup orientation="portrait" r:id="rId1"/>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57">
      <selection activeCell="D56" sqref="D56:F56"/>
      <pageMargins left="0" right="0" top="0" bottom="0" header="0" footer="0"/>
      <pageSetup orientation="portrait" r:id="rId2"/>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 right="0" top="0" bottom="0" header="0" footer="0"/>
      <pageSetup orientation="portrait" r:id="rId3"/>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 right="0" top="0" bottom="0" header="0" footer="0"/>
      <pageSetup orientation="portrait" r:id="rId4"/>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 right="0" top="0" bottom="0" header="0" footer="0"/>
      <pageSetup orientation="portrait" r:id="rId5"/>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 right="0" top="0" bottom="0" header="0" footer="0"/>
      <pageSetup orientation="portrait" r:id="rId6"/>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4"/>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5"/>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21"/>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22"/>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23"/>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 right="0" top="0" bottom="0" header="0" footer="0"/>
      <pageSetup orientation="portrait" r:id="rId24"/>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 right="0" top="0" bottom="0" header="0" footer="0"/>
      <pageSetup orientation="portrait" r:id="rId25"/>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 right="0" top="0" bottom="0" header="0" footer="0"/>
      <pageSetup orientation="portrait" r:id="rId26"/>
      <headerFooter alignWithMargins="0">
        <oddFooter>&amp;R&amp;"Book Antiqua,Bold"&amp;8Bid Form (1st Envelope)  / Page &amp;P of &amp;N</oddFooter>
      </headerFooter>
    </customSheetView>
    <customSheetView guid="{483E1266-F7EB-4547-BBEC-59BD72B9AE8B}" showPageBreaks="1" showGridLines="0" zeroValues="0" printArea="1" hiddenRows="1" hiddenColumns="1" view="pageBreakPreview">
      <selection activeCell="D56" sqref="D56:F56"/>
      <pageMargins left="0" right="0" top="0" bottom="0" header="0" footer="0"/>
      <pageSetup orientation="portrait" r:id="rId27"/>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3"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orientation="portrait" r:id="rId28"/>
  <headerFooter alignWithMargins="0">
    <oddFooter>&amp;R&amp;"Book Antiqua,Bold"&amp;8Bid Form (1st Envelope)  / Page &amp;P of &amp;N</oddFooter>
  </headerFooter>
  <drawing r:id="rId2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32" customWidth="1"/>
    <col min="2" max="2" width="46.875" style="532" customWidth="1"/>
    <col min="3" max="3" width="2.25" style="532" customWidth="1"/>
    <col min="4" max="4" width="17.625" style="591" customWidth="1"/>
    <col min="5" max="5" width="4.125" style="591" customWidth="1"/>
    <col min="6" max="6" width="17.625" style="591" customWidth="1"/>
    <col min="7" max="7" width="29.625" style="535" customWidth="1"/>
    <col min="8" max="8" width="15.25" style="535" customWidth="1"/>
    <col min="9" max="9" width="8.875" style="535" bestFit="1" customWidth="1"/>
    <col min="10" max="11" width="8" style="535"/>
    <col min="12" max="12" width="14" style="535" customWidth="1"/>
    <col min="13" max="16384" width="8" style="535"/>
  </cols>
  <sheetData>
    <row r="1" spans="1:8" ht="15.95" customHeight="1">
      <c r="B1" s="1382" t="s">
        <v>574</v>
      </c>
      <c r="C1" s="1383"/>
      <c r="D1" s="1383"/>
      <c r="E1" s="1383"/>
      <c r="F1" s="1383"/>
    </row>
    <row r="2" spans="1:8" ht="15.95" customHeight="1">
      <c r="B2" s="533"/>
      <c r="C2" s="534"/>
      <c r="D2" s="536"/>
      <c r="E2" s="536"/>
      <c r="F2" s="536"/>
    </row>
    <row r="3" spans="1:8" s="537" customFormat="1" ht="15.95" customHeight="1">
      <c r="A3" s="532"/>
      <c r="B3" s="532"/>
      <c r="C3" s="532"/>
      <c r="D3" s="1384" t="s">
        <v>575</v>
      </c>
      <c r="E3" s="1384"/>
      <c r="F3" s="1384"/>
    </row>
    <row r="4" spans="1:8" s="537" customFormat="1" ht="20.25" customHeight="1">
      <c r="A4" s="1385" t="s">
        <v>576</v>
      </c>
      <c r="B4" s="1385"/>
      <c r="C4" s="1385"/>
      <c r="D4" s="1386">
        <f>'Sch-1'!C8:E8</f>
        <v>0</v>
      </c>
      <c r="E4" s="1386"/>
      <c r="F4" s="1386"/>
    </row>
    <row r="5" spans="1:8" s="542" customFormat="1" ht="21" customHeight="1">
      <c r="A5" s="538" t="s">
        <v>390</v>
      </c>
      <c r="B5" s="1378" t="s">
        <v>577</v>
      </c>
      <c r="C5" s="1379"/>
      <c r="D5" s="539" t="s">
        <v>578</v>
      </c>
      <c r="E5" s="1380" t="s">
        <v>579</v>
      </c>
      <c r="F5" s="1381"/>
    </row>
    <row r="6" spans="1:8" s="537" customFormat="1" ht="36" customHeight="1">
      <c r="A6" s="543">
        <v>1</v>
      </c>
      <c r="B6" s="544" t="s">
        <v>580</v>
      </c>
      <c r="C6" s="545"/>
      <c r="D6" s="546">
        <f>'Sch-6'!D14</f>
        <v>0</v>
      </c>
      <c r="E6" s="547" t="s">
        <v>581</v>
      </c>
      <c r="F6" s="548">
        <f>D6</f>
        <v>0</v>
      </c>
      <c r="G6" s="549"/>
    </row>
    <row r="7" spans="1:8" s="537" customFormat="1" ht="34.5" customHeight="1">
      <c r="A7" s="543">
        <v>2</v>
      </c>
      <c r="B7" s="544" t="s">
        <v>582</v>
      </c>
      <c r="C7" s="545"/>
      <c r="D7" s="546">
        <f>'Sch-6'!D16</f>
        <v>0</v>
      </c>
      <c r="E7" s="547"/>
      <c r="F7" s="548">
        <f>D7</f>
        <v>0</v>
      </c>
      <c r="G7" s="549"/>
    </row>
    <row r="8" spans="1:8" s="537" customFormat="1" ht="21" customHeight="1">
      <c r="A8" s="543">
        <v>3</v>
      </c>
      <c r="B8" s="544" t="s">
        <v>583</v>
      </c>
      <c r="C8" s="545"/>
      <c r="D8" s="550">
        <f>'Sch-6'!D18</f>
        <v>0</v>
      </c>
      <c r="E8" s="540"/>
      <c r="F8" s="541">
        <f>D8</f>
        <v>0</v>
      </c>
      <c r="G8" s="549"/>
    </row>
    <row r="9" spans="1:8" s="537" customFormat="1" ht="21" customHeight="1">
      <c r="A9" s="543">
        <v>4</v>
      </c>
      <c r="B9" s="544" t="s">
        <v>584</v>
      </c>
      <c r="C9" s="545"/>
      <c r="D9" s="550" t="s">
        <v>585</v>
      </c>
      <c r="E9" s="547"/>
      <c r="F9" s="541" t="str">
        <f>D9</f>
        <v>Not Applicable</v>
      </c>
    </row>
    <row r="10" spans="1:8" s="537" customFormat="1" ht="21" customHeight="1">
      <c r="A10" s="543">
        <v>5</v>
      </c>
      <c r="B10" s="544" t="s">
        <v>586</v>
      </c>
      <c r="C10" s="545"/>
      <c r="D10" s="551">
        <f>SUM(D6,D7,D8)</f>
        <v>0</v>
      </c>
      <c r="E10" s="547"/>
      <c r="F10" s="552">
        <f>SUM(F6,F7,F8)</f>
        <v>0</v>
      </c>
    </row>
    <row r="11" spans="1:8" s="537" customFormat="1" ht="21" customHeight="1">
      <c r="A11" s="543">
        <v>6</v>
      </c>
      <c r="B11" s="553" t="s">
        <v>587</v>
      </c>
      <c r="C11" s="554" t="s">
        <v>581</v>
      </c>
      <c r="D11" s="546" t="e">
        <f>H11</f>
        <v>#REF!</v>
      </c>
      <c r="E11" s="555" t="s">
        <v>581</v>
      </c>
      <c r="F11" s="548" t="e">
        <f>D11</f>
        <v>#REF!</v>
      </c>
      <c r="H11" s="556" t="e">
        <f>ROUND(('Sch-1'!N161-'Sch-1 dis'!F75)+('Sch-2'!J160-'Sch-2 Dis'!F56)+ ('Sch-3 '!P165-'Sch-3 Dis'!F81),0)</f>
        <v>#REF!</v>
      </c>
    </row>
    <row r="12" spans="1:8" s="537" customFormat="1" ht="21.95" customHeight="1">
      <c r="A12" s="543">
        <v>7</v>
      </c>
      <c r="B12" s="553" t="s">
        <v>588</v>
      </c>
      <c r="C12" s="545"/>
      <c r="D12" s="539" t="e">
        <f>D10-D11</f>
        <v>#REF!</v>
      </c>
      <c r="E12" s="547"/>
      <c r="F12" s="552" t="e">
        <f>F10-F11</f>
        <v>#REF!</v>
      </c>
      <c r="G12" s="557"/>
      <c r="H12" s="556"/>
    </row>
    <row r="13" spans="1:8" s="537" customFormat="1" ht="21.95" customHeight="1">
      <c r="A13" s="543">
        <v>8</v>
      </c>
      <c r="B13" s="544" t="s">
        <v>589</v>
      </c>
      <c r="C13" s="545"/>
      <c r="D13" s="546"/>
      <c r="E13" s="547"/>
      <c r="F13" s="548"/>
    </row>
    <row r="14" spans="1:8" s="537" customFormat="1" ht="21.95" customHeight="1">
      <c r="A14" s="543" t="s">
        <v>581</v>
      </c>
      <c r="B14" s="544" t="s">
        <v>590</v>
      </c>
      <c r="C14" s="558"/>
      <c r="D14" s="559">
        <f>'Sch-5 Dis'!D14:E14</f>
        <v>0</v>
      </c>
      <c r="E14" s="560"/>
      <c r="F14" s="541">
        <f>F32</f>
        <v>0</v>
      </c>
      <c r="G14" s="549"/>
    </row>
    <row r="15" spans="1:8" s="537" customFormat="1" ht="21.95" customHeight="1">
      <c r="A15" s="543"/>
      <c r="B15" s="544" t="s">
        <v>591</v>
      </c>
      <c r="C15" s="545"/>
      <c r="D15" s="559">
        <f>'Sch-5 Dis'!D16:E16</f>
        <v>0</v>
      </c>
      <c r="E15" s="561"/>
      <c r="F15" s="541">
        <f>F34</f>
        <v>0</v>
      </c>
      <c r="G15" s="549"/>
    </row>
    <row r="16" spans="1:8" s="537" customFormat="1" ht="21.95" customHeight="1">
      <c r="A16" s="543"/>
      <c r="B16" s="544" t="s">
        <v>592</v>
      </c>
      <c r="C16" s="545"/>
      <c r="D16" s="559" t="e">
        <f>'Sch-5 Dis'!#REF!</f>
        <v>#REF!</v>
      </c>
      <c r="E16" s="561"/>
      <c r="F16" s="541">
        <f>F35</f>
        <v>0</v>
      </c>
      <c r="G16" s="549"/>
    </row>
    <row r="17" spans="1:12" s="537" customFormat="1" ht="21.95" customHeight="1">
      <c r="A17" s="543"/>
      <c r="B17" s="544" t="s">
        <v>593</v>
      </c>
      <c r="C17" s="545"/>
      <c r="D17" s="559" t="e">
        <f>SUM('Sch-5 Dis'!#REF!,'Sch-5 Dis'!#REF!)</f>
        <v>#REF!</v>
      </c>
      <c r="E17" s="561"/>
      <c r="F17" s="541">
        <f>F38</f>
        <v>0</v>
      </c>
      <c r="G17" s="549"/>
    </row>
    <row r="18" spans="1:12" s="537" customFormat="1" ht="21.95" customHeight="1">
      <c r="A18" s="543"/>
      <c r="B18" s="544" t="s">
        <v>594</v>
      </c>
      <c r="C18" s="545"/>
      <c r="D18" s="550" t="s">
        <v>595</v>
      </c>
      <c r="E18" s="540"/>
      <c r="F18" s="541" t="str">
        <f>F36</f>
        <v/>
      </c>
    </row>
    <row r="19" spans="1:12" s="537" customFormat="1" ht="27" customHeight="1">
      <c r="A19" s="543"/>
      <c r="B19" s="544" t="s">
        <v>596</v>
      </c>
      <c r="C19" s="562"/>
      <c r="D19" s="563" t="e">
        <f>SUM(D14,D15,D16,D17,D18)</f>
        <v>#REF!</v>
      </c>
      <c r="E19" s="564"/>
      <c r="F19" s="562">
        <f>SUM(F14:F18)</f>
        <v>0</v>
      </c>
      <c r="G19" s="549"/>
    </row>
    <row r="20" spans="1:12" s="537" customFormat="1" ht="33.75" customHeight="1">
      <c r="A20" s="543">
        <v>8</v>
      </c>
      <c r="B20" s="544" t="s">
        <v>597</v>
      </c>
      <c r="C20" s="545"/>
      <c r="D20" s="539" t="e">
        <f>D10+D19</f>
        <v>#REF!</v>
      </c>
      <c r="E20" s="565" t="s">
        <v>581</v>
      </c>
      <c r="F20" s="566">
        <f>F10+F19</f>
        <v>0</v>
      </c>
      <c r="G20" s="549"/>
    </row>
    <row r="21" spans="1:12" s="537" customFormat="1" ht="51" customHeight="1">
      <c r="A21" s="543">
        <v>9</v>
      </c>
      <c r="B21" s="544" t="s">
        <v>598</v>
      </c>
      <c r="C21" s="545"/>
      <c r="D21" s="546">
        <v>0</v>
      </c>
      <c r="E21" s="547"/>
      <c r="F21" s="548">
        <f>D21</f>
        <v>0</v>
      </c>
    </row>
    <row r="22" spans="1:12" s="537" customFormat="1" ht="23.25" customHeight="1">
      <c r="A22" s="567" t="s">
        <v>581</v>
      </c>
      <c r="B22" s="568" t="s">
        <v>581</v>
      </c>
      <c r="C22" s="568"/>
      <c r="D22" s="569"/>
      <c r="E22" s="570"/>
      <c r="F22" s="571"/>
    </row>
    <row r="23" spans="1:12" s="537" customFormat="1" ht="18.75" customHeight="1">
      <c r="A23" s="572" t="s">
        <v>599</v>
      </c>
      <c r="B23" s="1375" t="s">
        <v>600</v>
      </c>
      <c r="C23" s="1375"/>
      <c r="D23" s="1375"/>
      <c r="E23" s="1375"/>
      <c r="F23" s="1387"/>
    </row>
    <row r="24" spans="1:12" s="537" customFormat="1" ht="18.75" customHeight="1">
      <c r="A24" s="572"/>
      <c r="B24" s="1388" t="str">
        <f>H24&amp;" "&amp;G24&amp;" "&amp;I24&amp;" "&amp;J24&amp;"%"&amp; " as"&amp;" "&amp;K24&amp; " "&amp;L24</f>
        <v xml:space="preserve">Excise Duty    % as  </v>
      </c>
      <c r="C24" s="1389"/>
      <c r="D24" s="1389"/>
      <c r="E24" s="1389"/>
      <c r="F24" s="1390"/>
      <c r="G24" s="574" t="s">
        <v>595</v>
      </c>
      <c r="H24" s="575" t="s">
        <v>601</v>
      </c>
      <c r="I24" s="575" t="str">
        <f>IF(J24="","","@")</f>
        <v/>
      </c>
      <c r="J24" s="576" t="s">
        <v>595</v>
      </c>
      <c r="K24" s="577" t="str">
        <f>IF(OR(L24=0,L24=""),"","Rs.")</f>
        <v/>
      </c>
      <c r="L24" s="578" t="str">
        <f>IF(D14=0,"",D14)</f>
        <v/>
      </c>
    </row>
    <row r="25" spans="1:12" s="537" customFormat="1" ht="19.5" customHeight="1">
      <c r="B25" s="1388" t="str">
        <f>H25&amp;" "&amp;G25&amp;" "&amp;I25&amp;" "&amp;J25&amp;"%"&amp; " as"&amp;" "&amp;K25&amp; " "&amp;L25</f>
        <v xml:space="preserve">CST    % as  </v>
      </c>
      <c r="C25" s="1389"/>
      <c r="D25" s="1389"/>
      <c r="E25" s="1389"/>
      <c r="F25" s="1390"/>
      <c r="G25" s="574" t="s">
        <v>595</v>
      </c>
      <c r="H25" s="575" t="s">
        <v>602</v>
      </c>
      <c r="I25" s="575" t="str">
        <f>IF(J25="","","@")</f>
        <v/>
      </c>
      <c r="J25" s="576" t="s">
        <v>595</v>
      </c>
      <c r="K25" s="577" t="str">
        <f>IF(OR(L25=0,L25=""),"","Rs.")</f>
        <v/>
      </c>
      <c r="L25" s="578" t="str">
        <f>IF(D15=0,"",D15)</f>
        <v/>
      </c>
    </row>
    <row r="26" spans="1:12" s="537" customFormat="1" ht="19.5" customHeight="1">
      <c r="B26" s="1388" t="e">
        <f>H26&amp;" "&amp;G26&amp;" "&amp;I26&amp;" "&amp;J26&amp;"%"&amp; " as"&amp;" "&amp;K26&amp; " "&amp;L26</f>
        <v>#REF!</v>
      </c>
      <c r="C26" s="1389"/>
      <c r="D26" s="1389"/>
      <c r="E26" s="1389"/>
      <c r="F26" s="1390"/>
      <c r="G26" s="574" t="s">
        <v>595</v>
      </c>
      <c r="H26" s="575" t="s">
        <v>603</v>
      </c>
      <c r="I26" s="575" t="str">
        <f>IF(J26="","","@")</f>
        <v/>
      </c>
      <c r="J26" s="576" t="s">
        <v>595</v>
      </c>
      <c r="K26" s="577" t="e">
        <f>IF(OR(L26=0,L26=""),"","Rs.")</f>
        <v>#REF!</v>
      </c>
      <c r="L26" s="578" t="e">
        <f>IF(D16=0,"",D16)</f>
        <v>#REF!</v>
      </c>
    </row>
    <row r="27" spans="1:12" s="537" customFormat="1" ht="19.5" customHeight="1">
      <c r="B27" s="1388" t="e">
        <f>H27&amp;" "&amp;G27&amp;" "&amp;I27&amp;" "&amp;J27&amp; " as"&amp;" "&amp;K27&amp; " "&amp;L27</f>
        <v>#REF!</v>
      </c>
      <c r="C27" s="1389"/>
      <c r="D27" s="1389"/>
      <c r="E27" s="1389"/>
      <c r="F27" s="1390"/>
      <c r="G27" s="574" t="s">
        <v>595</v>
      </c>
      <c r="H27" s="575" t="s">
        <v>604</v>
      </c>
      <c r="I27" s="575"/>
      <c r="J27" s="579"/>
      <c r="K27" s="577" t="e">
        <f>IF(OR(L27=0,L27=""),"","Rs.")</f>
        <v>#REF!</v>
      </c>
      <c r="L27" s="578" t="e">
        <f>IF(D17=0,"",D17)</f>
        <v>#REF!</v>
      </c>
    </row>
    <row r="28" spans="1:12" s="537" customFormat="1" ht="19.5" customHeight="1">
      <c r="B28" s="1388" t="str">
        <f>H28&amp;" "&amp;G28&amp;" "&amp;I28&amp;" "&amp;J28&amp; " as"&amp;" "&amp;K28&amp; " "&amp;L28</f>
        <v xml:space="preserve">Others     as  </v>
      </c>
      <c r="C28" s="1389"/>
      <c r="D28" s="1389"/>
      <c r="E28" s="1389"/>
      <c r="F28" s="1390"/>
      <c r="G28" s="574" t="s">
        <v>595</v>
      </c>
      <c r="H28" s="573" t="s">
        <v>605</v>
      </c>
      <c r="I28" s="573"/>
      <c r="J28" s="573"/>
      <c r="K28" s="573" t="str">
        <f>IF(OR(L28=0,L28=""),"","Rs.")</f>
        <v/>
      </c>
      <c r="L28" s="580" t="str">
        <f>IF(D18=0,"",D18)</f>
        <v/>
      </c>
    </row>
    <row r="29" spans="1:12" s="537" customFormat="1" ht="19.5" customHeight="1">
      <c r="B29" s="1376"/>
      <c r="C29" s="1376"/>
      <c r="D29" s="1376"/>
      <c r="E29" s="1376"/>
      <c r="F29" s="1377"/>
    </row>
    <row r="30" spans="1:12" ht="59.25" customHeight="1">
      <c r="A30" s="581" t="s">
        <v>606</v>
      </c>
      <c r="B30" s="1396" t="s">
        <v>607</v>
      </c>
      <c r="C30" s="1397"/>
      <c r="D30" s="1397"/>
      <c r="E30" s="1397"/>
      <c r="F30" s="1398"/>
    </row>
    <row r="31" spans="1:12" s="537" customFormat="1" ht="19.5" customHeight="1">
      <c r="A31" s="582" t="s">
        <v>608</v>
      </c>
      <c r="B31" s="1375" t="s">
        <v>609</v>
      </c>
      <c r="C31" s="1375"/>
      <c r="D31" s="1375"/>
      <c r="E31" s="573" t="s">
        <v>610</v>
      </c>
      <c r="F31" s="578">
        <v>0</v>
      </c>
    </row>
    <row r="32" spans="1:12" s="537" customFormat="1" ht="19.5" customHeight="1">
      <c r="A32" s="582" t="s">
        <v>611</v>
      </c>
      <c r="B32" s="575" t="s">
        <v>612</v>
      </c>
      <c r="C32" s="583"/>
      <c r="D32" s="584">
        <v>0.1</v>
      </c>
      <c r="E32" s="573" t="s">
        <v>610</v>
      </c>
      <c r="F32" s="578">
        <f>ROUND(D32*F31,0)</f>
        <v>0</v>
      </c>
      <c r="H32" s="1375"/>
      <c r="I32" s="1375"/>
      <c r="J32" s="1375"/>
    </row>
    <row r="33" spans="1:10" s="537" customFormat="1" ht="19.5" customHeight="1">
      <c r="A33" s="585" t="s">
        <v>613</v>
      </c>
      <c r="B33" s="575" t="s">
        <v>614</v>
      </c>
      <c r="C33" s="583"/>
      <c r="D33" s="586">
        <v>0</v>
      </c>
      <c r="E33" s="573"/>
      <c r="F33" s="578">
        <f>D33</f>
        <v>0</v>
      </c>
      <c r="H33" s="573"/>
      <c r="I33" s="573"/>
      <c r="J33" s="573"/>
    </row>
    <row r="34" spans="1:10" s="537" customFormat="1" ht="19.5" customHeight="1">
      <c r="A34" s="585" t="s">
        <v>615</v>
      </c>
      <c r="B34" s="575" t="s">
        <v>616</v>
      </c>
      <c r="D34" s="584">
        <v>0.02</v>
      </c>
      <c r="E34" s="573" t="s">
        <v>610</v>
      </c>
      <c r="F34" s="578">
        <f>ROUND((F33+(F33*D32))*D34,0)</f>
        <v>0</v>
      </c>
    </row>
    <row r="35" spans="1:10" s="537" customFormat="1" ht="19.5" customHeight="1">
      <c r="A35" s="585" t="s">
        <v>617</v>
      </c>
      <c r="B35" s="575" t="s">
        <v>618</v>
      </c>
      <c r="C35" s="573"/>
      <c r="D35" s="584">
        <v>0.01</v>
      </c>
      <c r="E35" s="573"/>
      <c r="F35" s="578">
        <f>ROUND(((F31-F33)+((F31-F33)*D32))*D35,0)</f>
        <v>0</v>
      </c>
    </row>
    <row r="36" spans="1:10" s="537" customFormat="1" ht="19.5" customHeight="1">
      <c r="A36" s="585" t="s">
        <v>619</v>
      </c>
      <c r="B36" s="577" t="s">
        <v>620</v>
      </c>
      <c r="C36" s="573"/>
      <c r="D36" s="573"/>
      <c r="E36" s="573" t="s">
        <v>610</v>
      </c>
      <c r="F36" s="587" t="str">
        <f>L28</f>
        <v/>
      </c>
    </row>
    <row r="37" spans="1:10" s="537" customFormat="1" ht="19.5" customHeight="1">
      <c r="A37" s="585" t="s">
        <v>621</v>
      </c>
      <c r="B37" s="1375" t="s">
        <v>622</v>
      </c>
      <c r="C37" s="1375"/>
      <c r="D37" s="1375"/>
      <c r="E37" s="573" t="s">
        <v>610</v>
      </c>
      <c r="F37" s="588">
        <f>SUM(F31,F32,F34,F35,F36)</f>
        <v>0</v>
      </c>
    </row>
    <row r="38" spans="1:10" s="537" customFormat="1" ht="19.5" customHeight="1">
      <c r="A38" s="585" t="s">
        <v>623</v>
      </c>
      <c r="B38" s="577" t="s">
        <v>624</v>
      </c>
      <c r="C38" s="573"/>
      <c r="D38" s="584"/>
      <c r="E38" s="573" t="s">
        <v>610</v>
      </c>
      <c r="F38" s="587">
        <f>ROUND(D38*F37,0)</f>
        <v>0</v>
      </c>
    </row>
    <row r="39" spans="1:10" s="537" customFormat="1" ht="19.5" customHeight="1">
      <c r="A39" s="582"/>
      <c r="B39" s="573"/>
      <c r="C39" s="573"/>
      <c r="D39" s="573"/>
      <c r="E39" s="573"/>
      <c r="F39" s="589"/>
    </row>
    <row r="40" spans="1:10" s="537" customFormat="1" ht="15" customHeight="1">
      <c r="A40" s="582"/>
      <c r="B40" s="573"/>
      <c r="C40" s="573"/>
      <c r="D40" s="573"/>
      <c r="E40" s="573"/>
      <c r="F40" s="589"/>
    </row>
    <row r="41" spans="1:10" s="537" customFormat="1" ht="15" customHeight="1">
      <c r="A41" s="582"/>
      <c r="B41" s="573"/>
      <c r="C41" s="573"/>
      <c r="D41" s="573"/>
      <c r="E41" s="573"/>
      <c r="F41" s="589"/>
    </row>
    <row r="42" spans="1:10" s="537" customFormat="1" ht="19.5" customHeight="1">
      <c r="A42" s="582"/>
      <c r="B42" s="573"/>
      <c r="C42" s="573"/>
      <c r="D42" s="573"/>
      <c r="E42" s="573"/>
      <c r="F42" s="589"/>
    </row>
    <row r="43" spans="1:10" ht="49.5" customHeight="1">
      <c r="A43" s="1391" t="str">
        <f>Basic!B1</f>
        <v>110kV AIS Substation Extension Package-SS127 under Consultancy services to Electricity Department, Puducherry (PED)</v>
      </c>
      <c r="B43" s="1392"/>
      <c r="C43" s="1393"/>
      <c r="D43" s="1394" t="s">
        <v>625</v>
      </c>
      <c r="E43" s="1395"/>
      <c r="F43" s="597" t="s">
        <v>626</v>
      </c>
    </row>
    <row r="44" spans="1:10" ht="33">
      <c r="A44" s="592" t="s">
        <v>627</v>
      </c>
      <c r="B44" s="593" t="str">
        <f>Basic!B5</f>
        <v>Spec. No.: CC/NT/W-AIS/DOM/A02/24/08413</v>
      </c>
      <c r="C44" s="594"/>
      <c r="D44" s="595"/>
      <c r="E44" s="596"/>
      <c r="F44" s="598"/>
    </row>
    <row r="46" spans="1:10">
      <c r="A46" s="590"/>
    </row>
  </sheetData>
  <sheetProtection selectLockedCells="1" selectUnlockedCells="1"/>
  <customSheetViews>
    <customSheetView guid="{59B22650-2E89-4930-B28D-7EF16B09BF94}"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0"/>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1"/>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2"/>
      <headerFooter alignWithMargins="0">
        <oddFooter xml:space="preserve">&amp;R
</oddFooter>
      </headerFooter>
    </customSheetView>
    <customSheetView guid="{483E1266-F7EB-4547-BBEC-59BD72B9AE8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3"/>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8" type="noConversion"/>
  <printOptions horizontalCentered="1"/>
  <pageMargins left="0.79" right="0.37" top="0.65" bottom="0.45" header="0.38" footer="0"/>
  <pageSetup paperSize="9" scale="84" fitToHeight="0" orientation="portrait" horizontalDpi="1200" verticalDpi="1200" r:id="rId24"/>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7" customWidth="1"/>
    <col min="2" max="2" width="46.875" style="117" customWidth="1"/>
    <col min="3" max="3" width="2.25" style="117" customWidth="1"/>
    <col min="4" max="4" width="17.625" style="155" customWidth="1"/>
    <col min="5" max="5" width="4.125" style="155" customWidth="1"/>
    <col min="6" max="6" width="17.625" style="155" customWidth="1"/>
    <col min="7" max="7" width="21.625" style="120" customWidth="1"/>
    <col min="8" max="8" width="15.25" style="274" customWidth="1"/>
    <col min="9" max="10" width="13.75" style="274" customWidth="1"/>
    <col min="11" max="11" width="14.875" style="274" customWidth="1"/>
    <col min="12" max="12" width="13.75" style="274" customWidth="1"/>
    <col min="13" max="16" width="8" style="274" customWidth="1"/>
    <col min="17" max="16384" width="8" style="120"/>
  </cols>
  <sheetData>
    <row r="1" spans="1:16" ht="15.95" customHeight="1">
      <c r="B1" s="1403" t="s">
        <v>574</v>
      </c>
      <c r="C1" s="1404"/>
      <c r="D1" s="1404"/>
      <c r="E1" s="1404"/>
      <c r="F1" s="1404"/>
    </row>
    <row r="2" spans="1:16" ht="15.95" customHeight="1">
      <c r="B2" s="118"/>
      <c r="C2" s="119"/>
      <c r="D2" s="121"/>
      <c r="E2" s="121"/>
      <c r="F2" s="121"/>
    </row>
    <row r="3" spans="1:16" s="122" customFormat="1" ht="15.95" customHeight="1">
      <c r="A3" s="117"/>
      <c r="B3" s="117"/>
      <c r="C3" s="117"/>
      <c r="D3" s="1405" t="s">
        <v>575</v>
      </c>
      <c r="E3" s="1405"/>
      <c r="F3" s="1405"/>
      <c r="H3" s="1105"/>
      <c r="I3" s="1105"/>
      <c r="J3" s="1105"/>
      <c r="K3" s="1105"/>
      <c r="L3" s="1105"/>
      <c r="M3" s="1105"/>
      <c r="N3" s="1105"/>
      <c r="O3" s="1105"/>
      <c r="P3" s="1105"/>
    </row>
    <row r="4" spans="1:16" s="122" customFormat="1" ht="20.25" customHeight="1">
      <c r="A4" s="1411" t="s">
        <v>576</v>
      </c>
      <c r="B4" s="1411"/>
      <c r="C4" s="1411"/>
      <c r="D4" s="1406" t="str">
        <f>'Sch-1'!C8</f>
        <v/>
      </c>
      <c r="E4" s="1406"/>
      <c r="F4" s="1406"/>
      <c r="H4" s="1105"/>
      <c r="I4" s="1105"/>
      <c r="J4" s="1105"/>
      <c r="K4" s="1105"/>
      <c r="L4" s="1105"/>
      <c r="M4" s="1105"/>
      <c r="N4" s="1105"/>
      <c r="O4" s="1105"/>
      <c r="P4" s="1105"/>
    </row>
    <row r="5" spans="1:16" s="128" customFormat="1" ht="21" customHeight="1">
      <c r="A5" s="124" t="s">
        <v>390</v>
      </c>
      <c r="B5" s="1409" t="s">
        <v>577</v>
      </c>
      <c r="C5" s="1410"/>
      <c r="D5" s="125" t="s">
        <v>578</v>
      </c>
      <c r="E5" s="1407" t="s">
        <v>579</v>
      </c>
      <c r="F5" s="1408"/>
      <c r="H5" s="1106"/>
      <c r="I5" s="1106"/>
      <c r="J5" s="1106"/>
      <c r="K5" s="1106"/>
      <c r="L5" s="1106"/>
      <c r="M5" s="1106"/>
      <c r="N5" s="1106"/>
      <c r="O5" s="1106"/>
      <c r="P5" s="1106"/>
    </row>
    <row r="6" spans="1:16" s="122" customFormat="1" ht="36" customHeight="1">
      <c r="A6" s="129">
        <v>1</v>
      </c>
      <c r="B6" s="130" t="s">
        <v>580</v>
      </c>
      <c r="C6" s="131"/>
      <c r="D6" s="132">
        <f>'Sch-6'!D14</f>
        <v>0</v>
      </c>
      <c r="E6" s="133" t="s">
        <v>581</v>
      </c>
      <c r="F6" s="134">
        <f>D6</f>
        <v>0</v>
      </c>
      <c r="G6" s="135"/>
      <c r="H6" s="1105"/>
      <c r="I6" s="1105"/>
      <c r="J6" s="1105"/>
      <c r="K6" s="1105"/>
      <c r="L6" s="1105"/>
      <c r="M6" s="1105"/>
      <c r="N6" s="1105"/>
      <c r="O6" s="1105"/>
      <c r="P6" s="1105"/>
    </row>
    <row r="7" spans="1:16" s="122" customFormat="1" ht="34.5" customHeight="1">
      <c r="A7" s="129">
        <v>2</v>
      </c>
      <c r="B7" s="130" t="s">
        <v>582</v>
      </c>
      <c r="C7" s="131"/>
      <c r="D7" s="132">
        <f>'Sch-6'!D16</f>
        <v>0</v>
      </c>
      <c r="E7" s="133"/>
      <c r="F7" s="134">
        <f>D7</f>
        <v>0</v>
      </c>
      <c r="G7" s="135"/>
      <c r="H7" s="1105"/>
      <c r="I7" s="1105"/>
      <c r="J7" s="1105"/>
      <c r="K7" s="1105"/>
      <c r="L7" s="1105"/>
      <c r="M7" s="1105"/>
      <c r="N7" s="1105"/>
      <c r="O7" s="1105"/>
      <c r="P7" s="1105"/>
    </row>
    <row r="8" spans="1:16" s="122" customFormat="1" ht="21" customHeight="1">
      <c r="A8" s="129">
        <v>3</v>
      </c>
      <c r="B8" s="130" t="s">
        <v>583</v>
      </c>
      <c r="C8" s="131"/>
      <c r="D8" s="132">
        <f>'Sch-6'!D18</f>
        <v>0</v>
      </c>
      <c r="E8" s="133"/>
      <c r="F8" s="134">
        <f>D8</f>
        <v>0</v>
      </c>
      <c r="G8" s="135"/>
      <c r="H8" s="1105"/>
      <c r="I8" s="1105"/>
      <c r="J8" s="1105"/>
      <c r="K8" s="1105"/>
      <c r="L8" s="1105"/>
      <c r="M8" s="1105"/>
      <c r="N8" s="1105"/>
      <c r="O8" s="1105"/>
      <c r="P8" s="1105"/>
    </row>
    <row r="9" spans="1:16" s="122" customFormat="1" ht="21" customHeight="1">
      <c r="A9" s="129">
        <v>4</v>
      </c>
      <c r="B9" s="130" t="s">
        <v>584</v>
      </c>
      <c r="C9" s="131"/>
      <c r="D9" s="136" t="s">
        <v>585</v>
      </c>
      <c r="E9" s="133"/>
      <c r="F9" s="127" t="str">
        <f>D9</f>
        <v>Not Applicable</v>
      </c>
      <c r="H9" s="1105"/>
      <c r="I9" s="1105"/>
      <c r="J9" s="1105"/>
      <c r="K9" s="1105"/>
      <c r="L9" s="1105"/>
      <c r="M9" s="1105"/>
      <c r="N9" s="1105"/>
      <c r="O9" s="1105"/>
      <c r="P9" s="1105"/>
    </row>
    <row r="10" spans="1:16" s="122" customFormat="1" ht="21" customHeight="1">
      <c r="A10" s="129">
        <v>5</v>
      </c>
      <c r="B10" s="130" t="s">
        <v>586</v>
      </c>
      <c r="C10" s="131"/>
      <c r="D10" s="137">
        <f>SUM(D6,D7,D8)</f>
        <v>0</v>
      </c>
      <c r="E10" s="133"/>
      <c r="F10" s="138">
        <f>F6+F7+F8</f>
        <v>0</v>
      </c>
      <c r="H10" s="1105"/>
      <c r="I10" s="1105"/>
      <c r="J10" s="1105"/>
      <c r="K10" s="1105"/>
      <c r="L10" s="1105"/>
      <c r="M10" s="1105"/>
      <c r="N10" s="1105"/>
      <c r="O10" s="1105"/>
      <c r="P10" s="1105"/>
    </row>
    <row r="11" spans="1:16" s="122" customFormat="1" ht="21" customHeight="1">
      <c r="A11" s="129">
        <v>6</v>
      </c>
      <c r="B11" s="139" t="s">
        <v>587</v>
      </c>
      <c r="C11" s="140" t="s">
        <v>581</v>
      </c>
      <c r="D11" s="132" t="e">
        <f>'Sch-1'!AA163+'Sch-2'!#REF!+'Sch-3 '!#REF!+'Sch-7'!#REF!</f>
        <v>#REF!</v>
      </c>
      <c r="E11" s="141" t="s">
        <v>581</v>
      </c>
      <c r="F11" s="134" t="e">
        <f>D11</f>
        <v>#REF!</v>
      </c>
      <c r="H11" s="1105"/>
      <c r="I11" s="1105"/>
      <c r="J11" s="1105"/>
      <c r="K11" s="1105"/>
      <c r="L11" s="1105"/>
      <c r="M11" s="1105"/>
      <c r="N11" s="1105"/>
      <c r="O11" s="1105"/>
      <c r="P11" s="1105"/>
    </row>
    <row r="12" spans="1:16" s="122" customFormat="1" ht="21.95" customHeight="1">
      <c r="A12" s="129">
        <v>7</v>
      </c>
      <c r="B12" s="139" t="s">
        <v>588</v>
      </c>
      <c r="C12" s="131"/>
      <c r="D12" s="125" t="e">
        <f>D10-D11</f>
        <v>#REF!</v>
      </c>
      <c r="E12" s="133"/>
      <c r="F12" s="138" t="e">
        <f>F10-F11</f>
        <v>#REF!</v>
      </c>
      <c r="G12" s="142"/>
      <c r="H12" s="1105"/>
      <c r="I12" s="1105"/>
      <c r="J12" s="1105"/>
      <c r="K12" s="1105"/>
      <c r="L12" s="1105"/>
      <c r="M12" s="1105"/>
      <c r="N12" s="1105"/>
      <c r="O12" s="1105"/>
      <c r="P12" s="1105"/>
    </row>
    <row r="13" spans="1:16" s="122" customFormat="1" ht="21.95" customHeight="1">
      <c r="A13" s="129">
        <v>8</v>
      </c>
      <c r="B13" s="130" t="s">
        <v>589</v>
      </c>
      <c r="C13" s="131"/>
      <c r="D13" s="132"/>
      <c r="E13" s="133"/>
      <c r="F13" s="134"/>
      <c r="H13" s="1105"/>
      <c r="I13" s="1105"/>
      <c r="J13" s="1105"/>
      <c r="K13" s="1105"/>
      <c r="L13" s="1105"/>
      <c r="M13" s="1105"/>
      <c r="N13" s="1105"/>
      <c r="O13" s="1105"/>
      <c r="P13" s="1105"/>
    </row>
    <row r="14" spans="1:16" s="122" customFormat="1" ht="21.95" customHeight="1">
      <c r="A14" s="129" t="s">
        <v>581</v>
      </c>
      <c r="B14" s="130" t="s">
        <v>590</v>
      </c>
      <c r="C14" s="143"/>
      <c r="D14" s="136" t="e">
        <f>'Sch-5'!K14</f>
        <v>#REF!</v>
      </c>
      <c r="E14" s="144"/>
      <c r="F14" s="127">
        <f>F32</f>
        <v>0</v>
      </c>
      <c r="G14" s="135"/>
      <c r="H14" s="1105"/>
      <c r="I14" s="1105"/>
      <c r="J14" s="1105"/>
      <c r="K14" s="1105"/>
      <c r="L14" s="1105"/>
      <c r="M14" s="1105"/>
      <c r="N14" s="1105"/>
      <c r="O14" s="1105"/>
      <c r="P14" s="1105"/>
    </row>
    <row r="15" spans="1:16" s="122" customFormat="1" ht="21.95" customHeight="1">
      <c r="A15" s="129"/>
      <c r="B15" s="130" t="s">
        <v>628</v>
      </c>
      <c r="C15" s="131"/>
      <c r="D15" s="136" t="e">
        <f>'Sch-5'!K16+'Sch-5'!#REF!</f>
        <v>#REF!</v>
      </c>
      <c r="E15" s="145"/>
      <c r="F15" s="127" t="e">
        <f>F33</f>
        <v>#REF!</v>
      </c>
      <c r="G15" s="135"/>
      <c r="H15" s="1105"/>
      <c r="I15" s="1105"/>
      <c r="J15" s="1105"/>
      <c r="K15" s="1105"/>
      <c r="L15" s="1105"/>
      <c r="M15" s="1105"/>
      <c r="N15" s="1105"/>
      <c r="O15" s="1105"/>
      <c r="P15" s="1105"/>
    </row>
    <row r="16" spans="1:16" s="122" customFormat="1" ht="21.95" customHeight="1">
      <c r="A16" s="129"/>
      <c r="B16" s="130" t="s">
        <v>629</v>
      </c>
      <c r="C16" s="131"/>
      <c r="D16" s="136" t="e">
        <f>#REF!+#REF!</f>
        <v>#REF!</v>
      </c>
      <c r="E16" s="145"/>
      <c r="F16" s="127" t="e">
        <f>F36</f>
        <v>#REF!</v>
      </c>
      <c r="G16" s="135"/>
      <c r="H16" s="1105"/>
      <c r="I16" s="1105"/>
      <c r="J16" s="1105"/>
      <c r="K16" s="1105"/>
      <c r="L16" s="1105"/>
      <c r="M16" s="1105"/>
      <c r="N16" s="1105"/>
      <c r="O16" s="1105"/>
      <c r="P16" s="1105"/>
    </row>
    <row r="17" spans="1:16" s="122" customFormat="1" ht="21.95" customHeight="1">
      <c r="A17" s="129"/>
      <c r="B17" s="130" t="s">
        <v>630</v>
      </c>
      <c r="C17" s="131"/>
      <c r="D17" s="136" t="e">
        <f>#REF!</f>
        <v>#REF!</v>
      </c>
      <c r="E17" s="126"/>
      <c r="F17" s="127">
        <f>F34</f>
        <v>0</v>
      </c>
      <c r="H17" s="1105"/>
      <c r="I17" s="1105"/>
      <c r="J17" s="1105"/>
      <c r="K17" s="1105"/>
      <c r="L17" s="1105"/>
      <c r="M17" s="1105"/>
      <c r="N17" s="1105"/>
      <c r="O17" s="1105"/>
      <c r="P17" s="1105"/>
    </row>
    <row r="18" spans="1:16" s="122" customFormat="1" ht="27" customHeight="1">
      <c r="A18" s="129"/>
      <c r="B18" s="130" t="s">
        <v>631</v>
      </c>
      <c r="C18" s="146"/>
      <c r="D18" s="259" t="e">
        <f>D14+D15+D16+D17</f>
        <v>#REF!</v>
      </c>
      <c r="E18" s="147"/>
      <c r="F18" s="146" t="e">
        <f>SUM(F14:F17)</f>
        <v>#REF!</v>
      </c>
      <c r="G18" s="135"/>
      <c r="H18" s="1105"/>
      <c r="I18" s="1105"/>
      <c r="J18" s="1105"/>
      <c r="K18" s="1105"/>
      <c r="L18" s="1105"/>
      <c r="M18" s="1105"/>
      <c r="N18" s="1105"/>
      <c r="O18" s="1105"/>
      <c r="P18" s="1105"/>
    </row>
    <row r="19" spans="1:16" s="122" customFormat="1" ht="33.75" customHeight="1">
      <c r="A19" s="129">
        <v>8</v>
      </c>
      <c r="B19" s="130" t="s">
        <v>597</v>
      </c>
      <c r="C19" s="131"/>
      <c r="D19" s="125" t="e">
        <f>D10+D18</f>
        <v>#REF!</v>
      </c>
      <c r="E19" s="148" t="s">
        <v>581</v>
      </c>
      <c r="F19" s="149" t="e">
        <f>F10+F18</f>
        <v>#REF!</v>
      </c>
      <c r="G19" s="135"/>
      <c r="H19" s="1105"/>
      <c r="I19" s="1105"/>
      <c r="J19" s="1105"/>
      <c r="K19" s="1105"/>
      <c r="L19" s="1105"/>
      <c r="M19" s="1105"/>
      <c r="N19" s="1105"/>
      <c r="O19" s="1105"/>
      <c r="P19" s="1105"/>
    </row>
    <row r="20" spans="1:16" s="122" customFormat="1" ht="51" customHeight="1">
      <c r="A20" s="129">
        <v>9</v>
      </c>
      <c r="B20" s="130" t="s">
        <v>598</v>
      </c>
      <c r="C20" s="131"/>
      <c r="D20" s="132">
        <f>'Sch-1'!N160</f>
        <v>0</v>
      </c>
      <c r="E20" s="133"/>
      <c r="F20" s="134">
        <f>D20</f>
        <v>0</v>
      </c>
      <c r="H20" s="1105"/>
      <c r="I20" s="1105"/>
      <c r="J20" s="1105"/>
      <c r="K20" s="1105"/>
      <c r="L20" s="1105"/>
      <c r="M20" s="1105"/>
      <c r="N20" s="1105"/>
      <c r="O20" s="1105"/>
      <c r="P20" s="1105"/>
    </row>
    <row r="21" spans="1:16" s="122" customFormat="1" ht="23.25" customHeight="1">
      <c r="A21" s="150" t="s">
        <v>599</v>
      </c>
      <c r="B21" s="1412" t="s">
        <v>600</v>
      </c>
      <c r="C21" s="1412"/>
      <c r="D21" s="1412"/>
      <c r="E21" s="1412"/>
      <c r="F21" s="1413"/>
      <c r="H21" s="1105"/>
      <c r="I21" s="1105"/>
      <c r="J21" s="1105"/>
      <c r="K21" s="1105"/>
      <c r="L21" s="1105"/>
      <c r="M21" s="1105"/>
      <c r="N21" s="1105"/>
      <c r="O21" s="1105"/>
      <c r="P21" s="1105"/>
    </row>
    <row r="22" spans="1:16" s="122" customFormat="1" ht="18.75" customHeight="1">
      <c r="A22" s="152" t="s">
        <v>608</v>
      </c>
      <c r="B22" s="1402" t="s">
        <v>397</v>
      </c>
      <c r="C22" s="1402"/>
      <c r="D22" s="1402"/>
      <c r="E22" s="151" t="s">
        <v>610</v>
      </c>
      <c r="F22" s="154" t="e">
        <f>D14</f>
        <v>#REF!</v>
      </c>
      <c r="H22" s="1105"/>
      <c r="I22" s="1105"/>
      <c r="J22" s="1105"/>
      <c r="K22" s="1105"/>
      <c r="L22" s="1105"/>
      <c r="M22" s="1105"/>
      <c r="N22" s="1105"/>
      <c r="O22" s="1105"/>
      <c r="P22" s="1105"/>
    </row>
    <row r="23" spans="1:16" s="122" customFormat="1" ht="19.5" customHeight="1">
      <c r="A23" s="152" t="s">
        <v>611</v>
      </c>
      <c r="B23" s="1402" t="s">
        <v>632</v>
      </c>
      <c r="C23" s="1402"/>
      <c r="D23" s="1402"/>
      <c r="E23" s="151" t="s">
        <v>610</v>
      </c>
      <c r="F23" s="154" t="e">
        <f>D15</f>
        <v>#REF!</v>
      </c>
      <c r="H23" s="1105"/>
      <c r="I23" s="1105"/>
      <c r="J23" s="1105"/>
      <c r="K23" s="1105"/>
      <c r="L23" s="1105"/>
      <c r="M23" s="1105"/>
      <c r="N23" s="1105"/>
      <c r="O23" s="1105"/>
      <c r="P23" s="1105"/>
    </row>
    <row r="24" spans="1:16" s="122" customFormat="1" ht="19.5" customHeight="1">
      <c r="A24" s="152" t="s">
        <v>613</v>
      </c>
      <c r="B24" s="1402" t="s">
        <v>633</v>
      </c>
      <c r="C24" s="1402"/>
      <c r="D24" s="1402"/>
      <c r="E24" s="151" t="s">
        <v>610</v>
      </c>
      <c r="F24" s="154" t="e">
        <f>D16</f>
        <v>#REF!</v>
      </c>
      <c r="H24" s="1105"/>
      <c r="I24" s="1105"/>
      <c r="J24" s="1105"/>
      <c r="K24" s="1105"/>
      <c r="L24" s="1105"/>
      <c r="M24" s="1105"/>
      <c r="N24" s="1105"/>
      <c r="O24" s="1105"/>
      <c r="P24" s="1105"/>
    </row>
    <row r="25" spans="1:16" s="122" customFormat="1" ht="19.5" customHeight="1">
      <c r="A25" s="152" t="s">
        <v>615</v>
      </c>
      <c r="B25" s="1402" t="s">
        <v>605</v>
      </c>
      <c r="C25" s="1402"/>
      <c r="D25" s="1402"/>
      <c r="E25" s="151" t="s">
        <v>610</v>
      </c>
      <c r="F25" s="154" t="e">
        <f>D17</f>
        <v>#REF!</v>
      </c>
      <c r="H25" s="1105"/>
      <c r="I25" s="1105"/>
      <c r="J25" s="1105"/>
      <c r="K25" s="1105"/>
      <c r="L25" s="1105"/>
      <c r="M25" s="1105"/>
      <c r="N25" s="1105"/>
      <c r="O25" s="1105"/>
      <c r="P25" s="1105"/>
    </row>
    <row r="26" spans="1:16" s="122" customFormat="1" ht="19.5" customHeight="1">
      <c r="A26" s="156" t="s">
        <v>606</v>
      </c>
      <c r="B26" s="1412" t="s">
        <v>634</v>
      </c>
      <c r="C26" s="1412"/>
      <c r="D26" s="1412"/>
      <c r="E26" s="1412"/>
      <c r="F26" s="1413"/>
      <c r="H26" s="1105"/>
      <c r="I26" s="1105"/>
      <c r="J26" s="1105"/>
      <c r="K26" s="1105"/>
      <c r="L26" s="1105"/>
      <c r="M26" s="1105"/>
      <c r="N26" s="1105"/>
      <c r="O26" s="1105"/>
      <c r="P26" s="1105"/>
    </row>
    <row r="27" spans="1:16" ht="19.5" customHeight="1">
      <c r="A27" s="260"/>
      <c r="B27" s="120"/>
      <c r="C27" s="120"/>
      <c r="D27" s="120"/>
      <c r="E27" s="120"/>
      <c r="F27" s="261"/>
    </row>
    <row r="28" spans="1:16" s="122" customFormat="1" ht="19.5" customHeight="1">
      <c r="A28" s="262"/>
      <c r="F28" s="263"/>
      <c r="H28" s="1105"/>
      <c r="I28" s="1105"/>
      <c r="J28" s="1105"/>
      <c r="K28" s="1105"/>
      <c r="L28" s="1105"/>
      <c r="M28" s="1105"/>
      <c r="N28" s="1105"/>
      <c r="O28" s="1105"/>
      <c r="P28" s="1105"/>
    </row>
    <row r="29" spans="1:16" s="122" customFormat="1" ht="19.5" customHeight="1">
      <c r="A29" s="262"/>
      <c r="F29" s="263"/>
      <c r="H29" s="1105"/>
      <c r="I29" s="1105"/>
      <c r="J29" s="1105"/>
      <c r="K29" s="1105"/>
      <c r="L29" s="1105"/>
      <c r="M29" s="1105"/>
      <c r="N29" s="1105"/>
      <c r="O29" s="1105"/>
      <c r="P29" s="1105"/>
    </row>
    <row r="30" spans="1:16" s="122" customFormat="1" ht="60" customHeight="1">
      <c r="A30" s="156" t="s">
        <v>635</v>
      </c>
      <c r="B30" s="1414" t="s">
        <v>636</v>
      </c>
      <c r="C30" s="1415"/>
      <c r="D30" s="1415"/>
      <c r="E30" s="1415"/>
      <c r="F30" s="1416"/>
      <c r="H30" s="1105" t="s">
        <v>637</v>
      </c>
      <c r="I30" s="1105"/>
      <c r="J30" s="1105"/>
      <c r="K30" s="1105"/>
      <c r="L30" s="1105"/>
      <c r="M30" s="1105"/>
      <c r="N30" s="1105"/>
      <c r="O30" s="1105"/>
      <c r="P30" s="1105"/>
    </row>
    <row r="31" spans="1:16" s="122" customFormat="1" ht="19.5" customHeight="1">
      <c r="A31" s="152" t="s">
        <v>608</v>
      </c>
      <c r="B31" s="1402" t="s">
        <v>609</v>
      </c>
      <c r="C31" s="1402"/>
      <c r="D31" s="1402"/>
      <c r="E31" s="151" t="s">
        <v>610</v>
      </c>
      <c r="F31" s="153">
        <f>'Sch-1'!AE3</f>
        <v>0</v>
      </c>
      <c r="H31" s="1106" t="s">
        <v>638</v>
      </c>
      <c r="I31" s="1106" t="e">
        <f>#REF!</f>
        <v>#REF!</v>
      </c>
      <c r="J31" s="1106" t="e">
        <f>IF(I31=0, "", I31)</f>
        <v>#REF!</v>
      </c>
      <c r="K31" s="1107" t="e">
        <f>IF(I31=0, "", "Discount on lum-sum basis on total price quoted by us without Taxes &amp; Duties. In Rs. ")</f>
        <v>#REF!</v>
      </c>
      <c r="L31" s="1106" t="s">
        <v>639</v>
      </c>
      <c r="M31" s="1108" t="e">
        <f>#REF!</f>
        <v>#REF!</v>
      </c>
      <c r="N31" s="1108" t="e">
        <f t="shared" ref="N31:N37" si="0">IF(M31=0, "", M31)</f>
        <v>#REF!</v>
      </c>
      <c r="O31" s="1107" t="e">
        <f>IF(M31=0, "", " Discount on lum-sum basis on total price quoted by us without Taxes &amp; Duties. In Percent (%) .")</f>
        <v>#REF!</v>
      </c>
      <c r="P31" s="1105"/>
    </row>
    <row r="32" spans="1:16" s="122" customFormat="1" ht="19.5" customHeight="1">
      <c r="A32" s="152" t="s">
        <v>611</v>
      </c>
      <c r="B32" s="1402" t="s">
        <v>640</v>
      </c>
      <c r="C32" s="1402"/>
      <c r="D32" s="1402"/>
      <c r="E32" s="151" t="s">
        <v>610</v>
      </c>
      <c r="F32" s="153">
        <f>ROUND(0.103*F31,0)</f>
        <v>0</v>
      </c>
      <c r="H32" s="1105"/>
      <c r="I32" s="1105"/>
      <c r="J32" s="1106"/>
      <c r="K32" s="1107" t="e">
        <f>IF(SUM(I33:I37)=0, "", "Discount on lum-sum basis on the Schedules as given below , In Rs. :")</f>
        <v>#REF!</v>
      </c>
      <c r="L32" s="1105"/>
      <c r="M32" s="1105"/>
      <c r="N32" s="1108"/>
      <c r="O32" s="1107" t="e">
        <f>IF(SUM(M33:M37)=0, "", "Discount on lum-sum basis on the Schedules as given below , In Percent (%) :")</f>
        <v>#REF!</v>
      </c>
      <c r="P32" s="1105"/>
    </row>
    <row r="33" spans="1:16" s="122" customFormat="1" ht="19.5" customHeight="1">
      <c r="A33" s="152" t="s">
        <v>613</v>
      </c>
      <c r="B33" s="1402" t="s">
        <v>641</v>
      </c>
      <c r="C33" s="1402"/>
      <c r="D33" s="1402"/>
      <c r="E33" s="151" t="s">
        <v>610</v>
      </c>
      <c r="F33" s="153" t="e">
        <f>'Sch-5'!K16+'Sch-5'!#REF!</f>
        <v>#REF!</v>
      </c>
      <c r="H33" s="1106" t="s">
        <v>642</v>
      </c>
      <c r="I33" s="1106" t="e">
        <f>#REF!</f>
        <v>#REF!</v>
      </c>
      <c r="J33" s="1106" t="e">
        <f>IF(I33=0, "", I33)</f>
        <v>#REF!</v>
      </c>
      <c r="K33" s="275" t="e">
        <f>IF(I33=0, "", "Schedule-1 : Ex works prices (Direct Only)")</f>
        <v>#REF!</v>
      </c>
      <c r="L33" s="1106" t="s">
        <v>643</v>
      </c>
      <c r="M33" s="1108" t="e">
        <f>#REF!</f>
        <v>#REF!</v>
      </c>
      <c r="N33" s="1108" t="e">
        <f t="shared" si="0"/>
        <v>#REF!</v>
      </c>
      <c r="O33" s="275" t="e">
        <f>IF(M33=0, "", "Schedule-1 : Ex works prices (Direct Only)")</f>
        <v>#REF!</v>
      </c>
      <c r="P33" s="1105"/>
    </row>
    <row r="34" spans="1:16" s="122" customFormat="1" ht="19.5" customHeight="1">
      <c r="A34" s="152" t="s">
        <v>615</v>
      </c>
      <c r="B34" s="1402" t="s">
        <v>605</v>
      </c>
      <c r="C34" s="1402"/>
      <c r="D34" s="1402"/>
      <c r="E34" s="151" t="s">
        <v>610</v>
      </c>
      <c r="F34" s="277"/>
      <c r="H34" s="1106" t="s">
        <v>644</v>
      </c>
      <c r="I34" s="1106" t="e">
        <f>#REF!</f>
        <v>#REF!</v>
      </c>
      <c r="J34" s="1106" t="e">
        <f>IF(I34=0, "", I34)</f>
        <v>#REF!</v>
      </c>
      <c r="K34" s="275" t="e">
        <f>IF(I34=0, "", "Schedule-1 : Ex works prices (Bought Out Only)")</f>
        <v>#REF!</v>
      </c>
      <c r="L34" s="1106" t="s">
        <v>645</v>
      </c>
      <c r="M34" s="1108" t="e">
        <f>#REF!</f>
        <v>#REF!</v>
      </c>
      <c r="N34" s="1108" t="e">
        <f t="shared" si="0"/>
        <v>#REF!</v>
      </c>
      <c r="O34" s="275" t="e">
        <f>IF(M34=0, "", "Schedule-1 : Ex works prices (Bought Out Only)")</f>
        <v>#REF!</v>
      </c>
      <c r="P34" s="1105"/>
    </row>
    <row r="35" spans="1:16" s="122" customFormat="1" ht="15" customHeight="1">
      <c r="A35" s="152" t="s">
        <v>617</v>
      </c>
      <c r="B35" s="1402" t="s">
        <v>622</v>
      </c>
      <c r="C35" s="1402"/>
      <c r="D35" s="1402"/>
      <c r="E35" s="151" t="s">
        <v>610</v>
      </c>
      <c r="F35" s="154" t="e">
        <f>D6+D7+F32+F33+F34</f>
        <v>#REF!</v>
      </c>
      <c r="H35" s="1106" t="s">
        <v>646</v>
      </c>
      <c r="I35" s="1106" t="e">
        <f>#REF!</f>
        <v>#REF!</v>
      </c>
      <c r="J35" s="1106" t="e">
        <f>IF(I35=0, "", I35)</f>
        <v>#REF!</v>
      </c>
      <c r="K35" s="275" t="e">
        <f>IF(I35=0, "", "Schedule-2 : Freight &amp; Insurance")</f>
        <v>#REF!</v>
      </c>
      <c r="L35" s="1106" t="s">
        <v>647</v>
      </c>
      <c r="M35" s="1108" t="e">
        <f>#REF!</f>
        <v>#REF!</v>
      </c>
      <c r="N35" s="1108" t="e">
        <f t="shared" si="0"/>
        <v>#REF!</v>
      </c>
      <c r="O35" s="275" t="e">
        <f>IF(M35=0, "", "Schedule-2 : Freight &amp; Insurance")</f>
        <v>#REF!</v>
      </c>
      <c r="P35" s="1105"/>
    </row>
    <row r="36" spans="1:16" s="122" customFormat="1" ht="15" customHeight="1">
      <c r="A36" s="152" t="s">
        <v>619</v>
      </c>
      <c r="B36" s="1402" t="s">
        <v>648</v>
      </c>
      <c r="C36" s="1402"/>
      <c r="D36" s="1402"/>
      <c r="E36" s="151" t="s">
        <v>610</v>
      </c>
      <c r="F36" s="154" t="e">
        <f>ROUND(0.01*F35,0)</f>
        <v>#REF!</v>
      </c>
      <c r="H36" s="1106" t="s">
        <v>649</v>
      </c>
      <c r="I36" s="1106" t="e">
        <f>#REF!</f>
        <v>#REF!</v>
      </c>
      <c r="J36" s="1106" t="e">
        <f>IF(I36=0, "", I36)</f>
        <v>#REF!</v>
      </c>
      <c r="K36" s="275" t="e">
        <f>IF(I36=0, "", "Schedule-3 : Erection Charges")</f>
        <v>#REF!</v>
      </c>
      <c r="L36" s="1106" t="s">
        <v>650</v>
      </c>
      <c r="M36" s="1108" t="e">
        <f>#REF!</f>
        <v>#REF!</v>
      </c>
      <c r="N36" s="1108" t="e">
        <f t="shared" si="0"/>
        <v>#REF!</v>
      </c>
      <c r="O36" s="275" t="e">
        <f>IF(M36=0, "", "Schedule-3 : Erection Charges")</f>
        <v>#REF!</v>
      </c>
      <c r="P36" s="1105"/>
    </row>
    <row r="37" spans="1:16" s="122" customFormat="1" ht="19.5" customHeight="1">
      <c r="A37" s="264"/>
      <c r="B37" s="265"/>
      <c r="C37" s="265"/>
      <c r="D37" s="265"/>
      <c r="E37" s="265"/>
      <c r="F37" s="266"/>
      <c r="H37" s="1106" t="s">
        <v>651</v>
      </c>
      <c r="I37" s="1106" t="e">
        <f>#REF!</f>
        <v>#REF!</v>
      </c>
      <c r="J37" s="1106" t="e">
        <f>IF(I37=0, "", I37)</f>
        <v>#REF!</v>
      </c>
      <c r="K37" s="275" t="e">
        <f>IF(I37=0, "", "Schedule-7 : Type Test Charges")</f>
        <v>#REF!</v>
      </c>
      <c r="L37" s="1106" t="s">
        <v>652</v>
      </c>
      <c r="M37" s="1108" t="e">
        <f>#REF!</f>
        <v>#REF!</v>
      </c>
      <c r="N37" s="1108" t="e">
        <f t="shared" si="0"/>
        <v>#REF!</v>
      </c>
      <c r="O37" s="275" t="e">
        <f>IF(M37=0, "", "Schedule-7 : Type Test Charges")</f>
        <v>#REF!</v>
      </c>
      <c r="P37" s="1105"/>
    </row>
    <row r="38" spans="1:16" ht="49.5" customHeight="1">
      <c r="A38" s="1399" t="str">
        <f>Cover!B2</f>
        <v>110kV AIS Substation Extension Package-SS127 under Consultancy services to Electricity Department, Puducherry (PED)</v>
      </c>
      <c r="B38" s="1399"/>
      <c r="C38" s="1399"/>
      <c r="D38" s="1400" t="s">
        <v>625</v>
      </c>
      <c r="E38" s="1401"/>
      <c r="F38" s="123" t="s">
        <v>626</v>
      </c>
      <c r="H38" s="1106" t="s">
        <v>653</v>
      </c>
      <c r="I38" s="1106" t="e">
        <f>#REF!</f>
        <v>#REF!</v>
      </c>
      <c r="J38" s="1106"/>
      <c r="K38" s="1106"/>
      <c r="L38" s="1106"/>
      <c r="M38" s="1106"/>
      <c r="N38" s="1106"/>
    </row>
    <row r="39" spans="1:16">
      <c r="H39" s="274" t="s">
        <v>654</v>
      </c>
      <c r="I39" s="276" t="e">
        <f>K31 &amp;J31 &amp;O31 &amp; N31</f>
        <v>#REF!</v>
      </c>
    </row>
    <row r="40" spans="1:16">
      <c r="I40" s="276" t="e">
        <f>K32 &amp; K33&amp;J33&amp;K34&amp;J34&amp;K35&amp;J35&amp;K36&amp;J36&amp;K37&amp;J37</f>
        <v>#REF!</v>
      </c>
    </row>
    <row r="41" spans="1:16">
      <c r="I41" s="276" t="e">
        <f>O32&amp;O33&amp;N33&amp;O34&amp;N34&amp;O35&amp;N35&amp;O36&amp;N36&amp;O37&amp;N37</f>
        <v>#REF!</v>
      </c>
    </row>
  </sheetData>
  <sheetProtection password="856C" sheet="1" objects="1" scenarios="1" selectLockedCells="1"/>
  <customSheetViews>
    <customSheetView guid="{59B22650-2E89-4930-B28D-7EF16B09BF94}"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023E95C7-CD0A-46A1-945E-64751E02EBFE}"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BB6473B7-092C-417E-97E7-ED0705AE17A0}"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A41EE4DE-0D82-4A56-8210-F78316511D11}"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1E0C44A1-9358-4FBD-8C2C-4DB661DA1476}"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498493C3-769C-4143-9114-C68CD1D40B11}"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C431BC99-7569-44AB-83F6-AB73BDED3783}"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4"/>
      <headerFooter alignWithMargins="0">
        <oddFooter xml:space="preserve">&amp;R
</oddFooter>
      </headerFooter>
    </customSheetView>
    <customSheetView guid="{A34CC49F-E309-4C23-B4F6-1E3B307C10D1}" state="hidden" topLeftCell="A28">
      <selection sqref="A1:F1"/>
      <pageMargins left="0" right="0" top="0" bottom="0" header="0" footer="0"/>
      <printOptions horizontalCentered="1"/>
      <pageSetup paperSize="9" scale="96" fitToHeight="0" orientation="portrait" horizontalDpi="1200" verticalDpi="1200" r:id="rId25"/>
      <headerFooter alignWithMargins="0">
        <oddFooter xml:space="preserve">&amp;R
</oddFooter>
      </headerFooter>
    </customSheetView>
    <customSheetView guid="{8909CFDD-4F29-4C72-886E-908773EE94A2}" state="hidden" topLeftCell="A28">
      <selection sqref="A1:F1"/>
      <pageMargins left="0" right="0" top="0" bottom="0" header="0" footer="0"/>
      <printOptions horizontalCentered="1"/>
      <pageSetup paperSize="9" scale="96" fitToHeight="0" orientation="portrait" horizontalDpi="1200" verticalDpi="1200" r:id="rId26"/>
      <headerFooter alignWithMargins="0">
        <oddFooter xml:space="preserve">&amp;R
</oddFooter>
      </headerFooter>
    </customSheetView>
    <customSheetView guid="{483E1266-F7EB-4547-BBEC-59BD72B9AE8B}" state="hidden" topLeftCell="A28">
      <selection sqref="A1:F1"/>
      <pageMargins left="0" right="0" top="0" bottom="0" header="0" footer="0"/>
      <printOptions horizontalCentered="1"/>
      <pageSetup paperSize="9" scale="96" fitToHeight="0" orientation="portrait" horizontalDpi="1200" verticalDpi="1200" r:id="rId27"/>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28"/>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6" customWidth="1"/>
    <col min="2" max="2" width="22.125" style="116" customWidth="1"/>
    <col min="3" max="16384" width="8" style="116"/>
  </cols>
  <sheetData>
    <row r="1" spans="1:4" s="115" customFormat="1" ht="30" customHeight="1">
      <c r="A1" s="1417">
        <f>'Bid Form 2nd Envelope'!AB17</f>
        <v>0</v>
      </c>
      <c r="B1" s="1417"/>
    </row>
    <row r="2" spans="1:4" s="115" customFormat="1" ht="30" customHeight="1"/>
    <row r="3" spans="1:4">
      <c r="A3" s="115"/>
    </row>
    <row r="4" spans="1:4">
      <c r="A4" s="327" t="str">
        <f>IF(OR((A1&gt;9999999999),(A1&lt;0)),"Invalid Entry - More than 1000 crore OR -ve value",IF(A1=0, "Rs. Zero Only ",+CONCATENATE("Rs. ", B11,D11,B10,D10,B9,D9,B8,D8,B7,D7,B6," Only")))</f>
        <v xml:space="preserve">Rs. Zero Only </v>
      </c>
      <c r="B4" s="328"/>
    </row>
    <row r="5" spans="1:4">
      <c r="A5" s="329"/>
      <c r="B5" s="328"/>
    </row>
    <row r="6" spans="1:4">
      <c r="A6" s="330">
        <f>-INT(A1/100)*100+ROUND(A1,0)</f>
        <v>0</v>
      </c>
      <c r="B6" s="328" t="str">
        <f t="shared" ref="B6:B11" si="0">IF(A6=0,"",LOOKUP(A6,$A$13:$A$112,$B$13:$B$112))</f>
        <v/>
      </c>
      <c r="D6" s="1109"/>
    </row>
    <row r="7" spans="1:4">
      <c r="A7" s="330">
        <f>-INT(A1/1000)*10+INT(A1/100)</f>
        <v>0</v>
      </c>
      <c r="B7" s="328" t="str">
        <f t="shared" si="0"/>
        <v/>
      </c>
      <c r="D7" s="1109" t="str">
        <f>+IF(B7="",""," Hundred ")</f>
        <v/>
      </c>
    </row>
    <row r="8" spans="1:4">
      <c r="A8" s="330">
        <f>-INT(A1/100000)*100+INT(A1/1000)</f>
        <v>0</v>
      </c>
      <c r="B8" s="328" t="str">
        <f t="shared" si="0"/>
        <v/>
      </c>
      <c r="D8" s="1109" t="str">
        <f>IF((B8=""),IF(C8="",""," Thousand ")," Thousand ")</f>
        <v/>
      </c>
    </row>
    <row r="9" spans="1:4">
      <c r="A9" s="330">
        <f>-INT(A1/10000000)*100+INT(A1/100000)</f>
        <v>0</v>
      </c>
      <c r="B9" s="328" t="str">
        <f t="shared" si="0"/>
        <v/>
      </c>
      <c r="D9" s="1109" t="str">
        <f>IF((B9=""),IF(C9="",""," Lac ")," Lac ")</f>
        <v/>
      </c>
    </row>
    <row r="10" spans="1:4">
      <c r="A10" s="330">
        <f>-INT(A1/1000000000)*100+INT(A1/10000000)</f>
        <v>0</v>
      </c>
      <c r="B10" s="331" t="str">
        <f t="shared" si="0"/>
        <v/>
      </c>
      <c r="D10" s="1109" t="str">
        <f>IF((B10=""),IF(C10="",""," Crore ")," Crore ")</f>
        <v/>
      </c>
    </row>
    <row r="11" spans="1:4">
      <c r="A11" s="332">
        <f>-INT(A1/10000000000)*1000+INT(A1/1000000000)</f>
        <v>0</v>
      </c>
      <c r="B11" s="331" t="str">
        <f t="shared" si="0"/>
        <v/>
      </c>
      <c r="D11" s="1109" t="str">
        <f>IF((B11=""),IF(C11="",""," Hundred ")," Hundred ")</f>
        <v/>
      </c>
    </row>
    <row r="12" spans="1:4">
      <c r="A12" s="328"/>
      <c r="B12" s="328"/>
    </row>
    <row r="13" spans="1:4">
      <c r="A13" s="325">
        <v>1</v>
      </c>
      <c r="B13" s="326" t="s">
        <v>655</v>
      </c>
    </row>
    <row r="14" spans="1:4">
      <c r="A14" s="325">
        <v>2</v>
      </c>
      <c r="B14" s="326" t="s">
        <v>656</v>
      </c>
    </row>
    <row r="15" spans="1:4">
      <c r="A15" s="325">
        <v>3</v>
      </c>
      <c r="B15" s="326" t="s">
        <v>657</v>
      </c>
    </row>
    <row r="16" spans="1:4">
      <c r="A16" s="325">
        <v>4</v>
      </c>
      <c r="B16" s="326" t="s">
        <v>658</v>
      </c>
    </row>
    <row r="17" spans="1:2">
      <c r="A17" s="325">
        <v>5</v>
      </c>
      <c r="B17" s="326" t="s">
        <v>659</v>
      </c>
    </row>
    <row r="18" spans="1:2">
      <c r="A18" s="325">
        <v>6</v>
      </c>
      <c r="B18" s="326" t="s">
        <v>660</v>
      </c>
    </row>
    <row r="19" spans="1:2">
      <c r="A19" s="325">
        <v>7</v>
      </c>
      <c r="B19" s="326" t="s">
        <v>661</v>
      </c>
    </row>
    <row r="20" spans="1:2">
      <c r="A20" s="325">
        <v>8</v>
      </c>
      <c r="B20" s="326" t="s">
        <v>662</v>
      </c>
    </row>
    <row r="21" spans="1:2">
      <c r="A21" s="325">
        <v>9</v>
      </c>
      <c r="B21" s="326" t="s">
        <v>663</v>
      </c>
    </row>
    <row r="22" spans="1:2">
      <c r="A22" s="325">
        <v>10</v>
      </c>
      <c r="B22" s="326" t="s">
        <v>664</v>
      </c>
    </row>
    <row r="23" spans="1:2">
      <c r="A23" s="325">
        <v>11</v>
      </c>
      <c r="B23" s="326" t="s">
        <v>665</v>
      </c>
    </row>
    <row r="24" spans="1:2">
      <c r="A24" s="325">
        <v>12</v>
      </c>
      <c r="B24" s="326" t="s">
        <v>666</v>
      </c>
    </row>
    <row r="25" spans="1:2">
      <c r="A25" s="325">
        <v>13</v>
      </c>
      <c r="B25" s="326" t="s">
        <v>667</v>
      </c>
    </row>
    <row r="26" spans="1:2">
      <c r="A26" s="325">
        <v>14</v>
      </c>
      <c r="B26" s="326" t="s">
        <v>668</v>
      </c>
    </row>
    <row r="27" spans="1:2">
      <c r="A27" s="325">
        <v>15</v>
      </c>
      <c r="B27" s="326" t="s">
        <v>669</v>
      </c>
    </row>
    <row r="28" spans="1:2">
      <c r="A28" s="325">
        <v>16</v>
      </c>
      <c r="B28" s="326" t="s">
        <v>670</v>
      </c>
    </row>
    <row r="29" spans="1:2">
      <c r="A29" s="325">
        <v>17</v>
      </c>
      <c r="B29" s="326" t="s">
        <v>671</v>
      </c>
    </row>
    <row r="30" spans="1:2">
      <c r="A30" s="325">
        <v>18</v>
      </c>
      <c r="B30" s="326" t="s">
        <v>672</v>
      </c>
    </row>
    <row r="31" spans="1:2">
      <c r="A31" s="325">
        <v>19</v>
      </c>
      <c r="B31" s="326" t="s">
        <v>673</v>
      </c>
    </row>
    <row r="32" spans="1:2">
      <c r="A32" s="325">
        <v>20</v>
      </c>
      <c r="B32" s="326" t="s">
        <v>674</v>
      </c>
    </row>
    <row r="33" spans="1:2">
      <c r="A33" s="325">
        <v>21</v>
      </c>
      <c r="B33" s="326" t="s">
        <v>675</v>
      </c>
    </row>
    <row r="34" spans="1:2">
      <c r="A34" s="325">
        <v>22</v>
      </c>
      <c r="B34" s="326" t="s">
        <v>676</v>
      </c>
    </row>
    <row r="35" spans="1:2">
      <c r="A35" s="325">
        <v>23</v>
      </c>
      <c r="B35" s="326" t="s">
        <v>677</v>
      </c>
    </row>
    <row r="36" spans="1:2">
      <c r="A36" s="325">
        <v>24</v>
      </c>
      <c r="B36" s="326" t="s">
        <v>678</v>
      </c>
    </row>
    <row r="37" spans="1:2">
      <c r="A37" s="325">
        <v>25</v>
      </c>
      <c r="B37" s="326" t="s">
        <v>679</v>
      </c>
    </row>
    <row r="38" spans="1:2">
      <c r="A38" s="325">
        <v>26</v>
      </c>
      <c r="B38" s="326" t="s">
        <v>680</v>
      </c>
    </row>
    <row r="39" spans="1:2">
      <c r="A39" s="325">
        <v>27</v>
      </c>
      <c r="B39" s="326" t="s">
        <v>681</v>
      </c>
    </row>
    <row r="40" spans="1:2">
      <c r="A40" s="325">
        <v>28</v>
      </c>
      <c r="B40" s="326" t="s">
        <v>682</v>
      </c>
    </row>
    <row r="41" spans="1:2">
      <c r="A41" s="325">
        <v>29</v>
      </c>
      <c r="B41" s="326" t="s">
        <v>683</v>
      </c>
    </row>
    <row r="42" spans="1:2">
      <c r="A42" s="325">
        <v>30</v>
      </c>
      <c r="B42" s="326" t="s">
        <v>684</v>
      </c>
    </row>
    <row r="43" spans="1:2">
      <c r="A43" s="325">
        <v>31</v>
      </c>
      <c r="B43" s="326" t="s">
        <v>685</v>
      </c>
    </row>
    <row r="44" spans="1:2">
      <c r="A44" s="325">
        <v>32</v>
      </c>
      <c r="B44" s="326" t="s">
        <v>686</v>
      </c>
    </row>
    <row r="45" spans="1:2">
      <c r="A45" s="325">
        <v>33</v>
      </c>
      <c r="B45" s="326" t="s">
        <v>687</v>
      </c>
    </row>
    <row r="46" spans="1:2">
      <c r="A46" s="325">
        <v>34</v>
      </c>
      <c r="B46" s="326" t="s">
        <v>688</v>
      </c>
    </row>
    <row r="47" spans="1:2">
      <c r="A47" s="325">
        <v>35</v>
      </c>
      <c r="B47" s="326" t="s">
        <v>689</v>
      </c>
    </row>
    <row r="48" spans="1:2">
      <c r="A48" s="325">
        <v>36</v>
      </c>
      <c r="B48" s="326" t="s">
        <v>690</v>
      </c>
    </row>
    <row r="49" spans="1:2">
      <c r="A49" s="325">
        <v>37</v>
      </c>
      <c r="B49" s="326" t="s">
        <v>691</v>
      </c>
    </row>
    <row r="50" spans="1:2">
      <c r="A50" s="325">
        <v>38</v>
      </c>
      <c r="B50" s="326" t="s">
        <v>692</v>
      </c>
    </row>
    <row r="51" spans="1:2">
      <c r="A51" s="325">
        <v>39</v>
      </c>
      <c r="B51" s="326" t="s">
        <v>693</v>
      </c>
    </row>
    <row r="52" spans="1:2">
      <c r="A52" s="325">
        <v>40</v>
      </c>
      <c r="B52" s="326" t="s">
        <v>694</v>
      </c>
    </row>
    <row r="53" spans="1:2">
      <c r="A53" s="325">
        <v>41</v>
      </c>
      <c r="B53" s="326" t="s">
        <v>695</v>
      </c>
    </row>
    <row r="54" spans="1:2">
      <c r="A54" s="325">
        <v>42</v>
      </c>
      <c r="B54" s="326" t="s">
        <v>696</v>
      </c>
    </row>
    <row r="55" spans="1:2">
      <c r="A55" s="325">
        <v>43</v>
      </c>
      <c r="B55" s="326" t="s">
        <v>697</v>
      </c>
    </row>
    <row r="56" spans="1:2">
      <c r="A56" s="325">
        <v>44</v>
      </c>
      <c r="B56" s="326" t="s">
        <v>698</v>
      </c>
    </row>
    <row r="57" spans="1:2">
      <c r="A57" s="325">
        <v>45</v>
      </c>
      <c r="B57" s="326" t="s">
        <v>699</v>
      </c>
    </row>
    <row r="58" spans="1:2">
      <c r="A58" s="325">
        <v>46</v>
      </c>
      <c r="B58" s="326" t="s">
        <v>700</v>
      </c>
    </row>
    <row r="59" spans="1:2">
      <c r="A59" s="325">
        <v>47</v>
      </c>
      <c r="B59" s="326" t="s">
        <v>701</v>
      </c>
    </row>
    <row r="60" spans="1:2">
      <c r="A60" s="325">
        <v>48</v>
      </c>
      <c r="B60" s="326" t="s">
        <v>702</v>
      </c>
    </row>
    <row r="61" spans="1:2">
      <c r="A61" s="325">
        <v>49</v>
      </c>
      <c r="B61" s="326" t="s">
        <v>703</v>
      </c>
    </row>
    <row r="62" spans="1:2">
      <c r="A62" s="325">
        <v>50</v>
      </c>
      <c r="B62" s="326" t="s">
        <v>704</v>
      </c>
    </row>
    <row r="63" spans="1:2">
      <c r="A63" s="325">
        <v>51</v>
      </c>
      <c r="B63" s="326" t="s">
        <v>705</v>
      </c>
    </row>
    <row r="64" spans="1:2">
      <c r="A64" s="325">
        <v>52</v>
      </c>
      <c r="B64" s="326" t="s">
        <v>706</v>
      </c>
    </row>
    <row r="65" spans="1:2">
      <c r="A65" s="325">
        <v>53</v>
      </c>
      <c r="B65" s="326" t="s">
        <v>707</v>
      </c>
    </row>
    <row r="66" spans="1:2">
      <c r="A66" s="325">
        <v>54</v>
      </c>
      <c r="B66" s="326" t="s">
        <v>708</v>
      </c>
    </row>
    <row r="67" spans="1:2">
      <c r="A67" s="325">
        <v>55</v>
      </c>
      <c r="B67" s="326" t="s">
        <v>709</v>
      </c>
    </row>
    <row r="68" spans="1:2">
      <c r="A68" s="325">
        <v>56</v>
      </c>
      <c r="B68" s="326" t="s">
        <v>710</v>
      </c>
    </row>
    <row r="69" spans="1:2">
      <c r="A69" s="325">
        <v>57</v>
      </c>
      <c r="B69" s="326" t="s">
        <v>711</v>
      </c>
    </row>
    <row r="70" spans="1:2">
      <c r="A70" s="325">
        <v>58</v>
      </c>
      <c r="B70" s="326" t="s">
        <v>712</v>
      </c>
    </row>
    <row r="71" spans="1:2">
      <c r="A71" s="325">
        <v>59</v>
      </c>
      <c r="B71" s="326" t="s">
        <v>713</v>
      </c>
    </row>
    <row r="72" spans="1:2">
      <c r="A72" s="325">
        <v>60</v>
      </c>
      <c r="B72" s="326" t="s">
        <v>714</v>
      </c>
    </row>
    <row r="73" spans="1:2">
      <c r="A73" s="325">
        <v>61</v>
      </c>
      <c r="B73" s="326" t="s">
        <v>715</v>
      </c>
    </row>
    <row r="74" spans="1:2">
      <c r="A74" s="325">
        <v>62</v>
      </c>
      <c r="B74" s="326" t="s">
        <v>716</v>
      </c>
    </row>
    <row r="75" spans="1:2">
      <c r="A75" s="325">
        <v>63</v>
      </c>
      <c r="B75" s="326" t="s">
        <v>717</v>
      </c>
    </row>
    <row r="76" spans="1:2">
      <c r="A76" s="325">
        <v>64</v>
      </c>
      <c r="B76" s="326" t="s">
        <v>718</v>
      </c>
    </row>
    <row r="77" spans="1:2">
      <c r="A77" s="325">
        <v>65</v>
      </c>
      <c r="B77" s="326" t="s">
        <v>719</v>
      </c>
    </row>
    <row r="78" spans="1:2">
      <c r="A78" s="325">
        <v>66</v>
      </c>
      <c r="B78" s="326" t="s">
        <v>720</v>
      </c>
    </row>
    <row r="79" spans="1:2">
      <c r="A79" s="325">
        <v>67</v>
      </c>
      <c r="B79" s="326" t="s">
        <v>721</v>
      </c>
    </row>
    <row r="80" spans="1:2">
      <c r="A80" s="325">
        <v>68</v>
      </c>
      <c r="B80" s="326" t="s">
        <v>722</v>
      </c>
    </row>
    <row r="81" spans="1:2">
      <c r="A81" s="325">
        <v>69</v>
      </c>
      <c r="B81" s="326" t="s">
        <v>723</v>
      </c>
    </row>
    <row r="82" spans="1:2">
      <c r="A82" s="325">
        <v>70</v>
      </c>
      <c r="B82" s="326" t="s">
        <v>724</v>
      </c>
    </row>
    <row r="83" spans="1:2">
      <c r="A83" s="325">
        <v>71</v>
      </c>
      <c r="B83" s="326" t="s">
        <v>725</v>
      </c>
    </row>
    <row r="84" spans="1:2">
      <c r="A84" s="325">
        <v>72</v>
      </c>
      <c r="B84" s="326" t="s">
        <v>726</v>
      </c>
    </row>
    <row r="85" spans="1:2">
      <c r="A85" s="325">
        <v>73</v>
      </c>
      <c r="B85" s="326" t="s">
        <v>727</v>
      </c>
    </row>
    <row r="86" spans="1:2">
      <c r="A86" s="325">
        <v>74</v>
      </c>
      <c r="B86" s="326" t="s">
        <v>728</v>
      </c>
    </row>
    <row r="87" spans="1:2">
      <c r="A87" s="325">
        <v>75</v>
      </c>
      <c r="B87" s="326" t="s">
        <v>729</v>
      </c>
    </row>
    <row r="88" spans="1:2">
      <c r="A88" s="325">
        <v>76</v>
      </c>
      <c r="B88" s="326" t="s">
        <v>730</v>
      </c>
    </row>
    <row r="89" spans="1:2">
      <c r="A89" s="325">
        <v>77</v>
      </c>
      <c r="B89" s="326" t="s">
        <v>731</v>
      </c>
    </row>
    <row r="90" spans="1:2">
      <c r="A90" s="325">
        <v>78</v>
      </c>
      <c r="B90" s="326" t="s">
        <v>732</v>
      </c>
    </row>
    <row r="91" spans="1:2">
      <c r="A91" s="325">
        <v>79</v>
      </c>
      <c r="B91" s="326" t="s">
        <v>733</v>
      </c>
    </row>
    <row r="92" spans="1:2">
      <c r="A92" s="325">
        <v>80</v>
      </c>
      <c r="B92" s="326" t="s">
        <v>734</v>
      </c>
    </row>
    <row r="93" spans="1:2">
      <c r="A93" s="325">
        <v>81</v>
      </c>
      <c r="B93" s="326" t="s">
        <v>735</v>
      </c>
    </row>
    <row r="94" spans="1:2">
      <c r="A94" s="325">
        <v>82</v>
      </c>
      <c r="B94" s="326" t="s">
        <v>736</v>
      </c>
    </row>
    <row r="95" spans="1:2">
      <c r="A95" s="325">
        <v>83</v>
      </c>
      <c r="B95" s="326" t="s">
        <v>737</v>
      </c>
    </row>
    <row r="96" spans="1:2">
      <c r="A96" s="325">
        <v>84</v>
      </c>
      <c r="B96" s="326" t="s">
        <v>738</v>
      </c>
    </row>
    <row r="97" spans="1:2">
      <c r="A97" s="325">
        <v>85</v>
      </c>
      <c r="B97" s="326" t="s">
        <v>739</v>
      </c>
    </row>
    <row r="98" spans="1:2">
      <c r="A98" s="325">
        <v>86</v>
      </c>
      <c r="B98" s="326" t="s">
        <v>740</v>
      </c>
    </row>
    <row r="99" spans="1:2">
      <c r="A99" s="325">
        <v>87</v>
      </c>
      <c r="B99" s="326" t="s">
        <v>741</v>
      </c>
    </row>
    <row r="100" spans="1:2">
      <c r="A100" s="325">
        <v>88</v>
      </c>
      <c r="B100" s="326" t="s">
        <v>742</v>
      </c>
    </row>
    <row r="101" spans="1:2">
      <c r="A101" s="325">
        <v>89</v>
      </c>
      <c r="B101" s="326" t="s">
        <v>743</v>
      </c>
    </row>
    <row r="102" spans="1:2">
      <c r="A102" s="325">
        <v>90</v>
      </c>
      <c r="B102" s="326" t="s">
        <v>744</v>
      </c>
    </row>
    <row r="103" spans="1:2">
      <c r="A103" s="325">
        <v>91</v>
      </c>
      <c r="B103" s="326" t="s">
        <v>745</v>
      </c>
    </row>
    <row r="104" spans="1:2">
      <c r="A104" s="325">
        <v>92</v>
      </c>
      <c r="B104" s="326" t="s">
        <v>746</v>
      </c>
    </row>
    <row r="105" spans="1:2">
      <c r="A105" s="325">
        <v>93</v>
      </c>
      <c r="B105" s="326" t="s">
        <v>747</v>
      </c>
    </row>
    <row r="106" spans="1:2">
      <c r="A106" s="325">
        <v>94</v>
      </c>
      <c r="B106" s="326" t="s">
        <v>748</v>
      </c>
    </row>
    <row r="107" spans="1:2">
      <c r="A107" s="325">
        <v>95</v>
      </c>
      <c r="B107" s="326" t="s">
        <v>749</v>
      </c>
    </row>
    <row r="108" spans="1:2">
      <c r="A108" s="325">
        <v>96</v>
      </c>
      <c r="B108" s="326" t="s">
        <v>750</v>
      </c>
    </row>
    <row r="109" spans="1:2">
      <c r="A109" s="325">
        <v>97</v>
      </c>
      <c r="B109" s="326" t="s">
        <v>751</v>
      </c>
    </row>
    <row r="110" spans="1:2">
      <c r="A110" s="325">
        <v>98</v>
      </c>
      <c r="B110" s="326" t="s">
        <v>752</v>
      </c>
    </row>
    <row r="111" spans="1:2">
      <c r="A111" s="325">
        <v>99</v>
      </c>
      <c r="B111" s="326" t="s">
        <v>753</v>
      </c>
    </row>
    <row r="112" spans="1:2">
      <c r="A112" s="325">
        <v>100</v>
      </c>
      <c r="B112" s="326" t="s">
        <v>754</v>
      </c>
    </row>
  </sheetData>
  <sheetProtection selectLockedCells="1" selectUnlockedCells="1"/>
  <customSheetViews>
    <customSheetView guid="{59B22650-2E89-4930-B28D-7EF16B09BF94}" state="hidden">
      <selection sqref="A1:F1"/>
      <pageMargins left="0" right="0" top="0" bottom="0" header="0" footer="0"/>
      <pageSetup orientation="portrait" r:id="rId1"/>
      <headerFooter alignWithMargins="0"/>
    </customSheetView>
    <customSheetView guid="{023E95C7-CD0A-46A1-945E-64751E02EBFE}" state="hidden">
      <selection sqref="A1:F1"/>
      <pageMargins left="0" right="0" top="0" bottom="0" header="0" footer="0"/>
      <pageSetup orientation="portrait" r:id="rId2"/>
      <headerFooter alignWithMargins="0"/>
    </customSheetView>
    <customSheetView guid="{BB6473B7-092C-417E-97E7-ED0705AE17A0}" state="hidden">
      <selection sqref="A1:F1"/>
      <pageMargins left="0" right="0" top="0" bottom="0" header="0" footer="0"/>
      <pageSetup orientation="portrait" r:id="rId3"/>
      <headerFooter alignWithMargins="0"/>
    </customSheetView>
    <customSheetView guid="{A41EE4DE-0D82-4A56-8210-F78316511D11}" state="hidden">
      <selection sqref="A1:F1"/>
      <pageMargins left="0" right="0" top="0" bottom="0" header="0" footer="0"/>
      <pageSetup orientation="portrait" r:id="rId4"/>
      <headerFooter alignWithMargins="0"/>
    </customSheetView>
    <customSheetView guid="{1E0C44A1-9358-4FBD-8C2C-4DB661DA1476}" state="hidden">
      <selection sqref="A1:F1"/>
      <pageMargins left="0" right="0" top="0" bottom="0" header="0" footer="0"/>
      <pageSetup orientation="portrait" r:id="rId5"/>
      <headerFooter alignWithMargins="0"/>
    </customSheetView>
    <customSheetView guid="{498493C3-769C-4143-9114-C68CD1D40B11}" state="hidden">
      <selection sqref="A1:F1"/>
      <pageMargins left="0" right="0" top="0" bottom="0" header="0" footer="0"/>
      <pageSetup orientation="portrait" r:id="rId6"/>
      <headerFooter alignWithMargins="0"/>
    </customSheetView>
    <customSheetView guid="{C431BC99-7569-44AB-83F6-AB73BDED3783}" state="hidden">
      <selection sqref="A1:F1"/>
      <pageMargins left="0" right="0" top="0" bottom="0" header="0" footer="0"/>
      <pageSetup orientation="portrait" r:id="rId7"/>
      <headerFooter alignWithMargins="0"/>
    </customSheetView>
    <customSheetView guid="{E97134B6-5E8D-4951-8DA0-73D065532361}" state="hidden">
      <selection sqref="A1:F1"/>
      <pageMargins left="0" right="0" top="0" bottom="0" header="0" footer="0"/>
      <pageSetup orientation="portrait" r:id="rId8"/>
      <headerFooter alignWithMargins="0"/>
    </customSheetView>
    <customSheetView guid="{D0757F9E-DF41-4B40-A5E5-F4F8FDD8D61D}" state="hidden">
      <selection sqref="A1:F1"/>
      <pageMargins left="0" right="0" top="0" bottom="0" header="0" footer="0"/>
      <pageSetup orientation="portrait" r:id="rId9"/>
      <headerFooter alignWithMargins="0"/>
    </customSheetView>
    <customSheetView guid="{EE46BCD1-F715-4FA9-A5FC-1B125AD601E0}" state="hidden">
      <selection sqref="A1:F1"/>
      <pageMargins left="0" right="0" top="0" bottom="0" header="0" footer="0"/>
      <pageSetup orientation="portrait" r:id="rId10"/>
      <headerFooter alignWithMargins="0"/>
    </customSheetView>
    <customSheetView guid="{4AA1107B-A795-4744-B566-827168772C7A}" state="hidden">
      <selection sqref="A1:F1"/>
      <pageMargins left="0" right="0" top="0" bottom="0" header="0" footer="0"/>
      <pageSetup orientation="portrait" r:id="rId11"/>
      <headerFooter alignWithMargins="0"/>
    </customSheetView>
    <customSheetView guid="{B23AD343-29DA-4CE0-BD10-47BF44F3782F}" state="hidden">
      <selection sqref="A1:F1"/>
      <pageMargins left="0" right="0" top="0" bottom="0" header="0" footer="0"/>
      <pageSetup orientation="portrait" r:id="rId12"/>
      <headerFooter alignWithMargins="0"/>
    </customSheetView>
    <customSheetView guid="{ECE9294F-C910-4036-88BC-B1F2176FB06B}" state="hidden">
      <selection sqref="A1:F1"/>
      <pageMargins left="0" right="0" top="0" bottom="0" header="0" footer="0"/>
      <pageSetup orientation="portrait" r:id="rId13"/>
      <headerFooter alignWithMargins="0"/>
    </customSheetView>
    <customSheetView guid="{4F65FF32-EC61-4022-A399-2986D7B6B8B3}" state="hidden" showRuler="0">
      <selection sqref="A1:B1"/>
      <pageMargins left="0" right="0" top="0" bottom="0" header="0" footer="0"/>
      <pageSetup orientation="portrait" r:id="rId14"/>
      <headerFooter alignWithMargins="0"/>
    </customSheetView>
    <customSheetView guid="{01ACF2E1-8E61-4459-ABC1-B6C183DEED61}" state="hidden" showRuler="0">
      <selection sqref="A1:B1"/>
      <pageMargins left="0" right="0" top="0" bottom="0" header="0" footer="0"/>
      <pageSetup orientation="portrait" r:id="rId15"/>
      <headerFooter alignWithMargins="0"/>
    </customSheetView>
    <customSheetView guid="{14D7F02E-BCCA-4517-ABC7-537FF4AEB67A}" state="hidden" topLeftCell="A2">
      <selection activeCell="C2" sqref="C2"/>
      <pageMargins left="0" right="0" top="0" bottom="0" header="0" footer="0"/>
      <pageSetup orientation="portrait" r:id="rId16"/>
      <headerFooter alignWithMargins="0"/>
    </customSheetView>
    <customSheetView guid="{27A45B7A-04F2-4516-B80B-5ED0825D4ED3}" state="hidden" topLeftCell="A2">
      <selection activeCell="C2" sqref="C2"/>
      <pageMargins left="0" right="0" top="0" bottom="0" header="0" footer="0"/>
      <pageSetup orientation="portrait" r:id="rId17"/>
      <headerFooter alignWithMargins="0"/>
    </customSheetView>
    <customSheetView guid="{E9F4E142-7D26-464D-BECA-4F3806DB1FE1}" state="hidden">
      <selection sqref="A1:F1"/>
      <pageMargins left="0" right="0" top="0" bottom="0" header="0" footer="0"/>
      <pageSetup orientation="portrait" r:id="rId18"/>
      <headerFooter alignWithMargins="0"/>
    </customSheetView>
    <customSheetView guid="{A7DBDDEF-9245-44C6-9EBF-032DB6E1C0A2}" state="hidden">
      <selection sqref="A1:F1"/>
      <pageMargins left="0" right="0" top="0" bottom="0" header="0" footer="0"/>
      <pageSetup orientation="portrait" r:id="rId19"/>
      <headerFooter alignWithMargins="0"/>
    </customSheetView>
    <customSheetView guid="{7487ED9F-BBED-4B2A-9631-22F1A430946B}" state="hidden">
      <selection sqref="A1:F1"/>
      <pageMargins left="0" right="0" top="0" bottom="0" header="0" footer="0"/>
      <pageSetup orientation="portrait" r:id="rId20"/>
      <headerFooter alignWithMargins="0"/>
    </customSheetView>
    <customSheetView guid="{B3CE7B10-A914-4559-A6DA-AED8C22AFD6D}" state="hidden">
      <selection sqref="A1:F1"/>
      <pageMargins left="0" right="0" top="0" bottom="0" header="0" footer="0"/>
      <pageSetup orientation="portrait" r:id="rId21"/>
      <headerFooter alignWithMargins="0"/>
    </customSheetView>
    <customSheetView guid="{D53177B2-31EC-4222-B97A-A37DCFD9E45B}" state="hidden">
      <selection sqref="A1:F1"/>
      <pageMargins left="0" right="0" top="0" bottom="0" header="0" footer="0"/>
      <pageSetup orientation="portrait" r:id="rId22"/>
      <headerFooter alignWithMargins="0"/>
    </customSheetView>
    <customSheetView guid="{223BC0FC-814D-40F0-9795-CE82A16FF3A5}" state="hidden">
      <selection sqref="A1:F1"/>
      <pageMargins left="0" right="0" top="0" bottom="0" header="0" footer="0"/>
      <pageSetup orientation="portrait" r:id="rId23"/>
      <headerFooter alignWithMargins="0"/>
    </customSheetView>
    <customSheetView guid="{B835C05C-B615-4DCB-982D-4519616B3CD8}" state="hidden">
      <selection sqref="A1:F1"/>
      <pageMargins left="0" right="0" top="0" bottom="0" header="0" footer="0"/>
      <pageSetup orientation="portrait" r:id="rId24"/>
      <headerFooter alignWithMargins="0"/>
    </customSheetView>
    <customSheetView guid="{A34CC49F-E309-4C23-B4F6-1E3B307C10D1}" state="hidden">
      <selection sqref="A1:F1"/>
      <pageMargins left="0" right="0" top="0" bottom="0" header="0" footer="0"/>
      <pageSetup orientation="portrait" r:id="rId25"/>
      <headerFooter alignWithMargins="0"/>
    </customSheetView>
    <customSheetView guid="{8909CFDD-4F29-4C72-886E-908773EE94A2}" state="hidden">
      <selection sqref="A1:F1"/>
      <pageMargins left="0" right="0" top="0" bottom="0" header="0" footer="0"/>
      <pageSetup orientation="portrait" r:id="rId26"/>
      <headerFooter alignWithMargins="0"/>
    </customSheetView>
    <customSheetView guid="{483E1266-F7EB-4547-BBEC-59BD72B9AE8B}" state="hidden">
      <selection sqref="A1:F1"/>
      <pageMargins left="0" right="0" top="0" bottom="0" header="0" footer="0"/>
      <pageSetup orientation="portrait" r:id="rId27"/>
      <headerFooter alignWithMargins="0"/>
    </customSheetView>
  </customSheetViews>
  <mergeCells count="1">
    <mergeCell ref="A1:B1"/>
  </mergeCells>
  <phoneticPr fontId="2" type="noConversion"/>
  <pageMargins left="0.75" right="0.75" top="1" bottom="1" header="0.5" footer="0.5"/>
  <pageSetup orientation="portrait" r:id="rId28"/>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59B22650-2E89-4930-B28D-7EF16B09BF94}" state="hidden">
      <pageMargins left="0" right="0" top="0" bottom="0" header="0" footer="0"/>
    </customSheetView>
    <customSheetView guid="{023E95C7-CD0A-46A1-945E-64751E02EBFE}" state="hidden">
      <pageMargins left="0" right="0" top="0" bottom="0" header="0" footer="0"/>
    </customSheetView>
    <customSheetView guid="{BB6473B7-092C-417E-97E7-ED0705AE17A0}" state="hidden">
      <pageMargins left="0" right="0" top="0" bottom="0" header="0" footer="0"/>
    </customSheetView>
    <customSheetView guid="{A41EE4DE-0D82-4A56-8210-F78316511D11}" state="hidden">
      <pageMargins left="0" right="0" top="0" bottom="0" header="0" footer="0"/>
    </customSheetView>
    <customSheetView guid="{1E0C44A1-9358-4FBD-8C2C-4DB661DA1476}" state="hidden">
      <pageMargins left="0" right="0" top="0" bottom="0" header="0" footer="0"/>
    </customSheetView>
    <customSheetView guid="{498493C3-769C-4143-9114-C68CD1D40B11}" state="hidden">
      <pageMargins left="0" right="0" top="0" bottom="0" header="0" footer="0"/>
    </customSheetView>
    <customSheetView guid="{C431BC99-7569-44AB-83F6-AB73BDED3783}"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B835C05C-B615-4DCB-982D-4519616B3CD8}" state="hidden">
      <pageMargins left="0" right="0" top="0" bottom="0" header="0" footer="0"/>
    </customSheetView>
    <customSheetView guid="{A34CC49F-E309-4C23-B4F6-1E3B307C10D1}" state="hidden">
      <pageMargins left="0" right="0" top="0" bottom="0" header="0" footer="0"/>
    </customSheetView>
    <customSheetView guid="{8909CFDD-4F29-4C72-886E-908773EE94A2}" state="hidden">
      <pageMargins left="0" right="0" top="0" bottom="0" header="0" footer="0"/>
    </customSheetView>
    <customSheetView guid="{483E1266-F7EB-4547-BBEC-59BD72B9AE8B}" state="hidden">
      <pageMargins left="0" right="0" top="0" bottom="0" header="0" footer="0"/>
    </customSheetView>
  </customSheetViews>
  <phoneticPr fontId="2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59B22650-2E89-4930-B28D-7EF16B09BF94}" state="hidden">
      <pageMargins left="0" right="0" top="0" bottom="0" header="0" footer="0"/>
    </customSheetView>
    <customSheetView guid="{023E95C7-CD0A-46A1-945E-64751E02EBFE}" state="hidden">
      <pageMargins left="0" right="0" top="0" bottom="0" header="0" footer="0"/>
    </customSheetView>
    <customSheetView guid="{BB6473B7-092C-417E-97E7-ED0705AE17A0}" state="hidden">
      <pageMargins left="0" right="0" top="0" bottom="0" header="0" footer="0"/>
    </customSheetView>
    <customSheetView guid="{A41EE4DE-0D82-4A56-8210-F78316511D11}" state="hidden">
      <pageMargins left="0" right="0" top="0" bottom="0" header="0" footer="0"/>
    </customSheetView>
    <customSheetView guid="{1E0C44A1-9358-4FBD-8C2C-4DB661DA1476}" state="hidden">
      <pageMargins left="0" right="0" top="0" bottom="0" header="0" footer="0"/>
    </customSheetView>
    <customSheetView guid="{498493C3-769C-4143-9114-C68CD1D40B11}" state="hidden">
      <pageMargins left="0" right="0" top="0" bottom="0" header="0" footer="0"/>
    </customSheetView>
    <customSheetView guid="{C431BC99-7569-44AB-83F6-AB73BDED3783}"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B835C05C-B615-4DCB-982D-4519616B3CD8}" state="hidden">
      <pageMargins left="0" right="0" top="0" bottom="0" header="0" footer="0"/>
    </customSheetView>
    <customSheetView guid="{A34CC49F-E309-4C23-B4F6-1E3B307C10D1}" state="hidden">
      <pageMargins left="0" right="0" top="0" bottom="0" header="0" footer="0"/>
    </customSheetView>
    <customSheetView guid="{8909CFDD-4F29-4C72-886E-908773EE94A2}" state="hidden">
      <pageMargins left="0" right="0" top="0" bottom="0" header="0" footer="0"/>
    </customSheetView>
    <customSheetView guid="{483E1266-F7EB-4547-BBEC-59BD72B9AE8B}" state="hidden">
      <pageMargins left="0" right="0" top="0" bottom="0" header="0" footer="0"/>
    </customSheetView>
  </customSheetViews>
  <phoneticPr fontId="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3"/>
    <col min="2" max="2" width="9" style="284"/>
    <col min="3" max="3" width="72.625" style="284" customWidth="1"/>
    <col min="4" max="4" width="66.125" style="296" customWidth="1"/>
    <col min="5" max="16384" width="9" style="282"/>
  </cols>
  <sheetData>
    <row r="1" spans="1:11" ht="45" customHeight="1">
      <c r="A1" s="1142" t="s">
        <v>13</v>
      </c>
      <c r="B1" s="1142"/>
      <c r="C1" s="1142"/>
      <c r="D1" s="281"/>
      <c r="E1" s="1079"/>
      <c r="F1" s="1079"/>
      <c r="G1" s="1079"/>
      <c r="H1" s="1079"/>
      <c r="I1" s="1079"/>
      <c r="J1" s="1079"/>
      <c r="K1" s="1079"/>
    </row>
    <row r="2" spans="1:11" ht="18" customHeight="1">
      <c r="D2" s="285"/>
      <c r="E2" s="286"/>
      <c r="F2" s="286"/>
      <c r="G2" s="286"/>
      <c r="H2" s="286"/>
      <c r="I2" s="286"/>
      <c r="J2" s="286"/>
      <c r="K2" s="286"/>
    </row>
    <row r="3" spans="1:11" ht="18" customHeight="1">
      <c r="A3" s="287" t="s">
        <v>14</v>
      </c>
      <c r="B3" s="284" t="s">
        <v>15</v>
      </c>
      <c r="D3" s="288"/>
      <c r="E3" s="289"/>
      <c r="F3" s="289"/>
      <c r="G3" s="289"/>
      <c r="H3" s="289"/>
      <c r="I3" s="289"/>
      <c r="J3" s="289"/>
      <c r="K3" s="289"/>
    </row>
    <row r="4" spans="1:11" ht="18" customHeight="1">
      <c r="B4" s="290" t="s">
        <v>16</v>
      </c>
      <c r="C4" s="291" t="s">
        <v>17</v>
      </c>
      <c r="D4" s="288"/>
      <c r="E4" s="289"/>
      <c r="F4" s="289"/>
      <c r="G4" s="289"/>
      <c r="H4" s="289"/>
      <c r="I4" s="289"/>
      <c r="J4" s="289"/>
      <c r="K4" s="289"/>
    </row>
    <row r="5" spans="1:11" ht="38.1" customHeight="1">
      <c r="B5" s="290" t="s">
        <v>18</v>
      </c>
      <c r="C5" s="291" t="s">
        <v>19</v>
      </c>
      <c r="D5" s="288"/>
      <c r="E5" s="289"/>
      <c r="F5" s="289"/>
      <c r="G5" s="289"/>
      <c r="H5" s="289"/>
      <c r="I5" s="289"/>
      <c r="J5" s="289"/>
      <c r="K5" s="289"/>
    </row>
    <row r="6" spans="1:11" ht="18" customHeight="1">
      <c r="B6" s="290" t="s">
        <v>20</v>
      </c>
      <c r="C6" s="291" t="s">
        <v>21</v>
      </c>
      <c r="D6" s="288"/>
      <c r="E6" s="289"/>
      <c r="F6" s="289"/>
      <c r="G6" s="289"/>
      <c r="H6" s="289"/>
      <c r="I6" s="289"/>
      <c r="J6" s="289"/>
      <c r="K6" s="289"/>
    </row>
    <row r="7" spans="1:11" ht="18" customHeight="1">
      <c r="B7" s="290" t="s">
        <v>22</v>
      </c>
      <c r="C7" s="291" t="s">
        <v>23</v>
      </c>
      <c r="D7" s="288"/>
      <c r="E7" s="289"/>
      <c r="F7" s="289"/>
      <c r="G7" s="289"/>
      <c r="H7" s="289"/>
      <c r="I7" s="289"/>
      <c r="J7" s="289"/>
      <c r="K7" s="289"/>
    </row>
    <row r="8" spans="1:11" ht="18" customHeight="1">
      <c r="B8" s="290" t="s">
        <v>24</v>
      </c>
      <c r="C8" s="291" t="s">
        <v>25</v>
      </c>
      <c r="D8" s="288"/>
      <c r="E8" s="289"/>
      <c r="F8" s="289"/>
      <c r="G8" s="289"/>
      <c r="H8" s="289"/>
      <c r="I8" s="289"/>
      <c r="J8" s="289"/>
      <c r="K8" s="289"/>
    </row>
    <row r="9" spans="1:11" ht="18" customHeight="1">
      <c r="B9" s="290" t="s">
        <v>26</v>
      </c>
      <c r="C9" s="291" t="s">
        <v>27</v>
      </c>
      <c r="D9" s="288"/>
      <c r="E9" s="289"/>
      <c r="F9" s="289"/>
      <c r="G9" s="289"/>
      <c r="H9" s="289"/>
      <c r="I9" s="289"/>
      <c r="J9" s="289"/>
      <c r="K9" s="289"/>
    </row>
    <row r="10" spans="1:11" ht="18" customHeight="1">
      <c r="B10" s="290"/>
      <c r="C10" s="291"/>
      <c r="D10" s="288"/>
      <c r="E10" s="289"/>
      <c r="F10" s="289"/>
      <c r="G10" s="289"/>
      <c r="H10" s="289"/>
      <c r="I10" s="289"/>
      <c r="J10" s="289"/>
      <c r="K10" s="289"/>
    </row>
    <row r="11" spans="1:11" ht="18" customHeight="1">
      <c r="A11" s="287" t="s">
        <v>28</v>
      </c>
      <c r="B11" s="284" t="s">
        <v>29</v>
      </c>
      <c r="D11" s="288"/>
      <c r="E11" s="289"/>
      <c r="F11" s="289"/>
      <c r="G11" s="289"/>
      <c r="H11" s="289"/>
      <c r="I11" s="289"/>
      <c r="J11" s="289"/>
      <c r="K11" s="289"/>
    </row>
    <row r="12" spans="1:11" ht="18" customHeight="1">
      <c r="B12" s="1143" t="s">
        <v>30</v>
      </c>
      <c r="C12" s="1143"/>
      <c r="D12" s="293"/>
      <c r="E12" s="289"/>
      <c r="F12" s="289"/>
      <c r="G12" s="289"/>
      <c r="H12" s="289"/>
      <c r="I12" s="289"/>
      <c r="J12" s="289"/>
      <c r="K12" s="289"/>
    </row>
    <row r="13" spans="1:11" ht="18" customHeight="1">
      <c r="B13" s="294"/>
      <c r="C13" s="291" t="s">
        <v>31</v>
      </c>
      <c r="D13" s="288"/>
      <c r="E13" s="289"/>
      <c r="F13" s="289"/>
      <c r="G13" s="289"/>
      <c r="H13" s="289"/>
      <c r="I13" s="289"/>
      <c r="J13" s="289"/>
      <c r="K13" s="289"/>
    </row>
    <row r="14" spans="1:11" ht="18" customHeight="1">
      <c r="B14" s="1143" t="s">
        <v>32</v>
      </c>
      <c r="C14" s="1143"/>
      <c r="D14" s="293"/>
      <c r="E14" s="289"/>
      <c r="F14" s="289"/>
      <c r="G14" s="289"/>
      <c r="H14" s="289"/>
      <c r="I14" s="289"/>
      <c r="J14" s="289"/>
      <c r="K14" s="289"/>
    </row>
    <row r="15" spans="1:11" ht="38.1" customHeight="1">
      <c r="B15" s="295" t="s">
        <v>33</v>
      </c>
      <c r="C15" s="291" t="s">
        <v>34</v>
      </c>
      <c r="D15" s="288"/>
      <c r="E15" s="289"/>
      <c r="F15" s="289"/>
      <c r="G15" s="289"/>
      <c r="H15" s="289"/>
      <c r="I15" s="289"/>
      <c r="J15" s="289"/>
      <c r="K15" s="289"/>
    </row>
    <row r="16" spans="1:11" ht="24.75" customHeight="1">
      <c r="B16" s="295" t="s">
        <v>33</v>
      </c>
      <c r="C16" s="291" t="s">
        <v>35</v>
      </c>
      <c r="D16" s="288"/>
      <c r="E16" s="289"/>
      <c r="F16" s="289"/>
      <c r="G16" s="289"/>
      <c r="H16" s="289"/>
      <c r="I16" s="289"/>
      <c r="J16" s="289"/>
      <c r="K16" s="289"/>
    </row>
    <row r="17" spans="2:11" ht="42" customHeight="1">
      <c r="B17" s="295" t="s">
        <v>33</v>
      </c>
      <c r="C17" s="291" t="s">
        <v>36</v>
      </c>
      <c r="D17" s="288"/>
      <c r="E17" s="289"/>
      <c r="F17" s="289"/>
      <c r="G17" s="289"/>
      <c r="H17" s="289"/>
      <c r="I17" s="289"/>
      <c r="J17" s="289"/>
      <c r="K17" s="289"/>
    </row>
    <row r="18" spans="2:11" ht="18" customHeight="1">
      <c r="B18" s="295" t="s">
        <v>33</v>
      </c>
      <c r="C18" s="291" t="s">
        <v>37</v>
      </c>
      <c r="D18" s="288"/>
      <c r="E18" s="289"/>
      <c r="F18" s="289"/>
      <c r="G18" s="289"/>
      <c r="H18" s="289"/>
      <c r="I18" s="289"/>
      <c r="J18" s="289"/>
      <c r="K18" s="289"/>
    </row>
    <row r="19" spans="2:11" ht="18" customHeight="1">
      <c r="B19" s="295" t="s">
        <v>33</v>
      </c>
      <c r="C19" s="291" t="s">
        <v>38</v>
      </c>
      <c r="D19" s="288"/>
      <c r="E19" s="289"/>
      <c r="F19" s="289"/>
      <c r="G19" s="289"/>
      <c r="H19" s="289"/>
      <c r="I19" s="289"/>
      <c r="J19" s="289"/>
      <c r="K19" s="289"/>
    </row>
    <row r="20" spans="2:11" ht="18" customHeight="1">
      <c r="B20" s="295" t="s">
        <v>33</v>
      </c>
      <c r="C20" s="291" t="s">
        <v>39</v>
      </c>
      <c r="D20" s="288"/>
      <c r="E20" s="289"/>
      <c r="F20" s="289"/>
      <c r="G20" s="289"/>
      <c r="H20" s="289"/>
      <c r="I20" s="289"/>
      <c r="J20" s="289"/>
      <c r="K20" s="289"/>
    </row>
    <row r="21" spans="2:11" ht="18" customHeight="1">
      <c r="B21" s="1143" t="s">
        <v>40</v>
      </c>
      <c r="C21" s="1143"/>
      <c r="D21" s="293"/>
      <c r="E21" s="289"/>
      <c r="F21" s="289"/>
      <c r="G21" s="289"/>
      <c r="H21" s="289"/>
      <c r="I21" s="289"/>
      <c r="J21" s="289"/>
      <c r="K21" s="289"/>
    </row>
    <row r="22" spans="2:11" ht="54" customHeight="1">
      <c r="B22" s="295" t="s">
        <v>33</v>
      </c>
      <c r="C22" s="291" t="s">
        <v>41</v>
      </c>
      <c r="D22" s="288"/>
      <c r="E22" s="289"/>
      <c r="F22" s="289"/>
      <c r="G22" s="289"/>
      <c r="H22" s="289"/>
      <c r="I22" s="289"/>
      <c r="J22" s="289"/>
      <c r="K22" s="289"/>
    </row>
    <row r="23" spans="2:11" ht="54" customHeight="1">
      <c r="B23" s="295" t="s">
        <v>33</v>
      </c>
      <c r="C23" s="291" t="s">
        <v>42</v>
      </c>
      <c r="D23" s="288"/>
      <c r="E23" s="289"/>
      <c r="F23" s="289"/>
      <c r="G23" s="289"/>
      <c r="H23" s="289"/>
      <c r="I23" s="289"/>
      <c r="J23" s="289"/>
      <c r="K23" s="289"/>
    </row>
    <row r="24" spans="2:11" ht="38.1" customHeight="1">
      <c r="B24" s="295" t="s">
        <v>33</v>
      </c>
      <c r="C24" s="291" t="s">
        <v>43</v>
      </c>
      <c r="D24" s="288"/>
      <c r="E24" s="289"/>
      <c r="F24" s="289"/>
      <c r="G24" s="289"/>
      <c r="H24" s="289"/>
      <c r="I24" s="289"/>
      <c r="J24" s="289"/>
      <c r="K24" s="289"/>
    </row>
    <row r="25" spans="2:11" ht="18" customHeight="1">
      <c r="B25" s="295" t="s">
        <v>33</v>
      </c>
      <c r="C25" s="291" t="s">
        <v>44</v>
      </c>
      <c r="D25" s="288"/>
      <c r="E25" s="289"/>
      <c r="F25" s="289"/>
      <c r="G25" s="289"/>
      <c r="H25" s="289"/>
      <c r="I25" s="289"/>
      <c r="J25" s="289"/>
      <c r="K25" s="289"/>
    </row>
    <row r="26" spans="2:11" ht="38.1" customHeight="1">
      <c r="B26" s="295" t="s">
        <v>33</v>
      </c>
      <c r="C26" s="291" t="s">
        <v>45</v>
      </c>
      <c r="D26" s="288"/>
      <c r="E26" s="289"/>
      <c r="F26" s="289"/>
      <c r="G26" s="289"/>
      <c r="H26" s="289"/>
      <c r="I26" s="289"/>
      <c r="J26" s="289"/>
      <c r="K26" s="289"/>
    </row>
    <row r="27" spans="2:11" ht="18" customHeight="1">
      <c r="B27" s="1143" t="s">
        <v>46</v>
      </c>
      <c r="C27" s="1143"/>
      <c r="D27" s="293"/>
      <c r="E27" s="289"/>
      <c r="F27" s="289"/>
      <c r="G27" s="289"/>
      <c r="H27" s="289"/>
      <c r="I27" s="289"/>
      <c r="J27" s="289"/>
      <c r="K27" s="289"/>
    </row>
    <row r="28" spans="2:11" ht="54" customHeight="1">
      <c r="B28" s="295" t="s">
        <v>33</v>
      </c>
      <c r="C28" s="291" t="s">
        <v>41</v>
      </c>
      <c r="D28" s="288"/>
      <c r="E28" s="289"/>
      <c r="F28" s="289"/>
      <c r="G28" s="289"/>
      <c r="H28" s="289"/>
      <c r="I28" s="289"/>
      <c r="J28" s="289"/>
      <c r="K28" s="289"/>
    </row>
    <row r="29" spans="2:11" ht="18" customHeight="1">
      <c r="B29" s="295" t="s">
        <v>33</v>
      </c>
      <c r="C29" s="291" t="s">
        <v>44</v>
      </c>
      <c r="D29" s="288"/>
      <c r="E29" s="289"/>
      <c r="F29" s="289"/>
      <c r="G29" s="289"/>
      <c r="H29" s="289"/>
      <c r="I29" s="289"/>
      <c r="J29" s="289"/>
      <c r="K29" s="289"/>
    </row>
    <row r="30" spans="2:11" ht="18" customHeight="1">
      <c r="B30" s="1143" t="s">
        <v>47</v>
      </c>
      <c r="C30" s="1143"/>
      <c r="D30" s="293"/>
    </row>
    <row r="31" spans="2:11" ht="54" customHeight="1">
      <c r="B31" s="295" t="s">
        <v>33</v>
      </c>
      <c r="C31" s="291" t="s">
        <v>41</v>
      </c>
      <c r="D31" s="288"/>
      <c r="E31" s="289"/>
      <c r="F31" s="289"/>
      <c r="G31" s="289"/>
      <c r="H31" s="289"/>
      <c r="I31" s="289"/>
      <c r="J31" s="289"/>
      <c r="K31" s="289"/>
    </row>
    <row r="32" spans="2:11" ht="18" customHeight="1">
      <c r="B32" s="295" t="s">
        <v>33</v>
      </c>
      <c r="C32" s="291" t="s">
        <v>44</v>
      </c>
      <c r="D32" s="288"/>
    </row>
    <row r="33" spans="2:11" ht="18" customHeight="1">
      <c r="B33" s="1143" t="s">
        <v>48</v>
      </c>
      <c r="C33" s="1143"/>
      <c r="D33" s="293"/>
    </row>
    <row r="34" spans="2:11" ht="18" customHeight="1">
      <c r="B34" s="295" t="s">
        <v>33</v>
      </c>
      <c r="C34" s="291" t="s">
        <v>49</v>
      </c>
      <c r="D34" s="288"/>
    </row>
    <row r="35" spans="2:11" ht="18" hidden="1" customHeight="1">
      <c r="B35" s="1143" t="s">
        <v>50</v>
      </c>
      <c r="C35" s="1143"/>
      <c r="D35" s="293"/>
    </row>
    <row r="36" spans="2:11" ht="18" hidden="1" customHeight="1">
      <c r="B36" s="295" t="s">
        <v>33</v>
      </c>
      <c r="C36" s="291" t="s">
        <v>49</v>
      </c>
      <c r="D36" s="288"/>
    </row>
    <row r="37" spans="2:11" ht="18" customHeight="1">
      <c r="B37" s="1143" t="s">
        <v>51</v>
      </c>
      <c r="C37" s="1143"/>
      <c r="D37" s="293"/>
    </row>
    <row r="38" spans="2:11" ht="32.25" customHeight="1">
      <c r="B38" s="295" t="s">
        <v>33</v>
      </c>
      <c r="C38" s="291" t="s">
        <v>52</v>
      </c>
      <c r="D38" s="288"/>
      <c r="E38" s="289"/>
      <c r="F38" s="289"/>
      <c r="G38" s="289"/>
      <c r="H38" s="289"/>
      <c r="I38" s="289"/>
      <c r="J38" s="289"/>
      <c r="K38" s="289"/>
    </row>
    <row r="39" spans="2:11" ht="18" customHeight="1">
      <c r="B39" s="1143" t="s">
        <v>53</v>
      </c>
      <c r="C39" s="1143"/>
    </row>
    <row r="40" spans="2:11" ht="38.1" customHeight="1">
      <c r="B40" s="295" t="s">
        <v>33</v>
      </c>
      <c r="C40" s="291" t="s">
        <v>54</v>
      </c>
    </row>
    <row r="41" spans="2:11" ht="38.1" customHeight="1">
      <c r="B41" s="295" t="s">
        <v>33</v>
      </c>
      <c r="C41" s="291" t="s">
        <v>52</v>
      </c>
    </row>
    <row r="42" spans="2:11" ht="18" customHeight="1">
      <c r="B42" s="1143" t="s">
        <v>55</v>
      </c>
      <c r="C42" s="1143"/>
    </row>
    <row r="43" spans="2:11" ht="18" customHeight="1">
      <c r="B43" s="295" t="s">
        <v>33</v>
      </c>
      <c r="C43" s="297" t="s">
        <v>56</v>
      </c>
    </row>
    <row r="44" spans="2:11" ht="18" customHeight="1">
      <c r="B44" s="295" t="s">
        <v>33</v>
      </c>
      <c r="C44" s="297" t="s">
        <v>57</v>
      </c>
    </row>
    <row r="45" spans="2:11" ht="18" customHeight="1">
      <c r="B45" s="1143" t="s">
        <v>58</v>
      </c>
      <c r="C45" s="1143"/>
    </row>
    <row r="46" spans="2:11" ht="18" customHeight="1">
      <c r="B46" s="295" t="s">
        <v>33</v>
      </c>
      <c r="C46" s="291" t="s">
        <v>59</v>
      </c>
      <c r="D46" s="288"/>
      <c r="E46" s="289"/>
      <c r="F46" s="289"/>
      <c r="G46" s="289"/>
      <c r="H46" s="289"/>
      <c r="I46" s="289"/>
      <c r="J46" s="289"/>
      <c r="K46" s="289"/>
    </row>
    <row r="47" spans="2:11" ht="18" customHeight="1">
      <c r="B47" s="295" t="s">
        <v>33</v>
      </c>
      <c r="C47" s="291" t="s">
        <v>60</v>
      </c>
      <c r="D47" s="288"/>
      <c r="E47" s="289"/>
      <c r="F47" s="289"/>
      <c r="G47" s="289"/>
      <c r="H47" s="289"/>
      <c r="I47" s="289"/>
      <c r="J47" s="289"/>
      <c r="K47" s="289"/>
    </row>
    <row r="48" spans="2:11" ht="36" customHeight="1">
      <c r="B48" s="295" t="s">
        <v>33</v>
      </c>
      <c r="C48" s="291" t="s">
        <v>61</v>
      </c>
      <c r="D48" s="288"/>
      <c r="E48" s="289"/>
      <c r="F48" s="289"/>
      <c r="G48" s="289"/>
      <c r="H48" s="289"/>
      <c r="I48" s="289"/>
      <c r="J48" s="289"/>
      <c r="K48" s="289"/>
    </row>
    <row r="49" spans="1:11" ht="18" customHeight="1">
      <c r="B49" s="295" t="s">
        <v>33</v>
      </c>
      <c r="C49" s="291" t="s">
        <v>62</v>
      </c>
      <c r="D49" s="288"/>
      <c r="E49" s="289"/>
      <c r="F49" s="289"/>
      <c r="G49" s="289"/>
      <c r="H49" s="289"/>
      <c r="I49" s="289"/>
      <c r="J49" s="289"/>
      <c r="K49" s="289"/>
    </row>
    <row r="50" spans="1:11" ht="18" customHeight="1">
      <c r="A50" s="284"/>
      <c r="C50" s="298"/>
    </row>
    <row r="51" spans="1:11" ht="18" customHeight="1">
      <c r="A51" s="1146"/>
      <c r="B51" s="1146"/>
      <c r="C51" s="1146"/>
      <c r="D51" s="292"/>
    </row>
    <row r="52" spans="1:11" ht="18" customHeight="1">
      <c r="A52" s="1145" t="s">
        <v>63</v>
      </c>
      <c r="B52" s="1145"/>
      <c r="C52" s="1145"/>
      <c r="D52" s="292"/>
    </row>
    <row r="53" spans="1:11" ht="36" customHeight="1">
      <c r="A53" s="1144" t="s">
        <v>64</v>
      </c>
      <c r="B53" s="1144"/>
      <c r="C53" s="1144"/>
    </row>
    <row r="54" spans="1:11" ht="18" customHeight="1">
      <c r="B54" s="299"/>
      <c r="C54" s="299"/>
    </row>
    <row r="55" spans="1:11" ht="18" customHeight="1">
      <c r="C55" s="297"/>
    </row>
    <row r="56" spans="1:11" ht="18" customHeight="1">
      <c r="C56" s="298"/>
    </row>
    <row r="57" spans="1:11" ht="18" customHeight="1">
      <c r="C57" s="297"/>
    </row>
    <row r="58" spans="1:11" ht="18" customHeight="1">
      <c r="B58" s="298"/>
      <c r="C58" s="298"/>
    </row>
    <row r="59" spans="1:11" ht="18" customHeight="1">
      <c r="B59" s="298"/>
      <c r="C59" s="298"/>
    </row>
    <row r="60" spans="1:11" ht="18" customHeight="1">
      <c r="B60" s="298"/>
      <c r="C60" s="298"/>
    </row>
    <row r="61" spans="1:11" ht="18" customHeight="1">
      <c r="B61" s="298"/>
      <c r="C61" s="298"/>
    </row>
    <row r="62" spans="1:11" ht="18" customHeight="1">
      <c r="B62" s="298"/>
      <c r="C62" s="298"/>
    </row>
    <row r="63" spans="1:11" ht="18" customHeight="1">
      <c r="B63" s="298"/>
      <c r="C63" s="298"/>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59B22650-2E89-4930-B28D-7EF16B09BF94}" showGridLines="0" printArea="1" hiddenRows="1" state="hidden" view="pageBreakPreview">
      <selection sqref="A1:C1"/>
      <rowBreaks count="1" manualBreakCount="1">
        <brk id="29" max="2" man="1"/>
      </rowBreaks>
      <pageMargins left="0" right="0" top="0" bottom="0" header="0" footer="0"/>
      <pageSetup orientation="portrait" r:id="rId1"/>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 right="0" top="0" bottom="0" header="0" footer="0"/>
      <pageSetup orientation="portrait" r:id="rId2"/>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 right="0" top="0" bottom="0" header="0" footer="0"/>
      <pageSetup orientation="portrait" r:id="rId3"/>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 right="0" top="0" bottom="0" header="0" footer="0"/>
      <pageSetup orientation="portrait" r:id="rId4"/>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 right="0" top="0" bottom="0" header="0" footer="0"/>
      <pageSetup orientation="portrait" r:id="rId5"/>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 right="0" top="0" bottom="0" header="0" footer="0"/>
      <pageSetup orientation="portrait" r:id="rId6"/>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 right="0" top="0" bottom="0" header="0" footer="0"/>
      <pageSetup orientation="portrait" r:id="rId7"/>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8"/>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 right="0" top="0" bottom="0" header="0" footer="0"/>
      <pageSetup orientation="portrait" r:id="rId9"/>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0"/>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1"/>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2"/>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3"/>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4"/>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5"/>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6"/>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7"/>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18"/>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19"/>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20"/>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21"/>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22"/>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 right="0" top="0" bottom="0" header="0" footer="0"/>
      <pageSetup orientation="portrait" r:id="rId23"/>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 right="0" top="0" bottom="0" header="0" footer="0"/>
      <pageSetup orientation="portrait" r:id="rId24"/>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 right="0" top="0" bottom="0" header="0" footer="0"/>
      <pageSetup orientation="portrait" r:id="rId25"/>
      <headerFooter alignWithMargins="0">
        <oddFooter>&amp;RPage &amp;P of &amp;N</oddFooter>
      </headerFooter>
    </customSheetView>
    <customSheetView guid="{483E1266-F7EB-4547-BBEC-59BD72B9AE8B}" showGridLines="0" printArea="1" hiddenRows="1" state="hidden" view="pageBreakPreview">
      <selection sqref="A1:C1"/>
      <rowBreaks count="1" manualBreakCount="1">
        <brk id="29" max="2" man="1"/>
      </rowBreaks>
      <pageMargins left="0" right="0" top="0" bottom="0" header="0" footer="0"/>
      <pageSetup orientation="portrait" r:id="rId26"/>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8" type="noConversion"/>
  <pageMargins left="0.75" right="0.75" top="0.55000000000000004" bottom="0.47" header="0.32" footer="0.25"/>
  <pageSetup orientation="portrait" r:id="rId27"/>
  <headerFooter alignWithMargins="0">
    <oddFooter>&amp;RPage &amp;P of &amp;N</oddFooter>
  </headerFooter>
  <rowBreaks count="1" manualBreakCount="1">
    <brk id="29" max="2" man="1"/>
  </rowBreaks>
  <drawing r:id="rId2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F31" sqref="F31"/>
    </sheetView>
  </sheetViews>
  <sheetFormatPr defaultColWidth="8" defaultRowHeight="16.5"/>
  <cols>
    <col min="1" max="1" width="8" style="158" customWidth="1"/>
    <col min="2" max="2" width="28.875" style="160" customWidth="1"/>
    <col min="3" max="3" width="10.25" style="160" customWidth="1"/>
    <col min="4" max="5" width="5.625" style="160" customWidth="1"/>
    <col min="6" max="6" width="5.625" style="165" customWidth="1"/>
    <col min="7" max="7" width="34.125" style="165" customWidth="1"/>
    <col min="8" max="10" width="10.375" style="165" hidden="1" customWidth="1"/>
    <col min="11" max="11" width="8" style="158" hidden="1" customWidth="1"/>
    <col min="12" max="12" width="21.5" style="158" hidden="1" customWidth="1"/>
    <col min="13" max="18" width="8" style="158" hidden="1" customWidth="1"/>
    <col min="19" max="19" width="8" style="158" customWidth="1"/>
    <col min="20" max="25" width="8" style="158"/>
    <col min="26" max="26" width="0" style="158" hidden="1" customWidth="1"/>
    <col min="27" max="27" width="16.75" style="158" hidden="1" customWidth="1"/>
    <col min="28" max="28" width="25.625" style="158" hidden="1" customWidth="1"/>
    <col min="29" max="29" width="0" style="158" hidden="1" customWidth="1"/>
    <col min="30" max="16384" width="8" style="158"/>
  </cols>
  <sheetData>
    <row r="1" spans="2:28" s="163" customFormat="1" ht="102" customHeight="1">
      <c r="B1" s="1147" t="str">
        <f>Cover!$B$2</f>
        <v>110kV AIS Substation Extension Package-SS127 under Consultancy services to Electricity Department, Puducherry (PED)</v>
      </c>
      <c r="C1" s="1147"/>
      <c r="D1" s="1147"/>
      <c r="E1" s="1147"/>
      <c r="F1" s="1147"/>
      <c r="G1" s="1147"/>
      <c r="H1" s="159"/>
      <c r="I1" s="159"/>
      <c r="J1" s="159"/>
      <c r="L1" s="180"/>
      <c r="M1" s="180"/>
      <c r="N1" s="180"/>
    </row>
    <row r="2" spans="2:28" ht="20.100000000000001" customHeight="1">
      <c r="B2" s="1148" t="str">
        <f>Cover!B3</f>
        <v>Spec. No.: CC/NT/W-AIS/DOM/A02/24/08413</v>
      </c>
      <c r="C2" s="1148"/>
      <c r="D2" s="1148"/>
      <c r="E2" s="1148"/>
      <c r="F2" s="1148"/>
      <c r="G2" s="1148"/>
      <c r="H2" s="160"/>
      <c r="I2" s="160"/>
      <c r="J2" s="160"/>
      <c r="L2" s="770" t="s">
        <v>65</v>
      </c>
      <c r="M2" s="336">
        <v>1</v>
      </c>
      <c r="N2" s="181"/>
      <c r="AA2" s="770" t="s">
        <v>66</v>
      </c>
      <c r="AB2" s="886">
        <v>1</v>
      </c>
    </row>
    <row r="3" spans="2:28" ht="12" customHeight="1">
      <c r="B3" s="161"/>
      <c r="C3" s="161"/>
      <c r="D3" s="161"/>
      <c r="E3" s="161"/>
      <c r="F3" s="160"/>
      <c r="G3" s="160"/>
      <c r="H3" s="160"/>
      <c r="I3" s="160"/>
      <c r="J3" s="160"/>
      <c r="L3" s="770" t="s">
        <v>67</v>
      </c>
      <c r="M3" s="336" t="s">
        <v>68</v>
      </c>
      <c r="N3" s="181"/>
      <c r="AA3" s="770" t="s">
        <v>69</v>
      </c>
      <c r="AB3" s="886" t="s">
        <v>68</v>
      </c>
    </row>
    <row r="4" spans="2:28" ht="20.100000000000001" customHeight="1">
      <c r="B4" s="1149" t="s">
        <v>70</v>
      </c>
      <c r="C4" s="1149"/>
      <c r="D4" s="1149"/>
      <c r="E4" s="1149"/>
      <c r="F4" s="1149"/>
      <c r="G4" s="1149"/>
      <c r="H4" s="160"/>
      <c r="I4" s="160"/>
      <c r="J4" s="160"/>
      <c r="M4" s="336"/>
      <c r="N4" s="181"/>
    </row>
    <row r="5" spans="2:28" ht="12" customHeight="1">
      <c r="B5" s="162"/>
      <c r="C5" s="162"/>
      <c r="F5" s="160"/>
      <c r="G5" s="160"/>
      <c r="H5" s="160"/>
      <c r="I5" s="160"/>
      <c r="J5" s="160"/>
      <c r="L5" s="181"/>
      <c r="M5" s="181"/>
      <c r="N5" s="181"/>
    </row>
    <row r="6" spans="2:28" s="163" customFormat="1" ht="43.5" customHeight="1" thickBot="1">
      <c r="B6" s="623" t="s">
        <v>71</v>
      </c>
      <c r="C6" s="625"/>
      <c r="D6" s="1150" t="s">
        <v>66</v>
      </c>
      <c r="E6" s="1150"/>
      <c r="F6" s="1150"/>
      <c r="G6" s="1150"/>
      <c r="H6" s="164"/>
      <c r="I6" s="164" t="str">
        <f>D6</f>
        <v>Sole Bidder</v>
      </c>
      <c r="J6" s="164"/>
      <c r="K6" s="163">
        <f>IF(I6="Sole Bidder",1,2)</f>
        <v>1</v>
      </c>
      <c r="L6" s="1080">
        <f>IF(D6= "Sole Bidder", 0, D7)</f>
        <v>0</v>
      </c>
      <c r="M6" s="180" t="str">
        <f>D6</f>
        <v>Sole Bidder</v>
      </c>
      <c r="N6" s="180">
        <f>IF(M6="Sole Bidder",1,2)</f>
        <v>1</v>
      </c>
      <c r="AA6" s="887">
        <f>IF(D6= "Sole Bidder", 0, D7)</f>
        <v>0</v>
      </c>
    </row>
    <row r="7" spans="2:28" ht="50.1" customHeight="1">
      <c r="B7" s="622" t="str">
        <f>IF(D6= "JV (Joint Venture)", "Total Nos. of  Partners in the JV [excluding the Lead Partner]", "")</f>
        <v/>
      </c>
      <c r="C7" s="624"/>
      <c r="D7" s="1151"/>
      <c r="E7" s="1152"/>
      <c r="F7" s="1152"/>
      <c r="G7" s="1153"/>
      <c r="L7" s="181"/>
      <c r="M7" s="181"/>
      <c r="N7" s="181"/>
    </row>
    <row r="8" spans="2:28" ht="19.5" customHeight="1">
      <c r="B8" s="166"/>
      <c r="C8" s="166"/>
      <c r="D8" s="164"/>
      <c r="L8" s="158">
        <f>IF(AND(D6="JV (Joint Venture)",D7=1),1,0)</f>
        <v>0</v>
      </c>
    </row>
    <row r="9" spans="2:28" ht="20.100000000000001" customHeight="1">
      <c r="B9" s="167" t="str">
        <f>IF(D6= "Sole Bidder", "Name of Sole Bidder", "Name of Lead Partner")</f>
        <v>Name of Sole Bidder</v>
      </c>
      <c r="C9" s="168"/>
      <c r="D9" s="1157"/>
      <c r="E9" s="1158"/>
      <c r="F9" s="1158"/>
      <c r="G9" s="1159"/>
    </row>
    <row r="10" spans="2:28" ht="20.100000000000001" customHeight="1">
      <c r="B10" s="169" t="str">
        <f>IF(D6= "Sole Bidder", "Address of Sole Bidder", "Address of Sole Bidder")</f>
        <v>Address of Sole Bidder</v>
      </c>
      <c r="C10" s="170"/>
      <c r="D10" s="1157"/>
      <c r="E10" s="1158"/>
      <c r="F10" s="1158"/>
      <c r="G10" s="1159"/>
    </row>
    <row r="11" spans="2:28" ht="20.100000000000001" customHeight="1">
      <c r="B11" s="171"/>
      <c r="C11" s="172"/>
      <c r="D11" s="1157"/>
      <c r="E11" s="1158"/>
      <c r="F11" s="1158"/>
      <c r="G11" s="1159"/>
    </row>
    <row r="12" spans="2:28" ht="20.100000000000001" customHeight="1">
      <c r="B12" s="173"/>
      <c r="C12" s="174"/>
      <c r="D12" s="1157"/>
      <c r="E12" s="1158"/>
      <c r="F12" s="1158"/>
      <c r="G12" s="1159"/>
    </row>
    <row r="13" spans="2:28" ht="20.100000000000001" customHeight="1"/>
    <row r="14" spans="2:28" ht="20.100000000000001" customHeight="1">
      <c r="B14" s="167" t="str">
        <f>IF(D7=1, "Name of other Partner","Name of other Partner - 1")</f>
        <v>Name of other Partner - 1</v>
      </c>
      <c r="C14" s="168"/>
      <c r="D14" s="1157"/>
      <c r="E14" s="1158"/>
      <c r="F14" s="1158"/>
      <c r="G14" s="1159"/>
    </row>
    <row r="15" spans="2:28" ht="20.100000000000001" customHeight="1">
      <c r="B15" s="169" t="str">
        <f>IF(D7=1, "Address of other Partner","Address of other Partner - 1")</f>
        <v>Address of other Partner - 1</v>
      </c>
      <c r="C15" s="170"/>
      <c r="D15" s="1162"/>
      <c r="E15" s="1163"/>
      <c r="F15" s="1163"/>
      <c r="G15" s="1164"/>
    </row>
    <row r="16" spans="2:28" ht="20.100000000000001" customHeight="1">
      <c r="B16" s="171"/>
      <c r="C16" s="172"/>
      <c r="D16" s="1162" t="s">
        <v>72</v>
      </c>
      <c r="E16" s="1163"/>
      <c r="F16" s="1163"/>
      <c r="G16" s="1164"/>
    </row>
    <row r="17" spans="2:10" ht="20.100000000000001" customHeight="1">
      <c r="B17" s="173"/>
      <c r="C17" s="174"/>
      <c r="D17" s="1162" t="s">
        <v>72</v>
      </c>
      <c r="E17" s="1163"/>
      <c r="F17" s="1163"/>
      <c r="G17" s="1164"/>
    </row>
    <row r="18" spans="2:10" ht="20.100000000000001" customHeight="1"/>
    <row r="19" spans="2:10" ht="20.100000000000001" customHeight="1">
      <c r="B19" s="167" t="s">
        <v>73</v>
      </c>
      <c r="C19" s="168"/>
      <c r="D19" s="1154" t="s">
        <v>72</v>
      </c>
      <c r="E19" s="1155"/>
      <c r="F19" s="1155"/>
      <c r="G19" s="1156"/>
    </row>
    <row r="20" spans="2:10" ht="20.100000000000001" customHeight="1">
      <c r="B20" s="169" t="s">
        <v>74</v>
      </c>
      <c r="C20" s="170"/>
      <c r="D20" s="1154" t="s">
        <v>72</v>
      </c>
      <c r="E20" s="1155"/>
      <c r="F20" s="1155"/>
      <c r="G20" s="1156"/>
    </row>
    <row r="21" spans="2:10" ht="20.100000000000001" customHeight="1">
      <c r="B21" s="171"/>
      <c r="C21" s="172"/>
      <c r="D21" s="1154" t="s">
        <v>72</v>
      </c>
      <c r="E21" s="1155"/>
      <c r="F21" s="1155"/>
      <c r="G21" s="1156"/>
    </row>
    <row r="22" spans="2:10" ht="20.100000000000001" customHeight="1">
      <c r="B22" s="173"/>
      <c r="C22" s="174"/>
      <c r="D22" s="1157" t="s">
        <v>72</v>
      </c>
      <c r="E22" s="1160"/>
      <c r="F22" s="1160"/>
      <c r="G22" s="1161"/>
    </row>
    <row r="23" spans="2:10" ht="20.100000000000001" customHeight="1"/>
    <row r="24" spans="2:10" ht="21" customHeight="1">
      <c r="B24" s="175" t="s">
        <v>75</v>
      </c>
      <c r="C24" s="176"/>
      <c r="D24" s="1157"/>
      <c r="E24" s="1158"/>
      <c r="F24" s="1158"/>
      <c r="G24" s="1159"/>
    </row>
    <row r="25" spans="2:10" ht="21" customHeight="1">
      <c r="B25" s="175" t="s">
        <v>76</v>
      </c>
      <c r="C25" s="176"/>
      <c r="D25" s="1157"/>
      <c r="E25" s="1158"/>
      <c r="F25" s="1158"/>
      <c r="G25" s="1159"/>
    </row>
    <row r="26" spans="2:10" ht="21" customHeight="1">
      <c r="B26" s="175" t="s">
        <v>77</v>
      </c>
      <c r="C26" s="176"/>
      <c r="D26" s="1165"/>
      <c r="E26" s="1166"/>
      <c r="F26" s="1166"/>
      <c r="G26" s="1167"/>
    </row>
    <row r="27" spans="2:10" ht="21" customHeight="1">
      <c r="B27" s="175" t="s">
        <v>78</v>
      </c>
      <c r="C27" s="176"/>
      <c r="D27" s="1154"/>
      <c r="E27" s="1155"/>
      <c r="F27" s="1155"/>
      <c r="G27" s="1156"/>
    </row>
    <row r="28" spans="2:10" ht="21" customHeight="1">
      <c r="B28" s="175" t="s">
        <v>79</v>
      </c>
      <c r="C28" s="176"/>
      <c r="D28" s="1154"/>
      <c r="E28" s="1155"/>
      <c r="F28" s="1155"/>
      <c r="G28" s="1156"/>
    </row>
    <row r="29" spans="2:10" ht="21" customHeight="1">
      <c r="B29" s="175" t="s">
        <v>80</v>
      </c>
      <c r="C29" s="176"/>
      <c r="D29" s="1154"/>
      <c r="E29" s="1155"/>
      <c r="F29" s="1155"/>
      <c r="G29" s="1156"/>
    </row>
    <row r="30" spans="2:10" ht="21" customHeight="1">
      <c r="B30" s="177"/>
      <c r="C30" s="177"/>
      <c r="D30" s="177"/>
    </row>
    <row r="31" spans="2:10" s="163" customFormat="1" ht="21" customHeight="1">
      <c r="B31" s="175" t="s">
        <v>81</v>
      </c>
      <c r="C31" s="176"/>
      <c r="D31" s="333"/>
      <c r="E31" s="521"/>
      <c r="F31" s="333"/>
      <c r="G31" s="334" t="str">
        <f>IF(D31&gt;H31, "Invalid Date !", "")</f>
        <v/>
      </c>
      <c r="H31" s="335">
        <f>IF(E31="Feb",28,IF(OR(E31="Apr", E31="Jun", E31="Sep", E31="Nov"),30,31))</f>
        <v>31</v>
      </c>
      <c r="I31" s="160"/>
      <c r="J31" s="160"/>
    </row>
    <row r="32" spans="2:10" ht="21" customHeight="1">
      <c r="B32" s="175" t="s">
        <v>82</v>
      </c>
      <c r="C32" s="176"/>
      <c r="D32" s="1157"/>
      <c r="E32" s="1158"/>
      <c r="F32" s="1158"/>
      <c r="G32" s="1159"/>
    </row>
    <row r="33" spans="5:5">
      <c r="E33" s="165"/>
    </row>
  </sheetData>
  <sheetProtection password="EE0B" sheet="1" formatColumns="0" formatRows="0" selectLockedCells="1"/>
  <customSheetViews>
    <customSheetView guid="{59B22650-2E89-4930-B28D-7EF16B09BF94}" showGridLines="0" printArea="1" hiddenColumns="1" view="pageBreakPreview">
      <selection activeCell="F31" sqref="F31"/>
      <pageMargins left="0" right="0" top="0" bottom="0" header="0" footer="0"/>
      <pageSetup orientation="portrait" r:id="rId1"/>
      <headerFooter alignWithMargins="0"/>
    </customSheetView>
    <customSheetView guid="{023E95C7-CD0A-46A1-945E-64751E02EBFE}" showGridLines="0" printArea="1" hiddenColumns="1" view="pageBreakPreview">
      <selection activeCell="F31" sqref="F31"/>
      <pageMargins left="0" right="0" top="0" bottom="0" header="0" footer="0"/>
      <pageSetup orientation="portrait" r:id="rId2"/>
      <headerFooter alignWithMargins="0"/>
    </customSheetView>
    <customSheetView guid="{BB6473B7-092C-417E-97E7-ED0705AE17A0}" showGridLines="0" printArea="1" hiddenColumns="1" view="pageBreakPreview">
      <selection activeCell="D6" sqref="D6:G6"/>
      <pageMargins left="0" right="0" top="0" bottom="0" header="0" footer="0"/>
      <pageSetup orientation="portrait" r:id="rId3"/>
      <headerFooter alignWithMargins="0"/>
    </customSheetView>
    <customSheetView guid="{A41EE4DE-0D82-4A56-8210-F78316511D11}" showGridLines="0" printArea="1" hiddenColumns="1" view="pageBreakPreview">
      <selection activeCell="D24" sqref="D24:G24"/>
      <pageMargins left="0" right="0" top="0" bottom="0" header="0" footer="0"/>
      <pageSetup orientation="portrait" r:id="rId4"/>
      <headerFooter alignWithMargins="0"/>
    </customSheetView>
    <customSheetView guid="{1E0C44A1-9358-4FBD-8C2C-4DB661DA1476}" showGridLines="0" printArea="1" hiddenColumns="1" view="pageBreakPreview">
      <selection activeCell="D19" sqref="D19:G19"/>
      <pageMargins left="0" right="0" top="0" bottom="0" header="0" footer="0"/>
      <pageSetup orientation="portrait" r:id="rId5"/>
      <headerFooter alignWithMargins="0"/>
    </customSheetView>
    <customSheetView guid="{498493C3-769C-4143-9114-C68CD1D40B11}" showGridLines="0" printArea="1" hiddenColumns="1" view="pageBreakPreview">
      <selection activeCell="D6" sqref="D6:G6"/>
      <pageMargins left="0" right="0" top="0" bottom="0" header="0" footer="0"/>
      <pageSetup orientation="portrait" r:id="rId6"/>
      <headerFooter alignWithMargins="0"/>
    </customSheetView>
    <customSheetView guid="{C431BC99-7569-44AB-83F6-AB73BDED3783}" showGridLines="0" printArea="1" view="pageBreakPreview">
      <selection activeCell="D6" sqref="D6:G6"/>
      <pageMargins left="0" right="0" top="0" bottom="0" header="0" footer="0"/>
      <pageSetup orientation="portrait" r:id="rId7"/>
      <headerFooter alignWithMargins="0"/>
    </customSheetView>
    <customSheetView guid="{E97134B6-5E8D-4951-8DA0-73D065532361}" showGridLines="0" printArea="1" view="pageBreakPreview">
      <selection activeCell="D6" sqref="D6:G6"/>
      <pageMargins left="0" right="0" top="0" bottom="0" header="0" footer="0"/>
      <pageSetup orientation="portrait" r:id="rId8"/>
      <headerFooter alignWithMargins="0"/>
    </customSheetView>
    <customSheetView guid="{D0757F9E-DF41-4B40-A5E5-F4F8FDD8D61D}" showGridLines="0" printArea="1" view="pageBreakPreview">
      <selection activeCell="D6" sqref="D6:G6"/>
      <pageMargins left="0" right="0" top="0" bottom="0" header="0" footer="0"/>
      <pageSetup orientation="portrait" r:id="rId9"/>
      <headerFooter alignWithMargins="0"/>
    </customSheetView>
    <customSheetView guid="{EE46BCD1-F715-4FA9-A5FC-1B125AD601E0}" showGridLines="0" printArea="1" view="pageBreakPreview">
      <selection activeCell="D7" sqref="D7:G7"/>
      <pageMargins left="0" right="0" top="0" bottom="0" header="0" footer="0"/>
      <pageSetup orientation="portrait" r:id="rId10"/>
      <headerFooter alignWithMargins="0"/>
    </customSheetView>
    <customSheetView guid="{4AA1107B-A795-4744-B566-827168772C7A}" showGridLines="0" printArea="1" view="pageBreakPreview">
      <selection activeCell="D6" sqref="D6:G6"/>
      <pageMargins left="0" right="0" top="0" bottom="0" header="0" footer="0"/>
      <pageSetup orientation="portrait" r:id="rId11"/>
      <headerFooter alignWithMargins="0"/>
    </customSheetView>
    <customSheetView guid="{B23AD343-29DA-4CE0-BD10-47BF44F3782F}" showGridLines="0">
      <selection activeCell="G8" sqref="G8"/>
      <pageMargins left="0" right="0" top="0" bottom="0" header="0" footer="0"/>
      <pageSetup orientation="portrait" r:id="rId12"/>
      <headerFooter alignWithMargins="0"/>
    </customSheetView>
    <customSheetView guid="{ECE9294F-C910-4036-88BC-B1F2176FB06B}" showGridLines="0">
      <selection activeCell="D14" sqref="D14:G14"/>
      <pageMargins left="0" right="0" top="0" bottom="0" header="0" footer="0"/>
      <pageSetup orientation="portrait" r:id="rId13"/>
      <headerFooter alignWithMargins="0"/>
    </customSheetView>
    <customSheetView guid="{4F65FF32-EC61-4022-A399-2986D7B6B8B3}" showGridLines="0" showRuler="0">
      <selection activeCell="D6" sqref="D6"/>
      <pageMargins left="0" right="0" top="0" bottom="0" header="0" footer="0"/>
      <pageSetup orientation="portrait" r:id="rId14"/>
      <headerFooter alignWithMargins="0"/>
    </customSheetView>
    <customSheetView guid="{01ACF2E1-8E61-4459-ABC1-B6C183DEED61}" showGridLines="0" showRuler="0">
      <selection activeCell="D28" sqref="D28"/>
      <pageMargins left="0" right="0" top="0" bottom="0" header="0" footer="0"/>
      <pageSetup orientation="portrait" r:id="rId15"/>
      <headerFooter alignWithMargins="0"/>
    </customSheetView>
    <customSheetView guid="{14D7F02E-BCCA-4517-ABC7-537FF4AEB67A}" showGridLines="0">
      <selection activeCell="D10" sqref="D10:G10"/>
      <pageMargins left="0" right="0" top="0" bottom="0" header="0" footer="0"/>
      <pageSetup orientation="portrait" r:id="rId16"/>
      <headerFooter alignWithMargins="0"/>
    </customSheetView>
    <customSheetView guid="{27A45B7A-04F2-4516-B80B-5ED0825D4ED3}" showGridLines="0">
      <selection activeCell="D6" sqref="D6:G6"/>
      <pageMargins left="0" right="0" top="0" bottom="0" header="0" footer="0"/>
      <pageSetup orientation="portrait" r:id="rId17"/>
      <headerFooter alignWithMargins="0"/>
    </customSheetView>
    <customSheetView guid="{E9F4E142-7D26-464D-BECA-4F3806DB1FE1}" showGridLines="0">
      <selection activeCell="G8" sqref="G8"/>
      <pageMargins left="0" right="0" top="0" bottom="0" header="0" footer="0"/>
      <pageSetup orientation="portrait" r:id="rId18"/>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19"/>
      <headerFooter alignWithMargins="0"/>
    </customSheetView>
    <customSheetView guid="{7487ED9F-BBED-4B2A-9631-22F1A430946B}" showGridLines="0" printArea="1" view="pageBreakPreview">
      <selection activeCell="D6" sqref="D6:G6"/>
      <pageMargins left="0" right="0" top="0" bottom="0" header="0" footer="0"/>
      <pageSetup orientation="portrait" r:id="rId20"/>
      <headerFooter alignWithMargins="0"/>
    </customSheetView>
    <customSheetView guid="{B3CE7B10-A914-4559-A6DA-AED8C22AFD6D}" showGridLines="0" printArea="1" view="pageBreakPreview">
      <selection activeCell="D9" sqref="D9:G9"/>
      <pageMargins left="0" right="0" top="0" bottom="0" header="0" footer="0"/>
      <pageSetup orientation="portrait" r:id="rId21"/>
      <headerFooter alignWithMargins="0"/>
    </customSheetView>
    <customSheetView guid="{D53177B2-31EC-4222-B97A-A37DCFD9E45B}" showGridLines="0" printArea="1" view="pageBreakPreview">
      <selection activeCell="D6" sqref="D6:G6"/>
      <pageMargins left="0" right="0" top="0" bottom="0" header="0" footer="0"/>
      <pageSetup orientation="portrait" r:id="rId22"/>
      <headerFooter alignWithMargins="0"/>
    </customSheetView>
    <customSheetView guid="{223BC0FC-814D-40F0-9795-CE82A16FF3A5}" showGridLines="0" printArea="1" view="pageBreakPreview">
      <selection activeCell="D6" sqref="D6:G6"/>
      <pageMargins left="0" right="0" top="0" bottom="0" header="0" footer="0"/>
      <pageSetup orientation="portrait" r:id="rId23"/>
      <headerFooter alignWithMargins="0"/>
    </customSheetView>
    <customSheetView guid="{B835C05C-B615-4DCB-982D-4519616B3CD8}" showGridLines="0" printArea="1" view="pageBreakPreview">
      <selection activeCell="D12" sqref="D12:G12"/>
      <pageMargins left="0" right="0" top="0" bottom="0" header="0" footer="0"/>
      <pageSetup orientation="portrait" r:id="rId24"/>
      <headerFooter alignWithMargins="0"/>
    </customSheetView>
    <customSheetView guid="{A34CC49F-E309-4C23-B4F6-1E3B307C10D1}" showGridLines="0" printArea="1" hiddenColumns="1" view="pageBreakPreview">
      <selection activeCell="D10" sqref="D10:G10"/>
      <pageMargins left="0" right="0" top="0" bottom="0" header="0" footer="0"/>
      <pageSetup orientation="portrait" r:id="rId25"/>
      <headerFooter alignWithMargins="0"/>
    </customSheetView>
    <customSheetView guid="{8909CFDD-4F29-4C72-886E-908773EE94A2}" showGridLines="0" printArea="1" hiddenColumns="1" view="pageBreakPreview">
      <selection activeCell="D6" sqref="D6:G6"/>
      <pageMargins left="0" right="0" top="0" bottom="0" header="0" footer="0"/>
      <pageSetup orientation="portrait" r:id="rId26"/>
      <headerFooter alignWithMargins="0"/>
    </customSheetView>
    <customSheetView guid="{483E1266-F7EB-4547-BBEC-59BD72B9AE8B}" showGridLines="0" printArea="1" hiddenColumns="1" view="pageBreakPreview">
      <selection activeCell="F31" sqref="F31"/>
      <pageMargins left="0" right="0" top="0" bottom="0" header="0" footer="0"/>
      <pageSetup orientation="portrait" r:id="rId27"/>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3" type="noConversion"/>
  <conditionalFormatting sqref="B14:C17">
    <cfRule type="expression" dxfId="108" priority="9" stopIfTrue="1">
      <formula>$L$6&lt;1</formula>
    </cfRule>
  </conditionalFormatting>
  <conditionalFormatting sqref="B19:C22">
    <cfRule type="expression" dxfId="107" priority="8" stopIfTrue="1">
      <formula>$L$6&lt;2</formula>
    </cfRule>
  </conditionalFormatting>
  <conditionalFormatting sqref="B7:G7">
    <cfRule type="expression" dxfId="106" priority="1" stopIfTrue="1">
      <formula>$D$6="Sole Bidder"</formula>
    </cfRule>
  </conditionalFormatting>
  <conditionalFormatting sqref="D14:G17">
    <cfRule type="expression" dxfId="105" priority="3" stopIfTrue="1">
      <formula>$L$6&lt;1</formula>
    </cfRule>
  </conditionalFormatting>
  <conditionalFormatting sqref="D19:G22">
    <cfRule type="expression" dxfId="104"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"2023, 2024"</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8"/>
  <headerFooter alignWithMargins="0"/>
  <drawing r:id="rId2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269"/>
  <sheetViews>
    <sheetView view="pageBreakPreview" zoomScale="70" zoomScaleNormal="100" zoomScaleSheetLayoutView="70" workbookViewId="0">
      <selection activeCell="G19" sqref="G19"/>
    </sheetView>
  </sheetViews>
  <sheetFormatPr defaultColWidth="9" defaultRowHeight="15"/>
  <cols>
    <col min="1" max="1" width="8.75" style="946" customWidth="1"/>
    <col min="2" max="2" width="13.625" style="946" customWidth="1"/>
    <col min="3" max="3" width="9.625" style="946" customWidth="1"/>
    <col min="4" max="4" width="22.375" style="946" customWidth="1"/>
    <col min="5" max="5" width="15.375" style="946" customWidth="1"/>
    <col min="6" max="6" width="13.5" style="946" customWidth="1"/>
    <col min="7" max="8" width="11.375" style="946" customWidth="1"/>
    <col min="9" max="9" width="11.375" style="954" customWidth="1"/>
    <col min="10" max="10" width="55.375" style="935" customWidth="1"/>
    <col min="11" max="11" width="8.25" style="946" customWidth="1"/>
    <col min="12" max="12" width="11.5" style="946" customWidth="1"/>
    <col min="13" max="13" width="19.5" style="935" customWidth="1"/>
    <col min="14" max="14" width="22.875" style="946" bestFit="1" customWidth="1"/>
    <col min="15" max="15" width="10.25" style="946" customWidth="1"/>
    <col min="16" max="16" width="10.25" style="944" customWidth="1"/>
    <col min="17" max="17" width="10.25" style="944" hidden="1" customWidth="1"/>
    <col min="18" max="18" width="6" style="944" hidden="1" customWidth="1"/>
    <col min="19" max="19" width="11.875" style="945" customWidth="1"/>
    <col min="20" max="20" width="13.875" style="932" customWidth="1"/>
    <col min="21" max="23" width="9" style="932" customWidth="1"/>
    <col min="24" max="24" width="14.25" style="932" customWidth="1"/>
    <col min="25" max="25" width="24.125" style="932" customWidth="1"/>
    <col min="26" max="26" width="11.125" style="935" customWidth="1"/>
    <col min="27" max="27" width="12.75" style="935" customWidth="1"/>
    <col min="28" max="28" width="11.375" style="946" customWidth="1"/>
    <col min="29" max="29" width="10.375" style="935" customWidth="1"/>
    <col min="30" max="30" width="17.75" style="935" hidden="1" customWidth="1"/>
    <col min="31" max="31" width="10.5" style="935" hidden="1" customWidth="1"/>
    <col min="32" max="32" width="12.375" style="935" hidden="1" customWidth="1"/>
    <col min="33" max="34" width="9" style="935" hidden="1" customWidth="1"/>
    <col min="35" max="35" width="10.875" style="935" hidden="1" customWidth="1"/>
    <col min="36" max="36" width="18.75" style="935" hidden="1" customWidth="1"/>
    <col min="37" max="37" width="9" style="935" hidden="1" customWidth="1"/>
    <col min="38" max="39" width="9" style="932" hidden="1" customWidth="1"/>
    <col min="40" max="51" width="9" style="932" customWidth="1"/>
    <col min="52" max="52" width="9" style="935" customWidth="1"/>
    <col min="53" max="16384" width="9" style="935"/>
  </cols>
  <sheetData>
    <row r="1" spans="1:37">
      <c r="A1" s="939" t="str">
        <f>Cover!B3</f>
        <v>Spec. No.: CC/NT/W-AIS/DOM/A02/24/08413</v>
      </c>
      <c r="B1" s="939"/>
      <c r="C1" s="939"/>
      <c r="D1" s="939"/>
      <c r="E1" s="939"/>
      <c r="F1" s="939"/>
      <c r="G1" s="939"/>
      <c r="H1" s="939"/>
      <c r="I1" s="940"/>
      <c r="J1" s="941"/>
      <c r="K1" s="942"/>
      <c r="L1" s="942"/>
      <c r="M1" s="943"/>
      <c r="N1" s="942"/>
      <c r="O1" s="942" t="s">
        <v>83</v>
      </c>
      <c r="AD1" s="947" t="s">
        <v>84</v>
      </c>
      <c r="AE1" s="948">
        <f>SUMIF(O18:O158, "Direct",N18:N158)</f>
        <v>0</v>
      </c>
      <c r="AJ1" s="948" t="str">
        <f>'Names of Bidder'!D6</f>
        <v>Sole Bidder</v>
      </c>
      <c r="AK1" s="935" t="s">
        <v>85</v>
      </c>
    </row>
    <row r="2" spans="1:37">
      <c r="A2" s="949"/>
      <c r="B2" s="949"/>
      <c r="C2" s="949"/>
      <c r="D2" s="949"/>
      <c r="E2" s="949"/>
      <c r="F2" s="949"/>
      <c r="G2" s="949"/>
      <c r="H2" s="949"/>
      <c r="I2" s="950"/>
      <c r="AA2" s="946"/>
      <c r="AD2" s="947" t="s">
        <v>86</v>
      </c>
      <c r="AE2" s="951" t="e">
        <f>#REF!-AE1</f>
        <v>#REF!</v>
      </c>
      <c r="AF2" s="952"/>
      <c r="AJ2" s="948">
        <f>'Names of Bidder'!L6</f>
        <v>0</v>
      </c>
    </row>
    <row r="3" spans="1:37" ht="72.75" customHeight="1">
      <c r="A3" s="1168" t="str">
        <f>Cover!B2</f>
        <v>110kV AIS Substation Extension Package-SS127 under Consultancy services to Electricity Department, Puducherry (PED)</v>
      </c>
      <c r="B3" s="1168"/>
      <c r="C3" s="1168"/>
      <c r="D3" s="1168"/>
      <c r="E3" s="1168"/>
      <c r="F3" s="1168"/>
      <c r="G3" s="1168"/>
      <c r="H3" s="1168"/>
      <c r="I3" s="1168"/>
      <c r="J3" s="1168"/>
      <c r="K3" s="1168"/>
      <c r="L3" s="1168"/>
      <c r="M3" s="1168"/>
      <c r="N3" s="1168"/>
      <c r="O3" s="1168"/>
      <c r="Y3" s="953"/>
      <c r="Z3" s="954"/>
      <c r="AA3" s="954"/>
      <c r="AB3" s="954"/>
      <c r="AD3" s="949"/>
      <c r="AG3" s="1173"/>
      <c r="AH3" s="1173"/>
    </row>
    <row r="4" spans="1:37">
      <c r="A4" s="1169" t="s">
        <v>87</v>
      </c>
      <c r="B4" s="1169"/>
      <c r="C4" s="1169"/>
      <c r="D4" s="1169"/>
      <c r="E4" s="1169"/>
      <c r="F4" s="1169"/>
      <c r="G4" s="1169"/>
      <c r="H4" s="1169"/>
      <c r="I4" s="1169"/>
      <c r="J4" s="1169"/>
      <c r="K4" s="1169"/>
      <c r="L4" s="1169"/>
      <c r="M4" s="1169"/>
      <c r="N4" s="1169"/>
      <c r="O4" s="1169"/>
      <c r="Y4" s="953"/>
      <c r="Z4" s="954"/>
      <c r="AA4" s="954"/>
      <c r="AB4" s="954"/>
      <c r="AD4" s="949"/>
      <c r="AE4" s="955"/>
      <c r="AF4" s="952"/>
    </row>
    <row r="5" spans="1:37">
      <c r="Y5" s="953"/>
      <c r="Z5" s="954"/>
      <c r="AA5" s="954"/>
      <c r="AB5" s="954"/>
      <c r="AD5" s="949"/>
    </row>
    <row r="6" spans="1:37">
      <c r="A6" s="956" t="str">
        <f>"Bidder’s Name and Address (" &amp; MID('Names of Bidder'!B9,9, 20) &amp; ") :"</f>
        <v>Bidder’s Name and Address (Sole Bidder) :</v>
      </c>
      <c r="B6" s="956"/>
      <c r="C6" s="956"/>
      <c r="D6" s="956"/>
      <c r="E6" s="956"/>
      <c r="F6" s="956"/>
      <c r="G6" s="956"/>
      <c r="H6" s="956"/>
      <c r="I6" s="957"/>
      <c r="J6" s="958"/>
      <c r="K6" s="959"/>
      <c r="L6" s="959"/>
      <c r="M6" s="960" t="s">
        <v>88</v>
      </c>
      <c r="O6" s="961"/>
      <c r="Y6" s="953"/>
      <c r="Z6" s="954"/>
      <c r="AA6" s="954"/>
      <c r="AB6" s="954"/>
      <c r="AD6" s="949"/>
      <c r="AE6" s="955"/>
    </row>
    <row r="7" spans="1:37">
      <c r="A7" s="1170" t="str">
        <f>IF('Names of Bidder'!D9="", "", IF('Names of Bidder'!D6= "JV (Joint Venture)", "JV of " &amp; AJ8, ""))</f>
        <v/>
      </c>
      <c r="B7" s="1170"/>
      <c r="C7" s="1170"/>
      <c r="D7" s="1170"/>
      <c r="E7" s="1170"/>
      <c r="F7" s="1170"/>
      <c r="G7" s="1170"/>
      <c r="H7" s="1170"/>
      <c r="I7" s="1170"/>
      <c r="J7" s="1170"/>
      <c r="K7" s="1170"/>
      <c r="L7" s="1170"/>
      <c r="M7" s="962" t="s">
        <v>89</v>
      </c>
      <c r="O7" s="961"/>
      <c r="Y7" s="944"/>
      <c r="Z7" s="963"/>
      <c r="AA7" s="963"/>
      <c r="AB7" s="963"/>
      <c r="AG7" s="1173"/>
      <c r="AH7" s="1173"/>
    </row>
    <row r="8" spans="1:37">
      <c r="A8" s="956" t="s">
        <v>90</v>
      </c>
      <c r="B8" s="956"/>
      <c r="C8" s="962" t="str">
        <f>IF('Names of Bidder'!D9=0, "", 'Names of Bidder'!D9)</f>
        <v/>
      </c>
      <c r="D8" s="962"/>
      <c r="E8" s="962"/>
      <c r="F8" s="956"/>
      <c r="G8" s="956"/>
      <c r="H8" s="956"/>
      <c r="I8" s="957"/>
      <c r="M8" s="962" t="s">
        <v>91</v>
      </c>
      <c r="O8" s="961"/>
      <c r="Y8" s="953"/>
      <c r="Z8" s="964"/>
      <c r="AA8" s="964"/>
      <c r="AB8" s="964"/>
      <c r="AJ8" s="948" t="str">
        <f>IF('Names of Bidder'!D7=1,'Names of Bidder'!D9&amp;" &amp; "&amp;'Names of Bidder'!D14,IF('Names of Bidder'!D7="2 or More",'Names of Bidder'!D9&amp;" , "&amp;'Names of Bidder'!D14&amp;" &amp; "&amp;'Names of Bidder'!D19,""))</f>
        <v/>
      </c>
    </row>
    <row r="9" spans="1:37">
      <c r="A9" s="956" t="s">
        <v>92</v>
      </c>
      <c r="B9" s="956"/>
      <c r="C9" s="962" t="str">
        <f>IF('Names of Bidder'!D10=0, "", 'Names of Bidder'!D10)</f>
        <v/>
      </c>
      <c r="D9" s="962"/>
      <c r="E9" s="962"/>
      <c r="F9" s="956"/>
      <c r="G9" s="956"/>
      <c r="H9" s="956"/>
      <c r="I9" s="957"/>
      <c r="M9" s="962" t="s">
        <v>93</v>
      </c>
      <c r="O9" s="961"/>
      <c r="Y9" s="953"/>
      <c r="Z9" s="964"/>
      <c r="AA9" s="964"/>
      <c r="AB9" s="964"/>
    </row>
    <row r="10" spans="1:37">
      <c r="A10" s="958"/>
      <c r="B10" s="958"/>
      <c r="C10" s="962" t="str">
        <f>IF('Names of Bidder'!D11=0, "", 'Names of Bidder'!D11)</f>
        <v/>
      </c>
      <c r="D10" s="962"/>
      <c r="E10" s="962"/>
      <c r="F10" s="958"/>
      <c r="G10" s="958"/>
      <c r="H10" s="958"/>
      <c r="I10" s="965"/>
      <c r="M10" s="962" t="s">
        <v>94</v>
      </c>
      <c r="O10" s="961"/>
      <c r="Y10" s="944"/>
      <c r="Z10" s="966"/>
      <c r="AA10" s="954"/>
      <c r="AB10" s="967"/>
    </row>
    <row r="11" spans="1:37">
      <c r="A11" s="958"/>
      <c r="B11" s="958"/>
      <c r="C11" s="1171" t="str">
        <f>IF('Names of Bidder'!D12=0, "", 'Names of Bidder'!D12)</f>
        <v/>
      </c>
      <c r="D11" s="1171"/>
      <c r="E11" s="1171"/>
      <c r="F11" s="958"/>
      <c r="G11" s="958"/>
      <c r="H11" s="958"/>
      <c r="I11" s="965"/>
      <c r="M11" s="962" t="s">
        <v>95</v>
      </c>
      <c r="O11" s="961"/>
      <c r="AG11" s="1173"/>
      <c r="AH11" s="1173"/>
    </row>
    <row r="12" spans="1:37">
      <c r="A12" s="958"/>
      <c r="B12" s="958"/>
      <c r="F12" s="958"/>
      <c r="G12" s="958"/>
      <c r="H12" s="958"/>
      <c r="I12" s="965"/>
      <c r="J12" s="958"/>
      <c r="K12" s="961"/>
      <c r="L12" s="961"/>
      <c r="M12" s="956"/>
      <c r="N12" s="968"/>
      <c r="O12" s="968"/>
      <c r="AI12" s="969"/>
    </row>
    <row r="13" spans="1:37" ht="23.25" customHeight="1">
      <c r="A13" s="1172" t="s">
        <v>96</v>
      </c>
      <c r="B13" s="1172"/>
      <c r="C13" s="1172"/>
      <c r="D13" s="1172"/>
      <c r="E13" s="1172"/>
      <c r="F13" s="1172"/>
      <c r="G13" s="1172"/>
      <c r="H13" s="1172"/>
      <c r="I13" s="1172"/>
      <c r="J13" s="1172"/>
      <c r="K13" s="1172"/>
      <c r="L13" s="1172"/>
      <c r="M13" s="1172"/>
      <c r="N13" s="1172"/>
      <c r="O13" s="1172"/>
      <c r="P13" s="970"/>
      <c r="Q13" s="970"/>
      <c r="R13" s="970"/>
      <c r="S13" s="971"/>
      <c r="T13" s="972"/>
      <c r="U13" s="972"/>
      <c r="V13" s="972"/>
      <c r="W13" s="972"/>
      <c r="AA13" s="946"/>
      <c r="AE13" s="935" t="s">
        <v>97</v>
      </c>
      <c r="AI13" s="969"/>
    </row>
    <row r="14" spans="1:37">
      <c r="A14" s="973"/>
      <c r="B14" s="973"/>
      <c r="C14" s="973"/>
      <c r="D14" s="973"/>
      <c r="E14" s="973"/>
      <c r="F14" s="973"/>
      <c r="G14" s="973"/>
      <c r="H14" s="973"/>
      <c r="I14" s="974"/>
      <c r="J14" s="973"/>
      <c r="K14" s="975"/>
      <c r="L14" s="975"/>
      <c r="M14" s="973"/>
      <c r="N14" s="975"/>
      <c r="O14" s="975"/>
      <c r="P14" s="970"/>
      <c r="Q14" s="970"/>
      <c r="R14" s="970"/>
      <c r="S14" s="971"/>
      <c r="T14" s="972"/>
      <c r="U14" s="972"/>
      <c r="V14" s="972"/>
      <c r="W14" s="972"/>
      <c r="AA14" s="946"/>
      <c r="AI14" s="969"/>
    </row>
    <row r="15" spans="1:37">
      <c r="L15" s="976" t="s">
        <v>98</v>
      </c>
      <c r="M15" s="976"/>
      <c r="Z15" s="1174"/>
      <c r="AA15" s="1174"/>
      <c r="AC15" s="1175"/>
      <c r="AD15" s="1175"/>
      <c r="AE15" s="935" t="s">
        <v>99</v>
      </c>
      <c r="AG15" s="1173"/>
      <c r="AH15" s="1173"/>
    </row>
    <row r="16" spans="1:37" ht="104.25" customHeight="1">
      <c r="A16" s="977" t="s">
        <v>100</v>
      </c>
      <c r="B16" s="977" t="s">
        <v>101</v>
      </c>
      <c r="C16" s="977" t="s">
        <v>102</v>
      </c>
      <c r="D16" s="977" t="s">
        <v>103</v>
      </c>
      <c r="E16" s="977" t="s">
        <v>104</v>
      </c>
      <c r="F16" s="977" t="s">
        <v>105</v>
      </c>
      <c r="G16" s="977" t="s">
        <v>106</v>
      </c>
      <c r="H16" s="977" t="s">
        <v>107</v>
      </c>
      <c r="I16" s="978" t="s">
        <v>108</v>
      </c>
      <c r="J16" s="979" t="s">
        <v>109</v>
      </c>
      <c r="K16" s="980" t="s">
        <v>110</v>
      </c>
      <c r="L16" s="980" t="s">
        <v>111</v>
      </c>
      <c r="M16" s="977" t="s">
        <v>112</v>
      </c>
      <c r="N16" s="977" t="s">
        <v>113</v>
      </c>
      <c r="O16" s="977" t="s">
        <v>114</v>
      </c>
      <c r="Z16" s="981"/>
      <c r="AA16" s="981"/>
      <c r="AC16" s="981"/>
      <c r="AD16" s="981"/>
    </row>
    <row r="17" spans="1:30">
      <c r="A17" s="982">
        <v>1</v>
      </c>
      <c r="B17" s="983">
        <v>2</v>
      </c>
      <c r="C17" s="983">
        <v>3</v>
      </c>
      <c r="D17" s="983">
        <v>4</v>
      </c>
      <c r="E17" s="983">
        <v>5</v>
      </c>
      <c r="F17" s="983">
        <v>6</v>
      </c>
      <c r="G17" s="983">
        <v>7</v>
      </c>
      <c r="H17" s="983">
        <v>8</v>
      </c>
      <c r="I17" s="983">
        <v>9</v>
      </c>
      <c r="J17" s="980">
        <v>10</v>
      </c>
      <c r="K17" s="980">
        <v>11</v>
      </c>
      <c r="L17" s="980">
        <v>12</v>
      </c>
      <c r="M17" s="980">
        <v>13</v>
      </c>
      <c r="N17" s="980" t="s">
        <v>115</v>
      </c>
      <c r="O17" s="984">
        <v>15</v>
      </c>
      <c r="Z17" s="985"/>
      <c r="AA17" s="985"/>
      <c r="AC17" s="985"/>
      <c r="AD17" s="985"/>
    </row>
    <row r="18" spans="1:30" s="935" customFormat="1" ht="30" customHeight="1">
      <c r="A18" s="927" t="s">
        <v>116</v>
      </c>
      <c r="B18" s="1183" t="s">
        <v>117</v>
      </c>
      <c r="C18" s="1184"/>
      <c r="D18" s="1184"/>
      <c r="E18" s="1184"/>
      <c r="F18" s="1184"/>
      <c r="G18" s="1184"/>
      <c r="H18" s="1184"/>
      <c r="I18" s="1184"/>
      <c r="J18" s="1185"/>
      <c r="K18" s="928"/>
      <c r="L18" s="928"/>
      <c r="M18" s="929"/>
      <c r="N18" s="930"/>
      <c r="O18" s="931"/>
      <c r="P18" s="932"/>
      <c r="Q18" s="932"/>
      <c r="R18" s="932"/>
      <c r="S18" s="932"/>
      <c r="T18" s="933"/>
      <c r="U18" s="932"/>
      <c r="V18" s="934"/>
      <c r="W18" s="932"/>
      <c r="X18" s="932"/>
      <c r="Y18" s="932"/>
    </row>
    <row r="19" spans="1:30" s="935" customFormat="1" ht="41.25" customHeight="1">
      <c r="A19" s="986">
        <v>1</v>
      </c>
      <c r="B19" s="986">
        <v>7000027953</v>
      </c>
      <c r="C19" s="986">
        <v>10</v>
      </c>
      <c r="D19" s="986" t="s">
        <v>118</v>
      </c>
      <c r="E19" s="986">
        <v>1000028900</v>
      </c>
      <c r="F19" s="986">
        <v>85042310</v>
      </c>
      <c r="G19" s="987"/>
      <c r="H19" s="907">
        <v>18</v>
      </c>
      <c r="I19" s="988"/>
      <c r="J19" s="986" t="s">
        <v>119</v>
      </c>
      <c r="K19" s="907" t="s">
        <v>120</v>
      </c>
      <c r="L19" s="907">
        <v>2</v>
      </c>
      <c r="M19" s="989"/>
      <c r="N19" s="990" t="str">
        <f t="shared" ref="N19:N66" si="0">IF(M19=0, "Included",IF(ISERROR(L19*M19), M19, L19*M19))</f>
        <v>Included</v>
      </c>
      <c r="O19" s="991">
        <f t="shared" ref="O19:O66" si="1">R19</f>
        <v>0</v>
      </c>
      <c r="P19" s="932"/>
      <c r="Q19" s="937">
        <f t="shared" ref="Q19:Q66" si="2">IF(N19="Included",0,N19)</f>
        <v>0</v>
      </c>
      <c r="R19" s="992">
        <f>IF(I19="", H19*Q19/100,I19*Q19)</f>
        <v>0</v>
      </c>
      <c r="S19" s="932"/>
      <c r="T19" s="933"/>
      <c r="U19" s="932"/>
      <c r="V19" s="934"/>
      <c r="W19" s="932"/>
      <c r="X19" s="932"/>
      <c r="Y19" s="932"/>
    </row>
    <row r="20" spans="1:30" s="935" customFormat="1" ht="155.25" customHeight="1">
      <c r="A20" s="986">
        <v>2</v>
      </c>
      <c r="B20" s="986">
        <v>7000027953</v>
      </c>
      <c r="C20" s="986">
        <v>20</v>
      </c>
      <c r="D20" s="986" t="s">
        <v>118</v>
      </c>
      <c r="E20" s="986">
        <v>1000036888</v>
      </c>
      <c r="F20" s="986">
        <v>84248990</v>
      </c>
      <c r="G20" s="987"/>
      <c r="H20" s="907">
        <v>18</v>
      </c>
      <c r="I20" s="988"/>
      <c r="J20" s="986" t="s">
        <v>121</v>
      </c>
      <c r="K20" s="907" t="s">
        <v>122</v>
      </c>
      <c r="L20" s="907">
        <v>2</v>
      </c>
      <c r="M20" s="989"/>
      <c r="N20" s="990" t="str">
        <f t="shared" si="0"/>
        <v>Included</v>
      </c>
      <c r="O20" s="991">
        <f t="shared" si="1"/>
        <v>0</v>
      </c>
      <c r="P20" s="932"/>
      <c r="Q20" s="937">
        <f t="shared" si="2"/>
        <v>0</v>
      </c>
      <c r="R20" s="992">
        <f t="shared" ref="R20:R66" si="3">IF(I20="", H20*Q20/100,I20*Q20)</f>
        <v>0</v>
      </c>
      <c r="S20" s="932"/>
      <c r="T20" s="933"/>
      <c r="U20" s="932"/>
      <c r="V20" s="934"/>
      <c r="W20" s="932"/>
      <c r="X20" s="932"/>
      <c r="Y20" s="932"/>
    </row>
    <row r="21" spans="1:30" s="935" customFormat="1" ht="66" customHeight="1">
      <c r="A21" s="986">
        <f>A20+1</f>
        <v>3</v>
      </c>
      <c r="B21" s="986">
        <v>7000027953</v>
      </c>
      <c r="C21" s="986">
        <v>40</v>
      </c>
      <c r="D21" s="986" t="s">
        <v>123</v>
      </c>
      <c r="E21" s="986">
        <v>1000009629</v>
      </c>
      <c r="F21" s="986">
        <v>85371000</v>
      </c>
      <c r="G21" s="987"/>
      <c r="H21" s="907">
        <v>18</v>
      </c>
      <c r="I21" s="988"/>
      <c r="J21" s="986" t="s">
        <v>124</v>
      </c>
      <c r="K21" s="907" t="s">
        <v>120</v>
      </c>
      <c r="L21" s="907">
        <v>3</v>
      </c>
      <c r="M21" s="989"/>
      <c r="N21" s="990" t="str">
        <f t="shared" si="0"/>
        <v>Included</v>
      </c>
      <c r="O21" s="991">
        <f t="shared" si="1"/>
        <v>0</v>
      </c>
      <c r="P21" s="932"/>
      <c r="Q21" s="937">
        <f t="shared" si="2"/>
        <v>0</v>
      </c>
      <c r="R21" s="992">
        <f t="shared" si="3"/>
        <v>0</v>
      </c>
      <c r="S21" s="932"/>
      <c r="T21" s="933"/>
      <c r="U21" s="932"/>
      <c r="V21" s="934"/>
      <c r="W21" s="932"/>
      <c r="X21" s="932"/>
      <c r="Y21" s="932"/>
    </row>
    <row r="22" spans="1:30" s="935" customFormat="1" ht="45.75" customHeight="1">
      <c r="A22" s="986">
        <f t="shared" ref="A22:A85" si="4">A21+1</f>
        <v>4</v>
      </c>
      <c r="B22" s="986">
        <v>7000027953</v>
      </c>
      <c r="C22" s="986">
        <v>50</v>
      </c>
      <c r="D22" s="986" t="s">
        <v>123</v>
      </c>
      <c r="E22" s="986">
        <v>1000000738</v>
      </c>
      <c r="F22" s="986">
        <v>85371000</v>
      </c>
      <c r="G22" s="987"/>
      <c r="H22" s="907">
        <v>18</v>
      </c>
      <c r="I22" s="988"/>
      <c r="J22" s="986" t="s">
        <v>125</v>
      </c>
      <c r="K22" s="907" t="s">
        <v>120</v>
      </c>
      <c r="L22" s="907">
        <v>6</v>
      </c>
      <c r="M22" s="989"/>
      <c r="N22" s="990" t="str">
        <f t="shared" si="0"/>
        <v>Included</v>
      </c>
      <c r="O22" s="991">
        <f t="shared" si="1"/>
        <v>0</v>
      </c>
      <c r="P22" s="932"/>
      <c r="Q22" s="937">
        <f t="shared" si="2"/>
        <v>0</v>
      </c>
      <c r="R22" s="992">
        <f t="shared" si="3"/>
        <v>0</v>
      </c>
      <c r="S22" s="932"/>
      <c r="T22" s="933"/>
      <c r="U22" s="932"/>
      <c r="V22" s="934"/>
      <c r="W22" s="932"/>
      <c r="X22" s="932"/>
      <c r="Y22" s="932"/>
    </row>
    <row r="23" spans="1:30" s="935" customFormat="1" ht="45.75" customHeight="1">
      <c r="A23" s="986">
        <f t="shared" si="4"/>
        <v>5</v>
      </c>
      <c r="B23" s="986">
        <v>7000027953</v>
      </c>
      <c r="C23" s="986">
        <v>60</v>
      </c>
      <c r="D23" s="986" t="s">
        <v>123</v>
      </c>
      <c r="E23" s="986">
        <v>1000000812</v>
      </c>
      <c r="F23" s="986">
        <v>85371000</v>
      </c>
      <c r="G23" s="987"/>
      <c r="H23" s="907">
        <v>18</v>
      </c>
      <c r="I23" s="988"/>
      <c r="J23" s="986" t="s">
        <v>126</v>
      </c>
      <c r="K23" s="907" t="s">
        <v>120</v>
      </c>
      <c r="L23" s="907">
        <v>3</v>
      </c>
      <c r="M23" s="989"/>
      <c r="N23" s="990" t="str">
        <f t="shared" si="0"/>
        <v>Included</v>
      </c>
      <c r="O23" s="991">
        <f t="shared" si="1"/>
        <v>0</v>
      </c>
      <c r="P23" s="932"/>
      <c r="Q23" s="937">
        <f t="shared" si="2"/>
        <v>0</v>
      </c>
      <c r="R23" s="992">
        <f t="shared" si="3"/>
        <v>0</v>
      </c>
      <c r="S23" s="932"/>
      <c r="T23" s="933"/>
      <c r="U23" s="932"/>
      <c r="V23" s="934"/>
      <c r="W23" s="932"/>
      <c r="X23" s="932"/>
      <c r="Y23" s="932"/>
    </row>
    <row r="24" spans="1:30" s="935" customFormat="1" ht="45.75" customHeight="1">
      <c r="A24" s="986">
        <f t="shared" si="4"/>
        <v>6</v>
      </c>
      <c r="B24" s="986">
        <v>7000027953</v>
      </c>
      <c r="C24" s="986">
        <v>70</v>
      </c>
      <c r="D24" s="986" t="s">
        <v>123</v>
      </c>
      <c r="E24" s="986">
        <v>1000000908</v>
      </c>
      <c r="F24" s="986">
        <v>85371000</v>
      </c>
      <c r="G24" s="987"/>
      <c r="H24" s="907">
        <v>18</v>
      </c>
      <c r="I24" s="988"/>
      <c r="J24" s="986" t="s">
        <v>127</v>
      </c>
      <c r="K24" s="907" t="s">
        <v>120</v>
      </c>
      <c r="L24" s="907">
        <v>3</v>
      </c>
      <c r="M24" s="989"/>
      <c r="N24" s="990" t="str">
        <f t="shared" si="0"/>
        <v>Included</v>
      </c>
      <c r="O24" s="991">
        <f t="shared" si="1"/>
        <v>0</v>
      </c>
      <c r="P24" s="932"/>
      <c r="Q24" s="937">
        <f t="shared" si="2"/>
        <v>0</v>
      </c>
      <c r="R24" s="992">
        <f t="shared" si="3"/>
        <v>0</v>
      </c>
      <c r="S24" s="932"/>
      <c r="T24" s="933"/>
      <c r="U24" s="932"/>
      <c r="V24" s="934"/>
      <c r="W24" s="932"/>
      <c r="X24" s="932"/>
      <c r="Y24" s="932"/>
    </row>
    <row r="25" spans="1:30" s="935" customFormat="1" ht="55.5" customHeight="1">
      <c r="A25" s="986">
        <f t="shared" si="4"/>
        <v>7</v>
      </c>
      <c r="B25" s="986">
        <v>7000027953</v>
      </c>
      <c r="C25" s="986">
        <v>80</v>
      </c>
      <c r="D25" s="986" t="s">
        <v>123</v>
      </c>
      <c r="E25" s="986">
        <v>1000021642</v>
      </c>
      <c r="F25" s="986">
        <v>85371000</v>
      </c>
      <c r="G25" s="987"/>
      <c r="H25" s="907">
        <v>18</v>
      </c>
      <c r="I25" s="988"/>
      <c r="J25" s="986" t="s">
        <v>128</v>
      </c>
      <c r="K25" s="907" t="s">
        <v>120</v>
      </c>
      <c r="L25" s="907">
        <v>1</v>
      </c>
      <c r="M25" s="989"/>
      <c r="N25" s="990" t="str">
        <f t="shared" si="0"/>
        <v>Included</v>
      </c>
      <c r="O25" s="991">
        <f t="shared" si="1"/>
        <v>0</v>
      </c>
      <c r="P25" s="932"/>
      <c r="Q25" s="937">
        <f t="shared" si="2"/>
        <v>0</v>
      </c>
      <c r="R25" s="992">
        <f t="shared" si="3"/>
        <v>0</v>
      </c>
      <c r="S25" s="932"/>
      <c r="T25" s="933"/>
      <c r="U25" s="932"/>
      <c r="V25" s="934"/>
      <c r="W25" s="932"/>
      <c r="X25" s="932"/>
      <c r="Y25" s="932"/>
    </row>
    <row r="26" spans="1:30" s="935" customFormat="1" ht="46.5" customHeight="1">
      <c r="A26" s="986">
        <f t="shared" si="4"/>
        <v>8</v>
      </c>
      <c r="B26" s="986">
        <v>7000027953</v>
      </c>
      <c r="C26" s="986">
        <v>90</v>
      </c>
      <c r="D26" s="986" t="s">
        <v>123</v>
      </c>
      <c r="E26" s="986">
        <v>1000025391</v>
      </c>
      <c r="F26" s="986">
        <v>82032000</v>
      </c>
      <c r="G26" s="987"/>
      <c r="H26" s="907">
        <v>18</v>
      </c>
      <c r="I26" s="988"/>
      <c r="J26" s="986" t="s">
        <v>129</v>
      </c>
      <c r="K26" s="907" t="s">
        <v>120</v>
      </c>
      <c r="L26" s="907">
        <v>1</v>
      </c>
      <c r="M26" s="989"/>
      <c r="N26" s="990" t="str">
        <f t="shared" si="0"/>
        <v>Included</v>
      </c>
      <c r="O26" s="991">
        <f t="shared" si="1"/>
        <v>0</v>
      </c>
      <c r="P26" s="932"/>
      <c r="Q26" s="937">
        <f t="shared" si="2"/>
        <v>0</v>
      </c>
      <c r="R26" s="992">
        <f t="shared" si="3"/>
        <v>0</v>
      </c>
      <c r="S26" s="932"/>
      <c r="T26" s="933"/>
      <c r="U26" s="932"/>
      <c r="V26" s="934"/>
      <c r="W26" s="932"/>
      <c r="X26" s="932"/>
      <c r="Y26" s="932"/>
    </row>
    <row r="27" spans="1:30" s="935" customFormat="1" ht="46.5" customHeight="1">
      <c r="A27" s="986">
        <f t="shared" si="4"/>
        <v>9</v>
      </c>
      <c r="B27" s="986">
        <v>7000027953</v>
      </c>
      <c r="C27" s="986">
        <v>100</v>
      </c>
      <c r="D27" s="986" t="s">
        <v>123</v>
      </c>
      <c r="E27" s="986">
        <v>1000000814</v>
      </c>
      <c r="F27" s="986">
        <v>85371000</v>
      </c>
      <c r="G27" s="987"/>
      <c r="H27" s="907">
        <v>18</v>
      </c>
      <c r="I27" s="988"/>
      <c r="J27" s="986" t="s">
        <v>130</v>
      </c>
      <c r="K27" s="907" t="s">
        <v>120</v>
      </c>
      <c r="L27" s="907">
        <v>6</v>
      </c>
      <c r="M27" s="989"/>
      <c r="N27" s="990" t="str">
        <f t="shared" si="0"/>
        <v>Included</v>
      </c>
      <c r="O27" s="991">
        <f t="shared" si="1"/>
        <v>0</v>
      </c>
      <c r="P27" s="932"/>
      <c r="Q27" s="937">
        <f t="shared" si="2"/>
        <v>0</v>
      </c>
      <c r="R27" s="992">
        <f t="shared" si="3"/>
        <v>0</v>
      </c>
      <c r="S27" s="932"/>
      <c r="T27" s="933"/>
      <c r="U27" s="932"/>
      <c r="V27" s="934"/>
      <c r="W27" s="932"/>
      <c r="X27" s="932"/>
      <c r="Y27" s="932"/>
    </row>
    <row r="28" spans="1:30" s="935" customFormat="1" ht="53.25" customHeight="1">
      <c r="A28" s="986">
        <f t="shared" si="4"/>
        <v>10</v>
      </c>
      <c r="B28" s="986">
        <v>7000027953</v>
      </c>
      <c r="C28" s="986">
        <v>110</v>
      </c>
      <c r="D28" s="986" t="s">
        <v>123</v>
      </c>
      <c r="E28" s="986">
        <v>1000044718</v>
      </c>
      <c r="F28" s="986">
        <v>85371000</v>
      </c>
      <c r="G28" s="987"/>
      <c r="H28" s="907">
        <v>18</v>
      </c>
      <c r="I28" s="988"/>
      <c r="J28" s="986" t="s">
        <v>131</v>
      </c>
      <c r="K28" s="907" t="s">
        <v>120</v>
      </c>
      <c r="L28" s="907">
        <v>12</v>
      </c>
      <c r="M28" s="989"/>
      <c r="N28" s="990" t="str">
        <f t="shared" si="0"/>
        <v>Included</v>
      </c>
      <c r="O28" s="991">
        <f t="shared" si="1"/>
        <v>0</v>
      </c>
      <c r="P28" s="932"/>
      <c r="Q28" s="937">
        <f t="shared" si="2"/>
        <v>0</v>
      </c>
      <c r="R28" s="992">
        <f t="shared" si="3"/>
        <v>0</v>
      </c>
      <c r="S28" s="932"/>
      <c r="T28" s="933"/>
      <c r="U28" s="932"/>
      <c r="V28" s="934"/>
      <c r="W28" s="932"/>
      <c r="X28" s="932"/>
      <c r="Y28" s="932"/>
    </row>
    <row r="29" spans="1:30" s="935" customFormat="1" ht="44.25" customHeight="1">
      <c r="A29" s="986">
        <f t="shared" si="4"/>
        <v>11</v>
      </c>
      <c r="B29" s="986">
        <v>7000027953</v>
      </c>
      <c r="C29" s="986">
        <v>120</v>
      </c>
      <c r="D29" s="986" t="s">
        <v>123</v>
      </c>
      <c r="E29" s="986">
        <v>1000067784</v>
      </c>
      <c r="F29" s="986">
        <v>85371000</v>
      </c>
      <c r="G29" s="987"/>
      <c r="H29" s="907">
        <v>18</v>
      </c>
      <c r="I29" s="988"/>
      <c r="J29" s="986" t="s">
        <v>132</v>
      </c>
      <c r="K29" s="907" t="s">
        <v>120</v>
      </c>
      <c r="L29" s="907">
        <v>6</v>
      </c>
      <c r="M29" s="989"/>
      <c r="N29" s="990" t="str">
        <f t="shared" si="0"/>
        <v>Included</v>
      </c>
      <c r="O29" s="991">
        <f t="shared" si="1"/>
        <v>0</v>
      </c>
      <c r="P29" s="932"/>
      <c r="Q29" s="937">
        <f t="shared" si="2"/>
        <v>0</v>
      </c>
      <c r="R29" s="992">
        <f t="shared" si="3"/>
        <v>0</v>
      </c>
      <c r="S29" s="932"/>
      <c r="T29" s="933"/>
      <c r="U29" s="932"/>
      <c r="V29" s="934"/>
      <c r="W29" s="932"/>
      <c r="X29" s="932"/>
      <c r="Y29" s="932"/>
    </row>
    <row r="30" spans="1:30" s="935" customFormat="1" ht="45.75" customHeight="1">
      <c r="A30" s="986">
        <f t="shared" si="4"/>
        <v>12</v>
      </c>
      <c r="B30" s="986">
        <v>7000027953</v>
      </c>
      <c r="C30" s="986">
        <v>140</v>
      </c>
      <c r="D30" s="986" t="s">
        <v>133</v>
      </c>
      <c r="E30" s="986">
        <v>1000031976</v>
      </c>
      <c r="F30" s="986">
        <v>85446020</v>
      </c>
      <c r="G30" s="987"/>
      <c r="H30" s="907">
        <v>18</v>
      </c>
      <c r="I30" s="988"/>
      <c r="J30" s="986" t="s">
        <v>134</v>
      </c>
      <c r="K30" s="907" t="s">
        <v>135</v>
      </c>
      <c r="L30" s="907">
        <v>1</v>
      </c>
      <c r="M30" s="989"/>
      <c r="N30" s="990" t="str">
        <f t="shared" si="0"/>
        <v>Included</v>
      </c>
      <c r="O30" s="991">
        <f t="shared" si="1"/>
        <v>0</v>
      </c>
      <c r="P30" s="932"/>
      <c r="Q30" s="937">
        <f t="shared" si="2"/>
        <v>0</v>
      </c>
      <c r="R30" s="992">
        <f t="shared" si="3"/>
        <v>0</v>
      </c>
      <c r="S30" s="932"/>
      <c r="T30" s="933"/>
      <c r="U30" s="932"/>
      <c r="V30" s="934"/>
      <c r="W30" s="932"/>
      <c r="X30" s="932"/>
      <c r="Y30" s="932"/>
    </row>
    <row r="31" spans="1:30" s="935" customFormat="1" ht="45.75" customHeight="1">
      <c r="A31" s="986">
        <f t="shared" si="4"/>
        <v>13</v>
      </c>
      <c r="B31" s="986">
        <v>7000027953</v>
      </c>
      <c r="C31" s="986">
        <v>150</v>
      </c>
      <c r="D31" s="986" t="s">
        <v>133</v>
      </c>
      <c r="E31" s="986">
        <v>1000031985</v>
      </c>
      <c r="F31" s="986">
        <v>85446020</v>
      </c>
      <c r="G31" s="987"/>
      <c r="H31" s="907">
        <v>18</v>
      </c>
      <c r="I31" s="988"/>
      <c r="J31" s="986" t="s">
        <v>136</v>
      </c>
      <c r="K31" s="907" t="s">
        <v>135</v>
      </c>
      <c r="L31" s="907">
        <v>0.8</v>
      </c>
      <c r="M31" s="989"/>
      <c r="N31" s="990" t="str">
        <f t="shared" si="0"/>
        <v>Included</v>
      </c>
      <c r="O31" s="991">
        <f t="shared" si="1"/>
        <v>0</v>
      </c>
      <c r="P31" s="932"/>
      <c r="Q31" s="937">
        <f t="shared" si="2"/>
        <v>0</v>
      </c>
      <c r="R31" s="992">
        <f t="shared" si="3"/>
        <v>0</v>
      </c>
      <c r="S31" s="932"/>
      <c r="T31" s="933"/>
      <c r="U31" s="932"/>
      <c r="V31" s="934"/>
      <c r="W31" s="932"/>
      <c r="X31" s="932"/>
      <c r="Y31" s="932"/>
    </row>
    <row r="32" spans="1:30" s="935" customFormat="1" ht="45.75" customHeight="1">
      <c r="A32" s="986">
        <f t="shared" si="4"/>
        <v>14</v>
      </c>
      <c r="B32" s="986">
        <v>7000027953</v>
      </c>
      <c r="C32" s="986">
        <v>160</v>
      </c>
      <c r="D32" s="986" t="s">
        <v>133</v>
      </c>
      <c r="E32" s="986">
        <v>1000031943</v>
      </c>
      <c r="F32" s="986">
        <v>85446020</v>
      </c>
      <c r="G32" s="987"/>
      <c r="H32" s="907">
        <v>18</v>
      </c>
      <c r="I32" s="988"/>
      <c r="J32" s="986" t="s">
        <v>137</v>
      </c>
      <c r="K32" s="907" t="s">
        <v>135</v>
      </c>
      <c r="L32" s="907">
        <v>0.8</v>
      </c>
      <c r="M32" s="989"/>
      <c r="N32" s="990" t="str">
        <f t="shared" si="0"/>
        <v>Included</v>
      </c>
      <c r="O32" s="991">
        <f t="shared" si="1"/>
        <v>0</v>
      </c>
      <c r="P32" s="932"/>
      <c r="Q32" s="937">
        <f t="shared" si="2"/>
        <v>0</v>
      </c>
      <c r="R32" s="992">
        <f t="shared" si="3"/>
        <v>0</v>
      </c>
      <c r="S32" s="932"/>
      <c r="T32" s="933"/>
      <c r="U32" s="932"/>
      <c r="V32" s="934"/>
      <c r="W32" s="932"/>
      <c r="X32" s="932"/>
      <c r="Y32" s="932"/>
    </row>
    <row r="33" spans="1:25" s="935" customFormat="1" ht="45.75" customHeight="1">
      <c r="A33" s="986">
        <f t="shared" si="4"/>
        <v>15</v>
      </c>
      <c r="B33" s="986">
        <v>7000027953</v>
      </c>
      <c r="C33" s="986">
        <v>170</v>
      </c>
      <c r="D33" s="986" t="s">
        <v>133</v>
      </c>
      <c r="E33" s="986">
        <v>1000031964</v>
      </c>
      <c r="F33" s="986">
        <v>85446020</v>
      </c>
      <c r="G33" s="987"/>
      <c r="H33" s="907">
        <v>18</v>
      </c>
      <c r="I33" s="988"/>
      <c r="J33" s="986" t="s">
        <v>138</v>
      </c>
      <c r="K33" s="907" t="s">
        <v>135</v>
      </c>
      <c r="L33" s="907">
        <v>0.8</v>
      </c>
      <c r="M33" s="989"/>
      <c r="N33" s="990" t="str">
        <f t="shared" si="0"/>
        <v>Included</v>
      </c>
      <c r="O33" s="991">
        <f t="shared" si="1"/>
        <v>0</v>
      </c>
      <c r="P33" s="932"/>
      <c r="Q33" s="937">
        <f t="shared" si="2"/>
        <v>0</v>
      </c>
      <c r="R33" s="992">
        <f t="shared" si="3"/>
        <v>0</v>
      </c>
      <c r="S33" s="932"/>
      <c r="T33" s="933"/>
      <c r="U33" s="932"/>
      <c r="V33" s="934"/>
      <c r="W33" s="932"/>
      <c r="X33" s="932"/>
      <c r="Y33" s="932"/>
    </row>
    <row r="34" spans="1:25" s="935" customFormat="1" ht="45.75" customHeight="1">
      <c r="A34" s="986">
        <f t="shared" si="4"/>
        <v>16</v>
      </c>
      <c r="B34" s="986">
        <v>7000027953</v>
      </c>
      <c r="C34" s="986">
        <v>180</v>
      </c>
      <c r="D34" s="986" t="s">
        <v>133</v>
      </c>
      <c r="E34" s="986">
        <v>1000031987</v>
      </c>
      <c r="F34" s="986">
        <v>85446020</v>
      </c>
      <c r="G34" s="987"/>
      <c r="H34" s="907">
        <v>18</v>
      </c>
      <c r="I34" s="988"/>
      <c r="J34" s="986" t="s">
        <v>139</v>
      </c>
      <c r="K34" s="907" t="s">
        <v>135</v>
      </c>
      <c r="L34" s="907">
        <v>3</v>
      </c>
      <c r="M34" s="989"/>
      <c r="N34" s="990" t="str">
        <f t="shared" si="0"/>
        <v>Included</v>
      </c>
      <c r="O34" s="991">
        <f t="shared" si="1"/>
        <v>0</v>
      </c>
      <c r="P34" s="932"/>
      <c r="Q34" s="937">
        <f t="shared" si="2"/>
        <v>0</v>
      </c>
      <c r="R34" s="992">
        <f t="shared" si="3"/>
        <v>0</v>
      </c>
      <c r="S34" s="932"/>
      <c r="T34" s="933"/>
      <c r="U34" s="932"/>
      <c r="V34" s="934"/>
      <c r="W34" s="932"/>
      <c r="X34" s="932"/>
      <c r="Y34" s="932"/>
    </row>
    <row r="35" spans="1:25" s="935" customFormat="1" ht="58.5" customHeight="1">
      <c r="A35" s="986">
        <f t="shared" si="4"/>
        <v>17</v>
      </c>
      <c r="B35" s="986">
        <v>7000027953</v>
      </c>
      <c r="C35" s="986">
        <v>190</v>
      </c>
      <c r="D35" s="986" t="s">
        <v>133</v>
      </c>
      <c r="E35" s="986">
        <v>1000031887</v>
      </c>
      <c r="F35" s="986">
        <v>85446020</v>
      </c>
      <c r="G35" s="987"/>
      <c r="H35" s="907">
        <v>18</v>
      </c>
      <c r="I35" s="988"/>
      <c r="J35" s="986" t="s">
        <v>140</v>
      </c>
      <c r="K35" s="907" t="s">
        <v>135</v>
      </c>
      <c r="L35" s="907">
        <v>3</v>
      </c>
      <c r="M35" s="989"/>
      <c r="N35" s="990" t="str">
        <f t="shared" si="0"/>
        <v>Included</v>
      </c>
      <c r="O35" s="991">
        <f t="shared" si="1"/>
        <v>0</v>
      </c>
      <c r="P35" s="932"/>
      <c r="Q35" s="937">
        <f t="shared" si="2"/>
        <v>0</v>
      </c>
      <c r="R35" s="992">
        <f t="shared" si="3"/>
        <v>0</v>
      </c>
      <c r="S35" s="932"/>
      <c r="T35" s="933"/>
      <c r="U35" s="932"/>
      <c r="V35" s="934"/>
      <c r="W35" s="932"/>
      <c r="X35" s="932"/>
      <c r="Y35" s="932"/>
    </row>
    <row r="36" spans="1:25" s="935" customFormat="1" ht="129.75" customHeight="1">
      <c r="A36" s="986">
        <f t="shared" si="4"/>
        <v>18</v>
      </c>
      <c r="B36" s="986">
        <v>7000027953</v>
      </c>
      <c r="C36" s="986">
        <v>200</v>
      </c>
      <c r="D36" s="986" t="s">
        <v>133</v>
      </c>
      <c r="E36" s="986">
        <v>1000056264</v>
      </c>
      <c r="F36" s="986">
        <v>85446020</v>
      </c>
      <c r="G36" s="987"/>
      <c r="H36" s="907">
        <v>18</v>
      </c>
      <c r="I36" s="988"/>
      <c r="J36" s="986" t="s">
        <v>141</v>
      </c>
      <c r="K36" s="907" t="s">
        <v>135</v>
      </c>
      <c r="L36" s="907">
        <v>1</v>
      </c>
      <c r="M36" s="989"/>
      <c r="N36" s="990" t="str">
        <f t="shared" si="0"/>
        <v>Included</v>
      </c>
      <c r="O36" s="991">
        <f t="shared" si="1"/>
        <v>0</v>
      </c>
      <c r="P36" s="932"/>
      <c r="Q36" s="937">
        <f t="shared" si="2"/>
        <v>0</v>
      </c>
      <c r="R36" s="992">
        <f t="shared" si="3"/>
        <v>0</v>
      </c>
      <c r="S36" s="932"/>
      <c r="T36" s="933"/>
      <c r="U36" s="932"/>
      <c r="V36" s="934"/>
      <c r="W36" s="932"/>
      <c r="X36" s="932"/>
      <c r="Y36" s="932"/>
    </row>
    <row r="37" spans="1:25" s="935" customFormat="1" ht="45.75" customHeight="1">
      <c r="A37" s="986">
        <f>A36+1</f>
        <v>19</v>
      </c>
      <c r="B37" s="986">
        <v>7000027953</v>
      </c>
      <c r="C37" s="986">
        <v>210</v>
      </c>
      <c r="D37" s="986" t="s">
        <v>142</v>
      </c>
      <c r="E37" s="986">
        <v>1000012027</v>
      </c>
      <c r="F37" s="986">
        <v>84241000</v>
      </c>
      <c r="G37" s="987"/>
      <c r="H37" s="907">
        <v>18</v>
      </c>
      <c r="I37" s="988"/>
      <c r="J37" s="986" t="s">
        <v>143</v>
      </c>
      <c r="K37" s="907" t="s">
        <v>120</v>
      </c>
      <c r="L37" s="907">
        <v>4</v>
      </c>
      <c r="M37" s="989"/>
      <c r="N37" s="990" t="str">
        <f t="shared" si="0"/>
        <v>Included</v>
      </c>
      <c r="O37" s="991">
        <f t="shared" si="1"/>
        <v>0</v>
      </c>
      <c r="P37" s="932"/>
      <c r="Q37" s="937">
        <f t="shared" si="2"/>
        <v>0</v>
      </c>
      <c r="R37" s="992">
        <f t="shared" si="3"/>
        <v>0</v>
      </c>
      <c r="S37" s="932"/>
      <c r="T37" s="933"/>
      <c r="U37" s="932"/>
      <c r="V37" s="934"/>
      <c r="W37" s="932"/>
      <c r="X37" s="932"/>
      <c r="Y37" s="932"/>
    </row>
    <row r="38" spans="1:25" s="935" customFormat="1" ht="45.75" customHeight="1">
      <c r="A38" s="986">
        <f t="shared" si="4"/>
        <v>20</v>
      </c>
      <c r="B38" s="986">
        <v>7000027953</v>
      </c>
      <c r="C38" s="986">
        <v>220</v>
      </c>
      <c r="D38" s="986" t="s">
        <v>142</v>
      </c>
      <c r="E38" s="986">
        <v>1000012022</v>
      </c>
      <c r="F38" s="986">
        <v>84241000</v>
      </c>
      <c r="G38" s="987"/>
      <c r="H38" s="907">
        <v>18</v>
      </c>
      <c r="I38" s="988"/>
      <c r="J38" s="986" t="s">
        <v>144</v>
      </c>
      <c r="K38" s="907" t="s">
        <v>120</v>
      </c>
      <c r="L38" s="907">
        <v>4</v>
      </c>
      <c r="M38" s="989"/>
      <c r="N38" s="990" t="str">
        <f t="shared" si="0"/>
        <v>Included</v>
      </c>
      <c r="O38" s="991">
        <f t="shared" si="1"/>
        <v>0</v>
      </c>
      <c r="P38" s="932"/>
      <c r="Q38" s="937">
        <f t="shared" si="2"/>
        <v>0</v>
      </c>
      <c r="R38" s="992">
        <f t="shared" si="3"/>
        <v>0</v>
      </c>
      <c r="S38" s="932"/>
      <c r="T38" s="933"/>
      <c r="U38" s="932"/>
      <c r="V38" s="934"/>
      <c r="W38" s="932"/>
      <c r="X38" s="932"/>
      <c r="Y38" s="932"/>
    </row>
    <row r="39" spans="1:25" s="935" customFormat="1" ht="58.5" customHeight="1">
      <c r="A39" s="986">
        <f t="shared" si="4"/>
        <v>21</v>
      </c>
      <c r="B39" s="986">
        <v>7000027953</v>
      </c>
      <c r="C39" s="986">
        <v>230</v>
      </c>
      <c r="D39" s="986" t="s">
        <v>142</v>
      </c>
      <c r="E39" s="986">
        <v>1000012024</v>
      </c>
      <c r="F39" s="986">
        <v>84241000</v>
      </c>
      <c r="G39" s="987"/>
      <c r="H39" s="907">
        <v>18</v>
      </c>
      <c r="I39" s="988"/>
      <c r="J39" s="986" t="s">
        <v>145</v>
      </c>
      <c r="K39" s="907" t="s">
        <v>120</v>
      </c>
      <c r="L39" s="907">
        <v>4</v>
      </c>
      <c r="M39" s="989"/>
      <c r="N39" s="990" t="str">
        <f t="shared" si="0"/>
        <v>Included</v>
      </c>
      <c r="O39" s="991">
        <f t="shared" si="1"/>
        <v>0</v>
      </c>
      <c r="P39" s="932"/>
      <c r="Q39" s="937">
        <f t="shared" si="2"/>
        <v>0</v>
      </c>
      <c r="R39" s="992">
        <f t="shared" si="3"/>
        <v>0</v>
      </c>
      <c r="S39" s="932"/>
      <c r="T39" s="933"/>
      <c r="U39" s="932"/>
      <c r="V39" s="934"/>
      <c r="W39" s="932"/>
      <c r="X39" s="932"/>
      <c r="Y39" s="932"/>
    </row>
    <row r="40" spans="1:25" s="935" customFormat="1" ht="52.5" customHeight="1">
      <c r="A40" s="986">
        <f t="shared" si="4"/>
        <v>22</v>
      </c>
      <c r="B40" s="986">
        <v>7000027953</v>
      </c>
      <c r="C40" s="986">
        <v>240</v>
      </c>
      <c r="D40" s="986" t="s">
        <v>142</v>
      </c>
      <c r="E40" s="986">
        <v>1000012073</v>
      </c>
      <c r="F40" s="986">
        <v>84241000</v>
      </c>
      <c r="G40" s="987"/>
      <c r="H40" s="907">
        <v>18</v>
      </c>
      <c r="I40" s="988"/>
      <c r="J40" s="986" t="s">
        <v>146</v>
      </c>
      <c r="K40" s="907" t="s">
        <v>120</v>
      </c>
      <c r="L40" s="907">
        <v>2</v>
      </c>
      <c r="M40" s="989"/>
      <c r="N40" s="990" t="str">
        <f t="shared" si="0"/>
        <v>Included</v>
      </c>
      <c r="O40" s="991">
        <f t="shared" si="1"/>
        <v>0</v>
      </c>
      <c r="P40" s="932"/>
      <c r="Q40" s="937">
        <f t="shared" si="2"/>
        <v>0</v>
      </c>
      <c r="R40" s="992">
        <f t="shared" si="3"/>
        <v>0</v>
      </c>
      <c r="S40" s="932"/>
      <c r="T40" s="933"/>
      <c r="U40" s="932"/>
      <c r="V40" s="934"/>
      <c r="W40" s="932"/>
      <c r="X40" s="932"/>
      <c r="Y40" s="932"/>
    </row>
    <row r="41" spans="1:25" s="935" customFormat="1" ht="45.75" customHeight="1">
      <c r="A41" s="986">
        <f t="shared" si="4"/>
        <v>23</v>
      </c>
      <c r="B41" s="986">
        <v>7000027953</v>
      </c>
      <c r="C41" s="986">
        <v>250</v>
      </c>
      <c r="D41" s="986" t="s">
        <v>142</v>
      </c>
      <c r="E41" s="986">
        <v>1000045259</v>
      </c>
      <c r="F41" s="986">
        <v>85311020</v>
      </c>
      <c r="G41" s="987"/>
      <c r="H41" s="907">
        <v>18</v>
      </c>
      <c r="I41" s="988"/>
      <c r="J41" s="986" t="s">
        <v>147</v>
      </c>
      <c r="K41" s="907" t="s">
        <v>148</v>
      </c>
      <c r="L41" s="907">
        <v>290</v>
      </c>
      <c r="M41" s="989"/>
      <c r="N41" s="990" t="str">
        <f t="shared" si="0"/>
        <v>Included</v>
      </c>
      <c r="O41" s="991">
        <f t="shared" si="1"/>
        <v>0</v>
      </c>
      <c r="P41" s="932"/>
      <c r="Q41" s="937">
        <f t="shared" si="2"/>
        <v>0</v>
      </c>
      <c r="R41" s="992">
        <f t="shared" si="3"/>
        <v>0</v>
      </c>
      <c r="S41" s="932"/>
      <c r="T41" s="933"/>
      <c r="U41" s="932"/>
      <c r="V41" s="934"/>
      <c r="W41" s="932"/>
      <c r="X41" s="932"/>
      <c r="Y41" s="932"/>
    </row>
    <row r="42" spans="1:25" s="935" customFormat="1" ht="45.75" customHeight="1">
      <c r="A42" s="986">
        <f t="shared" si="4"/>
        <v>24</v>
      </c>
      <c r="B42" s="986">
        <v>7000027953</v>
      </c>
      <c r="C42" s="986">
        <v>260</v>
      </c>
      <c r="D42" s="986" t="s">
        <v>149</v>
      </c>
      <c r="E42" s="986">
        <v>1000036883</v>
      </c>
      <c r="F42" s="986">
        <v>72169990</v>
      </c>
      <c r="G42" s="987"/>
      <c r="H42" s="907">
        <v>18</v>
      </c>
      <c r="I42" s="988"/>
      <c r="J42" s="986" t="s">
        <v>150</v>
      </c>
      <c r="K42" s="907" t="s">
        <v>122</v>
      </c>
      <c r="L42" s="907">
        <v>2</v>
      </c>
      <c r="M42" s="989"/>
      <c r="N42" s="990" t="str">
        <f t="shared" si="0"/>
        <v>Included</v>
      </c>
      <c r="O42" s="991">
        <f t="shared" si="1"/>
        <v>0</v>
      </c>
      <c r="P42" s="932"/>
      <c r="Q42" s="937">
        <f t="shared" si="2"/>
        <v>0</v>
      </c>
      <c r="R42" s="992">
        <f t="shared" si="3"/>
        <v>0</v>
      </c>
      <c r="S42" s="932"/>
      <c r="T42" s="933"/>
      <c r="U42" s="932"/>
      <c r="V42" s="934"/>
      <c r="W42" s="932"/>
      <c r="X42" s="932"/>
      <c r="Y42" s="932"/>
    </row>
    <row r="43" spans="1:25" s="935" customFormat="1" ht="51" customHeight="1">
      <c r="A43" s="986">
        <f t="shared" si="4"/>
        <v>25</v>
      </c>
      <c r="B43" s="986">
        <v>7000027953</v>
      </c>
      <c r="C43" s="986">
        <v>270</v>
      </c>
      <c r="D43" s="986" t="s">
        <v>149</v>
      </c>
      <c r="E43" s="986">
        <v>1000011279</v>
      </c>
      <c r="F43" s="986">
        <v>72169990</v>
      </c>
      <c r="G43" s="987"/>
      <c r="H43" s="907">
        <v>18</v>
      </c>
      <c r="I43" s="988"/>
      <c r="J43" s="986" t="s">
        <v>151</v>
      </c>
      <c r="K43" s="907" t="s">
        <v>122</v>
      </c>
      <c r="L43" s="907">
        <v>2</v>
      </c>
      <c r="M43" s="989"/>
      <c r="N43" s="990" t="str">
        <f t="shared" si="0"/>
        <v>Included</v>
      </c>
      <c r="O43" s="991">
        <f t="shared" si="1"/>
        <v>0</v>
      </c>
      <c r="P43" s="932"/>
      <c r="Q43" s="937">
        <f t="shared" si="2"/>
        <v>0</v>
      </c>
      <c r="R43" s="992">
        <f t="shared" si="3"/>
        <v>0</v>
      </c>
      <c r="S43" s="932"/>
      <c r="T43" s="933"/>
      <c r="U43" s="932"/>
      <c r="V43" s="934"/>
      <c r="W43" s="932"/>
      <c r="X43" s="932"/>
      <c r="Y43" s="932"/>
    </row>
    <row r="44" spans="1:25" s="935" customFormat="1" ht="47.25" customHeight="1">
      <c r="A44" s="986">
        <f t="shared" si="4"/>
        <v>26</v>
      </c>
      <c r="B44" s="986">
        <v>7000027953</v>
      </c>
      <c r="C44" s="986">
        <v>280</v>
      </c>
      <c r="D44" s="986" t="s">
        <v>149</v>
      </c>
      <c r="E44" s="986">
        <v>1000011231</v>
      </c>
      <c r="F44" s="986">
        <v>72169990</v>
      </c>
      <c r="G44" s="987"/>
      <c r="H44" s="907">
        <v>18</v>
      </c>
      <c r="I44" s="988"/>
      <c r="J44" s="986" t="s">
        <v>152</v>
      </c>
      <c r="K44" s="907" t="s">
        <v>122</v>
      </c>
      <c r="L44" s="907">
        <v>1</v>
      </c>
      <c r="M44" s="989"/>
      <c r="N44" s="990" t="str">
        <f t="shared" si="0"/>
        <v>Included</v>
      </c>
      <c r="O44" s="991">
        <f t="shared" si="1"/>
        <v>0</v>
      </c>
      <c r="P44" s="932"/>
      <c r="Q44" s="937">
        <f t="shared" si="2"/>
        <v>0</v>
      </c>
      <c r="R44" s="992">
        <f t="shared" si="3"/>
        <v>0</v>
      </c>
      <c r="S44" s="932"/>
      <c r="T44" s="933"/>
      <c r="U44" s="932"/>
      <c r="V44" s="934"/>
      <c r="W44" s="932"/>
      <c r="X44" s="932"/>
      <c r="Y44" s="932"/>
    </row>
    <row r="45" spans="1:25" s="935" customFormat="1" ht="45.75" customHeight="1">
      <c r="A45" s="986">
        <f t="shared" si="4"/>
        <v>27</v>
      </c>
      <c r="B45" s="986">
        <v>7000027953</v>
      </c>
      <c r="C45" s="986">
        <v>290</v>
      </c>
      <c r="D45" s="986" t="s">
        <v>149</v>
      </c>
      <c r="E45" s="986">
        <v>1000011228</v>
      </c>
      <c r="F45" s="986">
        <v>72169990</v>
      </c>
      <c r="G45" s="987"/>
      <c r="H45" s="907">
        <v>18</v>
      </c>
      <c r="I45" s="988"/>
      <c r="J45" s="986" t="s">
        <v>153</v>
      </c>
      <c r="K45" s="907" t="s">
        <v>122</v>
      </c>
      <c r="L45" s="907">
        <v>4</v>
      </c>
      <c r="M45" s="989"/>
      <c r="N45" s="990" t="str">
        <f t="shared" si="0"/>
        <v>Included</v>
      </c>
      <c r="O45" s="991">
        <f t="shared" si="1"/>
        <v>0</v>
      </c>
      <c r="P45" s="932"/>
      <c r="Q45" s="937">
        <f t="shared" si="2"/>
        <v>0</v>
      </c>
      <c r="R45" s="992">
        <f t="shared" si="3"/>
        <v>0</v>
      </c>
      <c r="S45" s="932"/>
      <c r="T45" s="933"/>
      <c r="U45" s="932"/>
      <c r="V45" s="934"/>
      <c r="W45" s="932"/>
      <c r="X45" s="932"/>
      <c r="Y45" s="932"/>
    </row>
    <row r="46" spans="1:25" s="935" customFormat="1" ht="45.75" customHeight="1">
      <c r="A46" s="986">
        <f t="shared" si="4"/>
        <v>28</v>
      </c>
      <c r="B46" s="986">
        <v>7000027953</v>
      </c>
      <c r="C46" s="986">
        <v>300</v>
      </c>
      <c r="D46" s="986" t="s">
        <v>149</v>
      </c>
      <c r="E46" s="986">
        <v>1000074847</v>
      </c>
      <c r="F46" s="986">
        <v>72169990</v>
      </c>
      <c r="G46" s="987"/>
      <c r="H46" s="907">
        <v>18</v>
      </c>
      <c r="I46" s="988"/>
      <c r="J46" s="986" t="s">
        <v>154</v>
      </c>
      <c r="K46" s="907" t="s">
        <v>122</v>
      </c>
      <c r="L46" s="907">
        <v>2</v>
      </c>
      <c r="M46" s="989"/>
      <c r="N46" s="990" t="str">
        <f t="shared" si="0"/>
        <v>Included</v>
      </c>
      <c r="O46" s="991">
        <f t="shared" si="1"/>
        <v>0</v>
      </c>
      <c r="P46" s="932"/>
      <c r="Q46" s="937">
        <f t="shared" si="2"/>
        <v>0</v>
      </c>
      <c r="R46" s="992">
        <f t="shared" si="3"/>
        <v>0</v>
      </c>
      <c r="S46" s="932"/>
      <c r="T46" s="933"/>
      <c r="U46" s="932"/>
      <c r="V46" s="934"/>
      <c r="W46" s="932"/>
      <c r="X46" s="932"/>
      <c r="Y46" s="932"/>
    </row>
    <row r="47" spans="1:25" s="935" customFormat="1" ht="45.75" customHeight="1">
      <c r="A47" s="986">
        <f t="shared" si="4"/>
        <v>29</v>
      </c>
      <c r="B47" s="986">
        <v>7000027953</v>
      </c>
      <c r="C47" s="986">
        <v>320</v>
      </c>
      <c r="D47" s="986" t="s">
        <v>155</v>
      </c>
      <c r="E47" s="986">
        <v>1000007922</v>
      </c>
      <c r="F47" s="986">
        <v>85049010</v>
      </c>
      <c r="G47" s="987"/>
      <c r="H47" s="907">
        <v>18</v>
      </c>
      <c r="I47" s="988"/>
      <c r="J47" s="986" t="s">
        <v>156</v>
      </c>
      <c r="K47" s="907" t="s">
        <v>122</v>
      </c>
      <c r="L47" s="907">
        <v>1</v>
      </c>
      <c r="M47" s="989"/>
      <c r="N47" s="990" t="str">
        <f t="shared" si="0"/>
        <v>Included</v>
      </c>
      <c r="O47" s="991">
        <f t="shared" si="1"/>
        <v>0</v>
      </c>
      <c r="P47" s="932"/>
      <c r="Q47" s="937">
        <f t="shared" si="2"/>
        <v>0</v>
      </c>
      <c r="R47" s="992">
        <f t="shared" si="3"/>
        <v>0</v>
      </c>
      <c r="S47" s="932"/>
      <c r="T47" s="933"/>
      <c r="U47" s="932"/>
      <c r="V47" s="934"/>
      <c r="W47" s="932"/>
      <c r="X47" s="932"/>
      <c r="Y47" s="932"/>
    </row>
    <row r="48" spans="1:25" s="935" customFormat="1" ht="45.75" customHeight="1">
      <c r="A48" s="986">
        <f t="shared" si="4"/>
        <v>30</v>
      </c>
      <c r="B48" s="986">
        <v>7000027953</v>
      </c>
      <c r="C48" s="986">
        <v>330</v>
      </c>
      <c r="D48" s="986" t="s">
        <v>155</v>
      </c>
      <c r="E48" s="986">
        <v>1000028279</v>
      </c>
      <c r="F48" s="986">
        <v>85049010</v>
      </c>
      <c r="G48" s="987"/>
      <c r="H48" s="907">
        <v>18</v>
      </c>
      <c r="I48" s="988"/>
      <c r="J48" s="986" t="s">
        <v>157</v>
      </c>
      <c r="K48" s="907" t="s">
        <v>122</v>
      </c>
      <c r="L48" s="907">
        <v>1</v>
      </c>
      <c r="M48" s="989"/>
      <c r="N48" s="990" t="str">
        <f t="shared" si="0"/>
        <v>Included</v>
      </c>
      <c r="O48" s="991">
        <f t="shared" si="1"/>
        <v>0</v>
      </c>
      <c r="P48" s="932"/>
      <c r="Q48" s="937">
        <f t="shared" si="2"/>
        <v>0</v>
      </c>
      <c r="R48" s="992">
        <f t="shared" si="3"/>
        <v>0</v>
      </c>
      <c r="S48" s="932"/>
      <c r="T48" s="933"/>
      <c r="U48" s="932"/>
      <c r="V48" s="934"/>
      <c r="W48" s="932"/>
      <c r="X48" s="932"/>
      <c r="Y48" s="932"/>
    </row>
    <row r="49" spans="1:25" s="935" customFormat="1" ht="45.75" customHeight="1">
      <c r="A49" s="986">
        <f t="shared" si="4"/>
        <v>31</v>
      </c>
      <c r="B49" s="986">
        <v>7000027953</v>
      </c>
      <c r="C49" s="986">
        <v>340</v>
      </c>
      <c r="D49" s="986" t="s">
        <v>155</v>
      </c>
      <c r="E49" s="986">
        <v>1000016741</v>
      </c>
      <c r="F49" s="986">
        <v>85049010</v>
      </c>
      <c r="G49" s="987"/>
      <c r="H49" s="907">
        <v>18</v>
      </c>
      <c r="I49" s="988"/>
      <c r="J49" s="986" t="s">
        <v>158</v>
      </c>
      <c r="K49" s="907" t="s">
        <v>120</v>
      </c>
      <c r="L49" s="907">
        <v>1</v>
      </c>
      <c r="M49" s="989"/>
      <c r="N49" s="990" t="str">
        <f t="shared" si="0"/>
        <v>Included</v>
      </c>
      <c r="O49" s="991">
        <f t="shared" si="1"/>
        <v>0</v>
      </c>
      <c r="P49" s="932"/>
      <c r="Q49" s="937">
        <f t="shared" si="2"/>
        <v>0</v>
      </c>
      <c r="R49" s="992">
        <f t="shared" si="3"/>
        <v>0</v>
      </c>
      <c r="S49" s="932"/>
      <c r="T49" s="933"/>
      <c r="U49" s="932"/>
      <c r="V49" s="934"/>
      <c r="W49" s="932"/>
      <c r="X49" s="932"/>
      <c r="Y49" s="932"/>
    </row>
    <row r="50" spans="1:25" s="935" customFormat="1" ht="45.75" customHeight="1">
      <c r="A50" s="986">
        <f t="shared" si="4"/>
        <v>32</v>
      </c>
      <c r="B50" s="986">
        <v>7000027953</v>
      </c>
      <c r="C50" s="986">
        <v>350</v>
      </c>
      <c r="D50" s="986" t="s">
        <v>155</v>
      </c>
      <c r="E50" s="986">
        <v>1000028954</v>
      </c>
      <c r="F50" s="986">
        <v>85049010</v>
      </c>
      <c r="G50" s="987"/>
      <c r="H50" s="907">
        <v>18</v>
      </c>
      <c r="I50" s="988"/>
      <c r="J50" s="986" t="s">
        <v>159</v>
      </c>
      <c r="K50" s="907" t="s">
        <v>120</v>
      </c>
      <c r="L50" s="907">
        <v>1</v>
      </c>
      <c r="M50" s="989"/>
      <c r="N50" s="990" t="str">
        <f t="shared" si="0"/>
        <v>Included</v>
      </c>
      <c r="O50" s="991">
        <f t="shared" si="1"/>
        <v>0</v>
      </c>
      <c r="P50" s="932"/>
      <c r="Q50" s="937">
        <f t="shared" si="2"/>
        <v>0</v>
      </c>
      <c r="R50" s="992">
        <f t="shared" si="3"/>
        <v>0</v>
      </c>
      <c r="S50" s="932"/>
      <c r="T50" s="933"/>
      <c r="U50" s="932"/>
      <c r="V50" s="934"/>
      <c r="W50" s="932"/>
      <c r="X50" s="932"/>
      <c r="Y50" s="932"/>
    </row>
    <row r="51" spans="1:25" s="935" customFormat="1" ht="45.75" customHeight="1">
      <c r="A51" s="986">
        <f t="shared" si="4"/>
        <v>33</v>
      </c>
      <c r="B51" s="986">
        <v>7000027953</v>
      </c>
      <c r="C51" s="986">
        <v>360</v>
      </c>
      <c r="D51" s="986" t="s">
        <v>155</v>
      </c>
      <c r="E51" s="986">
        <v>1000025500</v>
      </c>
      <c r="F51" s="986">
        <v>73239990</v>
      </c>
      <c r="G51" s="987"/>
      <c r="H51" s="907">
        <v>12</v>
      </c>
      <c r="I51" s="988"/>
      <c r="J51" s="986" t="s">
        <v>160</v>
      </c>
      <c r="K51" s="907" t="s">
        <v>120</v>
      </c>
      <c r="L51" s="907">
        <v>1</v>
      </c>
      <c r="M51" s="989"/>
      <c r="N51" s="990" t="str">
        <f t="shared" si="0"/>
        <v>Included</v>
      </c>
      <c r="O51" s="991">
        <f t="shared" si="1"/>
        <v>0</v>
      </c>
      <c r="P51" s="932"/>
      <c r="Q51" s="937">
        <f t="shared" si="2"/>
        <v>0</v>
      </c>
      <c r="R51" s="992">
        <f t="shared" si="3"/>
        <v>0</v>
      </c>
      <c r="S51" s="932"/>
      <c r="T51" s="933"/>
      <c r="U51" s="932"/>
      <c r="V51" s="934"/>
      <c r="W51" s="932"/>
      <c r="X51" s="932"/>
      <c r="Y51" s="932"/>
    </row>
    <row r="52" spans="1:25" s="935" customFormat="1" ht="45.75" customHeight="1">
      <c r="A52" s="986">
        <f t="shared" si="4"/>
        <v>34</v>
      </c>
      <c r="B52" s="986">
        <v>7000027953</v>
      </c>
      <c r="C52" s="986">
        <v>370</v>
      </c>
      <c r="D52" s="986" t="s">
        <v>155</v>
      </c>
      <c r="E52" s="986">
        <v>1000025697</v>
      </c>
      <c r="F52" s="986">
        <v>90183100</v>
      </c>
      <c r="G52" s="987"/>
      <c r="H52" s="907">
        <v>12</v>
      </c>
      <c r="I52" s="988"/>
      <c r="J52" s="986" t="s">
        <v>161</v>
      </c>
      <c r="K52" s="907" t="s">
        <v>120</v>
      </c>
      <c r="L52" s="907">
        <v>1</v>
      </c>
      <c r="M52" s="989"/>
      <c r="N52" s="990" t="str">
        <f t="shared" si="0"/>
        <v>Included</v>
      </c>
      <c r="O52" s="991">
        <f t="shared" si="1"/>
        <v>0</v>
      </c>
      <c r="P52" s="932"/>
      <c r="Q52" s="937">
        <f t="shared" si="2"/>
        <v>0</v>
      </c>
      <c r="R52" s="992">
        <f t="shared" si="3"/>
        <v>0</v>
      </c>
      <c r="S52" s="932"/>
      <c r="T52" s="933"/>
      <c r="U52" s="932"/>
      <c r="V52" s="934"/>
      <c r="W52" s="932"/>
      <c r="X52" s="932"/>
      <c r="Y52" s="932"/>
    </row>
    <row r="53" spans="1:25" s="935" customFormat="1" ht="84" customHeight="1">
      <c r="A53" s="986">
        <f t="shared" si="4"/>
        <v>35</v>
      </c>
      <c r="B53" s="986">
        <v>7000027953</v>
      </c>
      <c r="C53" s="986">
        <v>380</v>
      </c>
      <c r="D53" s="986" t="s">
        <v>155</v>
      </c>
      <c r="E53" s="986">
        <v>1000017810</v>
      </c>
      <c r="F53" s="986">
        <v>85049010</v>
      </c>
      <c r="G53" s="987"/>
      <c r="H53" s="907">
        <v>18</v>
      </c>
      <c r="I53" s="988"/>
      <c r="J53" s="986" t="s">
        <v>162</v>
      </c>
      <c r="K53" s="907" t="s">
        <v>120</v>
      </c>
      <c r="L53" s="907">
        <v>1</v>
      </c>
      <c r="M53" s="989"/>
      <c r="N53" s="990" t="str">
        <f t="shared" si="0"/>
        <v>Included</v>
      </c>
      <c r="O53" s="991">
        <f t="shared" si="1"/>
        <v>0</v>
      </c>
      <c r="P53" s="932"/>
      <c r="Q53" s="937">
        <f t="shared" si="2"/>
        <v>0</v>
      </c>
      <c r="R53" s="992">
        <f t="shared" si="3"/>
        <v>0</v>
      </c>
      <c r="S53" s="932"/>
      <c r="T53" s="933"/>
      <c r="U53" s="932"/>
      <c r="V53" s="934"/>
      <c r="W53" s="932"/>
      <c r="X53" s="932"/>
      <c r="Y53" s="932"/>
    </row>
    <row r="54" spans="1:25" s="935" customFormat="1" ht="45.75" customHeight="1">
      <c r="A54" s="986">
        <f t="shared" si="4"/>
        <v>36</v>
      </c>
      <c r="B54" s="986">
        <v>7000027953</v>
      </c>
      <c r="C54" s="986">
        <v>410</v>
      </c>
      <c r="D54" s="986" t="s">
        <v>163</v>
      </c>
      <c r="E54" s="986">
        <v>1000017683</v>
      </c>
      <c r="F54" s="986">
        <v>85389000</v>
      </c>
      <c r="G54" s="987"/>
      <c r="H54" s="907">
        <v>18</v>
      </c>
      <c r="I54" s="988"/>
      <c r="J54" s="986" t="s">
        <v>164</v>
      </c>
      <c r="K54" s="907" t="s">
        <v>120</v>
      </c>
      <c r="L54" s="907">
        <v>3</v>
      </c>
      <c r="M54" s="989"/>
      <c r="N54" s="990" t="str">
        <f t="shared" si="0"/>
        <v>Included</v>
      </c>
      <c r="O54" s="991">
        <f t="shared" si="1"/>
        <v>0</v>
      </c>
      <c r="P54" s="932"/>
      <c r="Q54" s="937">
        <f t="shared" si="2"/>
        <v>0</v>
      </c>
      <c r="R54" s="992">
        <f t="shared" si="3"/>
        <v>0</v>
      </c>
      <c r="S54" s="932"/>
      <c r="T54" s="933"/>
      <c r="U54" s="932"/>
      <c r="V54" s="934"/>
      <c r="W54" s="932"/>
      <c r="X54" s="932"/>
      <c r="Y54" s="932"/>
    </row>
    <row r="55" spans="1:25" s="935" customFormat="1" ht="45.75" customHeight="1">
      <c r="A55" s="986">
        <f t="shared" si="4"/>
        <v>37</v>
      </c>
      <c r="B55" s="986">
        <v>7000027953</v>
      </c>
      <c r="C55" s="986">
        <v>420</v>
      </c>
      <c r="D55" s="986" t="s">
        <v>163</v>
      </c>
      <c r="E55" s="986">
        <v>1000024355</v>
      </c>
      <c r="F55" s="986">
        <v>90303900</v>
      </c>
      <c r="G55" s="987"/>
      <c r="H55" s="907">
        <v>18</v>
      </c>
      <c r="I55" s="988"/>
      <c r="J55" s="986" t="s">
        <v>165</v>
      </c>
      <c r="K55" s="907" t="s">
        <v>120</v>
      </c>
      <c r="L55" s="907">
        <v>1</v>
      </c>
      <c r="M55" s="989"/>
      <c r="N55" s="990" t="str">
        <f t="shared" si="0"/>
        <v>Included</v>
      </c>
      <c r="O55" s="991">
        <f t="shared" si="1"/>
        <v>0</v>
      </c>
      <c r="P55" s="932"/>
      <c r="Q55" s="937">
        <f t="shared" si="2"/>
        <v>0</v>
      </c>
      <c r="R55" s="992">
        <f t="shared" si="3"/>
        <v>0</v>
      </c>
      <c r="S55" s="932"/>
      <c r="T55" s="933"/>
      <c r="U55" s="932"/>
      <c r="V55" s="934"/>
      <c r="W55" s="932"/>
      <c r="X55" s="932"/>
      <c r="Y55" s="932"/>
    </row>
    <row r="56" spans="1:25" s="935" customFormat="1" ht="45.75" customHeight="1">
      <c r="A56" s="986">
        <f t="shared" si="4"/>
        <v>38</v>
      </c>
      <c r="B56" s="986">
        <v>7000027953</v>
      </c>
      <c r="C56" s="986">
        <v>430</v>
      </c>
      <c r="D56" s="986" t="s">
        <v>163</v>
      </c>
      <c r="E56" s="986">
        <v>1000024952</v>
      </c>
      <c r="F56" s="986">
        <v>40151900</v>
      </c>
      <c r="G56" s="987"/>
      <c r="H56" s="907">
        <v>18</v>
      </c>
      <c r="I56" s="988"/>
      <c r="J56" s="986" t="s">
        <v>166</v>
      </c>
      <c r="K56" s="907" t="s">
        <v>122</v>
      </c>
      <c r="L56" s="907">
        <v>2</v>
      </c>
      <c r="M56" s="989"/>
      <c r="N56" s="990" t="str">
        <f t="shared" si="0"/>
        <v>Included</v>
      </c>
      <c r="O56" s="991">
        <f t="shared" si="1"/>
        <v>0</v>
      </c>
      <c r="P56" s="932"/>
      <c r="Q56" s="937">
        <f t="shared" si="2"/>
        <v>0</v>
      </c>
      <c r="R56" s="992">
        <f t="shared" si="3"/>
        <v>0</v>
      </c>
      <c r="S56" s="932"/>
      <c r="T56" s="933"/>
      <c r="U56" s="932"/>
      <c r="V56" s="934"/>
      <c r="W56" s="932"/>
      <c r="X56" s="932"/>
      <c r="Y56" s="932"/>
    </row>
    <row r="57" spans="1:25" s="935" customFormat="1" ht="66" customHeight="1">
      <c r="A57" s="986">
        <f t="shared" si="4"/>
        <v>39</v>
      </c>
      <c r="B57" s="986">
        <v>7000027953</v>
      </c>
      <c r="C57" s="986">
        <v>440</v>
      </c>
      <c r="D57" s="986" t="s">
        <v>163</v>
      </c>
      <c r="E57" s="986">
        <v>1000041983</v>
      </c>
      <c r="F57" s="986">
        <v>40081110</v>
      </c>
      <c r="G57" s="987"/>
      <c r="H57" s="907">
        <v>18</v>
      </c>
      <c r="I57" s="988"/>
      <c r="J57" s="986" t="s">
        <v>167</v>
      </c>
      <c r="K57" s="907" t="s">
        <v>120</v>
      </c>
      <c r="L57" s="907">
        <v>5</v>
      </c>
      <c r="M57" s="989"/>
      <c r="N57" s="990" t="str">
        <f t="shared" si="0"/>
        <v>Included</v>
      </c>
      <c r="O57" s="991">
        <f t="shared" si="1"/>
        <v>0</v>
      </c>
      <c r="P57" s="932"/>
      <c r="Q57" s="937">
        <f t="shared" si="2"/>
        <v>0</v>
      </c>
      <c r="R57" s="992">
        <f t="shared" si="3"/>
        <v>0</v>
      </c>
      <c r="S57" s="932"/>
      <c r="T57" s="933"/>
      <c r="U57" s="932"/>
      <c r="V57" s="934"/>
      <c r="W57" s="932"/>
      <c r="X57" s="932"/>
      <c r="Y57" s="932"/>
    </row>
    <row r="58" spans="1:25" s="935" customFormat="1" ht="45.75" customHeight="1">
      <c r="A58" s="986">
        <f t="shared" si="4"/>
        <v>40</v>
      </c>
      <c r="B58" s="986">
        <v>7000027953</v>
      </c>
      <c r="C58" s="986">
        <v>450</v>
      </c>
      <c r="D58" s="986" t="s">
        <v>168</v>
      </c>
      <c r="E58" s="986">
        <v>1000009039</v>
      </c>
      <c r="F58" s="986">
        <v>84151090</v>
      </c>
      <c r="G58" s="987"/>
      <c r="H58" s="907">
        <v>28</v>
      </c>
      <c r="I58" s="988"/>
      <c r="J58" s="986" t="s">
        <v>169</v>
      </c>
      <c r="K58" s="907" t="s">
        <v>120</v>
      </c>
      <c r="L58" s="907">
        <v>12</v>
      </c>
      <c r="M58" s="989"/>
      <c r="N58" s="990" t="str">
        <f t="shared" si="0"/>
        <v>Included</v>
      </c>
      <c r="O58" s="991">
        <f t="shared" si="1"/>
        <v>0</v>
      </c>
      <c r="P58" s="932"/>
      <c r="Q58" s="937">
        <f t="shared" si="2"/>
        <v>0</v>
      </c>
      <c r="R58" s="992">
        <f t="shared" si="3"/>
        <v>0</v>
      </c>
      <c r="S58" s="932"/>
      <c r="T58" s="933"/>
      <c r="U58" s="932"/>
      <c r="V58" s="934"/>
      <c r="W58" s="932"/>
      <c r="X58" s="932"/>
      <c r="Y58" s="932"/>
    </row>
    <row r="59" spans="1:25" s="935" customFormat="1" ht="45.75" customHeight="1">
      <c r="A59" s="986">
        <f t="shared" si="4"/>
        <v>41</v>
      </c>
      <c r="B59" s="986">
        <v>7000027953</v>
      </c>
      <c r="C59" s="986">
        <v>460</v>
      </c>
      <c r="D59" s="986" t="s">
        <v>168</v>
      </c>
      <c r="E59" s="986">
        <v>1000045280</v>
      </c>
      <c r="F59" s="986">
        <v>94059900</v>
      </c>
      <c r="G59" s="987"/>
      <c r="H59" s="907">
        <v>18</v>
      </c>
      <c r="I59" s="988"/>
      <c r="J59" s="986" t="s">
        <v>170</v>
      </c>
      <c r="K59" s="907" t="s">
        <v>148</v>
      </c>
      <c r="L59" s="907">
        <v>290</v>
      </c>
      <c r="M59" s="989"/>
      <c r="N59" s="990" t="str">
        <f t="shared" si="0"/>
        <v>Included</v>
      </c>
      <c r="O59" s="991">
        <f t="shared" si="1"/>
        <v>0</v>
      </c>
      <c r="P59" s="932"/>
      <c r="Q59" s="937">
        <f t="shared" si="2"/>
        <v>0</v>
      </c>
      <c r="R59" s="992">
        <f t="shared" si="3"/>
        <v>0</v>
      </c>
      <c r="S59" s="932"/>
      <c r="T59" s="933"/>
      <c r="U59" s="932"/>
      <c r="V59" s="934"/>
      <c r="W59" s="932"/>
      <c r="X59" s="932"/>
      <c r="Y59" s="932"/>
    </row>
    <row r="60" spans="1:25" s="935" customFormat="1" ht="45.75" customHeight="1">
      <c r="A60" s="986">
        <f t="shared" si="4"/>
        <v>42</v>
      </c>
      <c r="B60" s="986">
        <v>7000027953</v>
      </c>
      <c r="C60" s="986">
        <v>490</v>
      </c>
      <c r="D60" s="986" t="s">
        <v>171</v>
      </c>
      <c r="E60" s="986">
        <v>1000000956</v>
      </c>
      <c r="F60" s="986">
        <v>85462040</v>
      </c>
      <c r="G60" s="987"/>
      <c r="H60" s="907">
        <v>18</v>
      </c>
      <c r="I60" s="988"/>
      <c r="J60" s="986" t="s">
        <v>172</v>
      </c>
      <c r="K60" s="907" t="s">
        <v>120</v>
      </c>
      <c r="L60" s="907">
        <v>30</v>
      </c>
      <c r="M60" s="989"/>
      <c r="N60" s="990" t="str">
        <f t="shared" si="0"/>
        <v>Included</v>
      </c>
      <c r="O60" s="991">
        <f t="shared" si="1"/>
        <v>0</v>
      </c>
      <c r="P60" s="932"/>
      <c r="Q60" s="937">
        <f t="shared" si="2"/>
        <v>0</v>
      </c>
      <c r="R60" s="992">
        <f t="shared" si="3"/>
        <v>0</v>
      </c>
      <c r="S60" s="932"/>
      <c r="T60" s="933"/>
      <c r="U60" s="932"/>
      <c r="V60" s="934"/>
      <c r="W60" s="932"/>
      <c r="X60" s="932"/>
      <c r="Y60" s="932"/>
    </row>
    <row r="61" spans="1:25" s="935" customFormat="1" ht="45.75" customHeight="1">
      <c r="A61" s="986">
        <f t="shared" si="4"/>
        <v>43</v>
      </c>
      <c r="B61" s="986">
        <v>7000027953</v>
      </c>
      <c r="C61" s="986">
        <v>500</v>
      </c>
      <c r="D61" s="986" t="s">
        <v>171</v>
      </c>
      <c r="E61" s="986">
        <v>1000043522</v>
      </c>
      <c r="F61" s="986">
        <v>85359090</v>
      </c>
      <c r="G61" s="987"/>
      <c r="H61" s="907">
        <v>18</v>
      </c>
      <c r="I61" s="988"/>
      <c r="J61" s="986" t="s">
        <v>173</v>
      </c>
      <c r="K61" s="907" t="s">
        <v>120</v>
      </c>
      <c r="L61" s="907">
        <v>9</v>
      </c>
      <c r="M61" s="989"/>
      <c r="N61" s="990" t="str">
        <f t="shared" si="0"/>
        <v>Included</v>
      </c>
      <c r="O61" s="991">
        <f t="shared" si="1"/>
        <v>0</v>
      </c>
      <c r="P61" s="932"/>
      <c r="Q61" s="937">
        <f t="shared" si="2"/>
        <v>0</v>
      </c>
      <c r="R61" s="992">
        <f t="shared" si="3"/>
        <v>0</v>
      </c>
      <c r="S61" s="932"/>
      <c r="T61" s="933"/>
      <c r="U61" s="932"/>
      <c r="V61" s="934"/>
      <c r="W61" s="932"/>
      <c r="X61" s="932"/>
      <c r="Y61" s="932"/>
    </row>
    <row r="62" spans="1:25" s="935" customFormat="1" ht="45.75" customHeight="1">
      <c r="A62" s="986">
        <f t="shared" si="4"/>
        <v>44</v>
      </c>
      <c r="B62" s="986">
        <v>7000027953</v>
      </c>
      <c r="C62" s="986">
        <v>510</v>
      </c>
      <c r="D62" s="986" t="s">
        <v>171</v>
      </c>
      <c r="E62" s="986">
        <v>1000000946</v>
      </c>
      <c r="F62" s="986">
        <v>85353090</v>
      </c>
      <c r="G62" s="987"/>
      <c r="H62" s="907">
        <v>18</v>
      </c>
      <c r="I62" s="988"/>
      <c r="J62" s="986" t="s">
        <v>174</v>
      </c>
      <c r="K62" s="907" t="s">
        <v>120</v>
      </c>
      <c r="L62" s="907">
        <v>8</v>
      </c>
      <c r="M62" s="989"/>
      <c r="N62" s="990" t="str">
        <f t="shared" si="0"/>
        <v>Included</v>
      </c>
      <c r="O62" s="991">
        <f t="shared" si="1"/>
        <v>0</v>
      </c>
      <c r="P62" s="932"/>
      <c r="Q62" s="937">
        <f t="shared" si="2"/>
        <v>0</v>
      </c>
      <c r="R62" s="992">
        <f t="shared" si="3"/>
        <v>0</v>
      </c>
      <c r="S62" s="932"/>
      <c r="T62" s="933"/>
      <c r="U62" s="932"/>
      <c r="V62" s="934"/>
      <c r="W62" s="932"/>
      <c r="X62" s="932"/>
      <c r="Y62" s="932"/>
    </row>
    <row r="63" spans="1:25" s="935" customFormat="1" ht="45.75" customHeight="1">
      <c r="A63" s="986">
        <f t="shared" si="4"/>
        <v>45</v>
      </c>
      <c r="B63" s="986">
        <v>7000027953</v>
      </c>
      <c r="C63" s="986">
        <v>520</v>
      </c>
      <c r="D63" s="986" t="s">
        <v>171</v>
      </c>
      <c r="E63" s="986">
        <v>1000043528</v>
      </c>
      <c r="F63" s="986">
        <v>85353090</v>
      </c>
      <c r="G63" s="987"/>
      <c r="H63" s="907">
        <v>18</v>
      </c>
      <c r="I63" s="988"/>
      <c r="J63" s="986" t="s">
        <v>175</v>
      </c>
      <c r="K63" s="907" t="s">
        <v>120</v>
      </c>
      <c r="L63" s="907">
        <v>1</v>
      </c>
      <c r="M63" s="989"/>
      <c r="N63" s="990" t="str">
        <f t="shared" si="0"/>
        <v>Included</v>
      </c>
      <c r="O63" s="991">
        <f t="shared" si="1"/>
        <v>0</v>
      </c>
      <c r="P63" s="932"/>
      <c r="Q63" s="937">
        <f t="shared" si="2"/>
        <v>0</v>
      </c>
      <c r="R63" s="992">
        <f t="shared" si="3"/>
        <v>0</v>
      </c>
      <c r="S63" s="932"/>
      <c r="T63" s="933"/>
      <c r="U63" s="932"/>
      <c r="V63" s="934"/>
      <c r="W63" s="932"/>
      <c r="X63" s="932"/>
      <c r="Y63" s="932"/>
    </row>
    <row r="64" spans="1:25" s="935" customFormat="1" ht="45.75" customHeight="1">
      <c r="A64" s="986">
        <f t="shared" si="4"/>
        <v>46</v>
      </c>
      <c r="B64" s="986">
        <v>7000027953</v>
      </c>
      <c r="C64" s="986">
        <v>530</v>
      </c>
      <c r="D64" s="986" t="s">
        <v>171</v>
      </c>
      <c r="E64" s="986">
        <v>1000062355</v>
      </c>
      <c r="F64" s="986">
        <v>85359030</v>
      </c>
      <c r="G64" s="987"/>
      <c r="H64" s="907">
        <v>18</v>
      </c>
      <c r="I64" s="988"/>
      <c r="J64" s="986" t="s">
        <v>176</v>
      </c>
      <c r="K64" s="907" t="s">
        <v>120</v>
      </c>
      <c r="L64" s="907">
        <v>9</v>
      </c>
      <c r="M64" s="989"/>
      <c r="N64" s="990" t="str">
        <f t="shared" si="0"/>
        <v>Included</v>
      </c>
      <c r="O64" s="991">
        <f t="shared" si="1"/>
        <v>0</v>
      </c>
      <c r="P64" s="932"/>
      <c r="Q64" s="937">
        <f t="shared" si="2"/>
        <v>0</v>
      </c>
      <c r="R64" s="992">
        <f t="shared" si="3"/>
        <v>0</v>
      </c>
      <c r="S64" s="932"/>
      <c r="T64" s="933"/>
      <c r="U64" s="932"/>
      <c r="V64" s="934"/>
      <c r="W64" s="932"/>
      <c r="X64" s="932"/>
      <c r="Y64" s="932"/>
    </row>
    <row r="65" spans="1:25" s="935" customFormat="1" ht="45.75" customHeight="1">
      <c r="A65" s="986">
        <f t="shared" si="4"/>
        <v>47</v>
      </c>
      <c r="B65" s="986">
        <v>7000027953</v>
      </c>
      <c r="C65" s="986">
        <v>540</v>
      </c>
      <c r="D65" s="986" t="s">
        <v>171</v>
      </c>
      <c r="E65" s="986">
        <v>1000043521</v>
      </c>
      <c r="F65" s="986">
        <v>85352913</v>
      </c>
      <c r="G65" s="987"/>
      <c r="H65" s="907">
        <v>18</v>
      </c>
      <c r="I65" s="988"/>
      <c r="J65" s="986" t="s">
        <v>177</v>
      </c>
      <c r="K65" s="907" t="s">
        <v>120</v>
      </c>
      <c r="L65" s="907">
        <v>3</v>
      </c>
      <c r="M65" s="989"/>
      <c r="N65" s="990" t="str">
        <f t="shared" si="0"/>
        <v>Included</v>
      </c>
      <c r="O65" s="991">
        <f t="shared" si="1"/>
        <v>0</v>
      </c>
      <c r="P65" s="932"/>
      <c r="Q65" s="937">
        <f t="shared" si="2"/>
        <v>0</v>
      </c>
      <c r="R65" s="992">
        <f t="shared" si="3"/>
        <v>0</v>
      </c>
      <c r="S65" s="932"/>
      <c r="T65" s="933"/>
      <c r="U65" s="932"/>
      <c r="V65" s="934"/>
      <c r="W65" s="932"/>
      <c r="X65" s="932"/>
      <c r="Y65" s="932"/>
    </row>
    <row r="66" spans="1:25" s="935" customFormat="1" ht="45.75" customHeight="1">
      <c r="A66" s="986">
        <f t="shared" si="4"/>
        <v>48</v>
      </c>
      <c r="B66" s="986">
        <v>7000027953</v>
      </c>
      <c r="C66" s="986">
        <v>550</v>
      </c>
      <c r="D66" s="986" t="s">
        <v>171</v>
      </c>
      <c r="E66" s="986">
        <v>1000036876</v>
      </c>
      <c r="F66" s="986">
        <v>85353090</v>
      </c>
      <c r="G66" s="987"/>
      <c r="H66" s="907">
        <v>18</v>
      </c>
      <c r="I66" s="988"/>
      <c r="J66" s="986" t="s">
        <v>178</v>
      </c>
      <c r="K66" s="907" t="s">
        <v>120</v>
      </c>
      <c r="L66" s="907">
        <v>2</v>
      </c>
      <c r="M66" s="989"/>
      <c r="N66" s="990" t="str">
        <f t="shared" si="0"/>
        <v>Included</v>
      </c>
      <c r="O66" s="991">
        <f t="shared" si="1"/>
        <v>0</v>
      </c>
      <c r="P66" s="932"/>
      <c r="Q66" s="937">
        <f t="shared" si="2"/>
        <v>0</v>
      </c>
      <c r="R66" s="992">
        <f t="shared" si="3"/>
        <v>0</v>
      </c>
      <c r="S66" s="932"/>
      <c r="T66" s="933"/>
      <c r="U66" s="932"/>
      <c r="V66" s="934"/>
      <c r="W66" s="932"/>
      <c r="X66" s="932"/>
      <c r="Y66" s="932"/>
    </row>
    <row r="67" spans="1:25" s="935" customFormat="1" ht="41.25" customHeight="1">
      <c r="A67" s="986">
        <f t="shared" si="4"/>
        <v>49</v>
      </c>
      <c r="B67" s="986">
        <v>7000027953</v>
      </c>
      <c r="C67" s="986">
        <v>560</v>
      </c>
      <c r="D67" s="986" t="s">
        <v>171</v>
      </c>
      <c r="E67" s="986">
        <v>1000001582</v>
      </c>
      <c r="F67" s="986">
        <v>85462040</v>
      </c>
      <c r="G67" s="987"/>
      <c r="H67" s="907">
        <v>18</v>
      </c>
      <c r="I67" s="988"/>
      <c r="J67" s="986" t="s">
        <v>179</v>
      </c>
      <c r="K67" s="907" t="s">
        <v>120</v>
      </c>
      <c r="L67" s="907">
        <v>12</v>
      </c>
      <c r="M67" s="989"/>
      <c r="N67" s="990" t="str">
        <f t="shared" ref="N67:N82" si="5">IF(M67=0, "Included",IF(ISERROR(L67*M67), M67, L67*M67))</f>
        <v>Included</v>
      </c>
      <c r="O67" s="991">
        <f t="shared" ref="O67:O82" si="6">R67</f>
        <v>0</v>
      </c>
      <c r="P67" s="932"/>
      <c r="Q67" s="937">
        <f t="shared" ref="Q67:Q82" si="7">IF(N67="Included",0,N67)</f>
        <v>0</v>
      </c>
      <c r="R67" s="992">
        <f>IF(I67="", H67*Q67/100,I67*Q67)</f>
        <v>0</v>
      </c>
      <c r="S67" s="932"/>
      <c r="T67" s="933"/>
      <c r="U67" s="932"/>
      <c r="V67" s="934"/>
      <c r="W67" s="932"/>
      <c r="X67" s="932"/>
      <c r="Y67" s="932"/>
    </row>
    <row r="68" spans="1:25" s="935" customFormat="1" ht="155.25" customHeight="1">
      <c r="A68" s="986">
        <f t="shared" si="4"/>
        <v>50</v>
      </c>
      <c r="B68" s="986">
        <v>7000027953</v>
      </c>
      <c r="C68" s="986">
        <v>570</v>
      </c>
      <c r="D68" s="986" t="s">
        <v>171</v>
      </c>
      <c r="E68" s="986">
        <v>1000036878</v>
      </c>
      <c r="F68" s="986">
        <v>85359090</v>
      </c>
      <c r="G68" s="987"/>
      <c r="H68" s="907">
        <v>18</v>
      </c>
      <c r="I68" s="988"/>
      <c r="J68" s="986" t="s">
        <v>180</v>
      </c>
      <c r="K68" s="907" t="s">
        <v>120</v>
      </c>
      <c r="L68" s="907">
        <v>6</v>
      </c>
      <c r="M68" s="989"/>
      <c r="N68" s="990" t="str">
        <f t="shared" si="5"/>
        <v>Included</v>
      </c>
      <c r="O68" s="991">
        <f t="shared" si="6"/>
        <v>0</v>
      </c>
      <c r="P68" s="932"/>
      <c r="Q68" s="937">
        <f t="shared" si="7"/>
        <v>0</v>
      </c>
      <c r="R68" s="992">
        <f t="shared" ref="R68:R90" si="8">IF(I68="", H68*Q68/100,I68*Q68)</f>
        <v>0</v>
      </c>
      <c r="S68" s="932"/>
      <c r="T68" s="933"/>
      <c r="U68" s="932"/>
      <c r="V68" s="934"/>
      <c r="W68" s="932"/>
      <c r="X68" s="932"/>
      <c r="Y68" s="932"/>
    </row>
    <row r="69" spans="1:25" s="935" customFormat="1" ht="66" customHeight="1">
      <c r="A69" s="986">
        <f t="shared" si="4"/>
        <v>51</v>
      </c>
      <c r="B69" s="986">
        <v>7000027953</v>
      </c>
      <c r="C69" s="986">
        <v>580</v>
      </c>
      <c r="D69" s="986" t="s">
        <v>171</v>
      </c>
      <c r="E69" s="986">
        <v>1000000972</v>
      </c>
      <c r="F69" s="986">
        <v>85359090</v>
      </c>
      <c r="G69" s="987"/>
      <c r="H69" s="907">
        <v>18</v>
      </c>
      <c r="I69" s="988"/>
      <c r="J69" s="986" t="s">
        <v>181</v>
      </c>
      <c r="K69" s="907" t="s">
        <v>120</v>
      </c>
      <c r="L69" s="907">
        <v>3</v>
      </c>
      <c r="M69" s="989"/>
      <c r="N69" s="990" t="str">
        <f t="shared" si="5"/>
        <v>Included</v>
      </c>
      <c r="O69" s="991">
        <f t="shared" si="6"/>
        <v>0</v>
      </c>
      <c r="P69" s="932"/>
      <c r="Q69" s="937">
        <f t="shared" si="7"/>
        <v>0</v>
      </c>
      <c r="R69" s="992">
        <f t="shared" si="8"/>
        <v>0</v>
      </c>
      <c r="S69" s="932"/>
      <c r="T69" s="933"/>
      <c r="U69" s="932"/>
      <c r="V69" s="934"/>
      <c r="W69" s="932"/>
      <c r="X69" s="932"/>
      <c r="Y69" s="932"/>
    </row>
    <row r="70" spans="1:25" s="935" customFormat="1" ht="45.75" customHeight="1">
      <c r="A70" s="986">
        <f t="shared" si="4"/>
        <v>52</v>
      </c>
      <c r="B70" s="986">
        <v>7000027953</v>
      </c>
      <c r="C70" s="986">
        <v>590</v>
      </c>
      <c r="D70" s="986" t="s">
        <v>171</v>
      </c>
      <c r="E70" s="986">
        <v>1000036700</v>
      </c>
      <c r="F70" s="986">
        <v>85176210</v>
      </c>
      <c r="G70" s="987"/>
      <c r="H70" s="907">
        <v>18</v>
      </c>
      <c r="I70" s="988"/>
      <c r="J70" s="986" t="s">
        <v>182</v>
      </c>
      <c r="K70" s="907" t="s">
        <v>120</v>
      </c>
      <c r="L70" s="907">
        <v>2</v>
      </c>
      <c r="M70" s="989"/>
      <c r="N70" s="990" t="str">
        <f t="shared" si="5"/>
        <v>Included</v>
      </c>
      <c r="O70" s="991">
        <f t="shared" si="6"/>
        <v>0</v>
      </c>
      <c r="P70" s="932"/>
      <c r="Q70" s="937">
        <f t="shared" si="7"/>
        <v>0</v>
      </c>
      <c r="R70" s="992">
        <f t="shared" si="8"/>
        <v>0</v>
      </c>
      <c r="S70" s="932"/>
      <c r="T70" s="933"/>
      <c r="U70" s="932"/>
      <c r="V70" s="934"/>
      <c r="W70" s="932"/>
      <c r="X70" s="932"/>
      <c r="Y70" s="932"/>
    </row>
    <row r="71" spans="1:25" s="935" customFormat="1" ht="45.75" customHeight="1">
      <c r="A71" s="986">
        <f t="shared" si="4"/>
        <v>53</v>
      </c>
      <c r="B71" s="986">
        <v>7000027953</v>
      </c>
      <c r="C71" s="986">
        <v>600</v>
      </c>
      <c r="D71" s="986" t="s">
        <v>171</v>
      </c>
      <c r="E71" s="986">
        <v>1000020395</v>
      </c>
      <c r="F71" s="986">
        <v>85354010</v>
      </c>
      <c r="G71" s="987"/>
      <c r="H71" s="907">
        <v>18</v>
      </c>
      <c r="I71" s="988"/>
      <c r="J71" s="986" t="s">
        <v>183</v>
      </c>
      <c r="K71" s="907" t="s">
        <v>120</v>
      </c>
      <c r="L71" s="907">
        <v>6</v>
      </c>
      <c r="M71" s="989"/>
      <c r="N71" s="990" t="str">
        <f t="shared" si="5"/>
        <v>Included</v>
      </c>
      <c r="O71" s="991">
        <f t="shared" si="6"/>
        <v>0</v>
      </c>
      <c r="P71" s="932"/>
      <c r="Q71" s="937">
        <f t="shared" si="7"/>
        <v>0</v>
      </c>
      <c r="R71" s="992">
        <f t="shared" si="8"/>
        <v>0</v>
      </c>
      <c r="S71" s="932"/>
      <c r="T71" s="933"/>
      <c r="U71" s="932"/>
      <c r="V71" s="934"/>
      <c r="W71" s="932"/>
      <c r="X71" s="932"/>
      <c r="Y71" s="932"/>
    </row>
    <row r="72" spans="1:25" s="935" customFormat="1" ht="45.75" customHeight="1">
      <c r="A72" s="986">
        <f t="shared" si="4"/>
        <v>54</v>
      </c>
      <c r="B72" s="986">
        <v>7000027953</v>
      </c>
      <c r="C72" s="986">
        <v>610</v>
      </c>
      <c r="D72" s="986" t="s">
        <v>171</v>
      </c>
      <c r="E72" s="986">
        <v>1000001585</v>
      </c>
      <c r="F72" s="986">
        <v>85359030</v>
      </c>
      <c r="G72" s="987"/>
      <c r="H72" s="907">
        <v>18</v>
      </c>
      <c r="I72" s="988"/>
      <c r="J72" s="986" t="s">
        <v>184</v>
      </c>
      <c r="K72" s="907" t="s">
        <v>120</v>
      </c>
      <c r="L72" s="907">
        <v>2</v>
      </c>
      <c r="M72" s="989"/>
      <c r="N72" s="990" t="str">
        <f t="shared" si="5"/>
        <v>Included</v>
      </c>
      <c r="O72" s="991">
        <f t="shared" si="6"/>
        <v>0</v>
      </c>
      <c r="P72" s="932"/>
      <c r="Q72" s="937">
        <f t="shared" si="7"/>
        <v>0</v>
      </c>
      <c r="R72" s="992">
        <f t="shared" si="8"/>
        <v>0</v>
      </c>
      <c r="S72" s="932"/>
      <c r="T72" s="933"/>
      <c r="U72" s="932"/>
      <c r="V72" s="934"/>
      <c r="W72" s="932"/>
      <c r="X72" s="932"/>
      <c r="Y72" s="932"/>
    </row>
    <row r="73" spans="1:25" s="935" customFormat="1" ht="55.5" customHeight="1">
      <c r="A73" s="986">
        <f t="shared" si="4"/>
        <v>55</v>
      </c>
      <c r="B73" s="986">
        <v>7000027953</v>
      </c>
      <c r="C73" s="986">
        <v>630</v>
      </c>
      <c r="D73" s="986" t="s">
        <v>185</v>
      </c>
      <c r="E73" s="986">
        <v>1000028570</v>
      </c>
      <c r="F73" s="986">
        <v>85352911</v>
      </c>
      <c r="G73" s="987"/>
      <c r="H73" s="907">
        <v>18</v>
      </c>
      <c r="I73" s="988"/>
      <c r="J73" s="986" t="s">
        <v>186</v>
      </c>
      <c r="K73" s="907" t="s">
        <v>187</v>
      </c>
      <c r="L73" s="907">
        <v>1</v>
      </c>
      <c r="M73" s="989"/>
      <c r="N73" s="990" t="str">
        <f t="shared" si="5"/>
        <v>Included</v>
      </c>
      <c r="O73" s="991">
        <f t="shared" si="6"/>
        <v>0</v>
      </c>
      <c r="P73" s="932"/>
      <c r="Q73" s="937">
        <f t="shared" si="7"/>
        <v>0</v>
      </c>
      <c r="R73" s="992">
        <f t="shared" si="8"/>
        <v>0</v>
      </c>
      <c r="S73" s="932"/>
      <c r="T73" s="933"/>
      <c r="U73" s="932"/>
      <c r="V73" s="934"/>
      <c r="W73" s="932"/>
      <c r="X73" s="932"/>
      <c r="Y73" s="932"/>
    </row>
    <row r="74" spans="1:25" s="935" customFormat="1" ht="46.5" customHeight="1">
      <c r="A74" s="986">
        <f t="shared" si="4"/>
        <v>56</v>
      </c>
      <c r="B74" s="986">
        <v>7000027953</v>
      </c>
      <c r="C74" s="986">
        <v>640</v>
      </c>
      <c r="D74" s="986" t="s">
        <v>185</v>
      </c>
      <c r="E74" s="986">
        <v>1000028573</v>
      </c>
      <c r="F74" s="986">
        <v>85353090</v>
      </c>
      <c r="G74" s="987"/>
      <c r="H74" s="907">
        <v>18</v>
      </c>
      <c r="I74" s="988"/>
      <c r="J74" s="986" t="s">
        <v>188</v>
      </c>
      <c r="K74" s="907" t="s">
        <v>187</v>
      </c>
      <c r="L74" s="907">
        <v>1</v>
      </c>
      <c r="M74" s="989"/>
      <c r="N74" s="990" t="str">
        <f t="shared" si="5"/>
        <v>Included</v>
      </c>
      <c r="O74" s="991">
        <f t="shared" si="6"/>
        <v>0</v>
      </c>
      <c r="P74" s="932"/>
      <c r="Q74" s="937">
        <f t="shared" si="7"/>
        <v>0</v>
      </c>
      <c r="R74" s="992">
        <f t="shared" si="8"/>
        <v>0</v>
      </c>
      <c r="S74" s="932"/>
      <c r="T74" s="933"/>
      <c r="U74" s="932"/>
      <c r="V74" s="934"/>
      <c r="W74" s="932"/>
      <c r="X74" s="932"/>
      <c r="Y74" s="932"/>
    </row>
    <row r="75" spans="1:25" s="935" customFormat="1" ht="46.5" customHeight="1">
      <c r="A75" s="986">
        <f t="shared" si="4"/>
        <v>57</v>
      </c>
      <c r="B75" s="986">
        <v>7000027953</v>
      </c>
      <c r="C75" s="986">
        <v>690</v>
      </c>
      <c r="D75" s="986" t="s">
        <v>185</v>
      </c>
      <c r="E75" s="986">
        <v>1000028572</v>
      </c>
      <c r="F75" s="986">
        <v>85359090</v>
      </c>
      <c r="G75" s="987"/>
      <c r="H75" s="907">
        <v>18</v>
      </c>
      <c r="I75" s="988"/>
      <c r="J75" s="986" t="s">
        <v>189</v>
      </c>
      <c r="K75" s="907" t="s">
        <v>187</v>
      </c>
      <c r="L75" s="907">
        <v>1</v>
      </c>
      <c r="M75" s="989"/>
      <c r="N75" s="990" t="str">
        <f t="shared" si="5"/>
        <v>Included</v>
      </c>
      <c r="O75" s="991">
        <f t="shared" si="6"/>
        <v>0</v>
      </c>
      <c r="P75" s="932"/>
      <c r="Q75" s="937">
        <f t="shared" si="7"/>
        <v>0</v>
      </c>
      <c r="R75" s="992">
        <f t="shared" si="8"/>
        <v>0</v>
      </c>
      <c r="S75" s="932"/>
      <c r="T75" s="933"/>
      <c r="U75" s="932"/>
      <c r="V75" s="934"/>
      <c r="W75" s="932"/>
      <c r="X75" s="932"/>
      <c r="Y75" s="932"/>
    </row>
    <row r="76" spans="1:25" s="935" customFormat="1" ht="53.25" customHeight="1">
      <c r="A76" s="986">
        <f t="shared" si="4"/>
        <v>58</v>
      </c>
      <c r="B76" s="986">
        <v>7000027953</v>
      </c>
      <c r="C76" s="986">
        <v>650</v>
      </c>
      <c r="D76" s="986" t="s">
        <v>185</v>
      </c>
      <c r="E76" s="986">
        <v>1000028571</v>
      </c>
      <c r="F76" s="986">
        <v>85359090</v>
      </c>
      <c r="G76" s="987"/>
      <c r="H76" s="907">
        <v>18</v>
      </c>
      <c r="I76" s="988"/>
      <c r="J76" s="986" t="s">
        <v>190</v>
      </c>
      <c r="K76" s="907" t="s">
        <v>187</v>
      </c>
      <c r="L76" s="907">
        <v>1</v>
      </c>
      <c r="M76" s="989"/>
      <c r="N76" s="990" t="str">
        <f t="shared" si="5"/>
        <v>Included</v>
      </c>
      <c r="O76" s="991">
        <f t="shared" si="6"/>
        <v>0</v>
      </c>
      <c r="P76" s="932"/>
      <c r="Q76" s="937">
        <f t="shared" si="7"/>
        <v>0</v>
      </c>
      <c r="R76" s="992">
        <f t="shared" si="8"/>
        <v>0</v>
      </c>
      <c r="S76" s="932"/>
      <c r="T76" s="933"/>
      <c r="U76" s="932"/>
      <c r="V76" s="934"/>
      <c r="W76" s="932"/>
      <c r="X76" s="932"/>
      <c r="Y76" s="932"/>
    </row>
    <row r="77" spans="1:25" s="935" customFormat="1" ht="44.25" customHeight="1">
      <c r="A77" s="986">
        <f t="shared" si="4"/>
        <v>59</v>
      </c>
      <c r="B77" s="986">
        <v>7000027953</v>
      </c>
      <c r="C77" s="986">
        <v>660</v>
      </c>
      <c r="D77" s="986" t="s">
        <v>185</v>
      </c>
      <c r="E77" s="986">
        <v>1000032837</v>
      </c>
      <c r="F77" s="986">
        <v>85354010</v>
      </c>
      <c r="G77" s="987"/>
      <c r="H77" s="907">
        <v>18</v>
      </c>
      <c r="I77" s="988"/>
      <c r="J77" s="986" t="s">
        <v>191</v>
      </c>
      <c r="K77" s="907" t="s">
        <v>120</v>
      </c>
      <c r="L77" s="907">
        <v>1</v>
      </c>
      <c r="M77" s="989"/>
      <c r="N77" s="990" t="str">
        <f t="shared" si="5"/>
        <v>Included</v>
      </c>
      <c r="O77" s="991">
        <f t="shared" si="6"/>
        <v>0</v>
      </c>
      <c r="P77" s="932"/>
      <c r="Q77" s="937">
        <f t="shared" si="7"/>
        <v>0</v>
      </c>
      <c r="R77" s="992">
        <f t="shared" si="8"/>
        <v>0</v>
      </c>
      <c r="S77" s="932"/>
      <c r="T77" s="933"/>
      <c r="U77" s="932"/>
      <c r="V77" s="934"/>
      <c r="W77" s="932"/>
      <c r="X77" s="932"/>
      <c r="Y77" s="932"/>
    </row>
    <row r="78" spans="1:25" s="935" customFormat="1" ht="45.75" customHeight="1">
      <c r="A78" s="986">
        <f t="shared" si="4"/>
        <v>60</v>
      </c>
      <c r="B78" s="986">
        <v>7000027953</v>
      </c>
      <c r="C78" s="986">
        <v>670</v>
      </c>
      <c r="D78" s="986" t="s">
        <v>185</v>
      </c>
      <c r="E78" s="986">
        <v>1000019912</v>
      </c>
      <c r="F78" s="986">
        <v>85371000</v>
      </c>
      <c r="G78" s="987"/>
      <c r="H78" s="907">
        <v>18</v>
      </c>
      <c r="I78" s="988"/>
      <c r="J78" s="986" t="s">
        <v>192</v>
      </c>
      <c r="K78" s="907" t="s">
        <v>193</v>
      </c>
      <c r="L78" s="907">
        <v>1</v>
      </c>
      <c r="M78" s="989"/>
      <c r="N78" s="990" t="str">
        <f t="shared" si="5"/>
        <v>Included</v>
      </c>
      <c r="O78" s="991">
        <f t="shared" si="6"/>
        <v>0</v>
      </c>
      <c r="P78" s="932"/>
      <c r="Q78" s="937">
        <f t="shared" si="7"/>
        <v>0</v>
      </c>
      <c r="R78" s="992">
        <f t="shared" si="8"/>
        <v>0</v>
      </c>
      <c r="S78" s="932"/>
      <c r="T78" s="933"/>
      <c r="U78" s="932"/>
      <c r="V78" s="934"/>
      <c r="W78" s="932"/>
      <c r="X78" s="932"/>
      <c r="Y78" s="932"/>
    </row>
    <row r="79" spans="1:25" s="935" customFormat="1" ht="45.75" customHeight="1">
      <c r="A79" s="986">
        <f t="shared" si="4"/>
        <v>61</v>
      </c>
      <c r="B79" s="986">
        <v>7000027953</v>
      </c>
      <c r="C79" s="986">
        <v>680</v>
      </c>
      <c r="D79" s="986" t="s">
        <v>185</v>
      </c>
      <c r="E79" s="986">
        <v>1000019927</v>
      </c>
      <c r="F79" s="986">
        <v>85389000</v>
      </c>
      <c r="G79" s="987"/>
      <c r="H79" s="907">
        <v>18</v>
      </c>
      <c r="I79" s="988"/>
      <c r="J79" s="986" t="s">
        <v>194</v>
      </c>
      <c r="K79" s="907" t="s">
        <v>193</v>
      </c>
      <c r="L79" s="907">
        <v>1</v>
      </c>
      <c r="M79" s="989"/>
      <c r="N79" s="990" t="str">
        <f t="shared" si="5"/>
        <v>Included</v>
      </c>
      <c r="O79" s="991">
        <f t="shared" si="6"/>
        <v>0</v>
      </c>
      <c r="P79" s="932"/>
      <c r="Q79" s="937">
        <f t="shared" si="7"/>
        <v>0</v>
      </c>
      <c r="R79" s="992">
        <f t="shared" si="8"/>
        <v>0</v>
      </c>
      <c r="S79" s="932"/>
      <c r="T79" s="933"/>
      <c r="U79" s="932"/>
      <c r="V79" s="934"/>
      <c r="W79" s="932"/>
      <c r="X79" s="932"/>
      <c r="Y79" s="932"/>
    </row>
    <row r="80" spans="1:25" s="935" customFormat="1" ht="45.75" customHeight="1">
      <c r="A80" s="986">
        <f t="shared" si="4"/>
        <v>62</v>
      </c>
      <c r="B80" s="986">
        <v>7000027953</v>
      </c>
      <c r="C80" s="986">
        <v>700</v>
      </c>
      <c r="D80" s="986" t="s">
        <v>195</v>
      </c>
      <c r="E80" s="986">
        <v>1000015954</v>
      </c>
      <c r="F80" s="986">
        <v>73082011</v>
      </c>
      <c r="G80" s="987"/>
      <c r="H80" s="907">
        <v>18</v>
      </c>
      <c r="I80" s="988"/>
      <c r="J80" s="986" t="s">
        <v>196</v>
      </c>
      <c r="K80" s="907" t="s">
        <v>197</v>
      </c>
      <c r="L80" s="907">
        <v>99</v>
      </c>
      <c r="M80" s="989"/>
      <c r="N80" s="990" t="str">
        <f t="shared" si="5"/>
        <v>Included</v>
      </c>
      <c r="O80" s="991">
        <f t="shared" si="6"/>
        <v>0</v>
      </c>
      <c r="P80" s="932"/>
      <c r="Q80" s="937">
        <f t="shared" si="7"/>
        <v>0</v>
      </c>
      <c r="R80" s="992">
        <f t="shared" si="8"/>
        <v>0</v>
      </c>
      <c r="S80" s="932"/>
      <c r="T80" s="933"/>
      <c r="U80" s="932"/>
      <c r="V80" s="934"/>
      <c r="W80" s="932"/>
      <c r="X80" s="932"/>
      <c r="Y80" s="932"/>
    </row>
    <row r="81" spans="1:25" s="935" customFormat="1" ht="45.75" customHeight="1">
      <c r="A81" s="986">
        <f t="shared" si="4"/>
        <v>63</v>
      </c>
      <c r="B81" s="986">
        <v>7000027953</v>
      </c>
      <c r="C81" s="986">
        <v>710</v>
      </c>
      <c r="D81" s="986" t="s">
        <v>195</v>
      </c>
      <c r="E81" s="986">
        <v>1000011713</v>
      </c>
      <c r="F81" s="986">
        <v>73082011</v>
      </c>
      <c r="G81" s="987"/>
      <c r="H81" s="907">
        <v>18</v>
      </c>
      <c r="I81" s="988"/>
      <c r="J81" s="986" t="s">
        <v>198</v>
      </c>
      <c r="K81" s="907" t="s">
        <v>197</v>
      </c>
      <c r="L81" s="907">
        <v>15</v>
      </c>
      <c r="M81" s="989"/>
      <c r="N81" s="990" t="str">
        <f t="shared" si="5"/>
        <v>Included</v>
      </c>
      <c r="O81" s="991">
        <f t="shared" si="6"/>
        <v>0</v>
      </c>
      <c r="P81" s="932"/>
      <c r="Q81" s="937">
        <f t="shared" si="7"/>
        <v>0</v>
      </c>
      <c r="R81" s="992">
        <f t="shared" si="8"/>
        <v>0</v>
      </c>
      <c r="S81" s="932"/>
      <c r="T81" s="933"/>
      <c r="U81" s="932"/>
      <c r="V81" s="934"/>
      <c r="W81" s="932"/>
      <c r="X81" s="932"/>
      <c r="Y81" s="932"/>
    </row>
    <row r="82" spans="1:25" s="935" customFormat="1" ht="45.75" customHeight="1">
      <c r="A82" s="986">
        <f t="shared" si="4"/>
        <v>64</v>
      </c>
      <c r="B82" s="986">
        <v>7000027953</v>
      </c>
      <c r="C82" s="986">
        <v>720</v>
      </c>
      <c r="D82" s="986" t="s">
        <v>195</v>
      </c>
      <c r="E82" s="986">
        <v>1000012373</v>
      </c>
      <c r="F82" s="986">
        <v>73082011</v>
      </c>
      <c r="G82" s="987"/>
      <c r="H82" s="907">
        <v>18</v>
      </c>
      <c r="I82" s="988"/>
      <c r="J82" s="986" t="s">
        <v>199</v>
      </c>
      <c r="K82" s="907" t="s">
        <v>197</v>
      </c>
      <c r="L82" s="907">
        <v>9</v>
      </c>
      <c r="M82" s="989"/>
      <c r="N82" s="990" t="str">
        <f t="shared" si="5"/>
        <v>Included</v>
      </c>
      <c r="O82" s="991">
        <f t="shared" si="6"/>
        <v>0</v>
      </c>
      <c r="P82" s="932"/>
      <c r="Q82" s="937">
        <f t="shared" si="7"/>
        <v>0</v>
      </c>
      <c r="R82" s="992">
        <f t="shared" si="8"/>
        <v>0</v>
      </c>
      <c r="S82" s="932"/>
      <c r="T82" s="933"/>
      <c r="U82" s="932"/>
      <c r="V82" s="934"/>
      <c r="W82" s="932"/>
      <c r="X82" s="932"/>
      <c r="Y82" s="932"/>
    </row>
    <row r="83" spans="1:25" s="935" customFormat="1" ht="58.5" customHeight="1">
      <c r="A83" s="986">
        <f t="shared" si="4"/>
        <v>65</v>
      </c>
      <c r="B83" s="986">
        <v>7000027953</v>
      </c>
      <c r="C83" s="986">
        <v>760</v>
      </c>
      <c r="D83" s="986" t="s">
        <v>200</v>
      </c>
      <c r="E83" s="986">
        <v>1000004304</v>
      </c>
      <c r="F83" s="986">
        <v>85371000</v>
      </c>
      <c r="G83" s="987"/>
      <c r="H83" s="907">
        <v>18</v>
      </c>
      <c r="I83" s="988"/>
      <c r="J83" s="986" t="s">
        <v>201</v>
      </c>
      <c r="K83" s="907" t="s">
        <v>122</v>
      </c>
      <c r="L83" s="907">
        <v>1</v>
      </c>
      <c r="M83" s="989"/>
      <c r="N83" s="990" t="str">
        <f t="shared" ref="N83:N90" si="9">IF(M83=0, "Included",IF(ISERROR(L83*M83), M83, L83*M83))</f>
        <v>Included</v>
      </c>
      <c r="O83" s="991">
        <f t="shared" ref="O83:O90" si="10">R83</f>
        <v>0</v>
      </c>
      <c r="P83" s="932"/>
      <c r="Q83" s="937">
        <f t="shared" ref="Q83:Q90" si="11">IF(N83="Included",0,N83)</f>
        <v>0</v>
      </c>
      <c r="R83" s="992">
        <f t="shared" si="8"/>
        <v>0</v>
      </c>
      <c r="S83" s="932"/>
      <c r="T83" s="933"/>
      <c r="U83" s="932"/>
      <c r="V83" s="934"/>
      <c r="W83" s="932"/>
      <c r="X83" s="932"/>
      <c r="Y83" s="932"/>
    </row>
    <row r="84" spans="1:25" s="935" customFormat="1" ht="129.75" customHeight="1">
      <c r="A84" s="986">
        <f t="shared" si="4"/>
        <v>66</v>
      </c>
      <c r="B84" s="986">
        <v>7000027953</v>
      </c>
      <c r="C84" s="986">
        <v>770</v>
      </c>
      <c r="D84" s="986" t="s">
        <v>200</v>
      </c>
      <c r="E84" s="986">
        <v>1000030177</v>
      </c>
      <c r="F84" s="986">
        <v>85371000</v>
      </c>
      <c r="G84" s="987"/>
      <c r="H84" s="907">
        <v>18</v>
      </c>
      <c r="I84" s="988"/>
      <c r="J84" s="986" t="s">
        <v>202</v>
      </c>
      <c r="K84" s="907" t="s">
        <v>122</v>
      </c>
      <c r="L84" s="907">
        <v>2</v>
      </c>
      <c r="M84" s="989"/>
      <c r="N84" s="990" t="str">
        <f t="shared" si="9"/>
        <v>Included</v>
      </c>
      <c r="O84" s="991">
        <f t="shared" si="10"/>
        <v>0</v>
      </c>
      <c r="P84" s="932"/>
      <c r="Q84" s="937">
        <f t="shared" si="11"/>
        <v>0</v>
      </c>
      <c r="R84" s="992">
        <f t="shared" si="8"/>
        <v>0</v>
      </c>
      <c r="S84" s="932"/>
      <c r="T84" s="933"/>
      <c r="U84" s="932"/>
      <c r="V84" s="934"/>
      <c r="W84" s="932"/>
      <c r="X84" s="932"/>
      <c r="Y84" s="932"/>
    </row>
    <row r="85" spans="1:25" s="935" customFormat="1" ht="45.75" customHeight="1">
      <c r="A85" s="986">
        <f t="shared" si="4"/>
        <v>67</v>
      </c>
      <c r="B85" s="986">
        <v>7000027953</v>
      </c>
      <c r="C85" s="986">
        <v>780</v>
      </c>
      <c r="D85" s="986" t="s">
        <v>203</v>
      </c>
      <c r="E85" s="986">
        <v>1000038325</v>
      </c>
      <c r="F85" s="986">
        <v>94059900</v>
      </c>
      <c r="G85" s="987"/>
      <c r="H85" s="907">
        <v>18</v>
      </c>
      <c r="I85" s="988"/>
      <c r="J85" s="986" t="s">
        <v>204</v>
      </c>
      <c r="K85" s="907" t="s">
        <v>120</v>
      </c>
      <c r="L85" s="907">
        <v>15</v>
      </c>
      <c r="M85" s="989"/>
      <c r="N85" s="990" t="str">
        <f t="shared" si="9"/>
        <v>Included</v>
      </c>
      <c r="O85" s="991">
        <f t="shared" si="10"/>
        <v>0</v>
      </c>
      <c r="P85" s="932"/>
      <c r="Q85" s="937">
        <f t="shared" si="11"/>
        <v>0</v>
      </c>
      <c r="R85" s="992">
        <f t="shared" si="8"/>
        <v>0</v>
      </c>
      <c r="S85" s="932"/>
      <c r="T85" s="933"/>
      <c r="U85" s="932"/>
      <c r="V85" s="934"/>
      <c r="W85" s="932"/>
      <c r="X85" s="932"/>
      <c r="Y85" s="932"/>
    </row>
    <row r="86" spans="1:25" s="935" customFormat="1" ht="45.75" customHeight="1">
      <c r="A86" s="986">
        <f t="shared" ref="A86:A90" si="12">A85+1</f>
        <v>68</v>
      </c>
      <c r="B86" s="986">
        <v>7000027953</v>
      </c>
      <c r="C86" s="986">
        <v>790</v>
      </c>
      <c r="D86" s="986" t="s">
        <v>203</v>
      </c>
      <c r="E86" s="986">
        <v>1000038387</v>
      </c>
      <c r="F86" s="986">
        <v>94051090</v>
      </c>
      <c r="G86" s="987"/>
      <c r="H86" s="907">
        <v>18</v>
      </c>
      <c r="I86" s="988"/>
      <c r="J86" s="986" t="s">
        <v>205</v>
      </c>
      <c r="K86" s="907" t="s">
        <v>120</v>
      </c>
      <c r="L86" s="907">
        <v>15</v>
      </c>
      <c r="M86" s="989"/>
      <c r="N86" s="990" t="str">
        <f t="shared" si="9"/>
        <v>Included</v>
      </c>
      <c r="O86" s="991">
        <f t="shared" si="10"/>
        <v>0</v>
      </c>
      <c r="P86" s="932"/>
      <c r="Q86" s="937">
        <f t="shared" si="11"/>
        <v>0</v>
      </c>
      <c r="R86" s="992">
        <f t="shared" si="8"/>
        <v>0</v>
      </c>
      <c r="S86" s="932"/>
      <c r="T86" s="933"/>
      <c r="U86" s="932"/>
      <c r="V86" s="934"/>
      <c r="W86" s="932"/>
      <c r="X86" s="932"/>
      <c r="Y86" s="932"/>
    </row>
    <row r="87" spans="1:25" s="935" customFormat="1" ht="58.5" customHeight="1">
      <c r="A87" s="986">
        <f t="shared" si="12"/>
        <v>69</v>
      </c>
      <c r="B87" s="986">
        <v>7000027953</v>
      </c>
      <c r="C87" s="986">
        <v>800</v>
      </c>
      <c r="D87" s="986" t="s">
        <v>203</v>
      </c>
      <c r="E87" s="986">
        <v>1000004952</v>
      </c>
      <c r="F87" s="986">
        <v>94059900</v>
      </c>
      <c r="G87" s="987"/>
      <c r="H87" s="907">
        <v>18</v>
      </c>
      <c r="I87" s="988"/>
      <c r="J87" s="986" t="s">
        <v>206</v>
      </c>
      <c r="K87" s="907" t="s">
        <v>120</v>
      </c>
      <c r="L87" s="907">
        <v>2</v>
      </c>
      <c r="M87" s="989"/>
      <c r="N87" s="990" t="str">
        <f t="shared" si="9"/>
        <v>Included</v>
      </c>
      <c r="O87" s="991">
        <f t="shared" si="10"/>
        <v>0</v>
      </c>
      <c r="P87" s="932"/>
      <c r="Q87" s="937">
        <f t="shared" si="11"/>
        <v>0</v>
      </c>
      <c r="R87" s="992">
        <f t="shared" si="8"/>
        <v>0</v>
      </c>
      <c r="S87" s="932"/>
      <c r="T87" s="933"/>
      <c r="U87" s="932"/>
      <c r="V87" s="934"/>
      <c r="W87" s="932"/>
      <c r="X87" s="932"/>
      <c r="Y87" s="932"/>
    </row>
    <row r="88" spans="1:25" s="935" customFormat="1" ht="52.5" customHeight="1">
      <c r="A88" s="986">
        <f t="shared" si="12"/>
        <v>70</v>
      </c>
      <c r="B88" s="986">
        <v>7000027953</v>
      </c>
      <c r="C88" s="986">
        <v>810</v>
      </c>
      <c r="D88" s="986" t="s">
        <v>203</v>
      </c>
      <c r="E88" s="986">
        <v>1000014548</v>
      </c>
      <c r="F88" s="986">
        <v>94059900</v>
      </c>
      <c r="G88" s="987"/>
      <c r="H88" s="907">
        <v>18</v>
      </c>
      <c r="I88" s="988"/>
      <c r="J88" s="986" t="s">
        <v>207</v>
      </c>
      <c r="K88" s="907" t="s">
        <v>120</v>
      </c>
      <c r="L88" s="907">
        <v>2</v>
      </c>
      <c r="M88" s="989"/>
      <c r="N88" s="990" t="str">
        <f t="shared" si="9"/>
        <v>Included</v>
      </c>
      <c r="O88" s="991">
        <f t="shared" si="10"/>
        <v>0</v>
      </c>
      <c r="P88" s="932"/>
      <c r="Q88" s="937">
        <f t="shared" si="11"/>
        <v>0</v>
      </c>
      <c r="R88" s="992">
        <f>IF(I88="", H88*Q88/100,I88*Q88)</f>
        <v>0</v>
      </c>
      <c r="S88" s="932"/>
      <c r="T88" s="933"/>
      <c r="U88" s="932"/>
      <c r="V88" s="934"/>
      <c r="W88" s="932"/>
      <c r="X88" s="932"/>
      <c r="Y88" s="932"/>
    </row>
    <row r="89" spans="1:25" s="935" customFormat="1" ht="45.75" customHeight="1">
      <c r="A89" s="986">
        <f t="shared" si="12"/>
        <v>71</v>
      </c>
      <c r="B89" s="986">
        <v>7000027953</v>
      </c>
      <c r="C89" s="986">
        <v>820</v>
      </c>
      <c r="D89" s="986" t="s">
        <v>203</v>
      </c>
      <c r="E89" s="986">
        <v>1000030134</v>
      </c>
      <c r="F89" s="986">
        <v>94059900</v>
      </c>
      <c r="G89" s="987"/>
      <c r="H89" s="907">
        <v>18</v>
      </c>
      <c r="I89" s="988"/>
      <c r="J89" s="986" t="s">
        <v>208</v>
      </c>
      <c r="K89" s="907" t="s">
        <v>120</v>
      </c>
      <c r="L89" s="907">
        <v>1</v>
      </c>
      <c r="M89" s="989"/>
      <c r="N89" s="990" t="str">
        <f t="shared" si="9"/>
        <v>Included</v>
      </c>
      <c r="O89" s="991">
        <f t="shared" si="10"/>
        <v>0</v>
      </c>
      <c r="P89" s="932"/>
      <c r="Q89" s="937">
        <f t="shared" si="11"/>
        <v>0</v>
      </c>
      <c r="R89" s="992">
        <f t="shared" si="8"/>
        <v>0</v>
      </c>
      <c r="S89" s="932"/>
      <c r="T89" s="933"/>
      <c r="U89" s="932"/>
      <c r="V89" s="934"/>
      <c r="W89" s="932"/>
      <c r="X89" s="932"/>
      <c r="Y89" s="932"/>
    </row>
    <row r="90" spans="1:25" s="935" customFormat="1" ht="45.75" customHeight="1">
      <c r="A90" s="986">
        <f t="shared" si="12"/>
        <v>72</v>
      </c>
      <c r="B90" s="986">
        <v>7000027953</v>
      </c>
      <c r="C90" s="986">
        <v>830</v>
      </c>
      <c r="D90" s="986" t="s">
        <v>209</v>
      </c>
      <c r="E90" s="986">
        <v>1000032055</v>
      </c>
      <c r="F90" s="986">
        <v>72159090</v>
      </c>
      <c r="G90" s="987"/>
      <c r="H90" s="907">
        <v>18</v>
      </c>
      <c r="I90" s="988"/>
      <c r="J90" s="986" t="s">
        <v>210</v>
      </c>
      <c r="K90" s="907" t="s">
        <v>135</v>
      </c>
      <c r="L90" s="907">
        <v>1</v>
      </c>
      <c r="M90" s="989"/>
      <c r="N90" s="990" t="str">
        <f t="shared" si="9"/>
        <v>Included</v>
      </c>
      <c r="O90" s="991">
        <f t="shared" si="10"/>
        <v>0</v>
      </c>
      <c r="P90" s="932"/>
      <c r="Q90" s="937">
        <f t="shared" si="11"/>
        <v>0</v>
      </c>
      <c r="R90" s="992">
        <f t="shared" si="8"/>
        <v>0</v>
      </c>
      <c r="S90" s="932"/>
      <c r="T90" s="933"/>
      <c r="U90" s="932"/>
      <c r="V90" s="934"/>
      <c r="W90" s="932"/>
      <c r="X90" s="932"/>
      <c r="Y90" s="932"/>
    </row>
    <row r="91" spans="1:25" s="935" customFormat="1" ht="45.75" customHeight="1">
      <c r="A91" s="927" t="s">
        <v>211</v>
      </c>
      <c r="B91" s="1183" t="s">
        <v>212</v>
      </c>
      <c r="C91" s="1184"/>
      <c r="D91" s="1184"/>
      <c r="E91" s="1184"/>
      <c r="F91" s="1184"/>
      <c r="G91" s="1184"/>
      <c r="H91" s="1184"/>
      <c r="I91" s="1184"/>
      <c r="J91" s="1185"/>
      <c r="K91" s="928"/>
      <c r="L91" s="928"/>
      <c r="M91" s="929"/>
      <c r="N91" s="930"/>
      <c r="O91" s="991"/>
      <c r="P91" s="932"/>
      <c r="Q91" s="937"/>
      <c r="R91" s="992"/>
      <c r="S91" s="932"/>
      <c r="T91" s="933"/>
      <c r="U91" s="932"/>
      <c r="V91" s="934"/>
      <c r="W91" s="932"/>
      <c r="X91" s="932"/>
      <c r="Y91" s="932"/>
    </row>
    <row r="92" spans="1:25" s="935" customFormat="1" ht="45.75" customHeight="1">
      <c r="A92" s="986">
        <v>73</v>
      </c>
      <c r="B92" s="986">
        <v>7000027953</v>
      </c>
      <c r="C92" s="986">
        <v>850</v>
      </c>
      <c r="D92" s="986" t="s">
        <v>118</v>
      </c>
      <c r="E92" s="986">
        <v>1000028900</v>
      </c>
      <c r="F92" s="986">
        <v>85042310</v>
      </c>
      <c r="G92" s="987"/>
      <c r="H92" s="907">
        <v>18</v>
      </c>
      <c r="I92" s="988"/>
      <c r="J92" s="986" t="s">
        <v>119</v>
      </c>
      <c r="K92" s="907" t="s">
        <v>120</v>
      </c>
      <c r="L92" s="907">
        <v>1</v>
      </c>
      <c r="M92" s="989"/>
      <c r="N92" s="990" t="str">
        <f t="shared" ref="N92:N136" si="13">IF(M92=0, "Included",IF(ISERROR(L92*M92), M92, L92*M92))</f>
        <v>Included</v>
      </c>
      <c r="O92" s="991">
        <f t="shared" ref="O92:O136" si="14">R92</f>
        <v>0</v>
      </c>
      <c r="P92" s="932"/>
      <c r="Q92" s="937">
        <f t="shared" ref="Q92:Q136" si="15">IF(N92="Included",0,N92)</f>
        <v>0</v>
      </c>
      <c r="R92" s="992">
        <f t="shared" ref="R92:R136" si="16">IF(I92="", H92*Q92/100,I92*Q92)</f>
        <v>0</v>
      </c>
      <c r="S92" s="932"/>
      <c r="T92" s="933"/>
      <c r="U92" s="932"/>
      <c r="V92" s="934"/>
      <c r="W92" s="932"/>
      <c r="X92" s="932"/>
      <c r="Y92" s="932"/>
    </row>
    <row r="93" spans="1:25" s="935" customFormat="1" ht="45.75" customHeight="1">
      <c r="A93" s="986">
        <v>74</v>
      </c>
      <c r="B93" s="986">
        <v>7000027953</v>
      </c>
      <c r="C93" s="986">
        <v>860</v>
      </c>
      <c r="D93" s="986" t="s">
        <v>118</v>
      </c>
      <c r="E93" s="986">
        <v>1000036888</v>
      </c>
      <c r="F93" s="986">
        <v>84248990</v>
      </c>
      <c r="G93" s="987"/>
      <c r="H93" s="907">
        <v>18</v>
      </c>
      <c r="I93" s="988"/>
      <c r="J93" s="986" t="s">
        <v>121</v>
      </c>
      <c r="K93" s="907" t="s">
        <v>122</v>
      </c>
      <c r="L93" s="907">
        <v>1</v>
      </c>
      <c r="M93" s="989"/>
      <c r="N93" s="990" t="str">
        <f t="shared" si="13"/>
        <v>Included</v>
      </c>
      <c r="O93" s="991">
        <f t="shared" si="14"/>
        <v>0</v>
      </c>
      <c r="P93" s="932"/>
      <c r="Q93" s="937">
        <f t="shared" si="15"/>
        <v>0</v>
      </c>
      <c r="R93" s="992">
        <f t="shared" si="16"/>
        <v>0</v>
      </c>
      <c r="S93" s="932"/>
      <c r="T93" s="933"/>
      <c r="U93" s="932"/>
      <c r="V93" s="934"/>
      <c r="W93" s="932"/>
      <c r="X93" s="932"/>
      <c r="Y93" s="932"/>
    </row>
    <row r="94" spans="1:25" s="935" customFormat="1" ht="45.75" customHeight="1">
      <c r="A94" s="986">
        <f t="shared" ref="A94:A110" si="17">A93+1</f>
        <v>75</v>
      </c>
      <c r="B94" s="986">
        <v>7000027953</v>
      </c>
      <c r="C94" s="986">
        <v>880</v>
      </c>
      <c r="D94" s="986" t="s">
        <v>123</v>
      </c>
      <c r="E94" s="986">
        <v>1000009629</v>
      </c>
      <c r="F94" s="986">
        <v>85371000</v>
      </c>
      <c r="G94" s="987"/>
      <c r="H94" s="907">
        <v>18</v>
      </c>
      <c r="I94" s="988"/>
      <c r="J94" s="986" t="s">
        <v>124</v>
      </c>
      <c r="K94" s="907" t="s">
        <v>120</v>
      </c>
      <c r="L94" s="907">
        <v>2</v>
      </c>
      <c r="M94" s="989"/>
      <c r="N94" s="990" t="str">
        <f t="shared" si="13"/>
        <v>Included</v>
      </c>
      <c r="O94" s="991">
        <f t="shared" si="14"/>
        <v>0</v>
      </c>
      <c r="P94" s="932"/>
      <c r="Q94" s="937">
        <f t="shared" si="15"/>
        <v>0</v>
      </c>
      <c r="R94" s="992">
        <f t="shared" si="16"/>
        <v>0</v>
      </c>
      <c r="S94" s="932"/>
      <c r="T94" s="933"/>
      <c r="U94" s="932"/>
      <c r="V94" s="934"/>
      <c r="W94" s="932"/>
      <c r="X94" s="932"/>
      <c r="Y94" s="932"/>
    </row>
    <row r="95" spans="1:25" s="935" customFormat="1" ht="45.75" customHeight="1">
      <c r="A95" s="986">
        <f t="shared" si="17"/>
        <v>76</v>
      </c>
      <c r="B95" s="986">
        <v>7000027953</v>
      </c>
      <c r="C95" s="986">
        <v>890</v>
      </c>
      <c r="D95" s="986" t="s">
        <v>123</v>
      </c>
      <c r="E95" s="986">
        <v>1000000738</v>
      </c>
      <c r="F95" s="986">
        <v>85371000</v>
      </c>
      <c r="G95" s="987"/>
      <c r="H95" s="907">
        <v>18</v>
      </c>
      <c r="I95" s="988"/>
      <c r="J95" s="986" t="s">
        <v>125</v>
      </c>
      <c r="K95" s="907" t="s">
        <v>120</v>
      </c>
      <c r="L95" s="907">
        <v>4</v>
      </c>
      <c r="M95" s="989"/>
      <c r="N95" s="990" t="str">
        <f t="shared" si="13"/>
        <v>Included</v>
      </c>
      <c r="O95" s="991">
        <f t="shared" si="14"/>
        <v>0</v>
      </c>
      <c r="P95" s="932"/>
      <c r="Q95" s="937">
        <f t="shared" si="15"/>
        <v>0</v>
      </c>
      <c r="R95" s="992">
        <f t="shared" si="16"/>
        <v>0</v>
      </c>
      <c r="S95" s="932"/>
      <c r="T95" s="933"/>
      <c r="U95" s="932"/>
      <c r="V95" s="934"/>
      <c r="W95" s="932"/>
      <c r="X95" s="932"/>
      <c r="Y95" s="932"/>
    </row>
    <row r="96" spans="1:25" s="935" customFormat="1" ht="45.75" customHeight="1">
      <c r="A96" s="986">
        <f t="shared" si="17"/>
        <v>77</v>
      </c>
      <c r="B96" s="986">
        <v>7000027953</v>
      </c>
      <c r="C96" s="986">
        <v>900</v>
      </c>
      <c r="D96" s="986" t="s">
        <v>123</v>
      </c>
      <c r="E96" s="986">
        <v>1000000908</v>
      </c>
      <c r="F96" s="986">
        <v>85371000</v>
      </c>
      <c r="G96" s="987"/>
      <c r="H96" s="907">
        <v>18</v>
      </c>
      <c r="I96" s="988"/>
      <c r="J96" s="986" t="s">
        <v>127</v>
      </c>
      <c r="K96" s="907" t="s">
        <v>120</v>
      </c>
      <c r="L96" s="907">
        <v>4</v>
      </c>
      <c r="M96" s="989"/>
      <c r="N96" s="990" t="str">
        <f t="shared" si="13"/>
        <v>Included</v>
      </c>
      <c r="O96" s="991">
        <f t="shared" si="14"/>
        <v>0</v>
      </c>
      <c r="P96" s="932"/>
      <c r="Q96" s="937">
        <f t="shared" si="15"/>
        <v>0</v>
      </c>
      <c r="R96" s="992">
        <f t="shared" si="16"/>
        <v>0</v>
      </c>
      <c r="S96" s="932"/>
      <c r="T96" s="933"/>
      <c r="U96" s="932"/>
      <c r="V96" s="934"/>
      <c r="W96" s="932"/>
      <c r="X96" s="932"/>
      <c r="Y96" s="932"/>
    </row>
    <row r="97" spans="1:25" s="935" customFormat="1" ht="45.75" customHeight="1">
      <c r="A97" s="986">
        <f t="shared" si="17"/>
        <v>78</v>
      </c>
      <c r="B97" s="986">
        <v>7000027953</v>
      </c>
      <c r="C97" s="986">
        <v>910</v>
      </c>
      <c r="D97" s="986" t="s">
        <v>123</v>
      </c>
      <c r="E97" s="986">
        <v>1000021642</v>
      </c>
      <c r="F97" s="986">
        <v>85371000</v>
      </c>
      <c r="G97" s="987"/>
      <c r="H97" s="907">
        <v>18</v>
      </c>
      <c r="I97" s="988"/>
      <c r="J97" s="986" t="s">
        <v>128</v>
      </c>
      <c r="K97" s="907" t="s">
        <v>120</v>
      </c>
      <c r="L97" s="907">
        <v>1</v>
      </c>
      <c r="M97" s="989"/>
      <c r="N97" s="990" t="str">
        <f t="shared" si="13"/>
        <v>Included</v>
      </c>
      <c r="O97" s="991">
        <f t="shared" si="14"/>
        <v>0</v>
      </c>
      <c r="P97" s="932"/>
      <c r="Q97" s="937">
        <f t="shared" si="15"/>
        <v>0</v>
      </c>
      <c r="R97" s="992">
        <f t="shared" si="16"/>
        <v>0</v>
      </c>
      <c r="S97" s="932"/>
      <c r="T97" s="933"/>
      <c r="U97" s="932"/>
      <c r="V97" s="934"/>
      <c r="W97" s="932"/>
      <c r="X97" s="932"/>
      <c r="Y97" s="932"/>
    </row>
    <row r="98" spans="1:25" s="935" customFormat="1" ht="45.75" customHeight="1">
      <c r="A98" s="986">
        <f t="shared" si="17"/>
        <v>79</v>
      </c>
      <c r="B98" s="986">
        <v>7000027953</v>
      </c>
      <c r="C98" s="986">
        <v>920</v>
      </c>
      <c r="D98" s="986" t="s">
        <v>123</v>
      </c>
      <c r="E98" s="986">
        <v>1000025391</v>
      </c>
      <c r="F98" s="986">
        <v>82032000</v>
      </c>
      <c r="G98" s="987"/>
      <c r="H98" s="907">
        <v>18</v>
      </c>
      <c r="I98" s="988"/>
      <c r="J98" s="986" t="s">
        <v>129</v>
      </c>
      <c r="K98" s="907" t="s">
        <v>120</v>
      </c>
      <c r="L98" s="907">
        <v>1</v>
      </c>
      <c r="M98" s="989"/>
      <c r="N98" s="990" t="str">
        <f t="shared" si="13"/>
        <v>Included</v>
      </c>
      <c r="O98" s="991">
        <f t="shared" si="14"/>
        <v>0</v>
      </c>
      <c r="P98" s="932"/>
      <c r="Q98" s="937">
        <f t="shared" si="15"/>
        <v>0</v>
      </c>
      <c r="R98" s="992">
        <f t="shared" si="16"/>
        <v>0</v>
      </c>
      <c r="S98" s="932"/>
      <c r="T98" s="933"/>
      <c r="U98" s="932"/>
      <c r="V98" s="934"/>
      <c r="W98" s="932"/>
      <c r="X98" s="932"/>
      <c r="Y98" s="932"/>
    </row>
    <row r="99" spans="1:25" s="935" customFormat="1" ht="45.75" customHeight="1">
      <c r="A99" s="986">
        <f t="shared" si="17"/>
        <v>80</v>
      </c>
      <c r="B99" s="986">
        <v>7000027953</v>
      </c>
      <c r="C99" s="986">
        <v>930</v>
      </c>
      <c r="D99" s="986" t="s">
        <v>123</v>
      </c>
      <c r="E99" s="986">
        <v>1000000814</v>
      </c>
      <c r="F99" s="986">
        <v>85371000</v>
      </c>
      <c r="G99" s="987"/>
      <c r="H99" s="907">
        <v>18</v>
      </c>
      <c r="I99" s="988"/>
      <c r="J99" s="986" t="s">
        <v>130</v>
      </c>
      <c r="K99" s="907" t="s">
        <v>120</v>
      </c>
      <c r="L99" s="907">
        <v>4</v>
      </c>
      <c r="M99" s="989"/>
      <c r="N99" s="990" t="str">
        <f t="shared" si="13"/>
        <v>Included</v>
      </c>
      <c r="O99" s="991">
        <f t="shared" si="14"/>
        <v>0</v>
      </c>
      <c r="P99" s="932"/>
      <c r="Q99" s="937">
        <f t="shared" si="15"/>
        <v>0</v>
      </c>
      <c r="R99" s="992">
        <f t="shared" si="16"/>
        <v>0</v>
      </c>
      <c r="S99" s="932"/>
      <c r="T99" s="933"/>
      <c r="U99" s="932"/>
      <c r="V99" s="934"/>
      <c r="W99" s="932"/>
      <c r="X99" s="932"/>
      <c r="Y99" s="932"/>
    </row>
    <row r="100" spans="1:25" s="935" customFormat="1" ht="45.75" customHeight="1">
      <c r="A100" s="986">
        <f t="shared" si="17"/>
        <v>81</v>
      </c>
      <c r="B100" s="986">
        <v>7000027953</v>
      </c>
      <c r="C100" s="986">
        <v>940</v>
      </c>
      <c r="D100" s="986" t="s">
        <v>123</v>
      </c>
      <c r="E100" s="986">
        <v>1000044718</v>
      </c>
      <c r="F100" s="986">
        <v>85371000</v>
      </c>
      <c r="G100" s="987"/>
      <c r="H100" s="907">
        <v>18</v>
      </c>
      <c r="I100" s="988"/>
      <c r="J100" s="986" t="s">
        <v>131</v>
      </c>
      <c r="K100" s="907" t="s">
        <v>120</v>
      </c>
      <c r="L100" s="907">
        <v>13</v>
      </c>
      <c r="M100" s="989"/>
      <c r="N100" s="990" t="str">
        <f t="shared" si="13"/>
        <v>Included</v>
      </c>
      <c r="O100" s="991">
        <f t="shared" si="14"/>
        <v>0</v>
      </c>
      <c r="P100" s="932"/>
      <c r="Q100" s="937">
        <f t="shared" si="15"/>
        <v>0</v>
      </c>
      <c r="R100" s="992">
        <f t="shared" si="16"/>
        <v>0</v>
      </c>
      <c r="S100" s="932"/>
      <c r="T100" s="933"/>
      <c r="U100" s="932"/>
      <c r="V100" s="934"/>
      <c r="W100" s="932"/>
      <c r="X100" s="932"/>
      <c r="Y100" s="932"/>
    </row>
    <row r="101" spans="1:25" s="935" customFormat="1" ht="45.75" customHeight="1">
      <c r="A101" s="986">
        <f t="shared" si="17"/>
        <v>82</v>
      </c>
      <c r="B101" s="986">
        <v>7000027953</v>
      </c>
      <c r="C101" s="986">
        <v>950</v>
      </c>
      <c r="D101" s="986" t="s">
        <v>123</v>
      </c>
      <c r="E101" s="986">
        <v>1000067784</v>
      </c>
      <c r="F101" s="986">
        <v>85371000</v>
      </c>
      <c r="G101" s="987"/>
      <c r="H101" s="907">
        <v>18</v>
      </c>
      <c r="I101" s="988"/>
      <c r="J101" s="986" t="s">
        <v>132</v>
      </c>
      <c r="K101" s="907" t="s">
        <v>120</v>
      </c>
      <c r="L101" s="907">
        <v>7</v>
      </c>
      <c r="M101" s="989"/>
      <c r="N101" s="990" t="str">
        <f t="shared" si="13"/>
        <v>Included</v>
      </c>
      <c r="O101" s="991">
        <f t="shared" si="14"/>
        <v>0</v>
      </c>
      <c r="P101" s="932"/>
      <c r="Q101" s="937">
        <f t="shared" si="15"/>
        <v>0</v>
      </c>
      <c r="R101" s="992">
        <f t="shared" si="16"/>
        <v>0</v>
      </c>
      <c r="S101" s="932"/>
      <c r="T101" s="933"/>
      <c r="U101" s="932"/>
      <c r="V101" s="934"/>
      <c r="W101" s="932"/>
      <c r="X101" s="932"/>
      <c r="Y101" s="932"/>
    </row>
    <row r="102" spans="1:25" s="935" customFormat="1" ht="45.75" customHeight="1">
      <c r="A102" s="986">
        <f t="shared" si="17"/>
        <v>83</v>
      </c>
      <c r="B102" s="986">
        <v>7000027953</v>
      </c>
      <c r="C102" s="986">
        <v>970</v>
      </c>
      <c r="D102" s="986" t="s">
        <v>133</v>
      </c>
      <c r="E102" s="986">
        <v>1000031976</v>
      </c>
      <c r="F102" s="986">
        <v>85446020</v>
      </c>
      <c r="G102" s="987"/>
      <c r="H102" s="907">
        <v>18</v>
      </c>
      <c r="I102" s="988"/>
      <c r="J102" s="986" t="s">
        <v>134</v>
      </c>
      <c r="K102" s="907" t="s">
        <v>135</v>
      </c>
      <c r="L102" s="907">
        <v>1</v>
      </c>
      <c r="M102" s="989"/>
      <c r="N102" s="990" t="str">
        <f t="shared" si="13"/>
        <v>Included</v>
      </c>
      <c r="O102" s="991">
        <f t="shared" si="14"/>
        <v>0</v>
      </c>
      <c r="P102" s="932"/>
      <c r="Q102" s="937">
        <f t="shared" si="15"/>
        <v>0</v>
      </c>
      <c r="R102" s="992">
        <f t="shared" si="16"/>
        <v>0</v>
      </c>
      <c r="S102" s="932"/>
      <c r="T102" s="933"/>
      <c r="U102" s="932"/>
      <c r="V102" s="934"/>
      <c r="W102" s="932"/>
      <c r="X102" s="932"/>
      <c r="Y102" s="932"/>
    </row>
    <row r="103" spans="1:25" s="935" customFormat="1" ht="45.75" customHeight="1">
      <c r="A103" s="986">
        <f t="shared" si="17"/>
        <v>84</v>
      </c>
      <c r="B103" s="986">
        <v>7000027953</v>
      </c>
      <c r="C103" s="986">
        <v>980</v>
      </c>
      <c r="D103" s="986" t="s">
        <v>133</v>
      </c>
      <c r="E103" s="986">
        <v>1000031985</v>
      </c>
      <c r="F103" s="986">
        <v>85446020</v>
      </c>
      <c r="G103" s="987"/>
      <c r="H103" s="907">
        <v>18</v>
      </c>
      <c r="I103" s="988"/>
      <c r="J103" s="986" t="s">
        <v>136</v>
      </c>
      <c r="K103" s="907" t="s">
        <v>135</v>
      </c>
      <c r="L103" s="907">
        <v>0.8</v>
      </c>
      <c r="M103" s="989"/>
      <c r="N103" s="990" t="str">
        <f t="shared" si="13"/>
        <v>Included</v>
      </c>
      <c r="O103" s="991">
        <f t="shared" si="14"/>
        <v>0</v>
      </c>
      <c r="P103" s="932"/>
      <c r="Q103" s="937">
        <f t="shared" si="15"/>
        <v>0</v>
      </c>
      <c r="R103" s="992">
        <f t="shared" si="16"/>
        <v>0</v>
      </c>
      <c r="S103" s="932"/>
      <c r="T103" s="933"/>
      <c r="U103" s="932"/>
      <c r="V103" s="934"/>
      <c r="W103" s="932"/>
      <c r="X103" s="932"/>
      <c r="Y103" s="932"/>
    </row>
    <row r="104" spans="1:25" s="935" customFormat="1" ht="45.75" customHeight="1">
      <c r="A104" s="986">
        <f t="shared" si="17"/>
        <v>85</v>
      </c>
      <c r="B104" s="986">
        <v>7000027953</v>
      </c>
      <c r="C104" s="986">
        <v>990</v>
      </c>
      <c r="D104" s="986" t="s">
        <v>133</v>
      </c>
      <c r="E104" s="986">
        <v>1000031943</v>
      </c>
      <c r="F104" s="986">
        <v>85446020</v>
      </c>
      <c r="G104" s="987"/>
      <c r="H104" s="907">
        <v>18</v>
      </c>
      <c r="I104" s="988"/>
      <c r="J104" s="986" t="s">
        <v>137</v>
      </c>
      <c r="K104" s="907" t="s">
        <v>135</v>
      </c>
      <c r="L104" s="907">
        <v>0.8</v>
      </c>
      <c r="M104" s="989"/>
      <c r="N104" s="990" t="str">
        <f t="shared" si="13"/>
        <v>Included</v>
      </c>
      <c r="O104" s="991">
        <f t="shared" si="14"/>
        <v>0</v>
      </c>
      <c r="P104" s="932"/>
      <c r="Q104" s="937">
        <f t="shared" si="15"/>
        <v>0</v>
      </c>
      <c r="R104" s="992">
        <f t="shared" si="16"/>
        <v>0</v>
      </c>
      <c r="S104" s="932"/>
      <c r="T104" s="933"/>
      <c r="U104" s="932"/>
      <c r="V104" s="934"/>
      <c r="W104" s="932"/>
      <c r="X104" s="932"/>
      <c r="Y104" s="932"/>
    </row>
    <row r="105" spans="1:25" s="935" customFormat="1" ht="63.75" customHeight="1">
      <c r="A105" s="986">
        <f t="shared" si="17"/>
        <v>86</v>
      </c>
      <c r="B105" s="986">
        <v>7000027953</v>
      </c>
      <c r="C105" s="986">
        <v>1000</v>
      </c>
      <c r="D105" s="986" t="s">
        <v>133</v>
      </c>
      <c r="E105" s="986">
        <v>1000031964</v>
      </c>
      <c r="F105" s="986">
        <v>85446020</v>
      </c>
      <c r="G105" s="987"/>
      <c r="H105" s="907">
        <v>18</v>
      </c>
      <c r="I105" s="988"/>
      <c r="J105" s="986" t="s">
        <v>138</v>
      </c>
      <c r="K105" s="907" t="s">
        <v>135</v>
      </c>
      <c r="L105" s="907">
        <v>0.8</v>
      </c>
      <c r="M105" s="989"/>
      <c r="N105" s="990" t="str">
        <f t="shared" si="13"/>
        <v>Included</v>
      </c>
      <c r="O105" s="991">
        <f t="shared" si="14"/>
        <v>0</v>
      </c>
      <c r="P105" s="932"/>
      <c r="Q105" s="937">
        <f t="shared" si="15"/>
        <v>0</v>
      </c>
      <c r="R105" s="992">
        <f>IF(I105="", H105*Q105/100,I105*Q105)</f>
        <v>0</v>
      </c>
      <c r="S105" s="932"/>
      <c r="T105" s="933"/>
      <c r="U105" s="932"/>
      <c r="V105" s="934"/>
      <c r="W105" s="932"/>
      <c r="X105" s="932"/>
      <c r="Y105" s="932"/>
    </row>
    <row r="106" spans="1:25" s="935" customFormat="1" ht="45.75" customHeight="1">
      <c r="A106" s="986">
        <f t="shared" si="17"/>
        <v>87</v>
      </c>
      <c r="B106" s="986">
        <v>7000027953</v>
      </c>
      <c r="C106" s="986">
        <v>1010</v>
      </c>
      <c r="D106" s="986" t="s">
        <v>133</v>
      </c>
      <c r="E106" s="986">
        <v>1000031987</v>
      </c>
      <c r="F106" s="986">
        <v>85446020</v>
      </c>
      <c r="G106" s="987"/>
      <c r="H106" s="907">
        <v>18</v>
      </c>
      <c r="I106" s="988"/>
      <c r="J106" s="986" t="s">
        <v>139</v>
      </c>
      <c r="K106" s="907" t="s">
        <v>135</v>
      </c>
      <c r="L106" s="907">
        <v>3</v>
      </c>
      <c r="M106" s="989"/>
      <c r="N106" s="990" t="str">
        <f t="shared" si="13"/>
        <v>Included</v>
      </c>
      <c r="O106" s="991">
        <f t="shared" si="14"/>
        <v>0</v>
      </c>
      <c r="P106" s="932"/>
      <c r="Q106" s="937">
        <f t="shared" si="15"/>
        <v>0</v>
      </c>
      <c r="R106" s="992">
        <f t="shared" si="16"/>
        <v>0</v>
      </c>
      <c r="S106" s="932"/>
      <c r="T106" s="933"/>
      <c r="U106" s="932"/>
      <c r="V106" s="934"/>
      <c r="W106" s="932"/>
      <c r="X106" s="932"/>
      <c r="Y106" s="932"/>
    </row>
    <row r="107" spans="1:25" s="935" customFormat="1" ht="45.75" customHeight="1">
      <c r="A107" s="986">
        <f t="shared" si="17"/>
        <v>88</v>
      </c>
      <c r="B107" s="986">
        <v>7000027953</v>
      </c>
      <c r="C107" s="986">
        <v>1020</v>
      </c>
      <c r="D107" s="986" t="s">
        <v>133</v>
      </c>
      <c r="E107" s="986">
        <v>1000031887</v>
      </c>
      <c r="F107" s="986">
        <v>85446020</v>
      </c>
      <c r="G107" s="987"/>
      <c r="H107" s="907">
        <v>18</v>
      </c>
      <c r="I107" s="988"/>
      <c r="J107" s="986" t="s">
        <v>140</v>
      </c>
      <c r="K107" s="907" t="s">
        <v>135</v>
      </c>
      <c r="L107" s="907">
        <v>3</v>
      </c>
      <c r="M107" s="989"/>
      <c r="N107" s="990" t="str">
        <f t="shared" si="13"/>
        <v>Included</v>
      </c>
      <c r="O107" s="991">
        <f t="shared" si="14"/>
        <v>0</v>
      </c>
      <c r="P107" s="932"/>
      <c r="Q107" s="937">
        <f t="shared" si="15"/>
        <v>0</v>
      </c>
      <c r="R107" s="992">
        <f t="shared" si="16"/>
        <v>0</v>
      </c>
      <c r="S107" s="932"/>
      <c r="T107" s="933"/>
      <c r="U107" s="932"/>
      <c r="V107" s="934"/>
      <c r="W107" s="932"/>
      <c r="X107" s="932"/>
      <c r="Y107" s="932"/>
    </row>
    <row r="108" spans="1:25" s="935" customFormat="1" ht="45.75" customHeight="1">
      <c r="A108" s="986">
        <f t="shared" si="17"/>
        <v>89</v>
      </c>
      <c r="B108" s="986">
        <v>7000027953</v>
      </c>
      <c r="C108" s="986">
        <v>1030</v>
      </c>
      <c r="D108" s="986" t="s">
        <v>133</v>
      </c>
      <c r="E108" s="986">
        <v>1000056264</v>
      </c>
      <c r="F108" s="986">
        <v>85446020</v>
      </c>
      <c r="G108" s="987"/>
      <c r="H108" s="907">
        <v>18</v>
      </c>
      <c r="I108" s="988"/>
      <c r="J108" s="986" t="s">
        <v>141</v>
      </c>
      <c r="K108" s="907" t="s">
        <v>135</v>
      </c>
      <c r="L108" s="907">
        <v>1</v>
      </c>
      <c r="M108" s="989"/>
      <c r="N108" s="990" t="str">
        <f t="shared" si="13"/>
        <v>Included</v>
      </c>
      <c r="O108" s="991">
        <f t="shared" si="14"/>
        <v>0</v>
      </c>
      <c r="P108" s="932"/>
      <c r="Q108" s="937">
        <f t="shared" si="15"/>
        <v>0</v>
      </c>
      <c r="R108" s="992">
        <f t="shared" si="16"/>
        <v>0</v>
      </c>
      <c r="S108" s="932"/>
      <c r="T108" s="933"/>
      <c r="U108" s="932"/>
      <c r="V108" s="934"/>
      <c r="W108" s="932"/>
      <c r="X108" s="932"/>
      <c r="Y108" s="932"/>
    </row>
    <row r="109" spans="1:25" s="935" customFormat="1" ht="45.75" customHeight="1">
      <c r="A109" s="986">
        <f t="shared" si="17"/>
        <v>90</v>
      </c>
      <c r="B109" s="986">
        <v>7000027953</v>
      </c>
      <c r="C109" s="986">
        <v>1040</v>
      </c>
      <c r="D109" s="986" t="s">
        <v>142</v>
      </c>
      <c r="E109" s="986">
        <v>1000012027</v>
      </c>
      <c r="F109" s="986">
        <v>84241000</v>
      </c>
      <c r="G109" s="987"/>
      <c r="H109" s="907">
        <v>18</v>
      </c>
      <c r="I109" s="988"/>
      <c r="J109" s="986" t="s">
        <v>143</v>
      </c>
      <c r="K109" s="907" t="s">
        <v>120</v>
      </c>
      <c r="L109" s="907">
        <v>4</v>
      </c>
      <c r="M109" s="989"/>
      <c r="N109" s="990" t="str">
        <f t="shared" si="13"/>
        <v>Included</v>
      </c>
      <c r="O109" s="991">
        <f t="shared" si="14"/>
        <v>0</v>
      </c>
      <c r="P109" s="932"/>
      <c r="Q109" s="937">
        <f t="shared" si="15"/>
        <v>0</v>
      </c>
      <c r="R109" s="992">
        <f t="shared" si="16"/>
        <v>0</v>
      </c>
      <c r="S109" s="932"/>
      <c r="T109" s="933"/>
      <c r="U109" s="932"/>
      <c r="V109" s="934"/>
      <c r="W109" s="932"/>
      <c r="X109" s="932"/>
      <c r="Y109" s="932"/>
    </row>
    <row r="110" spans="1:25" s="935" customFormat="1" ht="45.75" customHeight="1">
      <c r="A110" s="986">
        <f t="shared" si="17"/>
        <v>91</v>
      </c>
      <c r="B110" s="986">
        <v>7000027953</v>
      </c>
      <c r="C110" s="986">
        <v>1050</v>
      </c>
      <c r="D110" s="986" t="s">
        <v>142</v>
      </c>
      <c r="E110" s="986">
        <v>1000012022</v>
      </c>
      <c r="F110" s="986">
        <v>84241000</v>
      </c>
      <c r="G110" s="987"/>
      <c r="H110" s="907">
        <v>18</v>
      </c>
      <c r="I110" s="988"/>
      <c r="J110" s="986" t="s">
        <v>144</v>
      </c>
      <c r="K110" s="907" t="s">
        <v>120</v>
      </c>
      <c r="L110" s="907">
        <v>4</v>
      </c>
      <c r="M110" s="989"/>
      <c r="N110" s="990" t="str">
        <f t="shared" si="13"/>
        <v>Included</v>
      </c>
      <c r="O110" s="991">
        <f t="shared" si="14"/>
        <v>0</v>
      </c>
      <c r="P110" s="932"/>
      <c r="Q110" s="937">
        <f t="shared" si="15"/>
        <v>0</v>
      </c>
      <c r="R110" s="992">
        <f t="shared" si="16"/>
        <v>0</v>
      </c>
      <c r="S110" s="932"/>
      <c r="T110" s="933"/>
      <c r="U110" s="932"/>
      <c r="V110" s="934"/>
      <c r="W110" s="932"/>
      <c r="X110" s="932"/>
      <c r="Y110" s="932"/>
    </row>
    <row r="111" spans="1:25" s="935" customFormat="1" ht="45.75" customHeight="1">
      <c r="A111" s="986">
        <f t="shared" ref="A111:A158" si="18">A110+1</f>
        <v>92</v>
      </c>
      <c r="B111" s="986">
        <v>7000027953</v>
      </c>
      <c r="C111" s="986">
        <v>1060</v>
      </c>
      <c r="D111" s="986" t="s">
        <v>142</v>
      </c>
      <c r="E111" s="986">
        <v>1000012024</v>
      </c>
      <c r="F111" s="986">
        <v>84241000</v>
      </c>
      <c r="G111" s="987"/>
      <c r="H111" s="907">
        <v>18</v>
      </c>
      <c r="I111" s="988"/>
      <c r="J111" s="986" t="s">
        <v>145</v>
      </c>
      <c r="K111" s="907" t="s">
        <v>120</v>
      </c>
      <c r="L111" s="907">
        <v>4</v>
      </c>
      <c r="M111" s="989"/>
      <c r="N111" s="990" t="str">
        <f t="shared" si="13"/>
        <v>Included</v>
      </c>
      <c r="O111" s="991">
        <f t="shared" si="14"/>
        <v>0</v>
      </c>
      <c r="P111" s="932"/>
      <c r="Q111" s="937">
        <f t="shared" si="15"/>
        <v>0</v>
      </c>
      <c r="R111" s="992">
        <f t="shared" si="16"/>
        <v>0</v>
      </c>
      <c r="S111" s="932"/>
      <c r="T111" s="933"/>
      <c r="U111" s="932"/>
      <c r="V111" s="934"/>
      <c r="W111" s="932"/>
      <c r="X111" s="932"/>
      <c r="Y111" s="932"/>
    </row>
    <row r="112" spans="1:25" s="935" customFormat="1" ht="45.75" customHeight="1">
      <c r="A112" s="986">
        <f t="shared" si="18"/>
        <v>93</v>
      </c>
      <c r="B112" s="986">
        <v>7000027953</v>
      </c>
      <c r="C112" s="986">
        <v>1070</v>
      </c>
      <c r="D112" s="986" t="s">
        <v>142</v>
      </c>
      <c r="E112" s="986">
        <v>1000012073</v>
      </c>
      <c r="F112" s="986">
        <v>84241000</v>
      </c>
      <c r="G112" s="987"/>
      <c r="H112" s="907">
        <v>18</v>
      </c>
      <c r="I112" s="988"/>
      <c r="J112" s="986" t="s">
        <v>146</v>
      </c>
      <c r="K112" s="907" t="s">
        <v>120</v>
      </c>
      <c r="L112" s="907">
        <v>2</v>
      </c>
      <c r="M112" s="989"/>
      <c r="N112" s="990" t="str">
        <f t="shared" si="13"/>
        <v>Included</v>
      </c>
      <c r="O112" s="991">
        <f t="shared" si="14"/>
        <v>0</v>
      </c>
      <c r="P112" s="932"/>
      <c r="Q112" s="937">
        <f t="shared" si="15"/>
        <v>0</v>
      </c>
      <c r="R112" s="992">
        <f t="shared" si="16"/>
        <v>0</v>
      </c>
      <c r="S112" s="932"/>
      <c r="T112" s="933"/>
      <c r="U112" s="932"/>
      <c r="V112" s="934"/>
      <c r="W112" s="932"/>
      <c r="X112" s="932"/>
      <c r="Y112" s="932"/>
    </row>
    <row r="113" spans="1:25" s="935" customFormat="1" ht="45.75" customHeight="1">
      <c r="A113" s="986">
        <f t="shared" si="18"/>
        <v>94</v>
      </c>
      <c r="B113" s="986">
        <v>7000027953</v>
      </c>
      <c r="C113" s="986">
        <v>1080</v>
      </c>
      <c r="D113" s="986" t="s">
        <v>142</v>
      </c>
      <c r="E113" s="986">
        <v>1000045259</v>
      </c>
      <c r="F113" s="986">
        <v>85311020</v>
      </c>
      <c r="G113" s="987"/>
      <c r="H113" s="907">
        <v>18</v>
      </c>
      <c r="I113" s="988"/>
      <c r="J113" s="986" t="s">
        <v>147</v>
      </c>
      <c r="K113" s="907" t="s">
        <v>148</v>
      </c>
      <c r="L113" s="907">
        <v>290</v>
      </c>
      <c r="M113" s="989"/>
      <c r="N113" s="990" t="str">
        <f t="shared" si="13"/>
        <v>Included</v>
      </c>
      <c r="O113" s="991">
        <f t="shared" si="14"/>
        <v>0</v>
      </c>
      <c r="P113" s="932"/>
      <c r="Q113" s="937">
        <f t="shared" si="15"/>
        <v>0</v>
      </c>
      <c r="R113" s="992">
        <f t="shared" si="16"/>
        <v>0</v>
      </c>
      <c r="S113" s="932"/>
      <c r="T113" s="933"/>
      <c r="U113" s="932"/>
      <c r="V113" s="934"/>
      <c r="W113" s="932"/>
      <c r="X113" s="932"/>
      <c r="Y113" s="932"/>
    </row>
    <row r="114" spans="1:25" s="935" customFormat="1" ht="45.75" customHeight="1">
      <c r="A114" s="986">
        <f t="shared" si="18"/>
        <v>95</v>
      </c>
      <c r="B114" s="986">
        <v>7000027953</v>
      </c>
      <c r="C114" s="986">
        <v>1090</v>
      </c>
      <c r="D114" s="986" t="s">
        <v>149</v>
      </c>
      <c r="E114" s="986">
        <v>1000036883</v>
      </c>
      <c r="F114" s="986">
        <v>72169990</v>
      </c>
      <c r="G114" s="987"/>
      <c r="H114" s="907">
        <v>18</v>
      </c>
      <c r="I114" s="988"/>
      <c r="J114" s="986" t="s">
        <v>150</v>
      </c>
      <c r="K114" s="907" t="s">
        <v>122</v>
      </c>
      <c r="L114" s="907">
        <v>1</v>
      </c>
      <c r="M114" s="989"/>
      <c r="N114" s="990" t="str">
        <f t="shared" si="13"/>
        <v>Included</v>
      </c>
      <c r="O114" s="991">
        <f t="shared" si="14"/>
        <v>0</v>
      </c>
      <c r="P114" s="932"/>
      <c r="Q114" s="937">
        <f t="shared" si="15"/>
        <v>0</v>
      </c>
      <c r="R114" s="992">
        <f t="shared" si="16"/>
        <v>0</v>
      </c>
      <c r="S114" s="932"/>
      <c r="T114" s="933"/>
      <c r="U114" s="932"/>
      <c r="V114" s="934"/>
      <c r="W114" s="932"/>
      <c r="X114" s="932"/>
      <c r="Y114" s="932"/>
    </row>
    <row r="115" spans="1:25" s="935" customFormat="1" ht="45.75" customHeight="1">
      <c r="A115" s="986">
        <f t="shared" si="18"/>
        <v>96</v>
      </c>
      <c r="B115" s="986">
        <v>7000027953</v>
      </c>
      <c r="C115" s="986">
        <v>1110</v>
      </c>
      <c r="D115" s="986" t="s">
        <v>155</v>
      </c>
      <c r="E115" s="986">
        <v>1000007922</v>
      </c>
      <c r="F115" s="986">
        <v>85049010</v>
      </c>
      <c r="G115" s="987"/>
      <c r="H115" s="907">
        <v>18</v>
      </c>
      <c r="I115" s="988"/>
      <c r="J115" s="986" t="s">
        <v>156</v>
      </c>
      <c r="K115" s="907" t="s">
        <v>122</v>
      </c>
      <c r="L115" s="907">
        <v>1</v>
      </c>
      <c r="M115" s="989"/>
      <c r="N115" s="990" t="str">
        <f t="shared" si="13"/>
        <v>Included</v>
      </c>
      <c r="O115" s="991">
        <f t="shared" si="14"/>
        <v>0</v>
      </c>
      <c r="P115" s="932"/>
      <c r="Q115" s="937">
        <f t="shared" si="15"/>
        <v>0</v>
      </c>
      <c r="R115" s="992">
        <f t="shared" si="16"/>
        <v>0</v>
      </c>
      <c r="S115" s="932"/>
      <c r="T115" s="933"/>
      <c r="U115" s="932"/>
      <c r="V115" s="934"/>
      <c r="W115" s="932"/>
      <c r="X115" s="932"/>
      <c r="Y115" s="932"/>
    </row>
    <row r="116" spans="1:25" s="935" customFormat="1" ht="45.75" customHeight="1">
      <c r="A116" s="986">
        <f t="shared" si="18"/>
        <v>97</v>
      </c>
      <c r="B116" s="986">
        <v>7000027953</v>
      </c>
      <c r="C116" s="986">
        <v>1120</v>
      </c>
      <c r="D116" s="986" t="s">
        <v>155</v>
      </c>
      <c r="E116" s="986">
        <v>1000028279</v>
      </c>
      <c r="F116" s="986">
        <v>85049010</v>
      </c>
      <c r="G116" s="987"/>
      <c r="H116" s="907">
        <v>18</v>
      </c>
      <c r="I116" s="988"/>
      <c r="J116" s="986" t="s">
        <v>157</v>
      </c>
      <c r="K116" s="907" t="s">
        <v>122</v>
      </c>
      <c r="L116" s="907">
        <v>1</v>
      </c>
      <c r="M116" s="989"/>
      <c r="N116" s="990" t="str">
        <f t="shared" si="13"/>
        <v>Included</v>
      </c>
      <c r="O116" s="991">
        <f t="shared" si="14"/>
        <v>0</v>
      </c>
      <c r="P116" s="932"/>
      <c r="Q116" s="937">
        <f t="shared" si="15"/>
        <v>0</v>
      </c>
      <c r="R116" s="992">
        <f t="shared" si="16"/>
        <v>0</v>
      </c>
      <c r="S116" s="932"/>
      <c r="T116" s="933"/>
      <c r="U116" s="932"/>
      <c r="V116" s="934"/>
      <c r="W116" s="932"/>
      <c r="X116" s="932"/>
      <c r="Y116" s="932"/>
    </row>
    <row r="117" spans="1:25" s="935" customFormat="1" ht="45.75" customHeight="1">
      <c r="A117" s="986">
        <f t="shared" si="18"/>
        <v>98</v>
      </c>
      <c r="B117" s="986">
        <v>7000027953</v>
      </c>
      <c r="C117" s="986">
        <v>1130</v>
      </c>
      <c r="D117" s="986" t="s">
        <v>155</v>
      </c>
      <c r="E117" s="986">
        <v>1000016741</v>
      </c>
      <c r="F117" s="986">
        <v>85049010</v>
      </c>
      <c r="G117" s="987"/>
      <c r="H117" s="907">
        <v>18</v>
      </c>
      <c r="I117" s="988"/>
      <c r="J117" s="986" t="s">
        <v>158</v>
      </c>
      <c r="K117" s="907" t="s">
        <v>120</v>
      </c>
      <c r="L117" s="907">
        <v>1</v>
      </c>
      <c r="M117" s="989"/>
      <c r="N117" s="990" t="str">
        <f t="shared" si="13"/>
        <v>Included</v>
      </c>
      <c r="O117" s="991">
        <f t="shared" si="14"/>
        <v>0</v>
      </c>
      <c r="P117" s="932"/>
      <c r="Q117" s="937">
        <f t="shared" si="15"/>
        <v>0</v>
      </c>
      <c r="R117" s="992">
        <f t="shared" si="16"/>
        <v>0</v>
      </c>
      <c r="S117" s="932"/>
      <c r="T117" s="933"/>
      <c r="U117" s="932"/>
      <c r="V117" s="934"/>
      <c r="W117" s="932"/>
      <c r="X117" s="932"/>
      <c r="Y117" s="932"/>
    </row>
    <row r="118" spans="1:25" s="935" customFormat="1" ht="104.25" customHeight="1">
      <c r="A118" s="986">
        <f t="shared" si="18"/>
        <v>99</v>
      </c>
      <c r="B118" s="986">
        <v>7000027953</v>
      </c>
      <c r="C118" s="986">
        <v>1140</v>
      </c>
      <c r="D118" s="986" t="s">
        <v>155</v>
      </c>
      <c r="E118" s="986">
        <v>1000028954</v>
      </c>
      <c r="F118" s="986">
        <v>85049010</v>
      </c>
      <c r="G118" s="987"/>
      <c r="H118" s="907">
        <v>18</v>
      </c>
      <c r="I118" s="988"/>
      <c r="J118" s="986" t="s">
        <v>159</v>
      </c>
      <c r="K118" s="907" t="s">
        <v>120</v>
      </c>
      <c r="L118" s="907">
        <v>1</v>
      </c>
      <c r="M118" s="989"/>
      <c r="N118" s="990" t="str">
        <f t="shared" si="13"/>
        <v>Included</v>
      </c>
      <c r="O118" s="991">
        <f t="shared" si="14"/>
        <v>0</v>
      </c>
      <c r="P118" s="932"/>
      <c r="Q118" s="937">
        <f t="shared" si="15"/>
        <v>0</v>
      </c>
      <c r="R118" s="992">
        <f t="shared" si="16"/>
        <v>0</v>
      </c>
      <c r="S118" s="932"/>
      <c r="T118" s="933"/>
      <c r="U118" s="932"/>
      <c r="V118" s="934"/>
      <c r="W118" s="932"/>
      <c r="X118" s="932"/>
      <c r="Y118" s="932"/>
    </row>
    <row r="119" spans="1:25" s="935" customFormat="1" ht="60.75" customHeight="1">
      <c r="A119" s="986">
        <f t="shared" si="18"/>
        <v>100</v>
      </c>
      <c r="B119" s="986">
        <v>7000027953</v>
      </c>
      <c r="C119" s="986">
        <v>1150</v>
      </c>
      <c r="D119" s="986" t="s">
        <v>155</v>
      </c>
      <c r="E119" s="986">
        <v>1000025500</v>
      </c>
      <c r="F119" s="986">
        <v>73239990</v>
      </c>
      <c r="G119" s="987"/>
      <c r="H119" s="907">
        <v>12</v>
      </c>
      <c r="I119" s="988"/>
      <c r="J119" s="986" t="s">
        <v>160</v>
      </c>
      <c r="K119" s="907" t="s">
        <v>120</v>
      </c>
      <c r="L119" s="907">
        <v>1</v>
      </c>
      <c r="M119" s="989"/>
      <c r="N119" s="990" t="str">
        <f t="shared" si="13"/>
        <v>Included</v>
      </c>
      <c r="O119" s="991">
        <f t="shared" si="14"/>
        <v>0</v>
      </c>
      <c r="P119" s="932"/>
      <c r="Q119" s="937">
        <f t="shared" si="15"/>
        <v>0</v>
      </c>
      <c r="R119" s="992">
        <f t="shared" si="16"/>
        <v>0</v>
      </c>
      <c r="S119" s="932"/>
      <c r="T119" s="933"/>
      <c r="U119" s="932"/>
      <c r="V119" s="934"/>
      <c r="W119" s="932"/>
      <c r="X119" s="932"/>
      <c r="Y119" s="932"/>
    </row>
    <row r="120" spans="1:25" s="935" customFormat="1" ht="60.75" customHeight="1">
      <c r="A120" s="986">
        <f t="shared" si="18"/>
        <v>101</v>
      </c>
      <c r="B120" s="986">
        <v>7000027953</v>
      </c>
      <c r="C120" s="986">
        <v>1160</v>
      </c>
      <c r="D120" s="986" t="s">
        <v>155</v>
      </c>
      <c r="E120" s="986">
        <v>1000025697</v>
      </c>
      <c r="F120" s="986">
        <v>90183100</v>
      </c>
      <c r="G120" s="987"/>
      <c r="H120" s="907">
        <v>12</v>
      </c>
      <c r="I120" s="988"/>
      <c r="J120" s="986" t="s">
        <v>161</v>
      </c>
      <c r="K120" s="907" t="s">
        <v>120</v>
      </c>
      <c r="L120" s="907">
        <v>1</v>
      </c>
      <c r="M120" s="989"/>
      <c r="N120" s="990" t="str">
        <f t="shared" si="13"/>
        <v>Included</v>
      </c>
      <c r="O120" s="991">
        <f t="shared" si="14"/>
        <v>0</v>
      </c>
      <c r="P120" s="932"/>
      <c r="Q120" s="937">
        <f t="shared" si="15"/>
        <v>0</v>
      </c>
      <c r="R120" s="992">
        <f>IF(I120="", H120*Q120/100,I120*Q120)</f>
        <v>0</v>
      </c>
      <c r="S120" s="932"/>
      <c r="T120" s="933"/>
      <c r="U120" s="932"/>
      <c r="V120" s="934"/>
      <c r="W120" s="932"/>
      <c r="X120" s="932"/>
      <c r="Y120" s="932"/>
    </row>
    <row r="121" spans="1:25" s="935" customFormat="1" ht="60.75" customHeight="1">
      <c r="A121" s="986">
        <f t="shared" si="18"/>
        <v>102</v>
      </c>
      <c r="B121" s="986">
        <v>7000027953</v>
      </c>
      <c r="C121" s="986">
        <v>1170</v>
      </c>
      <c r="D121" s="986" t="s">
        <v>155</v>
      </c>
      <c r="E121" s="986">
        <v>1000017810</v>
      </c>
      <c r="F121" s="986">
        <v>85049010</v>
      </c>
      <c r="G121" s="987"/>
      <c r="H121" s="907">
        <v>18</v>
      </c>
      <c r="I121" s="988"/>
      <c r="J121" s="986" t="s">
        <v>162</v>
      </c>
      <c r="K121" s="907" t="s">
        <v>120</v>
      </c>
      <c r="L121" s="907">
        <v>1</v>
      </c>
      <c r="M121" s="989"/>
      <c r="N121" s="990" t="str">
        <f t="shared" si="13"/>
        <v>Included</v>
      </c>
      <c r="O121" s="991">
        <f t="shared" si="14"/>
        <v>0</v>
      </c>
      <c r="P121" s="932"/>
      <c r="Q121" s="937">
        <f t="shared" si="15"/>
        <v>0</v>
      </c>
      <c r="R121" s="992">
        <f t="shared" si="16"/>
        <v>0</v>
      </c>
      <c r="S121" s="932"/>
      <c r="T121" s="933"/>
      <c r="U121" s="932"/>
      <c r="V121" s="934"/>
      <c r="W121" s="932"/>
      <c r="X121" s="932"/>
      <c r="Y121" s="932"/>
    </row>
    <row r="122" spans="1:25" s="935" customFormat="1" ht="60.75" customHeight="1">
      <c r="A122" s="986">
        <f t="shared" si="18"/>
        <v>103</v>
      </c>
      <c r="B122" s="986">
        <v>7000027953</v>
      </c>
      <c r="C122" s="986">
        <v>1200</v>
      </c>
      <c r="D122" s="986" t="s">
        <v>163</v>
      </c>
      <c r="E122" s="986">
        <v>1000017683</v>
      </c>
      <c r="F122" s="986">
        <v>85389000</v>
      </c>
      <c r="G122" s="987"/>
      <c r="H122" s="907">
        <v>18</v>
      </c>
      <c r="I122" s="988"/>
      <c r="J122" s="986" t="s">
        <v>164</v>
      </c>
      <c r="K122" s="907" t="s">
        <v>120</v>
      </c>
      <c r="L122" s="907">
        <v>3</v>
      </c>
      <c r="M122" s="989"/>
      <c r="N122" s="990" t="str">
        <f t="shared" si="13"/>
        <v>Included</v>
      </c>
      <c r="O122" s="991">
        <f t="shared" si="14"/>
        <v>0</v>
      </c>
      <c r="P122" s="932"/>
      <c r="Q122" s="937">
        <f t="shared" si="15"/>
        <v>0</v>
      </c>
      <c r="R122" s="992">
        <f t="shared" si="16"/>
        <v>0</v>
      </c>
      <c r="S122" s="932"/>
      <c r="T122" s="933"/>
      <c r="U122" s="932"/>
      <c r="V122" s="934"/>
      <c r="W122" s="932"/>
      <c r="X122" s="932"/>
      <c r="Y122" s="932"/>
    </row>
    <row r="123" spans="1:25" s="935" customFormat="1" ht="60.75" customHeight="1">
      <c r="A123" s="986">
        <f t="shared" si="18"/>
        <v>104</v>
      </c>
      <c r="B123" s="986">
        <v>7000027953</v>
      </c>
      <c r="C123" s="986">
        <v>1210</v>
      </c>
      <c r="D123" s="986" t="s">
        <v>163</v>
      </c>
      <c r="E123" s="986">
        <v>1000024952</v>
      </c>
      <c r="F123" s="986">
        <v>40151900</v>
      </c>
      <c r="G123" s="987"/>
      <c r="H123" s="907">
        <v>18</v>
      </c>
      <c r="I123" s="988"/>
      <c r="J123" s="986" t="s">
        <v>166</v>
      </c>
      <c r="K123" s="907" t="s">
        <v>122</v>
      </c>
      <c r="L123" s="907">
        <v>2</v>
      </c>
      <c r="M123" s="989"/>
      <c r="N123" s="990" t="str">
        <f t="shared" si="13"/>
        <v>Included</v>
      </c>
      <c r="O123" s="991">
        <f t="shared" si="14"/>
        <v>0</v>
      </c>
      <c r="P123" s="932"/>
      <c r="Q123" s="937">
        <f t="shared" si="15"/>
        <v>0</v>
      </c>
      <c r="R123" s="992">
        <f>IF(I123="", H123*Q123/100,I123*Q123)</f>
        <v>0</v>
      </c>
      <c r="S123" s="932"/>
      <c r="T123" s="933"/>
      <c r="U123" s="932"/>
      <c r="V123" s="934"/>
      <c r="W123" s="932"/>
      <c r="X123" s="932"/>
      <c r="Y123" s="932"/>
    </row>
    <row r="124" spans="1:25" s="935" customFormat="1" ht="60.75" customHeight="1">
      <c r="A124" s="986">
        <f t="shared" si="18"/>
        <v>105</v>
      </c>
      <c r="B124" s="986">
        <v>7000027953</v>
      </c>
      <c r="C124" s="986">
        <v>1220</v>
      </c>
      <c r="D124" s="986" t="s">
        <v>163</v>
      </c>
      <c r="E124" s="986">
        <v>1000041983</v>
      </c>
      <c r="F124" s="986">
        <v>40081110</v>
      </c>
      <c r="G124" s="987"/>
      <c r="H124" s="907">
        <v>18</v>
      </c>
      <c r="I124" s="988"/>
      <c r="J124" s="986" t="s">
        <v>167</v>
      </c>
      <c r="K124" s="907" t="s">
        <v>120</v>
      </c>
      <c r="L124" s="907">
        <v>5</v>
      </c>
      <c r="M124" s="989"/>
      <c r="N124" s="990" t="str">
        <f t="shared" si="13"/>
        <v>Included</v>
      </c>
      <c r="O124" s="991">
        <f t="shared" si="14"/>
        <v>0</v>
      </c>
      <c r="P124" s="932"/>
      <c r="Q124" s="937">
        <f t="shared" si="15"/>
        <v>0</v>
      </c>
      <c r="R124" s="992">
        <f t="shared" si="16"/>
        <v>0</v>
      </c>
      <c r="S124" s="932"/>
      <c r="T124" s="933"/>
      <c r="U124" s="932"/>
      <c r="V124" s="934"/>
      <c r="W124" s="932"/>
      <c r="X124" s="932"/>
      <c r="Y124" s="932"/>
    </row>
    <row r="125" spans="1:25" s="935" customFormat="1" ht="60.75" customHeight="1">
      <c r="A125" s="986">
        <f t="shared" si="18"/>
        <v>106</v>
      </c>
      <c r="B125" s="986">
        <v>7000027953</v>
      </c>
      <c r="C125" s="986">
        <v>1230</v>
      </c>
      <c r="D125" s="986" t="s">
        <v>168</v>
      </c>
      <c r="E125" s="986">
        <v>1000009039</v>
      </c>
      <c r="F125" s="986">
        <v>84151090</v>
      </c>
      <c r="G125" s="987"/>
      <c r="H125" s="907">
        <v>28</v>
      </c>
      <c r="I125" s="988"/>
      <c r="J125" s="986" t="s">
        <v>169</v>
      </c>
      <c r="K125" s="907" t="s">
        <v>120</v>
      </c>
      <c r="L125" s="907">
        <v>12</v>
      </c>
      <c r="M125" s="989"/>
      <c r="N125" s="990" t="str">
        <f t="shared" si="13"/>
        <v>Included</v>
      </c>
      <c r="O125" s="991">
        <f t="shared" si="14"/>
        <v>0</v>
      </c>
      <c r="P125" s="932"/>
      <c r="Q125" s="937">
        <f t="shared" si="15"/>
        <v>0</v>
      </c>
      <c r="R125" s="992">
        <f t="shared" si="16"/>
        <v>0</v>
      </c>
      <c r="S125" s="932"/>
      <c r="T125" s="933"/>
      <c r="U125" s="932"/>
      <c r="V125" s="934"/>
      <c r="W125" s="932"/>
      <c r="X125" s="932"/>
      <c r="Y125" s="932"/>
    </row>
    <row r="126" spans="1:25" s="935" customFormat="1" ht="48.75" customHeight="1">
      <c r="A126" s="986">
        <f t="shared" si="18"/>
        <v>107</v>
      </c>
      <c r="B126" s="986">
        <v>7000027953</v>
      </c>
      <c r="C126" s="986">
        <v>1240</v>
      </c>
      <c r="D126" s="986" t="s">
        <v>168</v>
      </c>
      <c r="E126" s="986">
        <v>1000045280</v>
      </c>
      <c r="F126" s="986">
        <v>94059900</v>
      </c>
      <c r="G126" s="987"/>
      <c r="H126" s="907">
        <v>18</v>
      </c>
      <c r="I126" s="988"/>
      <c r="J126" s="986" t="s">
        <v>170</v>
      </c>
      <c r="K126" s="907" t="s">
        <v>148</v>
      </c>
      <c r="L126" s="907">
        <v>290</v>
      </c>
      <c r="M126" s="989"/>
      <c r="N126" s="990" t="str">
        <f t="shared" si="13"/>
        <v>Included</v>
      </c>
      <c r="O126" s="991">
        <f t="shared" si="14"/>
        <v>0</v>
      </c>
      <c r="P126" s="932"/>
      <c r="Q126" s="937">
        <f t="shared" si="15"/>
        <v>0</v>
      </c>
      <c r="R126" s="992">
        <f t="shared" si="16"/>
        <v>0</v>
      </c>
      <c r="S126" s="932"/>
      <c r="T126" s="933"/>
      <c r="U126" s="932"/>
      <c r="V126" s="934"/>
      <c r="W126" s="932"/>
      <c r="X126" s="932"/>
      <c r="Y126" s="932"/>
    </row>
    <row r="127" spans="1:25" s="935" customFormat="1" ht="43.5" customHeight="1">
      <c r="A127" s="927" t="s">
        <v>213</v>
      </c>
      <c r="B127" s="1183" t="s">
        <v>214</v>
      </c>
      <c r="C127" s="1184"/>
      <c r="D127" s="1184"/>
      <c r="E127" s="1184"/>
      <c r="F127" s="1184"/>
      <c r="G127" s="1184"/>
      <c r="H127" s="1184"/>
      <c r="I127" s="1184"/>
      <c r="J127" s="1185"/>
      <c r="K127" s="928"/>
      <c r="L127" s="928"/>
      <c r="M127" s="929"/>
      <c r="N127" s="930"/>
      <c r="O127" s="991"/>
      <c r="P127" s="932"/>
      <c r="Q127" s="937"/>
      <c r="R127" s="992"/>
      <c r="S127" s="932"/>
      <c r="T127" s="933"/>
      <c r="U127" s="932"/>
      <c r="V127" s="934"/>
      <c r="W127" s="932"/>
      <c r="X127" s="932"/>
      <c r="Y127" s="932"/>
    </row>
    <row r="128" spans="1:25" s="935" customFormat="1" ht="60.75" customHeight="1">
      <c r="A128" s="986">
        <v>108</v>
      </c>
      <c r="B128" s="986">
        <v>7000027953</v>
      </c>
      <c r="C128" s="986">
        <v>1470</v>
      </c>
      <c r="D128" s="986" t="s">
        <v>215</v>
      </c>
      <c r="E128" s="986">
        <v>1000067808</v>
      </c>
      <c r="F128" s="986">
        <v>85049010</v>
      </c>
      <c r="G128" s="987"/>
      <c r="H128" s="907">
        <v>18</v>
      </c>
      <c r="I128" s="988"/>
      <c r="J128" s="986" t="s">
        <v>216</v>
      </c>
      <c r="K128" s="907" t="s">
        <v>122</v>
      </c>
      <c r="L128" s="907">
        <v>1</v>
      </c>
      <c r="M128" s="989"/>
      <c r="N128" s="990" t="str">
        <f t="shared" si="13"/>
        <v>Included</v>
      </c>
      <c r="O128" s="991">
        <f t="shared" si="14"/>
        <v>0</v>
      </c>
      <c r="P128" s="932"/>
      <c r="Q128" s="937">
        <f t="shared" si="15"/>
        <v>0</v>
      </c>
      <c r="R128" s="992">
        <f t="shared" si="16"/>
        <v>0</v>
      </c>
      <c r="S128" s="932"/>
      <c r="T128" s="933"/>
      <c r="U128" s="932"/>
      <c r="V128" s="934"/>
      <c r="W128" s="932"/>
      <c r="X128" s="932"/>
      <c r="Y128" s="932"/>
    </row>
    <row r="129" spans="1:25" s="935" customFormat="1" ht="60.75" customHeight="1">
      <c r="A129" s="986">
        <f t="shared" si="18"/>
        <v>109</v>
      </c>
      <c r="B129" s="986">
        <v>7000027953</v>
      </c>
      <c r="C129" s="986">
        <v>1490</v>
      </c>
      <c r="D129" s="986" t="s">
        <v>123</v>
      </c>
      <c r="E129" s="986">
        <v>1000009628</v>
      </c>
      <c r="F129" s="986">
        <v>85371000</v>
      </c>
      <c r="G129" s="987"/>
      <c r="H129" s="907">
        <v>18</v>
      </c>
      <c r="I129" s="988"/>
      <c r="J129" s="986" t="s">
        <v>217</v>
      </c>
      <c r="K129" s="907" t="s">
        <v>120</v>
      </c>
      <c r="L129" s="907">
        <v>1</v>
      </c>
      <c r="M129" s="989"/>
      <c r="N129" s="990" t="str">
        <f t="shared" si="13"/>
        <v>Included</v>
      </c>
      <c r="O129" s="991">
        <f t="shared" si="14"/>
        <v>0</v>
      </c>
      <c r="P129" s="932"/>
      <c r="Q129" s="937">
        <f t="shared" si="15"/>
        <v>0</v>
      </c>
      <c r="R129" s="992">
        <f t="shared" si="16"/>
        <v>0</v>
      </c>
      <c r="S129" s="932"/>
      <c r="T129" s="933"/>
      <c r="U129" s="932"/>
      <c r="V129" s="934"/>
      <c r="W129" s="932"/>
      <c r="X129" s="932"/>
      <c r="Y129" s="932"/>
    </row>
    <row r="130" spans="1:25" s="935" customFormat="1" ht="60.75" customHeight="1">
      <c r="A130" s="986">
        <f t="shared" si="18"/>
        <v>110</v>
      </c>
      <c r="B130" s="986">
        <v>7000027953</v>
      </c>
      <c r="C130" s="986">
        <v>1500</v>
      </c>
      <c r="D130" s="986" t="s">
        <v>123</v>
      </c>
      <c r="E130" s="986">
        <v>1000000822</v>
      </c>
      <c r="F130" s="986">
        <v>85371000</v>
      </c>
      <c r="G130" s="987"/>
      <c r="H130" s="907">
        <v>18</v>
      </c>
      <c r="I130" s="988"/>
      <c r="J130" s="986" t="s">
        <v>218</v>
      </c>
      <c r="K130" s="907" t="s">
        <v>120</v>
      </c>
      <c r="L130" s="907">
        <v>1</v>
      </c>
      <c r="M130" s="989"/>
      <c r="N130" s="990" t="str">
        <f t="shared" si="13"/>
        <v>Included</v>
      </c>
      <c r="O130" s="991">
        <f t="shared" si="14"/>
        <v>0</v>
      </c>
      <c r="P130" s="932"/>
      <c r="Q130" s="937">
        <f t="shared" si="15"/>
        <v>0</v>
      </c>
      <c r="R130" s="992">
        <f t="shared" si="16"/>
        <v>0</v>
      </c>
      <c r="S130" s="932"/>
      <c r="T130" s="933"/>
      <c r="U130" s="932"/>
      <c r="V130" s="934"/>
      <c r="W130" s="932"/>
      <c r="X130" s="932"/>
      <c r="Y130" s="932"/>
    </row>
    <row r="131" spans="1:25" s="935" customFormat="1" ht="60.75" customHeight="1">
      <c r="A131" s="986">
        <f t="shared" si="18"/>
        <v>111</v>
      </c>
      <c r="B131" s="986">
        <v>7000027953</v>
      </c>
      <c r="C131" s="986">
        <v>1510</v>
      </c>
      <c r="D131" s="986" t="s">
        <v>123</v>
      </c>
      <c r="E131" s="986">
        <v>1000055440</v>
      </c>
      <c r="F131" s="986">
        <v>85371000</v>
      </c>
      <c r="G131" s="987"/>
      <c r="H131" s="907">
        <v>18</v>
      </c>
      <c r="I131" s="988"/>
      <c r="J131" s="986" t="s">
        <v>219</v>
      </c>
      <c r="K131" s="907" t="s">
        <v>120</v>
      </c>
      <c r="L131" s="907">
        <v>1</v>
      </c>
      <c r="M131" s="989"/>
      <c r="N131" s="990" t="str">
        <f t="shared" si="13"/>
        <v>Included</v>
      </c>
      <c r="O131" s="991">
        <f t="shared" si="14"/>
        <v>0</v>
      </c>
      <c r="P131" s="932"/>
      <c r="Q131" s="937">
        <f t="shared" si="15"/>
        <v>0</v>
      </c>
      <c r="R131" s="992">
        <f t="shared" si="16"/>
        <v>0</v>
      </c>
      <c r="S131" s="932"/>
      <c r="T131" s="933"/>
      <c r="U131" s="932"/>
      <c r="V131" s="934"/>
      <c r="W131" s="932"/>
      <c r="X131" s="932"/>
      <c r="Y131" s="932"/>
    </row>
    <row r="132" spans="1:25" s="935" customFormat="1" ht="60.75" customHeight="1">
      <c r="A132" s="986">
        <f t="shared" si="18"/>
        <v>112</v>
      </c>
      <c r="B132" s="986">
        <v>7000027953</v>
      </c>
      <c r="C132" s="986">
        <v>1530</v>
      </c>
      <c r="D132" s="986" t="s">
        <v>133</v>
      </c>
      <c r="E132" s="986">
        <v>1000031976</v>
      </c>
      <c r="F132" s="986">
        <v>85446020</v>
      </c>
      <c r="G132" s="987"/>
      <c r="H132" s="907">
        <v>18</v>
      </c>
      <c r="I132" s="988"/>
      <c r="J132" s="986" t="s">
        <v>134</v>
      </c>
      <c r="K132" s="907" t="s">
        <v>135</v>
      </c>
      <c r="L132" s="907">
        <v>1</v>
      </c>
      <c r="M132" s="989"/>
      <c r="N132" s="990" t="str">
        <f t="shared" si="13"/>
        <v>Included</v>
      </c>
      <c r="O132" s="991">
        <f t="shared" si="14"/>
        <v>0</v>
      </c>
      <c r="P132" s="932"/>
      <c r="Q132" s="937">
        <f t="shared" si="15"/>
        <v>0</v>
      </c>
      <c r="R132" s="992">
        <f t="shared" si="16"/>
        <v>0</v>
      </c>
      <c r="S132" s="932"/>
      <c r="T132" s="933"/>
      <c r="U132" s="932"/>
      <c r="V132" s="934"/>
      <c r="W132" s="932"/>
      <c r="X132" s="932"/>
      <c r="Y132" s="932"/>
    </row>
    <row r="133" spans="1:25" s="935" customFormat="1" ht="60.75" customHeight="1">
      <c r="A133" s="986">
        <f t="shared" si="18"/>
        <v>113</v>
      </c>
      <c r="B133" s="986">
        <v>7000027953</v>
      </c>
      <c r="C133" s="986">
        <v>1540</v>
      </c>
      <c r="D133" s="986" t="s">
        <v>133</v>
      </c>
      <c r="E133" s="986">
        <v>1000031985</v>
      </c>
      <c r="F133" s="986">
        <v>85446020</v>
      </c>
      <c r="G133" s="987"/>
      <c r="H133" s="907">
        <v>18</v>
      </c>
      <c r="I133" s="988"/>
      <c r="J133" s="986" t="s">
        <v>136</v>
      </c>
      <c r="K133" s="907" t="s">
        <v>135</v>
      </c>
      <c r="L133" s="907">
        <v>0.8</v>
      </c>
      <c r="M133" s="989"/>
      <c r="N133" s="990" t="str">
        <f t="shared" si="13"/>
        <v>Included</v>
      </c>
      <c r="O133" s="991">
        <f t="shared" si="14"/>
        <v>0</v>
      </c>
      <c r="P133" s="932"/>
      <c r="Q133" s="937">
        <f t="shared" si="15"/>
        <v>0</v>
      </c>
      <c r="R133" s="992">
        <f t="shared" si="16"/>
        <v>0</v>
      </c>
      <c r="S133" s="932"/>
      <c r="T133" s="933"/>
      <c r="U133" s="932"/>
      <c r="V133" s="934"/>
      <c r="W133" s="932"/>
      <c r="X133" s="932"/>
      <c r="Y133" s="932"/>
    </row>
    <row r="134" spans="1:25" s="935" customFormat="1" ht="60.75" customHeight="1">
      <c r="A134" s="986">
        <f t="shared" si="18"/>
        <v>114</v>
      </c>
      <c r="B134" s="986">
        <v>7000027953</v>
      </c>
      <c r="C134" s="986">
        <v>1550</v>
      </c>
      <c r="D134" s="986" t="s">
        <v>133</v>
      </c>
      <c r="E134" s="986">
        <v>1000031943</v>
      </c>
      <c r="F134" s="986">
        <v>85446020</v>
      </c>
      <c r="G134" s="987"/>
      <c r="H134" s="907">
        <v>18</v>
      </c>
      <c r="I134" s="988"/>
      <c r="J134" s="986" t="s">
        <v>137</v>
      </c>
      <c r="K134" s="907" t="s">
        <v>135</v>
      </c>
      <c r="L134" s="907">
        <v>0.8</v>
      </c>
      <c r="M134" s="989"/>
      <c r="N134" s="990" t="str">
        <f t="shared" si="13"/>
        <v>Included</v>
      </c>
      <c r="O134" s="991">
        <f t="shared" si="14"/>
        <v>0</v>
      </c>
      <c r="P134" s="932"/>
      <c r="Q134" s="937">
        <f t="shared" si="15"/>
        <v>0</v>
      </c>
      <c r="R134" s="992">
        <f t="shared" si="16"/>
        <v>0</v>
      </c>
      <c r="S134" s="932"/>
      <c r="T134" s="933"/>
      <c r="U134" s="932"/>
      <c r="V134" s="934"/>
      <c r="W134" s="932"/>
      <c r="X134" s="932"/>
      <c r="Y134" s="932"/>
    </row>
    <row r="135" spans="1:25" s="935" customFormat="1" ht="45.75" customHeight="1">
      <c r="A135" s="986">
        <f t="shared" si="18"/>
        <v>115</v>
      </c>
      <c r="B135" s="986">
        <v>7000027953</v>
      </c>
      <c r="C135" s="986">
        <v>1560</v>
      </c>
      <c r="D135" s="986" t="s">
        <v>133</v>
      </c>
      <c r="E135" s="986">
        <v>1000031964</v>
      </c>
      <c r="F135" s="986">
        <v>85446020</v>
      </c>
      <c r="G135" s="987"/>
      <c r="H135" s="907">
        <v>18</v>
      </c>
      <c r="I135" s="988"/>
      <c r="J135" s="986" t="s">
        <v>138</v>
      </c>
      <c r="K135" s="907" t="s">
        <v>135</v>
      </c>
      <c r="L135" s="907">
        <v>0.8</v>
      </c>
      <c r="M135" s="989"/>
      <c r="N135" s="990" t="str">
        <f t="shared" si="13"/>
        <v>Included</v>
      </c>
      <c r="O135" s="991">
        <f t="shared" si="14"/>
        <v>0</v>
      </c>
      <c r="P135" s="932"/>
      <c r="Q135" s="937">
        <f t="shared" si="15"/>
        <v>0</v>
      </c>
      <c r="R135" s="992">
        <f t="shared" si="16"/>
        <v>0</v>
      </c>
      <c r="S135" s="932"/>
      <c r="T135" s="933"/>
      <c r="U135" s="932"/>
      <c r="V135" s="934"/>
      <c r="W135" s="932"/>
      <c r="X135" s="932"/>
      <c r="Y135" s="932"/>
    </row>
    <row r="136" spans="1:25" s="935" customFormat="1" ht="97.5" customHeight="1">
      <c r="A136" s="986">
        <f t="shared" si="18"/>
        <v>116</v>
      </c>
      <c r="B136" s="986">
        <v>7000027953</v>
      </c>
      <c r="C136" s="986">
        <v>1570</v>
      </c>
      <c r="D136" s="986" t="s">
        <v>133</v>
      </c>
      <c r="E136" s="986">
        <v>1000031987</v>
      </c>
      <c r="F136" s="986">
        <v>85446020</v>
      </c>
      <c r="G136" s="987"/>
      <c r="H136" s="907">
        <v>18</v>
      </c>
      <c r="I136" s="988"/>
      <c r="J136" s="986" t="s">
        <v>139</v>
      </c>
      <c r="K136" s="907" t="s">
        <v>135</v>
      </c>
      <c r="L136" s="907">
        <v>3</v>
      </c>
      <c r="M136" s="989"/>
      <c r="N136" s="990" t="str">
        <f t="shared" si="13"/>
        <v>Included</v>
      </c>
      <c r="O136" s="991">
        <f t="shared" si="14"/>
        <v>0</v>
      </c>
      <c r="P136" s="932"/>
      <c r="Q136" s="937">
        <f t="shared" si="15"/>
        <v>0</v>
      </c>
      <c r="R136" s="992">
        <f t="shared" si="16"/>
        <v>0</v>
      </c>
      <c r="S136" s="932"/>
      <c r="T136" s="933"/>
      <c r="U136" s="932"/>
      <c r="V136" s="934"/>
      <c r="W136" s="932"/>
      <c r="X136" s="932"/>
      <c r="Y136" s="932"/>
    </row>
    <row r="137" spans="1:25" s="935" customFormat="1" ht="63" customHeight="1">
      <c r="A137" s="986">
        <f t="shared" si="18"/>
        <v>117</v>
      </c>
      <c r="B137" s="986">
        <v>7000027953</v>
      </c>
      <c r="C137" s="986">
        <v>1580</v>
      </c>
      <c r="D137" s="986" t="s">
        <v>133</v>
      </c>
      <c r="E137" s="986">
        <v>1000031887</v>
      </c>
      <c r="F137" s="986">
        <v>85446020</v>
      </c>
      <c r="G137" s="987"/>
      <c r="H137" s="907">
        <v>18</v>
      </c>
      <c r="I137" s="988"/>
      <c r="J137" s="986" t="s">
        <v>140</v>
      </c>
      <c r="K137" s="907" t="s">
        <v>135</v>
      </c>
      <c r="L137" s="907">
        <v>3</v>
      </c>
      <c r="M137" s="989"/>
      <c r="N137" s="990" t="str">
        <f t="shared" ref="N137:N158" si="19">IF(M137=0, "Included",IF(ISERROR(L137*M137), M137, L137*M137))</f>
        <v>Included</v>
      </c>
      <c r="O137" s="991">
        <f t="shared" ref="O137:O158" si="20">R137</f>
        <v>0</v>
      </c>
      <c r="P137" s="932"/>
      <c r="Q137" s="937">
        <f t="shared" ref="Q137:Q158" si="21">IF(N137="Included",0,N137)</f>
        <v>0</v>
      </c>
      <c r="R137" s="992">
        <f t="shared" ref="R137:R158" si="22">IF(I137="", H137*Q137/100,I137*Q137)</f>
        <v>0</v>
      </c>
      <c r="S137" s="932"/>
      <c r="T137" s="933"/>
      <c r="U137" s="932"/>
      <c r="V137" s="934"/>
      <c r="W137" s="932"/>
      <c r="X137" s="932"/>
      <c r="Y137" s="932"/>
    </row>
    <row r="138" spans="1:25" s="935" customFormat="1" ht="45.75" customHeight="1">
      <c r="A138" s="986">
        <f t="shared" si="18"/>
        <v>118</v>
      </c>
      <c r="B138" s="986">
        <v>7000027953</v>
      </c>
      <c r="C138" s="986">
        <v>1590</v>
      </c>
      <c r="D138" s="986" t="s">
        <v>133</v>
      </c>
      <c r="E138" s="986">
        <v>1000056264</v>
      </c>
      <c r="F138" s="986">
        <v>85446020</v>
      </c>
      <c r="G138" s="987"/>
      <c r="H138" s="907">
        <v>18</v>
      </c>
      <c r="I138" s="988"/>
      <c r="J138" s="986" t="s">
        <v>141</v>
      </c>
      <c r="K138" s="907" t="s">
        <v>135</v>
      </c>
      <c r="L138" s="907">
        <v>1</v>
      </c>
      <c r="M138" s="989"/>
      <c r="N138" s="990" t="str">
        <f t="shared" si="19"/>
        <v>Included</v>
      </c>
      <c r="O138" s="991">
        <f t="shared" si="20"/>
        <v>0</v>
      </c>
      <c r="P138" s="932"/>
      <c r="Q138" s="937">
        <f t="shared" si="21"/>
        <v>0</v>
      </c>
      <c r="R138" s="992">
        <f>IF(I138="", H138*Q138/100,I138*Q138)</f>
        <v>0</v>
      </c>
      <c r="S138" s="932"/>
      <c r="T138" s="933"/>
      <c r="U138" s="932"/>
      <c r="V138" s="934"/>
      <c r="W138" s="932"/>
      <c r="X138" s="932"/>
      <c r="Y138" s="932"/>
    </row>
    <row r="139" spans="1:25" s="935" customFormat="1" ht="45.75" customHeight="1">
      <c r="A139" s="986">
        <f t="shared" si="18"/>
        <v>119</v>
      </c>
      <c r="B139" s="986">
        <v>7000027953</v>
      </c>
      <c r="C139" s="986">
        <v>1600</v>
      </c>
      <c r="D139" s="986" t="s">
        <v>149</v>
      </c>
      <c r="E139" s="986">
        <v>1000036883</v>
      </c>
      <c r="F139" s="986">
        <v>72169990</v>
      </c>
      <c r="G139" s="987"/>
      <c r="H139" s="907">
        <v>18</v>
      </c>
      <c r="I139" s="988"/>
      <c r="J139" s="986" t="s">
        <v>150</v>
      </c>
      <c r="K139" s="907" t="s">
        <v>122</v>
      </c>
      <c r="L139" s="907">
        <v>1</v>
      </c>
      <c r="M139" s="989"/>
      <c r="N139" s="990" t="str">
        <f t="shared" si="19"/>
        <v>Included</v>
      </c>
      <c r="O139" s="991">
        <f t="shared" si="20"/>
        <v>0</v>
      </c>
      <c r="P139" s="932"/>
      <c r="Q139" s="937">
        <f t="shared" si="21"/>
        <v>0</v>
      </c>
      <c r="R139" s="992">
        <f t="shared" si="22"/>
        <v>0</v>
      </c>
      <c r="S139" s="932"/>
      <c r="T139" s="933"/>
      <c r="U139" s="932"/>
      <c r="V139" s="934"/>
      <c r="W139" s="932"/>
      <c r="X139" s="932"/>
      <c r="Y139" s="932"/>
    </row>
    <row r="140" spans="1:25" s="935" customFormat="1" ht="45.75" customHeight="1">
      <c r="A140" s="986">
        <f t="shared" si="18"/>
        <v>120</v>
      </c>
      <c r="B140" s="986">
        <v>7000027953</v>
      </c>
      <c r="C140" s="986">
        <v>1630</v>
      </c>
      <c r="D140" s="986" t="s">
        <v>163</v>
      </c>
      <c r="E140" s="986">
        <v>1000017683</v>
      </c>
      <c r="F140" s="986">
        <v>85389000</v>
      </c>
      <c r="G140" s="987"/>
      <c r="H140" s="907">
        <v>18</v>
      </c>
      <c r="I140" s="988"/>
      <c r="J140" s="986" t="s">
        <v>164</v>
      </c>
      <c r="K140" s="907" t="s">
        <v>120</v>
      </c>
      <c r="L140" s="907">
        <v>3</v>
      </c>
      <c r="M140" s="989"/>
      <c r="N140" s="990" t="str">
        <f t="shared" si="19"/>
        <v>Included</v>
      </c>
      <c r="O140" s="991">
        <f t="shared" si="20"/>
        <v>0</v>
      </c>
      <c r="P140" s="932"/>
      <c r="Q140" s="937">
        <f t="shared" si="21"/>
        <v>0</v>
      </c>
      <c r="R140" s="992">
        <f t="shared" si="22"/>
        <v>0</v>
      </c>
      <c r="S140" s="932"/>
      <c r="T140" s="933"/>
      <c r="U140" s="932"/>
      <c r="V140" s="934"/>
      <c r="W140" s="932"/>
      <c r="X140" s="932"/>
      <c r="Y140" s="932"/>
    </row>
    <row r="141" spans="1:25" s="935" customFormat="1" ht="51.75" customHeight="1">
      <c r="A141" s="986">
        <f t="shared" si="18"/>
        <v>121</v>
      </c>
      <c r="B141" s="986">
        <v>7000027953</v>
      </c>
      <c r="C141" s="986">
        <v>1640</v>
      </c>
      <c r="D141" s="986" t="s">
        <v>163</v>
      </c>
      <c r="E141" s="986">
        <v>1000024952</v>
      </c>
      <c r="F141" s="986">
        <v>40151900</v>
      </c>
      <c r="G141" s="987"/>
      <c r="H141" s="907">
        <v>18</v>
      </c>
      <c r="I141" s="988"/>
      <c r="J141" s="986" t="s">
        <v>166</v>
      </c>
      <c r="K141" s="907" t="s">
        <v>122</v>
      </c>
      <c r="L141" s="907">
        <v>2</v>
      </c>
      <c r="M141" s="989"/>
      <c r="N141" s="990" t="str">
        <f t="shared" si="19"/>
        <v>Included</v>
      </c>
      <c r="O141" s="991">
        <f t="shared" si="20"/>
        <v>0</v>
      </c>
      <c r="P141" s="932"/>
      <c r="Q141" s="937">
        <f t="shared" si="21"/>
        <v>0</v>
      </c>
      <c r="R141" s="992">
        <f t="shared" si="22"/>
        <v>0</v>
      </c>
      <c r="S141" s="932"/>
      <c r="T141" s="933"/>
      <c r="U141" s="932"/>
      <c r="V141" s="934"/>
      <c r="W141" s="932"/>
      <c r="X141" s="932"/>
      <c r="Y141" s="932"/>
    </row>
    <row r="142" spans="1:25" s="935" customFormat="1" ht="45.75" customHeight="1">
      <c r="A142" s="986">
        <f t="shared" si="18"/>
        <v>122</v>
      </c>
      <c r="B142" s="986">
        <v>7000027953</v>
      </c>
      <c r="C142" s="986">
        <v>1650</v>
      </c>
      <c r="D142" s="986" t="s">
        <v>163</v>
      </c>
      <c r="E142" s="986">
        <v>1000041983</v>
      </c>
      <c r="F142" s="986">
        <v>40081110</v>
      </c>
      <c r="G142" s="987"/>
      <c r="H142" s="907">
        <v>18</v>
      </c>
      <c r="I142" s="988"/>
      <c r="J142" s="986" t="s">
        <v>167</v>
      </c>
      <c r="K142" s="907" t="s">
        <v>120</v>
      </c>
      <c r="L142" s="907">
        <v>5</v>
      </c>
      <c r="M142" s="989"/>
      <c r="N142" s="990" t="str">
        <f t="shared" si="19"/>
        <v>Included</v>
      </c>
      <c r="O142" s="991">
        <f t="shared" si="20"/>
        <v>0</v>
      </c>
      <c r="P142" s="932"/>
      <c r="Q142" s="937">
        <f t="shared" si="21"/>
        <v>0</v>
      </c>
      <c r="R142" s="992">
        <f>IF(I142="", H142*Q142/100,I142*Q142)</f>
        <v>0</v>
      </c>
      <c r="S142" s="932"/>
      <c r="T142" s="933"/>
      <c r="U142" s="932"/>
      <c r="V142" s="934"/>
      <c r="W142" s="932"/>
      <c r="X142" s="932"/>
      <c r="Y142" s="932"/>
    </row>
    <row r="143" spans="1:25" s="935" customFormat="1" ht="51.75" customHeight="1">
      <c r="A143" s="927" t="s">
        <v>220</v>
      </c>
      <c r="B143" s="1183" t="s">
        <v>221</v>
      </c>
      <c r="C143" s="1184"/>
      <c r="D143" s="1184"/>
      <c r="E143" s="1184"/>
      <c r="F143" s="1184"/>
      <c r="G143" s="1184"/>
      <c r="H143" s="1184"/>
      <c r="I143" s="1184"/>
      <c r="J143" s="1185"/>
      <c r="K143" s="928"/>
      <c r="L143" s="928"/>
      <c r="M143" s="929"/>
      <c r="N143" s="930"/>
      <c r="O143" s="991"/>
      <c r="P143" s="932"/>
      <c r="Q143" s="937"/>
      <c r="R143" s="992"/>
      <c r="S143" s="932"/>
      <c r="T143" s="933"/>
      <c r="U143" s="932"/>
      <c r="V143" s="934"/>
      <c r="W143" s="932"/>
      <c r="X143" s="932"/>
      <c r="Y143" s="932"/>
    </row>
    <row r="144" spans="1:25" s="935" customFormat="1" ht="43.5" customHeight="1">
      <c r="A144" s="986">
        <f>+A142+1</f>
        <v>123</v>
      </c>
      <c r="B144" s="986">
        <v>7000027953</v>
      </c>
      <c r="C144" s="986">
        <v>1270</v>
      </c>
      <c r="D144" s="986" t="s">
        <v>215</v>
      </c>
      <c r="E144" s="986">
        <v>1000067808</v>
      </c>
      <c r="F144" s="986">
        <v>85049010</v>
      </c>
      <c r="G144" s="987"/>
      <c r="H144" s="907">
        <v>18</v>
      </c>
      <c r="I144" s="988"/>
      <c r="J144" s="986" t="s">
        <v>216</v>
      </c>
      <c r="K144" s="907" t="s">
        <v>122</v>
      </c>
      <c r="L144" s="907">
        <v>1</v>
      </c>
      <c r="M144" s="989"/>
      <c r="N144" s="990" t="str">
        <f t="shared" si="19"/>
        <v>Included</v>
      </c>
      <c r="O144" s="991">
        <f t="shared" si="20"/>
        <v>0</v>
      </c>
      <c r="P144" s="932"/>
      <c r="Q144" s="937">
        <f t="shared" si="21"/>
        <v>0</v>
      </c>
      <c r="R144" s="992">
        <f t="shared" si="22"/>
        <v>0</v>
      </c>
      <c r="S144" s="932"/>
      <c r="T144" s="933"/>
      <c r="U144" s="932"/>
      <c r="V144" s="934"/>
      <c r="W144" s="932"/>
      <c r="X144" s="932"/>
      <c r="Y144" s="932"/>
    </row>
    <row r="145" spans="1:51" ht="43.5" customHeight="1">
      <c r="A145" s="986">
        <f t="shared" si="18"/>
        <v>124</v>
      </c>
      <c r="B145" s="986">
        <v>7000027953</v>
      </c>
      <c r="C145" s="986">
        <v>1290</v>
      </c>
      <c r="D145" s="986" t="s">
        <v>123</v>
      </c>
      <c r="E145" s="986">
        <v>1000009628</v>
      </c>
      <c r="F145" s="986">
        <v>85371000</v>
      </c>
      <c r="G145" s="987"/>
      <c r="H145" s="907">
        <v>18</v>
      </c>
      <c r="I145" s="988"/>
      <c r="J145" s="986" t="s">
        <v>217</v>
      </c>
      <c r="K145" s="907" t="s">
        <v>120</v>
      </c>
      <c r="L145" s="907">
        <v>1</v>
      </c>
      <c r="M145" s="989"/>
      <c r="N145" s="990" t="str">
        <f t="shared" si="19"/>
        <v>Included</v>
      </c>
      <c r="O145" s="991">
        <f t="shared" si="20"/>
        <v>0</v>
      </c>
      <c r="P145" s="932"/>
      <c r="Q145" s="937">
        <f t="shared" si="21"/>
        <v>0</v>
      </c>
      <c r="R145" s="992">
        <f t="shared" si="22"/>
        <v>0</v>
      </c>
      <c r="S145" s="932"/>
      <c r="T145" s="933"/>
      <c r="V145" s="934"/>
      <c r="AB145" s="935"/>
      <c r="AL145" s="935"/>
      <c r="AM145" s="935"/>
      <c r="AN145" s="935"/>
      <c r="AO145" s="935"/>
      <c r="AP145" s="935"/>
      <c r="AQ145" s="935"/>
      <c r="AR145" s="935"/>
      <c r="AS145" s="935"/>
      <c r="AT145" s="935"/>
      <c r="AU145" s="935"/>
      <c r="AV145" s="935"/>
      <c r="AW145" s="935"/>
      <c r="AX145" s="935"/>
      <c r="AY145" s="935"/>
    </row>
    <row r="146" spans="1:51" ht="43.5" customHeight="1">
      <c r="A146" s="986">
        <f t="shared" si="18"/>
        <v>125</v>
      </c>
      <c r="B146" s="986">
        <v>7000027953</v>
      </c>
      <c r="C146" s="986">
        <v>1300</v>
      </c>
      <c r="D146" s="986" t="s">
        <v>123</v>
      </c>
      <c r="E146" s="986">
        <v>1000000822</v>
      </c>
      <c r="F146" s="986">
        <v>85371000</v>
      </c>
      <c r="G146" s="987"/>
      <c r="H146" s="907">
        <v>18</v>
      </c>
      <c r="I146" s="988"/>
      <c r="J146" s="986" t="s">
        <v>218</v>
      </c>
      <c r="K146" s="907" t="s">
        <v>120</v>
      </c>
      <c r="L146" s="907">
        <v>1</v>
      </c>
      <c r="M146" s="989"/>
      <c r="N146" s="990" t="str">
        <f t="shared" si="19"/>
        <v>Included</v>
      </c>
      <c r="O146" s="991">
        <f t="shared" si="20"/>
        <v>0</v>
      </c>
      <c r="P146" s="932"/>
      <c r="Q146" s="937">
        <f t="shared" si="21"/>
        <v>0</v>
      </c>
      <c r="R146" s="992">
        <f t="shared" si="22"/>
        <v>0</v>
      </c>
      <c r="S146" s="932"/>
      <c r="T146" s="933"/>
      <c r="V146" s="934"/>
      <c r="AB146" s="935"/>
      <c r="AL146" s="935"/>
      <c r="AM146" s="935"/>
      <c r="AN146" s="935"/>
      <c r="AO146" s="935"/>
      <c r="AP146" s="935"/>
      <c r="AQ146" s="935"/>
      <c r="AR146" s="935"/>
      <c r="AS146" s="935"/>
      <c r="AT146" s="935"/>
      <c r="AU146" s="935"/>
      <c r="AV146" s="935"/>
      <c r="AW146" s="935"/>
      <c r="AX146" s="935"/>
      <c r="AY146" s="935"/>
    </row>
    <row r="147" spans="1:51" ht="43.5" customHeight="1">
      <c r="A147" s="986">
        <f t="shared" si="18"/>
        <v>126</v>
      </c>
      <c r="B147" s="986">
        <v>7000027953</v>
      </c>
      <c r="C147" s="986">
        <v>1310</v>
      </c>
      <c r="D147" s="986" t="s">
        <v>123</v>
      </c>
      <c r="E147" s="986">
        <v>1000055440</v>
      </c>
      <c r="F147" s="986">
        <v>85371000</v>
      </c>
      <c r="G147" s="987"/>
      <c r="H147" s="907">
        <v>18</v>
      </c>
      <c r="I147" s="988"/>
      <c r="J147" s="986" t="s">
        <v>219</v>
      </c>
      <c r="K147" s="907" t="s">
        <v>120</v>
      </c>
      <c r="L147" s="907">
        <v>1</v>
      </c>
      <c r="M147" s="989"/>
      <c r="N147" s="990" t="str">
        <f t="shared" si="19"/>
        <v>Included</v>
      </c>
      <c r="O147" s="991">
        <f t="shared" si="20"/>
        <v>0</v>
      </c>
      <c r="P147" s="932"/>
      <c r="Q147" s="937">
        <f t="shared" si="21"/>
        <v>0</v>
      </c>
      <c r="R147" s="992">
        <f t="shared" si="22"/>
        <v>0</v>
      </c>
      <c r="S147" s="932"/>
      <c r="T147" s="933"/>
      <c r="V147" s="934"/>
      <c r="AB147" s="935"/>
      <c r="AL147" s="935"/>
      <c r="AM147" s="935"/>
      <c r="AN147" s="935"/>
      <c r="AO147" s="935"/>
      <c r="AP147" s="935"/>
      <c r="AQ147" s="935"/>
      <c r="AR147" s="935"/>
      <c r="AS147" s="935"/>
      <c r="AT147" s="935"/>
      <c r="AU147" s="935"/>
      <c r="AV147" s="935"/>
      <c r="AW147" s="935"/>
      <c r="AX147" s="935"/>
      <c r="AY147" s="935"/>
    </row>
    <row r="148" spans="1:51" ht="43.5" customHeight="1">
      <c r="A148" s="986">
        <f t="shared" si="18"/>
        <v>127</v>
      </c>
      <c r="B148" s="986">
        <v>7000027953</v>
      </c>
      <c r="C148" s="986">
        <v>1330</v>
      </c>
      <c r="D148" s="986" t="s">
        <v>133</v>
      </c>
      <c r="E148" s="986">
        <v>1000031976</v>
      </c>
      <c r="F148" s="986">
        <v>85446020</v>
      </c>
      <c r="G148" s="987"/>
      <c r="H148" s="907">
        <v>18</v>
      </c>
      <c r="I148" s="988"/>
      <c r="J148" s="986" t="s">
        <v>134</v>
      </c>
      <c r="K148" s="907" t="s">
        <v>135</v>
      </c>
      <c r="L148" s="907">
        <v>1</v>
      </c>
      <c r="M148" s="989"/>
      <c r="N148" s="990" t="str">
        <f t="shared" si="19"/>
        <v>Included</v>
      </c>
      <c r="O148" s="991">
        <f t="shared" si="20"/>
        <v>0</v>
      </c>
      <c r="P148" s="932"/>
      <c r="Q148" s="937">
        <f t="shared" si="21"/>
        <v>0</v>
      </c>
      <c r="R148" s="992">
        <f t="shared" si="22"/>
        <v>0</v>
      </c>
      <c r="S148" s="932"/>
      <c r="T148" s="933"/>
      <c r="V148" s="934"/>
      <c r="AB148" s="935"/>
      <c r="AL148" s="935"/>
      <c r="AM148" s="935"/>
      <c r="AN148" s="935"/>
      <c r="AO148" s="935"/>
      <c r="AP148" s="935"/>
      <c r="AQ148" s="935"/>
      <c r="AR148" s="935"/>
      <c r="AS148" s="935"/>
      <c r="AT148" s="935"/>
      <c r="AU148" s="935"/>
      <c r="AV148" s="935"/>
      <c r="AW148" s="935"/>
      <c r="AX148" s="935"/>
      <c r="AY148" s="935"/>
    </row>
    <row r="149" spans="1:51" ht="93" customHeight="1">
      <c r="A149" s="986">
        <f t="shared" si="18"/>
        <v>128</v>
      </c>
      <c r="B149" s="986">
        <v>7000027953</v>
      </c>
      <c r="C149" s="986">
        <v>1340</v>
      </c>
      <c r="D149" s="986" t="s">
        <v>133</v>
      </c>
      <c r="E149" s="986">
        <v>1000031985</v>
      </c>
      <c r="F149" s="986">
        <v>85446020</v>
      </c>
      <c r="G149" s="987"/>
      <c r="H149" s="907">
        <v>18</v>
      </c>
      <c r="I149" s="988"/>
      <c r="J149" s="986" t="s">
        <v>136</v>
      </c>
      <c r="K149" s="907" t="s">
        <v>135</v>
      </c>
      <c r="L149" s="907">
        <v>0.8</v>
      </c>
      <c r="M149" s="989"/>
      <c r="N149" s="990" t="str">
        <f t="shared" si="19"/>
        <v>Included</v>
      </c>
      <c r="O149" s="991">
        <f t="shared" si="20"/>
        <v>0</v>
      </c>
      <c r="P149" s="932"/>
      <c r="Q149" s="937">
        <f t="shared" si="21"/>
        <v>0</v>
      </c>
      <c r="R149" s="992">
        <f t="shared" si="22"/>
        <v>0</v>
      </c>
      <c r="S149" s="932"/>
      <c r="T149" s="933"/>
      <c r="V149" s="934"/>
      <c r="AB149" s="935"/>
      <c r="AL149" s="935"/>
      <c r="AM149" s="935"/>
      <c r="AN149" s="935"/>
      <c r="AO149" s="935"/>
      <c r="AP149" s="935"/>
      <c r="AQ149" s="935"/>
      <c r="AR149" s="935"/>
      <c r="AS149" s="935"/>
      <c r="AT149" s="935"/>
      <c r="AU149" s="935"/>
      <c r="AV149" s="935"/>
      <c r="AW149" s="935"/>
      <c r="AX149" s="935"/>
      <c r="AY149" s="935"/>
    </row>
    <row r="150" spans="1:51" ht="60.75" customHeight="1">
      <c r="A150" s="986">
        <f t="shared" si="18"/>
        <v>129</v>
      </c>
      <c r="B150" s="986">
        <v>7000027953</v>
      </c>
      <c r="C150" s="986">
        <v>1350</v>
      </c>
      <c r="D150" s="986" t="s">
        <v>133</v>
      </c>
      <c r="E150" s="986">
        <v>1000031943</v>
      </c>
      <c r="F150" s="986">
        <v>85446020</v>
      </c>
      <c r="G150" s="987"/>
      <c r="H150" s="907">
        <v>18</v>
      </c>
      <c r="I150" s="988"/>
      <c r="J150" s="986" t="s">
        <v>137</v>
      </c>
      <c r="K150" s="907" t="s">
        <v>135</v>
      </c>
      <c r="L150" s="907">
        <v>0.8</v>
      </c>
      <c r="M150" s="989"/>
      <c r="N150" s="990" t="str">
        <f t="shared" si="19"/>
        <v>Included</v>
      </c>
      <c r="O150" s="991">
        <f t="shared" si="20"/>
        <v>0</v>
      </c>
      <c r="P150" s="932"/>
      <c r="Q150" s="937">
        <f t="shared" si="21"/>
        <v>0</v>
      </c>
      <c r="R150" s="992">
        <f>IF(I150="", H150*Q150/100,I150*Q150)</f>
        <v>0</v>
      </c>
      <c r="S150" s="932"/>
      <c r="T150" s="933"/>
      <c r="V150" s="934"/>
      <c r="AB150" s="935"/>
      <c r="AL150" s="935"/>
      <c r="AM150" s="935"/>
      <c r="AN150" s="935"/>
      <c r="AO150" s="935"/>
      <c r="AP150" s="935"/>
      <c r="AQ150" s="935"/>
      <c r="AR150" s="935"/>
      <c r="AS150" s="935"/>
      <c r="AT150" s="935"/>
      <c r="AU150" s="935"/>
      <c r="AV150" s="935"/>
      <c r="AW150" s="935"/>
      <c r="AX150" s="935"/>
      <c r="AY150" s="935"/>
    </row>
    <row r="151" spans="1:51" ht="68.25" customHeight="1">
      <c r="A151" s="986">
        <f t="shared" si="18"/>
        <v>130</v>
      </c>
      <c r="B151" s="986">
        <v>7000027953</v>
      </c>
      <c r="C151" s="986">
        <v>1360</v>
      </c>
      <c r="D151" s="986" t="s">
        <v>133</v>
      </c>
      <c r="E151" s="986">
        <v>1000031964</v>
      </c>
      <c r="F151" s="986">
        <v>85446020</v>
      </c>
      <c r="G151" s="987"/>
      <c r="H151" s="907">
        <v>18</v>
      </c>
      <c r="I151" s="988"/>
      <c r="J151" s="986" t="s">
        <v>138</v>
      </c>
      <c r="K151" s="907" t="s">
        <v>135</v>
      </c>
      <c r="L151" s="907">
        <v>0.8</v>
      </c>
      <c r="M151" s="989"/>
      <c r="N151" s="990" t="str">
        <f t="shared" si="19"/>
        <v>Included</v>
      </c>
      <c r="O151" s="991">
        <f t="shared" si="20"/>
        <v>0</v>
      </c>
      <c r="P151" s="932"/>
      <c r="Q151" s="937">
        <f t="shared" si="21"/>
        <v>0</v>
      </c>
      <c r="R151" s="992">
        <f t="shared" si="22"/>
        <v>0</v>
      </c>
      <c r="S151" s="932"/>
      <c r="T151" s="933"/>
      <c r="V151" s="934"/>
      <c r="AB151" s="935"/>
      <c r="AL151" s="935"/>
      <c r="AM151" s="935"/>
      <c r="AN151" s="935"/>
      <c r="AO151" s="935"/>
      <c r="AP151" s="935"/>
      <c r="AQ151" s="935"/>
      <c r="AR151" s="935"/>
      <c r="AS151" s="935"/>
      <c r="AT151" s="935"/>
      <c r="AU151" s="935"/>
      <c r="AV151" s="935"/>
      <c r="AW151" s="935"/>
      <c r="AX151" s="935"/>
      <c r="AY151" s="935"/>
    </row>
    <row r="152" spans="1:51" ht="45.75" customHeight="1">
      <c r="A152" s="986">
        <f t="shared" si="18"/>
        <v>131</v>
      </c>
      <c r="B152" s="986">
        <v>7000027953</v>
      </c>
      <c r="C152" s="986">
        <v>1370</v>
      </c>
      <c r="D152" s="986" t="s">
        <v>133</v>
      </c>
      <c r="E152" s="986">
        <v>1000031987</v>
      </c>
      <c r="F152" s="986">
        <v>85446020</v>
      </c>
      <c r="G152" s="987"/>
      <c r="H152" s="907">
        <v>18</v>
      </c>
      <c r="I152" s="988"/>
      <c r="J152" s="986" t="s">
        <v>139</v>
      </c>
      <c r="K152" s="907" t="s">
        <v>135</v>
      </c>
      <c r="L152" s="907">
        <v>3</v>
      </c>
      <c r="M152" s="989"/>
      <c r="N152" s="990" t="str">
        <f t="shared" si="19"/>
        <v>Included</v>
      </c>
      <c r="O152" s="991">
        <f t="shared" si="20"/>
        <v>0</v>
      </c>
      <c r="P152" s="932"/>
      <c r="Q152" s="937">
        <f t="shared" si="21"/>
        <v>0</v>
      </c>
      <c r="R152" s="992">
        <f t="shared" si="22"/>
        <v>0</v>
      </c>
      <c r="S152" s="932"/>
      <c r="T152" s="933"/>
      <c r="V152" s="934"/>
      <c r="AB152" s="935"/>
      <c r="AL152" s="935"/>
      <c r="AM152" s="935"/>
      <c r="AN152" s="935"/>
      <c r="AO152" s="935"/>
      <c r="AP152" s="935"/>
      <c r="AQ152" s="935"/>
      <c r="AR152" s="935"/>
      <c r="AS152" s="935"/>
      <c r="AT152" s="935"/>
      <c r="AU152" s="935"/>
      <c r="AV152" s="935"/>
      <c r="AW152" s="935"/>
      <c r="AX152" s="935"/>
      <c r="AY152" s="935"/>
    </row>
    <row r="153" spans="1:51" ht="68.25" customHeight="1">
      <c r="A153" s="986">
        <f t="shared" si="18"/>
        <v>132</v>
      </c>
      <c r="B153" s="986">
        <v>7000027953</v>
      </c>
      <c r="C153" s="986">
        <v>1380</v>
      </c>
      <c r="D153" s="986" t="s">
        <v>133</v>
      </c>
      <c r="E153" s="986">
        <v>1000031887</v>
      </c>
      <c r="F153" s="986">
        <v>85446020</v>
      </c>
      <c r="G153" s="987"/>
      <c r="H153" s="907">
        <v>18</v>
      </c>
      <c r="I153" s="988"/>
      <c r="J153" s="986" t="s">
        <v>140</v>
      </c>
      <c r="K153" s="907" t="s">
        <v>135</v>
      </c>
      <c r="L153" s="907">
        <v>3</v>
      </c>
      <c r="M153" s="989"/>
      <c r="N153" s="990" t="str">
        <f t="shared" ref="N153" si="23">IF(M153=0, "Included",IF(ISERROR(L153*M153), M153, L153*M153))</f>
        <v>Included</v>
      </c>
      <c r="O153" s="991">
        <f t="shared" ref="O153" si="24">R153</f>
        <v>0</v>
      </c>
      <c r="P153" s="932"/>
      <c r="Q153" s="937">
        <f t="shared" ref="Q153" si="25">IF(N153="Included",0,N153)</f>
        <v>0</v>
      </c>
      <c r="R153" s="992">
        <f>IF(I153="", H153*Q153/100,I153*Q153)</f>
        <v>0</v>
      </c>
      <c r="S153" s="932"/>
      <c r="T153" s="933"/>
      <c r="V153" s="934"/>
      <c r="AB153" s="935"/>
      <c r="AL153" s="935"/>
      <c r="AM153" s="935"/>
      <c r="AN153" s="935"/>
      <c r="AO153" s="935"/>
      <c r="AP153" s="935"/>
      <c r="AQ153" s="935"/>
      <c r="AR153" s="935"/>
      <c r="AS153" s="935"/>
      <c r="AT153" s="935"/>
      <c r="AU153" s="935"/>
      <c r="AV153" s="935"/>
      <c r="AW153" s="935"/>
      <c r="AX153" s="935"/>
      <c r="AY153" s="935"/>
    </row>
    <row r="154" spans="1:51" ht="68.25" customHeight="1">
      <c r="A154" s="986">
        <f t="shared" si="18"/>
        <v>133</v>
      </c>
      <c r="B154" s="986">
        <v>7000027953</v>
      </c>
      <c r="C154" s="986">
        <v>1390</v>
      </c>
      <c r="D154" s="986" t="s">
        <v>133</v>
      </c>
      <c r="E154" s="986">
        <v>1000056264</v>
      </c>
      <c r="F154" s="986">
        <v>85446020</v>
      </c>
      <c r="G154" s="987"/>
      <c r="H154" s="907">
        <v>18</v>
      </c>
      <c r="I154" s="988"/>
      <c r="J154" s="986" t="s">
        <v>141</v>
      </c>
      <c r="K154" s="907" t="s">
        <v>135</v>
      </c>
      <c r="L154" s="907">
        <v>1</v>
      </c>
      <c r="M154" s="989"/>
      <c r="N154" s="990" t="str">
        <f t="shared" ref="N154:N155" si="26">IF(M154=0, "Included",IF(ISERROR(L154*M154), M154, L154*M154))</f>
        <v>Included</v>
      </c>
      <c r="O154" s="991">
        <f t="shared" ref="O154:O155" si="27">R154</f>
        <v>0</v>
      </c>
      <c r="P154" s="932"/>
      <c r="Q154" s="937">
        <f t="shared" ref="Q154:Q155" si="28">IF(N154="Included",0,N154)</f>
        <v>0</v>
      </c>
      <c r="R154" s="992">
        <f t="shared" ref="R154:R155" si="29">IF(I154="", H154*Q154/100,I154*Q154)</f>
        <v>0</v>
      </c>
      <c r="S154" s="932"/>
      <c r="T154" s="933"/>
      <c r="V154" s="934"/>
      <c r="AB154" s="935"/>
      <c r="AL154" s="935"/>
      <c r="AM154" s="935"/>
      <c r="AN154" s="935"/>
      <c r="AO154" s="935"/>
      <c r="AP154" s="935"/>
      <c r="AQ154" s="935"/>
      <c r="AR154" s="935"/>
      <c r="AS154" s="935"/>
      <c r="AT154" s="935"/>
      <c r="AU154" s="935"/>
      <c r="AV154" s="935"/>
      <c r="AW154" s="935"/>
      <c r="AX154" s="935"/>
      <c r="AY154" s="935"/>
    </row>
    <row r="155" spans="1:51" ht="45.75" customHeight="1">
      <c r="A155" s="986">
        <f t="shared" si="18"/>
        <v>134</v>
      </c>
      <c r="B155" s="986">
        <v>7000027953</v>
      </c>
      <c r="C155" s="986">
        <v>1400</v>
      </c>
      <c r="D155" s="986" t="s">
        <v>149</v>
      </c>
      <c r="E155" s="986">
        <v>1000036883</v>
      </c>
      <c r="F155" s="986">
        <v>72169990</v>
      </c>
      <c r="G155" s="987"/>
      <c r="H155" s="907">
        <v>18</v>
      </c>
      <c r="I155" s="988"/>
      <c r="J155" s="986" t="s">
        <v>150</v>
      </c>
      <c r="K155" s="907" t="s">
        <v>122</v>
      </c>
      <c r="L155" s="907">
        <v>1</v>
      </c>
      <c r="M155" s="989"/>
      <c r="N155" s="990" t="str">
        <f t="shared" si="26"/>
        <v>Included</v>
      </c>
      <c r="O155" s="991">
        <f t="shared" si="27"/>
        <v>0</v>
      </c>
      <c r="P155" s="932"/>
      <c r="Q155" s="937">
        <f t="shared" si="28"/>
        <v>0</v>
      </c>
      <c r="R155" s="992">
        <f t="shared" si="29"/>
        <v>0</v>
      </c>
      <c r="S155" s="932"/>
      <c r="T155" s="933"/>
      <c r="V155" s="934"/>
      <c r="AB155" s="935"/>
      <c r="AL155" s="935"/>
      <c r="AM155" s="935"/>
      <c r="AN155" s="935"/>
      <c r="AO155" s="935"/>
      <c r="AP155" s="935"/>
      <c r="AQ155" s="935"/>
      <c r="AR155" s="935"/>
      <c r="AS155" s="935"/>
      <c r="AT155" s="935"/>
      <c r="AU155" s="935"/>
      <c r="AV155" s="935"/>
      <c r="AW155" s="935"/>
      <c r="AX155" s="935"/>
      <c r="AY155" s="935"/>
    </row>
    <row r="156" spans="1:51" ht="68.25" customHeight="1">
      <c r="A156" s="986">
        <f t="shared" si="18"/>
        <v>135</v>
      </c>
      <c r="B156" s="986">
        <v>7000027953</v>
      </c>
      <c r="C156" s="986">
        <v>1430</v>
      </c>
      <c r="D156" s="986" t="s">
        <v>163</v>
      </c>
      <c r="E156" s="986">
        <v>1000017683</v>
      </c>
      <c r="F156" s="986">
        <v>85389000</v>
      </c>
      <c r="G156" s="987"/>
      <c r="H156" s="907">
        <v>18</v>
      </c>
      <c r="I156" s="988"/>
      <c r="J156" s="986" t="s">
        <v>164</v>
      </c>
      <c r="K156" s="907" t="s">
        <v>120</v>
      </c>
      <c r="L156" s="907">
        <v>3</v>
      </c>
      <c r="M156" s="989"/>
      <c r="N156" s="990" t="str">
        <f t="shared" si="19"/>
        <v>Included</v>
      </c>
      <c r="O156" s="991">
        <f t="shared" si="20"/>
        <v>0</v>
      </c>
      <c r="P156" s="932"/>
      <c r="Q156" s="937">
        <f t="shared" si="21"/>
        <v>0</v>
      </c>
      <c r="R156" s="992">
        <f t="shared" si="22"/>
        <v>0</v>
      </c>
      <c r="S156" s="932"/>
      <c r="T156" s="933"/>
      <c r="V156" s="934"/>
      <c r="AB156" s="935"/>
      <c r="AL156" s="935"/>
      <c r="AM156" s="935"/>
      <c r="AN156" s="935"/>
      <c r="AO156" s="935"/>
      <c r="AP156" s="935"/>
      <c r="AQ156" s="935"/>
      <c r="AR156" s="935"/>
      <c r="AS156" s="935"/>
      <c r="AT156" s="935"/>
      <c r="AU156" s="935"/>
      <c r="AV156" s="935"/>
      <c r="AW156" s="935"/>
      <c r="AX156" s="935"/>
      <c r="AY156" s="935"/>
    </row>
    <row r="157" spans="1:51" ht="45.75" customHeight="1">
      <c r="A157" s="986">
        <f t="shared" si="18"/>
        <v>136</v>
      </c>
      <c r="B157" s="986">
        <v>7000027953</v>
      </c>
      <c r="C157" s="986">
        <v>1440</v>
      </c>
      <c r="D157" s="986" t="s">
        <v>163</v>
      </c>
      <c r="E157" s="986">
        <v>1000024952</v>
      </c>
      <c r="F157" s="986">
        <v>40151900</v>
      </c>
      <c r="G157" s="987"/>
      <c r="H157" s="907">
        <v>18</v>
      </c>
      <c r="I157" s="988"/>
      <c r="J157" s="986" t="s">
        <v>166</v>
      </c>
      <c r="K157" s="907" t="s">
        <v>122</v>
      </c>
      <c r="L157" s="907">
        <v>2</v>
      </c>
      <c r="M157" s="989"/>
      <c r="N157" s="990" t="str">
        <f t="shared" si="19"/>
        <v>Included</v>
      </c>
      <c r="O157" s="991">
        <f t="shared" si="20"/>
        <v>0</v>
      </c>
      <c r="P157" s="932"/>
      <c r="Q157" s="937">
        <f t="shared" si="21"/>
        <v>0</v>
      </c>
      <c r="R157" s="992">
        <f t="shared" si="22"/>
        <v>0</v>
      </c>
      <c r="S157" s="932"/>
      <c r="T157" s="933"/>
      <c r="V157" s="934"/>
      <c r="AB157" s="935"/>
      <c r="AL157" s="935"/>
      <c r="AM157" s="935"/>
      <c r="AN157" s="935"/>
      <c r="AO157" s="935"/>
      <c r="AP157" s="935"/>
      <c r="AQ157" s="935"/>
      <c r="AR157" s="935"/>
      <c r="AS157" s="935"/>
      <c r="AT157" s="935"/>
      <c r="AU157" s="935"/>
      <c r="AV157" s="935"/>
      <c r="AW157" s="935"/>
      <c r="AX157" s="935"/>
      <c r="AY157" s="935"/>
    </row>
    <row r="158" spans="1:51" ht="45.75" customHeight="1">
      <c r="A158" s="986">
        <f t="shared" si="18"/>
        <v>137</v>
      </c>
      <c r="B158" s="986">
        <v>7000027953</v>
      </c>
      <c r="C158" s="986">
        <v>1450</v>
      </c>
      <c r="D158" s="986" t="s">
        <v>163</v>
      </c>
      <c r="E158" s="986">
        <v>1000041983</v>
      </c>
      <c r="F158" s="986">
        <v>40081110</v>
      </c>
      <c r="G158" s="987"/>
      <c r="H158" s="907">
        <v>18</v>
      </c>
      <c r="I158" s="988"/>
      <c r="J158" s="986" t="s">
        <v>167</v>
      </c>
      <c r="K158" s="907" t="s">
        <v>120</v>
      </c>
      <c r="L158" s="907">
        <v>5</v>
      </c>
      <c r="M158" s="989"/>
      <c r="N158" s="990" t="str">
        <f t="shared" si="19"/>
        <v>Included</v>
      </c>
      <c r="O158" s="991">
        <f t="shared" si="20"/>
        <v>0</v>
      </c>
      <c r="P158" s="932"/>
      <c r="Q158" s="937">
        <f t="shared" si="21"/>
        <v>0</v>
      </c>
      <c r="R158" s="992">
        <f t="shared" si="22"/>
        <v>0</v>
      </c>
      <c r="S158" s="932"/>
      <c r="T158" s="933"/>
      <c r="V158" s="934"/>
      <c r="AB158" s="935"/>
      <c r="AL158" s="935"/>
      <c r="AM158" s="935"/>
      <c r="AN158" s="935"/>
      <c r="AO158" s="935"/>
      <c r="AP158" s="935"/>
      <c r="AQ158" s="935"/>
      <c r="AR158" s="935"/>
      <c r="AS158" s="935"/>
      <c r="AT158" s="935"/>
      <c r="AU158" s="935"/>
      <c r="AV158" s="935"/>
      <c r="AW158" s="935"/>
      <c r="AX158" s="935"/>
      <c r="AY158" s="935"/>
    </row>
    <row r="159" spans="1:51" ht="25.5" customHeight="1" thickBot="1">
      <c r="A159" s="993"/>
      <c r="B159" s="994"/>
      <c r="C159" s="994"/>
      <c r="D159" s="994"/>
      <c r="E159" s="994"/>
      <c r="F159" s="994"/>
      <c r="G159" s="994"/>
      <c r="H159" s="1191" t="s">
        <v>222</v>
      </c>
      <c r="I159" s="1191"/>
      <c r="J159" s="1191"/>
      <c r="K159" s="1191"/>
      <c r="L159" s="1191"/>
      <c r="M159" s="1192"/>
      <c r="N159" s="995">
        <f>ROUND(SUM(N67:N158),0)</f>
        <v>0</v>
      </c>
      <c r="O159" s="996">
        <f>SUM(O67:O158)</f>
        <v>0</v>
      </c>
      <c r="R159" s="997">
        <f>SUM(R19:R158)</f>
        <v>0</v>
      </c>
      <c r="S159" s="944"/>
      <c r="Z159" s="952"/>
      <c r="AA159" s="952"/>
      <c r="AC159" s="952"/>
      <c r="AD159" s="952"/>
      <c r="AF159" s="946"/>
      <c r="AL159" s="935"/>
      <c r="AM159" s="935"/>
      <c r="AN159" s="935"/>
      <c r="AO159" s="935"/>
      <c r="AP159" s="935"/>
      <c r="AQ159" s="935"/>
      <c r="AR159" s="935"/>
      <c r="AS159" s="935"/>
      <c r="AT159" s="935"/>
      <c r="AU159" s="935"/>
      <c r="AV159" s="935"/>
      <c r="AW159" s="935"/>
      <c r="AX159" s="935"/>
      <c r="AY159" s="935"/>
    </row>
    <row r="160" spans="1:51" ht="15.75" hidden="1" thickBot="1">
      <c r="A160" s="998"/>
      <c r="B160" s="999"/>
      <c r="C160" s="999"/>
      <c r="D160" s="999"/>
      <c r="E160" s="999"/>
      <c r="F160" s="999"/>
      <c r="G160" s="999"/>
      <c r="H160" s="1186" t="s">
        <v>223</v>
      </c>
      <c r="I160" s="1186"/>
      <c r="J160" s="1186"/>
      <c r="K160" s="1186"/>
      <c r="L160" s="1186"/>
      <c r="M160" s="1187"/>
      <c r="N160" s="1000">
        <f>'Sch-7'!M20</f>
        <v>0</v>
      </c>
      <c r="O160" s="1001"/>
      <c r="Z160" s="946"/>
      <c r="AA160" s="952"/>
      <c r="AC160" s="946"/>
      <c r="AD160" s="952"/>
      <c r="AL160" s="935"/>
      <c r="AM160" s="935"/>
      <c r="AN160" s="935"/>
      <c r="AO160" s="935"/>
      <c r="AP160" s="935"/>
      <c r="AQ160" s="935"/>
      <c r="AR160" s="935"/>
      <c r="AS160" s="935"/>
      <c r="AT160" s="935"/>
      <c r="AU160" s="935"/>
      <c r="AV160" s="935"/>
      <c r="AW160" s="935"/>
      <c r="AX160" s="935"/>
      <c r="AY160" s="935"/>
    </row>
    <row r="161" spans="1:51" ht="15.75" hidden="1" thickBot="1">
      <c r="A161" s="1002"/>
      <c r="B161" s="1003"/>
      <c r="C161" s="1003"/>
      <c r="D161" s="1003"/>
      <c r="E161" s="1003"/>
      <c r="F161" s="1003"/>
      <c r="G161" s="1003"/>
      <c r="H161" s="1188" t="s">
        <v>224</v>
      </c>
      <c r="I161" s="1188"/>
      <c r="J161" s="1188"/>
      <c r="K161" s="1188"/>
      <c r="L161" s="1188"/>
      <c r="M161" s="1188"/>
      <c r="N161" s="1004">
        <f>N160+N159</f>
        <v>0</v>
      </c>
      <c r="O161" s="1005"/>
      <c r="Z161" s="946"/>
      <c r="AA161" s="1006"/>
      <c r="AB161" s="976"/>
      <c r="AC161" s="976"/>
      <c r="AD161" s="1006"/>
      <c r="AF161" s="1007"/>
      <c r="AL161" s="935"/>
      <c r="AM161" s="935"/>
      <c r="AN161" s="935"/>
      <c r="AO161" s="935"/>
      <c r="AP161" s="935"/>
      <c r="AQ161" s="935"/>
      <c r="AR161" s="935"/>
      <c r="AS161" s="935"/>
      <c r="AT161" s="935"/>
      <c r="AU161" s="935"/>
      <c r="AV161" s="935"/>
      <c r="AW161" s="935"/>
      <c r="AX161" s="935"/>
      <c r="AY161" s="935"/>
    </row>
    <row r="162" spans="1:51" ht="15.75" hidden="1" thickBot="1">
      <c r="A162" s="1008"/>
      <c r="B162" s="1008"/>
      <c r="C162" s="1008"/>
      <c r="D162" s="1008"/>
      <c r="E162" s="1008"/>
      <c r="F162" s="1008"/>
      <c r="G162" s="1008"/>
      <c r="H162" s="1195" t="s">
        <v>225</v>
      </c>
      <c r="I162" s="1196"/>
      <c r="J162" s="1196"/>
      <c r="K162" s="1196"/>
      <c r="L162" s="1196"/>
      <c r="M162" s="1197"/>
      <c r="N162" s="1009">
        <f>O159</f>
        <v>0</v>
      </c>
      <c r="O162" s="1005"/>
      <c r="Z162" s="946"/>
      <c r="AA162" s="1006"/>
      <c r="AB162" s="976"/>
      <c r="AC162" s="976"/>
      <c r="AD162" s="1006"/>
      <c r="AF162" s="1007"/>
      <c r="AL162" s="935"/>
      <c r="AM162" s="935"/>
      <c r="AN162" s="935"/>
      <c r="AO162" s="935"/>
      <c r="AP162" s="935"/>
      <c r="AQ162" s="935"/>
      <c r="AR162" s="935"/>
      <c r="AS162" s="935"/>
      <c r="AT162" s="935"/>
      <c r="AU162" s="935"/>
      <c r="AV162" s="935"/>
      <c r="AW162" s="935"/>
      <c r="AX162" s="935"/>
      <c r="AY162" s="935"/>
    </row>
    <row r="163" spans="1:51">
      <c r="A163" s="1193"/>
      <c r="B163" s="1193"/>
      <c r="C163" s="1193"/>
      <c r="D163" s="1193"/>
      <c r="E163" s="1193"/>
      <c r="F163" s="1193"/>
      <c r="G163" s="1193"/>
      <c r="H163" s="1194"/>
      <c r="I163" s="1194"/>
      <c r="J163" s="1194"/>
      <c r="K163" s="1194"/>
      <c r="L163" s="1194"/>
      <c r="M163" s="1194"/>
      <c r="N163" s="1194"/>
      <c r="O163" s="1194"/>
      <c r="Z163" s="1007"/>
      <c r="AA163" s="952"/>
      <c r="AC163" s="1007"/>
      <c r="AD163" s="952"/>
      <c r="AL163" s="935"/>
      <c r="AM163" s="935"/>
      <c r="AN163" s="935"/>
      <c r="AO163" s="935"/>
      <c r="AP163" s="935"/>
      <c r="AQ163" s="935"/>
      <c r="AR163" s="935"/>
      <c r="AS163" s="935"/>
      <c r="AT163" s="935"/>
      <c r="AU163" s="935"/>
      <c r="AV163" s="935"/>
      <c r="AW163" s="935"/>
      <c r="AX163" s="935"/>
      <c r="AY163" s="935"/>
    </row>
    <row r="164" spans="1:51">
      <c r="A164" s="1010" t="s">
        <v>226</v>
      </c>
      <c r="B164" s="1177" t="s">
        <v>227</v>
      </c>
      <c r="C164" s="1177"/>
      <c r="D164" s="1177"/>
      <c r="E164" s="1177"/>
      <c r="F164" s="1177"/>
      <c r="G164" s="1177"/>
      <c r="H164" s="1177"/>
      <c r="I164" s="1177"/>
      <c r="J164" s="1177"/>
      <c r="K164" s="1177"/>
      <c r="L164" s="1177"/>
      <c r="M164" s="1177"/>
      <c r="N164" s="1177"/>
      <c r="O164" s="1177"/>
      <c r="AL164" s="935"/>
      <c r="AM164" s="935"/>
      <c r="AN164" s="935"/>
      <c r="AO164" s="935"/>
      <c r="AP164" s="935"/>
      <c r="AQ164" s="935"/>
      <c r="AR164" s="935"/>
      <c r="AS164" s="935"/>
      <c r="AT164" s="935"/>
      <c r="AU164" s="935"/>
      <c r="AV164" s="935"/>
      <c r="AW164" s="935"/>
      <c r="AX164" s="935"/>
      <c r="AY164" s="935"/>
    </row>
    <row r="165" spans="1:51">
      <c r="A165" s="1007" t="s">
        <v>228</v>
      </c>
      <c r="B165" s="1177" t="s">
        <v>229</v>
      </c>
      <c r="C165" s="1177"/>
      <c r="D165" s="1177"/>
      <c r="E165" s="1177"/>
      <c r="F165" s="1177"/>
      <c r="G165" s="1177"/>
      <c r="H165" s="1177"/>
      <c r="I165" s="1177"/>
      <c r="J165" s="1177"/>
      <c r="K165" s="1177"/>
      <c r="L165" s="1177"/>
      <c r="M165" s="1177"/>
      <c r="N165" s="1177"/>
      <c r="O165" s="1177"/>
      <c r="AL165" s="935"/>
      <c r="AM165" s="935"/>
      <c r="AN165" s="935"/>
      <c r="AO165" s="935"/>
      <c r="AP165" s="935"/>
      <c r="AQ165" s="935"/>
      <c r="AR165" s="935"/>
      <c r="AS165" s="935"/>
      <c r="AT165" s="935"/>
      <c r="AU165" s="935"/>
      <c r="AV165" s="935"/>
      <c r="AW165" s="935"/>
      <c r="AX165" s="935"/>
      <c r="AY165" s="935"/>
    </row>
    <row r="166" spans="1:51">
      <c r="A166" s="1007"/>
      <c r="B166" s="1007"/>
      <c r="C166" s="1007"/>
      <c r="D166" s="1007"/>
      <c r="E166" s="1007"/>
      <c r="F166" s="1177"/>
      <c r="G166" s="1177"/>
      <c r="H166" s="1177"/>
      <c r="I166" s="1177"/>
      <c r="J166" s="1177"/>
      <c r="K166" s="1177"/>
      <c r="L166" s="1177"/>
      <c r="M166" s="1177"/>
      <c r="N166" s="1177"/>
      <c r="O166" s="1177"/>
      <c r="AL166" s="935"/>
      <c r="AM166" s="935"/>
      <c r="AN166" s="935"/>
      <c r="AO166" s="935"/>
      <c r="AP166" s="935"/>
      <c r="AQ166" s="935"/>
      <c r="AR166" s="935"/>
      <c r="AS166" s="935"/>
      <c r="AT166" s="935"/>
      <c r="AU166" s="935"/>
      <c r="AV166" s="935"/>
      <c r="AW166" s="935"/>
      <c r="AX166" s="935"/>
      <c r="AY166" s="935"/>
    </row>
    <row r="167" spans="1:51" ht="28.5">
      <c r="A167" s="1011" t="s">
        <v>230</v>
      </c>
      <c r="B167" s="1012" t="str">
        <f>'Names of Bidder'!D31&amp;"-"&amp; 'Names of Bidder'!E31&amp;"-" &amp;'Names of Bidder'!F31</f>
        <v>--</v>
      </c>
      <c r="C167" s="1011"/>
      <c r="D167" s="1011"/>
      <c r="E167" s="1011"/>
      <c r="F167" s="935"/>
      <c r="G167" s="1011"/>
      <c r="H167" s="1011"/>
      <c r="I167" s="1013"/>
      <c r="K167" s="1014"/>
      <c r="L167" s="976"/>
      <c r="AL167" s="935"/>
      <c r="AM167" s="935"/>
      <c r="AN167" s="935"/>
      <c r="AO167" s="935"/>
      <c r="AP167" s="935"/>
      <c r="AQ167" s="935"/>
      <c r="AR167" s="935"/>
      <c r="AS167" s="935"/>
      <c r="AT167" s="935"/>
      <c r="AU167" s="935"/>
      <c r="AV167" s="935"/>
      <c r="AW167" s="935"/>
      <c r="AX167" s="935"/>
      <c r="AY167" s="935"/>
    </row>
    <row r="168" spans="1:51" ht="28.5">
      <c r="A168" s="1011" t="s">
        <v>231</v>
      </c>
      <c r="B168" s="1012" t="str">
        <f>IF('Names of Bidder'!D32=0, "", 'Names of Bidder'!D32)</f>
        <v/>
      </c>
      <c r="C168" s="1011"/>
      <c r="D168" s="1011"/>
      <c r="E168" s="1011"/>
      <c r="F168" s="935"/>
      <c r="G168" s="1011"/>
      <c r="H168" s="1011"/>
      <c r="I168" s="1013"/>
      <c r="L168" s="976" t="s">
        <v>232</v>
      </c>
      <c r="M168" s="1015" t="str">
        <f>IF('Names of Bidder'!D24=0, "", 'Names of Bidder'!D24)</f>
        <v/>
      </c>
      <c r="AL168" s="935"/>
      <c r="AM168" s="935"/>
      <c r="AN168" s="935"/>
      <c r="AO168" s="935"/>
      <c r="AP168" s="935"/>
      <c r="AQ168" s="935"/>
      <c r="AR168" s="935"/>
      <c r="AS168" s="935"/>
      <c r="AT168" s="935"/>
      <c r="AU168" s="935"/>
      <c r="AV168" s="935"/>
      <c r="AW168" s="935"/>
      <c r="AX168" s="935"/>
      <c r="AY168" s="935"/>
    </row>
    <row r="169" spans="1:51">
      <c r="A169" s="945"/>
      <c r="B169" s="945"/>
      <c r="C169" s="945"/>
      <c r="D169" s="945"/>
      <c r="E169" s="945"/>
      <c r="F169" s="945"/>
      <c r="G169" s="945"/>
      <c r="H169" s="945"/>
      <c r="I169" s="1016"/>
      <c r="J169" s="932"/>
      <c r="K169" s="945"/>
      <c r="L169" s="976" t="s">
        <v>233</v>
      </c>
      <c r="M169" s="1015" t="str">
        <f>IF('Names of Bidder'!D25=0, "", 'Names of Bidder'!D25)</f>
        <v/>
      </c>
      <c r="N169" s="945"/>
      <c r="AL169" s="935"/>
      <c r="AM169" s="935"/>
      <c r="AN169" s="935"/>
      <c r="AO169" s="935"/>
      <c r="AP169" s="935"/>
      <c r="AQ169" s="935"/>
      <c r="AR169" s="935"/>
      <c r="AS169" s="935"/>
      <c r="AT169" s="935"/>
      <c r="AU169" s="935"/>
      <c r="AV169" s="935"/>
      <c r="AW169" s="935"/>
      <c r="AX169" s="935"/>
      <c r="AY169" s="935"/>
    </row>
    <row r="170" spans="1:51">
      <c r="A170" s="1017"/>
      <c r="B170" s="1017"/>
      <c r="C170" s="1017"/>
      <c r="D170" s="1017"/>
      <c r="E170" s="1017"/>
      <c r="F170" s="1017"/>
      <c r="G170" s="1017"/>
      <c r="H170" s="1017"/>
      <c r="I170" s="1018"/>
      <c r="J170" s="934"/>
      <c r="K170" s="1017"/>
      <c r="L170" s="976"/>
      <c r="M170" s="1019"/>
      <c r="N170" s="1017"/>
      <c r="O170" s="968"/>
      <c r="AL170" s="935"/>
      <c r="AM170" s="935"/>
      <c r="AN170" s="935"/>
      <c r="AO170" s="935"/>
      <c r="AP170" s="935"/>
      <c r="AQ170" s="935"/>
      <c r="AR170" s="935"/>
      <c r="AS170" s="935"/>
      <c r="AT170" s="935"/>
      <c r="AU170" s="935"/>
      <c r="AV170" s="935"/>
      <c r="AW170" s="935"/>
      <c r="AX170" s="935"/>
      <c r="AY170" s="935"/>
    </row>
    <row r="171" spans="1:51">
      <c r="A171" s="1017"/>
      <c r="B171" s="1017"/>
      <c r="C171" s="1017"/>
      <c r="D171" s="1017"/>
      <c r="E171" s="1017"/>
      <c r="F171" s="1017"/>
      <c r="G171" s="1017"/>
      <c r="H171" s="1017"/>
      <c r="I171" s="1018"/>
      <c r="J171" s="934"/>
      <c r="K171" s="1017"/>
      <c r="L171" s="1017"/>
      <c r="M171" s="934"/>
      <c r="N171" s="1017"/>
      <c r="O171" s="968"/>
      <c r="AL171" s="935"/>
      <c r="AM171" s="935"/>
      <c r="AN171" s="935"/>
      <c r="AO171" s="935"/>
      <c r="AP171" s="935"/>
      <c r="AQ171" s="935"/>
      <c r="AR171" s="935"/>
      <c r="AS171" s="935"/>
      <c r="AT171" s="935"/>
      <c r="AU171" s="935"/>
      <c r="AV171" s="935"/>
      <c r="AW171" s="935"/>
      <c r="AX171" s="935"/>
      <c r="AY171" s="935"/>
    </row>
    <row r="172" spans="1:51">
      <c r="A172" s="1017"/>
      <c r="B172" s="1017"/>
      <c r="C172" s="1017"/>
      <c r="D172" s="1017"/>
      <c r="E172" s="1017"/>
      <c r="F172" s="1017"/>
      <c r="G172" s="1017"/>
      <c r="H172" s="1017"/>
      <c r="I172" s="1018"/>
      <c r="J172" s="934"/>
      <c r="K172" s="1017"/>
      <c r="L172" s="1017"/>
      <c r="M172" s="934"/>
      <c r="N172" s="1017"/>
      <c r="O172" s="968"/>
      <c r="AL172" s="935"/>
      <c r="AM172" s="935"/>
      <c r="AN172" s="935"/>
      <c r="AO172" s="935"/>
      <c r="AP172" s="935"/>
      <c r="AQ172" s="935"/>
      <c r="AR172" s="935"/>
      <c r="AS172" s="935"/>
      <c r="AT172" s="935"/>
      <c r="AU172" s="935"/>
      <c r="AV172" s="935"/>
      <c r="AW172" s="935"/>
      <c r="AX172" s="935"/>
      <c r="AY172" s="935"/>
    </row>
    <row r="173" spans="1:51">
      <c r="A173" s="1017"/>
      <c r="B173" s="1017"/>
      <c r="C173" s="1017"/>
      <c r="D173" s="1017"/>
      <c r="E173" s="1017"/>
      <c r="F173" s="1017"/>
      <c r="G173" s="1017"/>
      <c r="H173" s="1017"/>
      <c r="I173" s="1018"/>
      <c r="J173" s="934"/>
      <c r="K173" s="1017"/>
      <c r="L173" s="1017"/>
      <c r="M173" s="934"/>
      <c r="N173" s="1017"/>
      <c r="O173" s="968"/>
      <c r="AL173" s="935"/>
      <c r="AM173" s="935"/>
      <c r="AN173" s="935"/>
      <c r="AO173" s="935"/>
      <c r="AP173" s="935"/>
      <c r="AQ173" s="935"/>
      <c r="AR173" s="935"/>
      <c r="AS173" s="935"/>
      <c r="AT173" s="935"/>
      <c r="AU173" s="935"/>
      <c r="AV173" s="935"/>
      <c r="AW173" s="935"/>
      <c r="AX173" s="935"/>
      <c r="AY173" s="935"/>
    </row>
    <row r="174" spans="1:51">
      <c r="A174" s="1017"/>
      <c r="B174" s="1017"/>
      <c r="C174" s="1017"/>
      <c r="D174" s="1017"/>
      <c r="E174" s="1017"/>
      <c r="F174" s="1017"/>
      <c r="G174" s="1017"/>
      <c r="H174" s="1017"/>
      <c r="I174" s="1018"/>
      <c r="J174" s="934"/>
      <c r="K174" s="1017"/>
      <c r="L174" s="1017"/>
      <c r="M174" s="934"/>
      <c r="N174" s="1017"/>
      <c r="O174" s="968"/>
      <c r="AL174" s="935"/>
      <c r="AM174" s="935"/>
      <c r="AN174" s="935"/>
      <c r="AO174" s="935"/>
      <c r="AP174" s="935"/>
      <c r="AQ174" s="935"/>
      <c r="AR174" s="935"/>
      <c r="AS174" s="935"/>
      <c r="AT174" s="935"/>
      <c r="AU174" s="935"/>
      <c r="AV174" s="935"/>
      <c r="AW174" s="935"/>
      <c r="AX174" s="935"/>
      <c r="AY174" s="935"/>
    </row>
    <row r="175" spans="1:51">
      <c r="A175" s="1017"/>
      <c r="B175" s="1017"/>
      <c r="C175" s="1017"/>
      <c r="D175" s="1017"/>
      <c r="E175" s="1017"/>
      <c r="F175" s="1017"/>
      <c r="G175" s="1017"/>
      <c r="H175" s="1017"/>
      <c r="I175" s="1018"/>
      <c r="J175" s="934"/>
      <c r="K175" s="1017"/>
      <c r="L175" s="1017"/>
      <c r="M175" s="934"/>
      <c r="N175" s="1017"/>
      <c r="O175" s="968"/>
      <c r="AL175" s="935"/>
      <c r="AM175" s="935"/>
      <c r="AN175" s="935"/>
      <c r="AO175" s="935"/>
      <c r="AP175" s="935"/>
      <c r="AQ175" s="935"/>
      <c r="AR175" s="935"/>
      <c r="AS175" s="935"/>
      <c r="AT175" s="935"/>
      <c r="AU175" s="935"/>
      <c r="AV175" s="935"/>
      <c r="AW175" s="935"/>
      <c r="AX175" s="935"/>
      <c r="AY175" s="935"/>
    </row>
    <row r="176" spans="1:51">
      <c r="A176" s="1017"/>
      <c r="B176" s="1017"/>
      <c r="C176" s="1017"/>
      <c r="D176" s="1017"/>
      <c r="E176" s="1017"/>
      <c r="F176" s="1017"/>
      <c r="G176" s="1017"/>
      <c r="H176" s="1017"/>
      <c r="I176" s="1018"/>
      <c r="J176" s="934"/>
      <c r="K176" s="1017"/>
      <c r="L176" s="1017"/>
      <c r="M176" s="934"/>
      <c r="N176" s="1017"/>
      <c r="O176" s="968"/>
      <c r="AL176" s="935"/>
      <c r="AM176" s="935"/>
      <c r="AN176" s="935"/>
      <c r="AO176" s="935"/>
      <c r="AP176" s="935"/>
      <c r="AQ176" s="935"/>
      <c r="AR176" s="935"/>
      <c r="AS176" s="935"/>
      <c r="AT176" s="935"/>
      <c r="AU176" s="935"/>
      <c r="AV176" s="935"/>
      <c r="AW176" s="935"/>
      <c r="AX176" s="935"/>
      <c r="AY176" s="935"/>
    </row>
    <row r="177" spans="1:51">
      <c r="A177" s="1017"/>
      <c r="B177" s="1017"/>
      <c r="C177" s="1017"/>
      <c r="D177" s="1017"/>
      <c r="E177" s="1017"/>
      <c r="F177" s="1017"/>
      <c r="G177" s="1017"/>
      <c r="H177" s="1017"/>
      <c r="I177" s="1018"/>
      <c r="J177" s="934"/>
      <c r="K177" s="1017"/>
      <c r="L177" s="1017"/>
      <c r="M177" s="934"/>
      <c r="N177" s="1017"/>
      <c r="O177" s="968"/>
      <c r="P177" s="935"/>
      <c r="Q177" s="935"/>
      <c r="R177" s="935"/>
      <c r="S177" s="935"/>
      <c r="T177" s="935"/>
      <c r="U177" s="935"/>
      <c r="V177" s="935"/>
      <c r="W177" s="935"/>
      <c r="X177" s="935"/>
      <c r="Y177" s="935"/>
      <c r="AB177" s="935"/>
      <c r="AL177" s="935"/>
      <c r="AM177" s="935"/>
      <c r="AN177" s="935"/>
      <c r="AO177" s="935"/>
      <c r="AP177" s="935"/>
      <c r="AQ177" s="935"/>
      <c r="AR177" s="935"/>
      <c r="AS177" s="935"/>
      <c r="AT177" s="935"/>
      <c r="AU177" s="935"/>
      <c r="AV177" s="935"/>
      <c r="AW177" s="935"/>
      <c r="AX177" s="935"/>
      <c r="AY177" s="935"/>
    </row>
    <row r="178" spans="1:51">
      <c r="A178" s="1017"/>
      <c r="B178" s="1017"/>
      <c r="C178" s="1017"/>
      <c r="D178" s="1017"/>
      <c r="E178" s="1017"/>
      <c r="F178" s="1017"/>
      <c r="G178" s="1017"/>
      <c r="H178" s="1017"/>
      <c r="I178" s="1018"/>
      <c r="J178" s="934"/>
      <c r="K178" s="1017"/>
      <c r="L178" s="1017"/>
      <c r="M178" s="934"/>
      <c r="N178" s="1017"/>
      <c r="O178" s="968"/>
      <c r="P178" s="935"/>
      <c r="Q178" s="935"/>
      <c r="R178" s="935"/>
      <c r="S178" s="935"/>
      <c r="T178" s="935"/>
      <c r="U178" s="935"/>
      <c r="V178" s="935"/>
      <c r="W178" s="935"/>
      <c r="X178" s="935"/>
      <c r="Y178" s="935"/>
      <c r="AB178" s="935"/>
      <c r="AL178" s="935"/>
      <c r="AM178" s="935"/>
      <c r="AN178" s="935"/>
      <c r="AO178" s="935"/>
      <c r="AP178" s="935"/>
      <c r="AQ178" s="935"/>
      <c r="AR178" s="935"/>
      <c r="AS178" s="935"/>
      <c r="AT178" s="935"/>
      <c r="AU178" s="935"/>
      <c r="AV178" s="935"/>
      <c r="AW178" s="935"/>
      <c r="AX178" s="935"/>
      <c r="AY178" s="935"/>
    </row>
    <row r="179" spans="1:51">
      <c r="A179" s="1017"/>
      <c r="B179" s="1017"/>
      <c r="C179" s="1017"/>
      <c r="D179" s="1017"/>
      <c r="E179" s="1017"/>
      <c r="F179" s="1017"/>
      <c r="G179" s="1017"/>
      <c r="H179" s="1017"/>
      <c r="I179" s="1018"/>
      <c r="J179" s="934"/>
      <c r="K179" s="1017"/>
      <c r="L179" s="1017"/>
      <c r="M179" s="934"/>
      <c r="N179" s="1017"/>
      <c r="O179" s="968"/>
      <c r="P179" s="935"/>
      <c r="Q179" s="935"/>
      <c r="R179" s="935"/>
      <c r="S179" s="935"/>
      <c r="T179" s="935"/>
      <c r="U179" s="935"/>
      <c r="V179" s="935"/>
      <c r="W179" s="935"/>
      <c r="X179" s="935"/>
      <c r="Y179" s="935"/>
      <c r="AB179" s="935"/>
      <c r="AL179" s="935"/>
      <c r="AM179" s="935"/>
      <c r="AN179" s="935"/>
      <c r="AO179" s="935"/>
      <c r="AP179" s="935"/>
      <c r="AQ179" s="935"/>
      <c r="AR179" s="935"/>
      <c r="AS179" s="935"/>
      <c r="AT179" s="935"/>
      <c r="AU179" s="935"/>
      <c r="AV179" s="935"/>
      <c r="AW179" s="935"/>
      <c r="AX179" s="935"/>
      <c r="AY179" s="935"/>
    </row>
    <row r="180" spans="1:51">
      <c r="A180" s="1017"/>
      <c r="B180" s="1017"/>
      <c r="C180" s="1017"/>
      <c r="D180" s="1017"/>
      <c r="E180" s="1017"/>
      <c r="F180" s="1017"/>
      <c r="G180" s="1017"/>
      <c r="H180" s="1017"/>
      <c r="I180" s="1018"/>
      <c r="J180" s="934"/>
      <c r="K180" s="1017"/>
      <c r="L180" s="1017"/>
      <c r="M180" s="934"/>
      <c r="N180" s="1017"/>
      <c r="O180" s="968"/>
      <c r="P180" s="935"/>
      <c r="Q180" s="935"/>
      <c r="R180" s="935"/>
      <c r="S180" s="935"/>
      <c r="T180" s="935"/>
      <c r="U180" s="935"/>
      <c r="V180" s="935"/>
      <c r="W180" s="935"/>
      <c r="X180" s="935"/>
      <c r="Y180" s="935"/>
      <c r="AB180" s="935"/>
      <c r="AL180" s="935"/>
      <c r="AM180" s="935"/>
      <c r="AN180" s="935"/>
      <c r="AO180" s="935"/>
      <c r="AP180" s="935"/>
      <c r="AQ180" s="935"/>
      <c r="AR180" s="935"/>
      <c r="AS180" s="935"/>
      <c r="AT180" s="935"/>
      <c r="AU180" s="935"/>
      <c r="AV180" s="935"/>
      <c r="AW180" s="935"/>
      <c r="AX180" s="935"/>
      <c r="AY180" s="935"/>
    </row>
    <row r="181" spans="1:51">
      <c r="A181" s="1017"/>
      <c r="B181" s="1017"/>
      <c r="C181" s="1017"/>
      <c r="D181" s="1017"/>
      <c r="E181" s="1017"/>
      <c r="F181" s="1017"/>
      <c r="G181" s="1017"/>
      <c r="H181" s="1017"/>
      <c r="I181" s="1018"/>
      <c r="J181" s="934"/>
      <c r="K181" s="1017"/>
      <c r="L181" s="1017"/>
      <c r="M181" s="934"/>
      <c r="N181" s="1017"/>
      <c r="O181" s="968"/>
      <c r="P181" s="935"/>
      <c r="Q181" s="935"/>
      <c r="R181" s="935"/>
      <c r="S181" s="935"/>
      <c r="T181" s="935"/>
      <c r="U181" s="935"/>
      <c r="V181" s="935"/>
      <c r="W181" s="935"/>
      <c r="X181" s="935"/>
      <c r="Y181" s="935"/>
      <c r="AB181" s="935"/>
      <c r="AL181" s="935"/>
      <c r="AM181" s="935"/>
      <c r="AN181" s="935"/>
      <c r="AO181" s="935"/>
      <c r="AP181" s="935"/>
      <c r="AQ181" s="935"/>
      <c r="AR181" s="935"/>
      <c r="AS181" s="935"/>
      <c r="AT181" s="935"/>
      <c r="AU181" s="935"/>
      <c r="AV181" s="935"/>
      <c r="AW181" s="935"/>
      <c r="AX181" s="935"/>
      <c r="AY181" s="935"/>
    </row>
    <row r="182" spans="1:51">
      <c r="A182" s="1017"/>
      <c r="B182" s="1017"/>
      <c r="C182" s="1017"/>
      <c r="D182" s="1017"/>
      <c r="E182" s="1017"/>
      <c r="F182" s="1017"/>
      <c r="G182" s="1017"/>
      <c r="H182" s="1017"/>
      <c r="I182" s="1018"/>
      <c r="J182" s="934"/>
      <c r="K182" s="1017"/>
      <c r="L182" s="1017"/>
      <c r="M182" s="934"/>
      <c r="N182" s="1017"/>
      <c r="O182" s="968"/>
      <c r="P182" s="935"/>
      <c r="Q182" s="935"/>
      <c r="R182" s="935"/>
      <c r="S182" s="935"/>
      <c r="T182" s="935"/>
      <c r="U182" s="935"/>
      <c r="V182" s="935"/>
      <c r="W182" s="935"/>
      <c r="X182" s="935"/>
      <c r="Y182" s="935"/>
      <c r="AB182" s="935"/>
      <c r="AL182" s="935"/>
      <c r="AM182" s="935"/>
      <c r="AN182" s="935"/>
      <c r="AO182" s="935"/>
      <c r="AP182" s="935"/>
      <c r="AQ182" s="935"/>
      <c r="AR182" s="935"/>
      <c r="AS182" s="935"/>
      <c r="AT182" s="935"/>
      <c r="AU182" s="935"/>
      <c r="AV182" s="935"/>
      <c r="AW182" s="935"/>
      <c r="AX182" s="935"/>
      <c r="AY182" s="935"/>
    </row>
    <row r="183" spans="1:51">
      <c r="A183" s="1017"/>
      <c r="B183" s="1017"/>
      <c r="C183" s="1017"/>
      <c r="D183" s="1017"/>
      <c r="E183" s="1017"/>
      <c r="F183" s="1017"/>
      <c r="G183" s="1017"/>
      <c r="H183" s="1017"/>
      <c r="I183" s="1018"/>
      <c r="J183" s="934"/>
      <c r="K183" s="1017"/>
      <c r="L183" s="1017"/>
      <c r="M183" s="934"/>
      <c r="N183" s="1017"/>
      <c r="O183" s="968"/>
      <c r="P183" s="935"/>
      <c r="Q183" s="935"/>
      <c r="R183" s="935"/>
      <c r="S183" s="935"/>
      <c r="T183" s="935"/>
      <c r="U183" s="935"/>
      <c r="V183" s="935"/>
      <c r="W183" s="935"/>
      <c r="X183" s="935"/>
      <c r="Y183" s="935"/>
      <c r="AB183" s="935"/>
      <c r="AL183" s="935"/>
      <c r="AM183" s="935"/>
      <c r="AN183" s="935"/>
      <c r="AO183" s="935"/>
      <c r="AP183" s="935"/>
      <c r="AQ183" s="935"/>
      <c r="AR183" s="935"/>
      <c r="AS183" s="935"/>
      <c r="AT183" s="935"/>
      <c r="AU183" s="935"/>
      <c r="AV183" s="935"/>
      <c r="AW183" s="935"/>
      <c r="AX183" s="935"/>
      <c r="AY183" s="935"/>
    </row>
    <row r="184" spans="1:51">
      <c r="A184" s="1017"/>
      <c r="B184" s="1017"/>
      <c r="C184" s="1017"/>
      <c r="D184" s="1017"/>
      <c r="E184" s="1017"/>
      <c r="F184" s="1017"/>
      <c r="G184" s="1017"/>
      <c r="H184" s="1017"/>
      <c r="I184" s="1018"/>
      <c r="J184" s="934"/>
      <c r="K184" s="1017"/>
      <c r="L184" s="1017"/>
      <c r="M184" s="934"/>
      <c r="N184" s="1017"/>
      <c r="O184" s="968"/>
      <c r="P184" s="935"/>
      <c r="Q184" s="935"/>
      <c r="R184" s="935"/>
      <c r="S184" s="935"/>
      <c r="T184" s="935"/>
      <c r="U184" s="935"/>
      <c r="V184" s="935"/>
      <c r="W184" s="935"/>
      <c r="X184" s="935"/>
      <c r="Y184" s="935"/>
      <c r="AB184" s="935"/>
      <c r="AL184" s="935"/>
      <c r="AM184" s="935"/>
      <c r="AN184" s="935"/>
      <c r="AO184" s="935"/>
      <c r="AP184" s="935"/>
      <c r="AQ184" s="935"/>
      <c r="AR184" s="935"/>
      <c r="AS184" s="935"/>
      <c r="AT184" s="935"/>
      <c r="AU184" s="935"/>
      <c r="AV184" s="935"/>
      <c r="AW184" s="935"/>
      <c r="AX184" s="935"/>
      <c r="AY184" s="935"/>
    </row>
    <row r="185" spans="1:51">
      <c r="A185" s="1017"/>
      <c r="B185" s="1017"/>
      <c r="C185" s="1017"/>
      <c r="D185" s="1017"/>
      <c r="E185" s="1017"/>
      <c r="F185" s="1017"/>
      <c r="G185" s="1017"/>
      <c r="H185" s="1017"/>
      <c r="I185" s="1018"/>
      <c r="J185" s="934"/>
      <c r="K185" s="1017"/>
      <c r="L185" s="1017"/>
      <c r="M185" s="934"/>
      <c r="N185" s="1017"/>
      <c r="O185" s="968"/>
      <c r="P185" s="935"/>
      <c r="Q185" s="935"/>
      <c r="R185" s="935"/>
      <c r="S185" s="935"/>
      <c r="T185" s="935"/>
      <c r="U185" s="935"/>
      <c r="V185" s="935"/>
      <c r="W185" s="935"/>
      <c r="X185" s="935"/>
      <c r="Y185" s="935"/>
      <c r="AB185" s="935"/>
      <c r="AL185" s="935"/>
      <c r="AM185" s="935"/>
      <c r="AN185" s="935"/>
      <c r="AO185" s="935"/>
      <c r="AP185" s="935"/>
      <c r="AQ185" s="935"/>
      <c r="AR185" s="935"/>
      <c r="AS185" s="935"/>
      <c r="AT185" s="935"/>
      <c r="AU185" s="935"/>
      <c r="AV185" s="935"/>
      <c r="AW185" s="935"/>
      <c r="AX185" s="935"/>
      <c r="AY185" s="935"/>
    </row>
    <row r="186" spans="1:51">
      <c r="A186" s="1017"/>
      <c r="B186" s="1017"/>
      <c r="C186" s="1017"/>
      <c r="D186" s="1017"/>
      <c r="E186" s="1017"/>
      <c r="F186" s="1017"/>
      <c r="G186" s="1017"/>
      <c r="H186" s="1017"/>
      <c r="I186" s="1018"/>
      <c r="J186" s="934"/>
      <c r="K186" s="1017"/>
      <c r="L186" s="1017"/>
      <c r="M186" s="934"/>
      <c r="N186" s="1017"/>
      <c r="O186" s="968"/>
      <c r="P186" s="935"/>
      <c r="Q186" s="935"/>
      <c r="R186" s="935"/>
      <c r="S186" s="935"/>
      <c r="T186" s="935"/>
      <c r="U186" s="935"/>
      <c r="V186" s="935"/>
      <c r="W186" s="935"/>
      <c r="X186" s="935"/>
      <c r="Y186" s="935"/>
      <c r="AB186" s="935"/>
      <c r="AL186" s="935"/>
      <c r="AM186" s="935"/>
      <c r="AN186" s="935"/>
      <c r="AO186" s="935"/>
      <c r="AP186" s="935"/>
      <c r="AQ186" s="935"/>
      <c r="AR186" s="935"/>
      <c r="AS186" s="935"/>
      <c r="AT186" s="935"/>
      <c r="AU186" s="935"/>
      <c r="AV186" s="935"/>
      <c r="AW186" s="935"/>
      <c r="AX186" s="935"/>
      <c r="AY186" s="935"/>
    </row>
    <row r="187" spans="1:51">
      <c r="A187" s="1017"/>
      <c r="B187" s="1017"/>
      <c r="C187" s="1017"/>
      <c r="D187" s="1017"/>
      <c r="E187" s="1017"/>
      <c r="F187" s="1017"/>
      <c r="G187" s="1017"/>
      <c r="H187" s="1017"/>
      <c r="I187" s="1018"/>
      <c r="J187" s="934"/>
      <c r="K187" s="1017"/>
      <c r="L187" s="1017"/>
      <c r="M187" s="934"/>
      <c r="N187" s="1017"/>
      <c r="O187" s="968"/>
      <c r="P187" s="935"/>
      <c r="Q187" s="935"/>
      <c r="R187" s="935"/>
      <c r="S187" s="935"/>
      <c r="T187" s="935"/>
      <c r="U187" s="935"/>
      <c r="V187" s="935"/>
      <c r="W187" s="935"/>
      <c r="X187" s="935"/>
      <c r="Y187" s="935"/>
      <c r="AB187" s="935"/>
      <c r="AL187" s="935"/>
      <c r="AM187" s="935"/>
      <c r="AN187" s="935"/>
      <c r="AO187" s="935"/>
      <c r="AP187" s="935"/>
      <c r="AQ187" s="935"/>
      <c r="AR187" s="935"/>
      <c r="AS187" s="935"/>
      <c r="AT187" s="935"/>
      <c r="AU187" s="935"/>
      <c r="AV187" s="935"/>
      <c r="AW187" s="935"/>
      <c r="AX187" s="935"/>
      <c r="AY187" s="935"/>
    </row>
    <row r="188" spans="1:51">
      <c r="A188" s="1017"/>
      <c r="B188" s="1017"/>
      <c r="C188" s="1017"/>
      <c r="D188" s="1017"/>
      <c r="E188" s="1017"/>
      <c r="F188" s="1017"/>
      <c r="G188" s="1017"/>
      <c r="H188" s="1017"/>
      <c r="I188" s="1018"/>
      <c r="J188" s="934"/>
      <c r="K188" s="1017"/>
      <c r="L188" s="1017"/>
      <c r="M188" s="934"/>
      <c r="N188" s="1017"/>
      <c r="O188" s="968"/>
      <c r="P188" s="935"/>
      <c r="Q188" s="935"/>
      <c r="R188" s="935"/>
      <c r="S188" s="935"/>
      <c r="T188" s="935"/>
      <c r="U188" s="935"/>
      <c r="V188" s="935"/>
      <c r="W188" s="935"/>
      <c r="X188" s="935"/>
      <c r="Y188" s="935"/>
      <c r="AB188" s="935"/>
      <c r="AL188" s="935"/>
      <c r="AM188" s="935"/>
      <c r="AN188" s="935"/>
      <c r="AO188" s="935"/>
      <c r="AP188" s="935"/>
      <c r="AQ188" s="935"/>
      <c r="AR188" s="935"/>
      <c r="AS188" s="935"/>
      <c r="AT188" s="935"/>
      <c r="AU188" s="935"/>
      <c r="AV188" s="935"/>
      <c r="AW188" s="935"/>
      <c r="AX188" s="935"/>
      <c r="AY188" s="935"/>
    </row>
    <row r="189" spans="1:51">
      <c r="A189" s="1017"/>
      <c r="B189" s="1017"/>
      <c r="C189" s="1017"/>
      <c r="D189" s="1017"/>
      <c r="E189" s="1017"/>
      <c r="F189" s="1017"/>
      <c r="G189" s="1017"/>
      <c r="H189" s="1017"/>
      <c r="I189" s="1018"/>
      <c r="J189" s="934"/>
      <c r="K189" s="1017"/>
      <c r="L189" s="1017"/>
      <c r="M189" s="934"/>
      <c r="N189" s="1017"/>
      <c r="O189" s="968"/>
      <c r="P189" s="935"/>
      <c r="Q189" s="935"/>
      <c r="R189" s="935"/>
      <c r="S189" s="935"/>
      <c r="T189" s="935"/>
      <c r="U189" s="935"/>
      <c r="V189" s="935"/>
      <c r="W189" s="935"/>
      <c r="X189" s="935"/>
      <c r="Y189" s="935"/>
      <c r="AB189" s="935"/>
      <c r="AL189" s="935"/>
      <c r="AM189" s="935"/>
      <c r="AN189" s="935"/>
      <c r="AO189" s="935"/>
      <c r="AP189" s="935"/>
      <c r="AQ189" s="935"/>
      <c r="AR189" s="935"/>
      <c r="AS189" s="935"/>
      <c r="AT189" s="935"/>
      <c r="AU189" s="935"/>
      <c r="AV189" s="935"/>
      <c r="AW189" s="935"/>
      <c r="AX189" s="935"/>
      <c r="AY189" s="935"/>
    </row>
    <row r="190" spans="1:51">
      <c r="A190" s="1017"/>
      <c r="B190" s="1017"/>
      <c r="C190" s="1017"/>
      <c r="D190" s="1017"/>
      <c r="E190" s="1017"/>
      <c r="F190" s="1017"/>
      <c r="G190" s="1017"/>
      <c r="H190" s="1017"/>
      <c r="I190" s="1018"/>
      <c r="J190" s="934"/>
      <c r="K190" s="1017"/>
      <c r="L190" s="1017"/>
      <c r="M190" s="934"/>
      <c r="N190" s="1017"/>
      <c r="O190" s="968"/>
      <c r="P190" s="935"/>
      <c r="Q190" s="935"/>
      <c r="R190" s="935"/>
      <c r="S190" s="935"/>
      <c r="T190" s="935"/>
      <c r="U190" s="935"/>
      <c r="V190" s="935"/>
      <c r="W190" s="935"/>
      <c r="X190" s="935"/>
      <c r="Y190" s="935"/>
      <c r="AB190" s="935"/>
      <c r="AL190" s="935"/>
      <c r="AM190" s="935"/>
      <c r="AN190" s="935"/>
      <c r="AO190" s="935"/>
      <c r="AP190" s="935"/>
      <c r="AQ190" s="935"/>
      <c r="AR190" s="935"/>
      <c r="AS190" s="935"/>
      <c r="AT190" s="935"/>
      <c r="AU190" s="935"/>
      <c r="AV190" s="935"/>
      <c r="AW190" s="935"/>
      <c r="AX190" s="935"/>
      <c r="AY190" s="935"/>
    </row>
    <row r="191" spans="1:51">
      <c r="A191" s="1017"/>
      <c r="B191" s="1017"/>
      <c r="C191" s="1017"/>
      <c r="D191" s="1017"/>
      <c r="E191" s="1017"/>
      <c r="F191" s="1017"/>
      <c r="G191" s="1017"/>
      <c r="H191" s="1017"/>
      <c r="I191" s="1018"/>
      <c r="J191" s="934"/>
      <c r="K191" s="1017"/>
      <c r="L191" s="1017"/>
      <c r="M191" s="934"/>
      <c r="N191" s="1017"/>
      <c r="O191" s="968"/>
      <c r="P191" s="935"/>
      <c r="Q191" s="935"/>
      <c r="R191" s="935"/>
      <c r="S191" s="935"/>
      <c r="T191" s="935"/>
      <c r="U191" s="935"/>
      <c r="V191" s="935"/>
      <c r="W191" s="935"/>
      <c r="X191" s="935"/>
      <c r="Y191" s="935"/>
      <c r="AB191" s="935"/>
      <c r="AL191" s="935"/>
      <c r="AM191" s="935"/>
      <c r="AN191" s="935"/>
      <c r="AO191" s="935"/>
      <c r="AP191" s="935"/>
      <c r="AQ191" s="935"/>
      <c r="AR191" s="935"/>
      <c r="AS191" s="935"/>
      <c r="AT191" s="935"/>
      <c r="AU191" s="935"/>
      <c r="AV191" s="935"/>
      <c r="AW191" s="935"/>
      <c r="AX191" s="935"/>
      <c r="AY191" s="935"/>
    </row>
    <row r="192" spans="1:51">
      <c r="A192" s="1017"/>
      <c r="B192" s="1017"/>
      <c r="C192" s="1017"/>
      <c r="D192" s="1017"/>
      <c r="E192" s="1017"/>
      <c r="F192" s="1017"/>
      <c r="G192" s="1017"/>
      <c r="H192" s="1017"/>
      <c r="I192" s="1018"/>
      <c r="J192" s="934"/>
      <c r="K192" s="1017"/>
      <c r="L192" s="1017"/>
      <c r="M192" s="934"/>
      <c r="N192" s="1017"/>
      <c r="O192" s="968"/>
      <c r="P192" s="935"/>
      <c r="Q192" s="935"/>
      <c r="R192" s="935"/>
      <c r="S192" s="935"/>
      <c r="T192" s="935"/>
      <c r="U192" s="935"/>
      <c r="V192" s="935"/>
      <c r="W192" s="935"/>
      <c r="X192" s="935"/>
      <c r="Y192" s="935"/>
      <c r="AB192" s="935"/>
      <c r="AL192" s="935"/>
      <c r="AM192" s="935"/>
      <c r="AN192" s="935"/>
      <c r="AO192" s="935"/>
      <c r="AP192" s="935"/>
      <c r="AQ192" s="935"/>
      <c r="AR192" s="935"/>
      <c r="AS192" s="935"/>
      <c r="AT192" s="935"/>
      <c r="AU192" s="935"/>
      <c r="AV192" s="935"/>
      <c r="AW192" s="935"/>
      <c r="AX192" s="935"/>
      <c r="AY192" s="935"/>
    </row>
    <row r="193" spans="1:51">
      <c r="A193" s="1017"/>
      <c r="B193" s="1017"/>
      <c r="C193" s="1017"/>
      <c r="D193" s="1017"/>
      <c r="E193" s="1017"/>
      <c r="F193" s="1017"/>
      <c r="G193" s="1017"/>
      <c r="H193" s="1017"/>
      <c r="I193" s="1018"/>
      <c r="J193" s="934"/>
      <c r="K193" s="1017"/>
      <c r="L193" s="1017"/>
      <c r="M193" s="934"/>
      <c r="N193" s="1017"/>
      <c r="O193" s="968"/>
      <c r="AL193" s="935"/>
      <c r="AM193" s="935"/>
      <c r="AN193" s="935"/>
      <c r="AO193" s="935"/>
      <c r="AP193" s="935"/>
      <c r="AQ193" s="935"/>
      <c r="AR193" s="935"/>
      <c r="AS193" s="935"/>
      <c r="AT193" s="935"/>
      <c r="AU193" s="935"/>
      <c r="AV193" s="935"/>
      <c r="AW193" s="935"/>
      <c r="AX193" s="935"/>
      <c r="AY193" s="935"/>
    </row>
    <row r="194" spans="1:51">
      <c r="A194" s="1017"/>
      <c r="B194" s="1017"/>
      <c r="C194" s="1017"/>
      <c r="D194" s="1017"/>
      <c r="E194" s="1017"/>
      <c r="F194" s="1017"/>
      <c r="G194" s="1017"/>
      <c r="H194" s="1017"/>
      <c r="I194" s="1018"/>
      <c r="J194" s="934"/>
      <c r="K194" s="1017"/>
      <c r="L194" s="1017"/>
      <c r="M194" s="934"/>
      <c r="N194" s="1017"/>
      <c r="O194" s="968"/>
      <c r="AL194" s="935"/>
      <c r="AM194" s="935"/>
      <c r="AN194" s="935"/>
      <c r="AO194" s="935"/>
      <c r="AP194" s="935"/>
      <c r="AQ194" s="935"/>
      <c r="AR194" s="935"/>
      <c r="AS194" s="935"/>
      <c r="AT194" s="935"/>
      <c r="AU194" s="935"/>
      <c r="AV194" s="935"/>
      <c r="AW194" s="935"/>
      <c r="AX194" s="935"/>
      <c r="AY194" s="935"/>
    </row>
    <row r="195" spans="1:51">
      <c r="A195" s="1020"/>
      <c r="B195" s="1020"/>
      <c r="C195" s="1020"/>
      <c r="D195" s="1020"/>
      <c r="E195" s="1020"/>
      <c r="F195" s="1020"/>
      <c r="G195" s="1020"/>
      <c r="H195" s="1020"/>
      <c r="I195" s="1021"/>
      <c r="J195" s="934"/>
      <c r="K195" s="1022"/>
      <c r="L195" s="1022"/>
      <c r="M195" s="1023"/>
      <c r="N195" s="1022"/>
      <c r="O195" s="968"/>
      <c r="AD195" s="949"/>
      <c r="AL195" s="935"/>
      <c r="AM195" s="935"/>
      <c r="AN195" s="935"/>
      <c r="AO195" s="935"/>
      <c r="AP195" s="935"/>
      <c r="AQ195" s="935"/>
      <c r="AR195" s="935"/>
      <c r="AS195" s="935"/>
      <c r="AT195" s="935"/>
      <c r="AU195" s="935"/>
      <c r="AV195" s="935"/>
      <c r="AW195" s="935"/>
      <c r="AX195" s="935"/>
      <c r="AY195" s="935"/>
    </row>
    <row r="196" spans="1:51">
      <c r="A196" s="1024"/>
      <c r="B196" s="1024"/>
      <c r="C196" s="1024"/>
      <c r="D196" s="1024"/>
      <c r="E196" s="1024"/>
      <c r="F196" s="1024"/>
      <c r="G196" s="1024"/>
      <c r="H196" s="1024"/>
      <c r="I196" s="1025"/>
      <c r="J196" s="934"/>
      <c r="K196" s="1017"/>
      <c r="L196" s="1017"/>
      <c r="M196" s="934"/>
      <c r="N196" s="1017"/>
      <c r="O196" s="968"/>
      <c r="AA196" s="946"/>
      <c r="AD196" s="949"/>
      <c r="AL196" s="935"/>
      <c r="AM196" s="935"/>
      <c r="AN196" s="935"/>
      <c r="AO196" s="935"/>
      <c r="AP196" s="935"/>
      <c r="AQ196" s="935"/>
      <c r="AR196" s="935"/>
      <c r="AS196" s="935"/>
      <c r="AT196" s="935"/>
      <c r="AU196" s="935"/>
      <c r="AV196" s="935"/>
      <c r="AW196" s="935"/>
      <c r="AX196" s="935"/>
      <c r="AY196" s="935"/>
    </row>
    <row r="197" spans="1:51">
      <c r="A197" s="1190"/>
      <c r="B197" s="1190"/>
      <c r="C197" s="1190"/>
      <c r="D197" s="1190"/>
      <c r="E197" s="1190"/>
      <c r="F197" s="1190"/>
      <c r="G197" s="1190"/>
      <c r="H197" s="1190"/>
      <c r="I197" s="1190"/>
      <c r="J197" s="1190"/>
      <c r="K197" s="1190"/>
      <c r="L197" s="1190"/>
      <c r="M197" s="1190"/>
      <c r="N197" s="1190"/>
      <c r="O197" s="1190"/>
      <c r="Y197" s="953"/>
      <c r="Z197" s="954"/>
      <c r="AA197" s="954"/>
      <c r="AB197" s="954"/>
      <c r="AD197" s="949"/>
      <c r="AG197" s="1173"/>
      <c r="AH197" s="1173"/>
      <c r="AL197" s="935"/>
      <c r="AM197" s="935"/>
      <c r="AN197" s="935"/>
      <c r="AO197" s="935"/>
      <c r="AP197" s="935"/>
      <c r="AQ197" s="935"/>
      <c r="AR197" s="935"/>
      <c r="AS197" s="935"/>
      <c r="AT197" s="935"/>
      <c r="AU197" s="935"/>
      <c r="AV197" s="935"/>
      <c r="AW197" s="935"/>
      <c r="AX197" s="935"/>
      <c r="AY197" s="935"/>
    </row>
    <row r="198" spans="1:51">
      <c r="A198" s="1178"/>
      <c r="B198" s="1178"/>
      <c r="C198" s="1178"/>
      <c r="D198" s="1178"/>
      <c r="E198" s="1178"/>
      <c r="F198" s="1178"/>
      <c r="G198" s="1178"/>
      <c r="H198" s="1178"/>
      <c r="I198" s="1178"/>
      <c r="J198" s="1178"/>
      <c r="K198" s="1178"/>
      <c r="L198" s="1178"/>
      <c r="M198" s="1178"/>
      <c r="N198" s="1178"/>
      <c r="O198" s="1178"/>
      <c r="Y198" s="953"/>
      <c r="Z198" s="954"/>
      <c r="AA198" s="954"/>
      <c r="AB198" s="954"/>
      <c r="AD198" s="949"/>
      <c r="AL198" s="935"/>
      <c r="AM198" s="935"/>
      <c r="AN198" s="935"/>
      <c r="AO198" s="935"/>
      <c r="AP198" s="935"/>
      <c r="AQ198" s="935"/>
      <c r="AR198" s="935"/>
      <c r="AS198" s="935"/>
      <c r="AT198" s="935"/>
      <c r="AU198" s="935"/>
      <c r="AV198" s="935"/>
      <c r="AW198" s="935"/>
      <c r="AX198" s="935"/>
      <c r="AY198" s="935"/>
    </row>
    <row r="199" spans="1:51">
      <c r="A199" s="1017"/>
      <c r="B199" s="1017"/>
      <c r="C199" s="1017"/>
      <c r="D199" s="1017"/>
      <c r="E199" s="1017"/>
      <c r="F199" s="1017"/>
      <c r="G199" s="1017"/>
      <c r="H199" s="1017"/>
      <c r="I199" s="1018"/>
      <c r="J199" s="934"/>
      <c r="K199" s="1017"/>
      <c r="L199" s="1017"/>
      <c r="M199" s="934"/>
      <c r="N199" s="1017"/>
      <c r="O199" s="968"/>
      <c r="Y199" s="953"/>
      <c r="Z199" s="954"/>
      <c r="AA199" s="954"/>
      <c r="AB199" s="954"/>
      <c r="AL199" s="935"/>
      <c r="AM199" s="935"/>
      <c r="AN199" s="935"/>
      <c r="AO199" s="935"/>
      <c r="AP199" s="935"/>
      <c r="AQ199" s="935"/>
      <c r="AR199" s="935"/>
      <c r="AS199" s="935"/>
      <c r="AT199" s="935"/>
      <c r="AU199" s="935"/>
      <c r="AV199" s="935"/>
      <c r="AW199" s="935"/>
      <c r="AX199" s="935"/>
      <c r="AY199" s="935"/>
    </row>
    <row r="200" spans="1:51">
      <c r="A200" s="1027"/>
      <c r="B200" s="1027"/>
      <c r="C200" s="1027"/>
      <c r="D200" s="1027"/>
      <c r="E200" s="1027"/>
      <c r="F200" s="1027"/>
      <c r="G200" s="1027"/>
      <c r="H200" s="1027"/>
      <c r="I200" s="1028"/>
      <c r="J200" s="1029"/>
      <c r="K200" s="1030"/>
      <c r="L200" s="1030"/>
      <c r="M200" s="1024"/>
      <c r="N200" s="1017"/>
      <c r="O200" s="961"/>
      <c r="Y200" s="953"/>
      <c r="Z200" s="954"/>
      <c r="AA200" s="954"/>
      <c r="AB200" s="954"/>
      <c r="AL200" s="935"/>
      <c r="AM200" s="935"/>
      <c r="AN200" s="935"/>
      <c r="AO200" s="935"/>
      <c r="AP200" s="935"/>
      <c r="AQ200" s="935"/>
      <c r="AR200" s="935"/>
      <c r="AS200" s="935"/>
      <c r="AT200" s="935"/>
      <c r="AU200" s="935"/>
      <c r="AV200" s="935"/>
      <c r="AW200" s="935"/>
      <c r="AX200" s="935"/>
      <c r="AY200" s="935"/>
    </row>
    <row r="201" spans="1:51">
      <c r="A201" s="1189"/>
      <c r="B201" s="1189"/>
      <c r="C201" s="1189"/>
      <c r="D201" s="1189"/>
      <c r="E201" s="1189"/>
      <c r="F201" s="1189"/>
      <c r="G201" s="1189"/>
      <c r="H201" s="1189"/>
      <c r="I201" s="1189"/>
      <c r="J201" s="1189"/>
      <c r="K201" s="1189"/>
      <c r="L201" s="1189"/>
      <c r="M201" s="1031"/>
      <c r="N201" s="1017"/>
      <c r="O201" s="961"/>
      <c r="Y201" s="944"/>
      <c r="Z201" s="963"/>
      <c r="AA201" s="963"/>
      <c r="AB201" s="963"/>
      <c r="AG201" s="1173"/>
      <c r="AH201" s="1173"/>
      <c r="AL201" s="935"/>
      <c r="AM201" s="935"/>
      <c r="AN201" s="935"/>
      <c r="AO201" s="935"/>
      <c r="AP201" s="935"/>
      <c r="AQ201" s="935"/>
      <c r="AR201" s="935"/>
      <c r="AS201" s="935"/>
      <c r="AT201" s="935"/>
      <c r="AU201" s="935"/>
      <c r="AV201" s="935"/>
      <c r="AW201" s="935"/>
      <c r="AX201" s="935"/>
      <c r="AY201" s="935"/>
    </row>
    <row r="202" spans="1:51">
      <c r="A202" s="1027"/>
      <c r="B202" s="1027"/>
      <c r="C202" s="1027"/>
      <c r="D202" s="1027"/>
      <c r="E202" s="1027"/>
      <c r="F202" s="1027"/>
      <c r="G202" s="1027"/>
      <c r="H202" s="1027"/>
      <c r="I202" s="1028"/>
      <c r="J202" s="1180"/>
      <c r="K202" s="1180"/>
      <c r="L202" s="1180"/>
      <c r="M202" s="1031"/>
      <c r="N202" s="1017"/>
      <c r="O202" s="961"/>
      <c r="Y202" s="953"/>
      <c r="Z202" s="964"/>
      <c r="AA202" s="964"/>
      <c r="AB202" s="964"/>
      <c r="AL202" s="935"/>
      <c r="AM202" s="935"/>
      <c r="AN202" s="935"/>
      <c r="AO202" s="935"/>
      <c r="AP202" s="935"/>
      <c r="AQ202" s="935"/>
      <c r="AR202" s="935"/>
      <c r="AS202" s="935"/>
      <c r="AT202" s="935"/>
      <c r="AU202" s="935"/>
      <c r="AV202" s="935"/>
      <c r="AW202" s="935"/>
      <c r="AX202" s="935"/>
      <c r="AY202" s="935"/>
    </row>
    <row r="203" spans="1:51">
      <c r="A203" s="1027"/>
      <c r="B203" s="1027"/>
      <c r="C203" s="1027"/>
      <c r="D203" s="1027"/>
      <c r="E203" s="1027"/>
      <c r="F203" s="1027"/>
      <c r="G203" s="1027"/>
      <c r="H203" s="1027"/>
      <c r="I203" s="1028"/>
      <c r="J203" s="1180"/>
      <c r="K203" s="1180"/>
      <c r="L203" s="1180"/>
      <c r="M203" s="1031"/>
      <c r="N203" s="1017"/>
      <c r="O203" s="961"/>
      <c r="Y203" s="953"/>
      <c r="Z203" s="964"/>
      <c r="AA203" s="964"/>
      <c r="AB203" s="964"/>
      <c r="AL203" s="935"/>
      <c r="AM203" s="935"/>
      <c r="AN203" s="935"/>
      <c r="AO203" s="935"/>
      <c r="AP203" s="935"/>
      <c r="AQ203" s="935"/>
      <c r="AR203" s="935"/>
      <c r="AS203" s="935"/>
      <c r="AT203" s="935"/>
      <c r="AU203" s="935"/>
      <c r="AV203" s="935"/>
      <c r="AW203" s="935"/>
      <c r="AX203" s="935"/>
      <c r="AY203" s="935"/>
    </row>
    <row r="204" spans="1:51">
      <c r="A204" s="1029"/>
      <c r="B204" s="1029"/>
      <c r="C204" s="1029"/>
      <c r="D204" s="1029"/>
      <c r="E204" s="1029"/>
      <c r="F204" s="1029"/>
      <c r="G204" s="1029"/>
      <c r="H204" s="1029"/>
      <c r="I204" s="1032"/>
      <c r="J204" s="1180"/>
      <c r="K204" s="1180"/>
      <c r="L204" s="1180"/>
      <c r="M204" s="1031"/>
      <c r="N204" s="1017"/>
      <c r="O204" s="961"/>
      <c r="Y204" s="944"/>
      <c r="Z204" s="1006"/>
      <c r="AA204" s="1033"/>
      <c r="AB204" s="967"/>
      <c r="AL204" s="935"/>
      <c r="AM204" s="935"/>
      <c r="AN204" s="935"/>
      <c r="AO204" s="935"/>
      <c r="AP204" s="935"/>
      <c r="AQ204" s="935"/>
      <c r="AR204" s="935"/>
      <c r="AS204" s="935"/>
      <c r="AT204" s="935"/>
      <c r="AU204" s="935"/>
      <c r="AV204" s="935"/>
      <c r="AW204" s="935"/>
      <c r="AX204" s="935"/>
      <c r="AY204" s="935"/>
    </row>
    <row r="205" spans="1:51">
      <c r="A205" s="1029"/>
      <c r="B205" s="1029"/>
      <c r="C205" s="1029"/>
      <c r="D205" s="1029"/>
      <c r="E205" s="1029"/>
      <c r="F205" s="1029"/>
      <c r="G205" s="1029"/>
      <c r="H205" s="1029"/>
      <c r="I205" s="1032"/>
      <c r="J205" s="1180"/>
      <c r="K205" s="1180"/>
      <c r="L205" s="1180"/>
      <c r="M205" s="1031"/>
      <c r="N205" s="1017"/>
      <c r="O205" s="961"/>
      <c r="AG205" s="1173"/>
      <c r="AH205" s="1173"/>
      <c r="AL205" s="935"/>
      <c r="AM205" s="935"/>
      <c r="AN205" s="935"/>
      <c r="AO205" s="935"/>
      <c r="AP205" s="935"/>
      <c r="AQ205" s="935"/>
      <c r="AR205" s="935"/>
      <c r="AS205" s="935"/>
      <c r="AT205" s="935"/>
      <c r="AU205" s="935"/>
      <c r="AV205" s="935"/>
      <c r="AW205" s="935"/>
      <c r="AX205" s="935"/>
      <c r="AY205" s="935"/>
    </row>
    <row r="206" spans="1:51">
      <c r="A206" s="1029"/>
      <c r="B206" s="1029"/>
      <c r="C206" s="1029"/>
      <c r="D206" s="1029"/>
      <c r="E206" s="1029"/>
      <c r="F206" s="1029"/>
      <c r="G206" s="1029"/>
      <c r="H206" s="1029"/>
      <c r="I206" s="1032"/>
      <c r="J206" s="1029"/>
      <c r="K206" s="1034"/>
      <c r="L206" s="1034"/>
      <c r="M206" s="1027"/>
      <c r="N206" s="1017"/>
      <c r="O206" s="968"/>
      <c r="AI206" s="969"/>
      <c r="AL206" s="935"/>
      <c r="AM206" s="935"/>
      <c r="AN206" s="935"/>
      <c r="AO206" s="935"/>
      <c r="AP206" s="935"/>
      <c r="AQ206" s="935"/>
      <c r="AR206" s="935"/>
      <c r="AS206" s="935"/>
      <c r="AT206" s="935"/>
      <c r="AU206" s="935"/>
      <c r="AV206" s="935"/>
      <c r="AW206" s="935"/>
      <c r="AX206" s="935"/>
      <c r="AY206" s="935"/>
    </row>
    <row r="207" spans="1:51">
      <c r="A207" s="1182"/>
      <c r="B207" s="1182"/>
      <c r="C207" s="1182"/>
      <c r="D207" s="1182"/>
      <c r="E207" s="1182"/>
      <c r="F207" s="1182"/>
      <c r="G207" s="1182"/>
      <c r="H207" s="1182"/>
      <c r="I207" s="1182"/>
      <c r="J207" s="1182"/>
      <c r="K207" s="1182"/>
      <c r="L207" s="1182"/>
      <c r="M207" s="1182"/>
      <c r="N207" s="1182"/>
      <c r="O207" s="1182"/>
      <c r="P207" s="970"/>
      <c r="Q207" s="970"/>
      <c r="R207" s="970"/>
      <c r="S207" s="971"/>
      <c r="T207" s="972"/>
      <c r="U207" s="972"/>
      <c r="V207" s="972"/>
      <c r="W207" s="972"/>
      <c r="AA207" s="946"/>
      <c r="AI207" s="969"/>
      <c r="AL207" s="935"/>
      <c r="AM207" s="935"/>
      <c r="AN207" s="935"/>
      <c r="AO207" s="935"/>
      <c r="AP207" s="935"/>
      <c r="AQ207" s="935"/>
      <c r="AR207" s="935"/>
      <c r="AS207" s="935"/>
      <c r="AT207" s="935"/>
      <c r="AU207" s="935"/>
      <c r="AV207" s="935"/>
      <c r="AW207" s="935"/>
      <c r="AX207" s="935"/>
      <c r="AY207" s="935"/>
    </row>
    <row r="208" spans="1:51">
      <c r="A208" s="1017"/>
      <c r="B208" s="1017"/>
      <c r="C208" s="1017"/>
      <c r="D208" s="1017"/>
      <c r="E208" s="1017"/>
      <c r="F208" s="1017"/>
      <c r="G208" s="1017"/>
      <c r="H208" s="1017"/>
      <c r="I208" s="1018"/>
      <c r="J208" s="934"/>
      <c r="K208" s="1017"/>
      <c r="L208" s="1017"/>
      <c r="M208" s="1023"/>
      <c r="N208" s="1022"/>
      <c r="O208" s="968"/>
      <c r="Z208" s="1174"/>
      <c r="AA208" s="1174"/>
      <c r="AC208" s="1175"/>
      <c r="AD208" s="1175"/>
      <c r="AG208" s="1173"/>
      <c r="AH208" s="1173"/>
      <c r="AL208" s="935"/>
      <c r="AM208" s="935"/>
      <c r="AN208" s="935"/>
      <c r="AO208" s="935"/>
      <c r="AP208" s="935"/>
      <c r="AQ208" s="935"/>
      <c r="AR208" s="935"/>
      <c r="AS208" s="935"/>
      <c r="AT208" s="935"/>
      <c r="AU208" s="935"/>
      <c r="AV208" s="935"/>
      <c r="AW208" s="935"/>
      <c r="AX208" s="935"/>
      <c r="AY208" s="935"/>
    </row>
    <row r="209" spans="1:51">
      <c r="A209" s="1026"/>
      <c r="B209" s="1026"/>
      <c r="C209" s="1026"/>
      <c r="D209" s="1026"/>
      <c r="E209" s="1026"/>
      <c r="F209" s="1026"/>
      <c r="G209" s="1026"/>
      <c r="H209" s="1026"/>
      <c r="I209" s="1035"/>
      <c r="J209" s="1036"/>
      <c r="K209" s="1022"/>
      <c r="L209" s="1022"/>
      <c r="M209" s="1026"/>
      <c r="N209" s="1026"/>
      <c r="O209" s="1037"/>
      <c r="Z209" s="981"/>
      <c r="AA209" s="981"/>
      <c r="AC209" s="981"/>
      <c r="AD209" s="981"/>
      <c r="AL209" s="935"/>
      <c r="AM209" s="935"/>
      <c r="AN209" s="935"/>
      <c r="AO209" s="935"/>
      <c r="AP209" s="935"/>
      <c r="AQ209" s="935"/>
      <c r="AR209" s="935"/>
      <c r="AS209" s="935"/>
      <c r="AT209" s="935"/>
      <c r="AU209" s="935"/>
      <c r="AV209" s="935"/>
      <c r="AW209" s="935"/>
      <c r="AX209" s="935"/>
      <c r="AY209" s="935"/>
    </row>
    <row r="210" spans="1:51">
      <c r="A210" s="1022"/>
      <c r="B210" s="1022"/>
      <c r="C210" s="1022"/>
      <c r="D210" s="1022"/>
      <c r="E210" s="1022"/>
      <c r="F210" s="1022"/>
      <c r="G210" s="1022"/>
      <c r="H210" s="1022"/>
      <c r="I210" s="1038"/>
      <c r="J210" s="1023"/>
      <c r="K210" s="1022"/>
      <c r="L210" s="1022"/>
      <c r="M210" s="1022"/>
      <c r="N210" s="1022"/>
      <c r="O210" s="968"/>
      <c r="Z210" s="985"/>
      <c r="AA210" s="985"/>
      <c r="AC210" s="985"/>
      <c r="AD210" s="985"/>
      <c r="AL210" s="935"/>
      <c r="AM210" s="935"/>
      <c r="AN210" s="935"/>
      <c r="AO210" s="935"/>
      <c r="AP210" s="935"/>
      <c r="AQ210" s="935"/>
      <c r="AR210" s="935"/>
      <c r="AS210" s="935"/>
      <c r="AT210" s="935"/>
      <c r="AU210" s="935"/>
      <c r="AV210" s="935"/>
      <c r="AW210" s="935"/>
      <c r="AX210" s="935"/>
      <c r="AY210" s="935"/>
    </row>
    <row r="211" spans="1:51">
      <c r="A211" s="1039"/>
      <c r="B211" s="1039"/>
      <c r="C211" s="1039"/>
      <c r="D211" s="1039"/>
      <c r="E211" s="1039"/>
      <c r="F211" s="1039"/>
      <c r="G211" s="1039"/>
      <c r="H211" s="1039"/>
      <c r="I211" s="1040"/>
      <c r="J211" s="1041"/>
      <c r="K211" s="1042"/>
      <c r="L211" s="1042"/>
      <c r="M211" s="1043"/>
      <c r="N211" s="1044"/>
      <c r="O211" s="968"/>
      <c r="Z211" s="985"/>
      <c r="AA211" s="1045"/>
      <c r="AC211" s="985"/>
      <c r="AD211" s="1045"/>
      <c r="AL211" s="935"/>
      <c r="AM211" s="935"/>
      <c r="AN211" s="935"/>
      <c r="AO211" s="935"/>
      <c r="AP211" s="935"/>
      <c r="AQ211" s="935"/>
      <c r="AR211" s="935"/>
      <c r="AS211" s="935"/>
      <c r="AT211" s="935"/>
      <c r="AU211" s="935"/>
      <c r="AV211" s="935"/>
      <c r="AW211" s="935"/>
      <c r="AX211" s="935"/>
      <c r="AY211" s="935"/>
    </row>
    <row r="212" spans="1:51">
      <c r="A212" s="1046"/>
      <c r="B212" s="1046"/>
      <c r="C212" s="1046"/>
      <c r="D212" s="1046"/>
      <c r="E212" s="1046"/>
      <c r="F212" s="1046"/>
      <c r="G212" s="1046"/>
      <c r="H212" s="1046"/>
      <c r="I212" s="1047"/>
      <c r="J212" s="1048"/>
      <c r="K212" s="1042"/>
      <c r="L212" s="1042"/>
      <c r="M212" s="1049"/>
      <c r="N212" s="1050"/>
      <c r="O212" s="1037"/>
      <c r="Z212" s="1051"/>
      <c r="AA212" s="1052"/>
      <c r="AC212" s="1051"/>
      <c r="AD212" s="1052"/>
      <c r="AG212" s="1173"/>
      <c r="AH212" s="1173"/>
      <c r="AL212" s="935"/>
      <c r="AM212" s="935"/>
      <c r="AN212" s="935"/>
      <c r="AO212" s="935"/>
      <c r="AP212" s="935"/>
      <c r="AQ212" s="935"/>
      <c r="AR212" s="935"/>
      <c r="AS212" s="935"/>
      <c r="AT212" s="935"/>
      <c r="AU212" s="935"/>
      <c r="AV212" s="935"/>
      <c r="AW212" s="935"/>
      <c r="AX212" s="935"/>
      <c r="AY212" s="935"/>
    </row>
    <row r="213" spans="1:51">
      <c r="A213" s="1046"/>
      <c r="B213" s="1046"/>
      <c r="C213" s="1046"/>
      <c r="D213" s="1046"/>
      <c r="E213" s="1046"/>
      <c r="F213" s="1046"/>
      <c r="G213" s="1046"/>
      <c r="H213" s="1046"/>
      <c r="I213" s="1047"/>
      <c r="J213" s="1053"/>
      <c r="K213" s="1042"/>
      <c r="L213" s="1042"/>
      <c r="M213" s="1054"/>
      <c r="N213" s="1044"/>
      <c r="O213" s="968"/>
      <c r="Z213" s="952"/>
      <c r="AA213" s="1055"/>
      <c r="AC213" s="952"/>
      <c r="AD213" s="1055"/>
      <c r="AL213" s="935"/>
      <c r="AM213" s="935"/>
      <c r="AN213" s="935"/>
      <c r="AO213" s="935"/>
      <c r="AP213" s="935"/>
      <c r="AQ213" s="935"/>
      <c r="AR213" s="935"/>
      <c r="AS213" s="935"/>
      <c r="AT213" s="935"/>
      <c r="AU213" s="935"/>
      <c r="AV213" s="935"/>
      <c r="AW213" s="935"/>
      <c r="AX213" s="935"/>
      <c r="AY213" s="935"/>
    </row>
    <row r="214" spans="1:51">
      <c r="A214" s="1056"/>
      <c r="B214" s="1056"/>
      <c r="C214" s="1056"/>
      <c r="D214" s="1056"/>
      <c r="E214" s="1056"/>
      <c r="F214" s="1056"/>
      <c r="G214" s="1056"/>
      <c r="H214" s="1056"/>
      <c r="I214" s="1047"/>
      <c r="J214" s="1048"/>
      <c r="K214" s="1042"/>
      <c r="L214" s="1042"/>
      <c r="M214" s="1043"/>
      <c r="N214" s="1044"/>
      <c r="O214" s="968"/>
      <c r="Z214" s="952"/>
      <c r="AA214" s="1055"/>
      <c r="AC214" s="952"/>
      <c r="AD214" s="1055"/>
      <c r="AF214" s="946"/>
      <c r="AL214" s="935"/>
      <c r="AM214" s="935"/>
      <c r="AN214" s="935"/>
      <c r="AO214" s="935"/>
      <c r="AP214" s="935"/>
      <c r="AQ214" s="935"/>
      <c r="AR214" s="935"/>
      <c r="AS214" s="935"/>
      <c r="AT214" s="935"/>
      <c r="AU214" s="935"/>
      <c r="AV214" s="935"/>
      <c r="AW214" s="935"/>
      <c r="AX214" s="935"/>
      <c r="AY214" s="935"/>
    </row>
    <row r="215" spans="1:51">
      <c r="A215" s="1056"/>
      <c r="B215" s="1056"/>
      <c r="C215" s="1056"/>
      <c r="D215" s="1056"/>
      <c r="E215" s="1056"/>
      <c r="F215" s="1056"/>
      <c r="G215" s="1056"/>
      <c r="H215" s="1056"/>
      <c r="I215" s="1047"/>
      <c r="J215" s="1048"/>
      <c r="K215" s="1042"/>
      <c r="L215" s="1042"/>
      <c r="M215" s="1043"/>
      <c r="N215" s="1044"/>
      <c r="O215" s="968"/>
      <c r="Z215" s="952"/>
      <c r="AA215" s="1055"/>
      <c r="AC215" s="952"/>
      <c r="AD215" s="1055"/>
      <c r="AF215" s="946"/>
      <c r="AL215" s="935"/>
      <c r="AM215" s="935"/>
      <c r="AN215" s="935"/>
      <c r="AO215" s="935"/>
      <c r="AP215" s="935"/>
      <c r="AQ215" s="935"/>
      <c r="AR215" s="935"/>
      <c r="AS215" s="935"/>
      <c r="AT215" s="935"/>
      <c r="AU215" s="935"/>
      <c r="AV215" s="935"/>
      <c r="AW215" s="935"/>
      <c r="AX215" s="935"/>
      <c r="AY215" s="935"/>
    </row>
    <row r="216" spans="1:51">
      <c r="A216" s="1046"/>
      <c r="B216" s="1046"/>
      <c r="C216" s="1046"/>
      <c r="D216" s="1046"/>
      <c r="E216" s="1046"/>
      <c r="F216" s="1046"/>
      <c r="G216" s="1046"/>
      <c r="H216" s="1046"/>
      <c r="I216" s="1047"/>
      <c r="J216" s="1048"/>
      <c r="K216" s="1042"/>
      <c r="L216" s="1042"/>
      <c r="M216" s="1043"/>
      <c r="N216" s="1044"/>
      <c r="O216" s="968"/>
      <c r="Z216" s="952"/>
      <c r="AA216" s="1055"/>
      <c r="AC216" s="952"/>
      <c r="AD216" s="1055"/>
      <c r="AF216" s="946"/>
      <c r="AG216" s="1173"/>
      <c r="AH216" s="1173"/>
      <c r="AL216" s="935"/>
      <c r="AM216" s="935"/>
      <c r="AN216" s="935"/>
      <c r="AO216" s="935"/>
      <c r="AP216" s="935"/>
      <c r="AQ216" s="935"/>
      <c r="AR216" s="935"/>
      <c r="AS216" s="935"/>
      <c r="AT216" s="935"/>
      <c r="AU216" s="935"/>
      <c r="AV216" s="935"/>
      <c r="AW216" s="935"/>
      <c r="AX216" s="935"/>
      <c r="AY216" s="935"/>
    </row>
    <row r="217" spans="1:51">
      <c r="A217" s="1046"/>
      <c r="B217" s="1046"/>
      <c r="C217" s="1046"/>
      <c r="D217" s="1046"/>
      <c r="E217" s="1046"/>
      <c r="F217" s="1046"/>
      <c r="G217" s="1046"/>
      <c r="H217" s="1046"/>
      <c r="I217" s="1047"/>
      <c r="J217" s="1053"/>
      <c r="K217" s="1042"/>
      <c r="L217" s="1042"/>
      <c r="M217" s="1043"/>
      <c r="N217" s="1044"/>
      <c r="O217" s="1037"/>
      <c r="Z217" s="952"/>
      <c r="AA217" s="1055"/>
      <c r="AC217" s="952"/>
      <c r="AD217" s="1055"/>
      <c r="AF217" s="946"/>
      <c r="AL217" s="935"/>
      <c r="AM217" s="935"/>
      <c r="AN217" s="935"/>
      <c r="AO217" s="935"/>
      <c r="AP217" s="935"/>
      <c r="AQ217" s="935"/>
      <c r="AR217" s="935"/>
      <c r="AS217" s="935"/>
      <c r="AT217" s="935"/>
      <c r="AU217" s="935"/>
      <c r="AV217" s="935"/>
      <c r="AW217" s="935"/>
      <c r="AX217" s="935"/>
      <c r="AY217" s="935"/>
    </row>
    <row r="218" spans="1:51">
      <c r="A218" s="1046"/>
      <c r="B218" s="1046"/>
      <c r="C218" s="1046"/>
      <c r="D218" s="1046"/>
      <c r="E218" s="1046"/>
      <c r="F218" s="1046"/>
      <c r="G218" s="1046"/>
      <c r="H218" s="1046"/>
      <c r="I218" s="1047"/>
      <c r="J218" s="1048"/>
      <c r="K218" s="1042"/>
      <c r="L218" s="1042"/>
      <c r="M218" s="1043"/>
      <c r="N218" s="1044"/>
      <c r="O218" s="968"/>
      <c r="Z218" s="952"/>
      <c r="AA218" s="1055"/>
      <c r="AC218" s="952"/>
      <c r="AD218" s="1055"/>
      <c r="AF218" s="946"/>
      <c r="AL218" s="935"/>
      <c r="AM218" s="935"/>
      <c r="AN218" s="935"/>
      <c r="AO218" s="935"/>
      <c r="AP218" s="935"/>
      <c r="AQ218" s="935"/>
      <c r="AR218" s="935"/>
      <c r="AS218" s="935"/>
      <c r="AT218" s="935"/>
      <c r="AU218" s="935"/>
      <c r="AV218" s="935"/>
      <c r="AW218" s="935"/>
      <c r="AX218" s="935"/>
      <c r="AY218" s="935"/>
    </row>
    <row r="219" spans="1:51">
      <c r="A219" s="1046"/>
      <c r="B219" s="1046"/>
      <c r="C219" s="1046"/>
      <c r="D219" s="1046"/>
      <c r="E219" s="1046"/>
      <c r="F219" s="1046"/>
      <c r="G219" s="1046"/>
      <c r="H219" s="1046"/>
      <c r="I219" s="1047"/>
      <c r="J219" s="1048"/>
      <c r="K219" s="1042"/>
      <c r="L219" s="1042"/>
      <c r="M219" s="1043"/>
      <c r="N219" s="1044"/>
      <c r="O219" s="968"/>
      <c r="Z219" s="952"/>
      <c r="AA219" s="1055"/>
      <c r="AC219" s="952"/>
      <c r="AD219" s="1055"/>
      <c r="AF219" s="946"/>
      <c r="AL219" s="935"/>
      <c r="AM219" s="935"/>
      <c r="AN219" s="935"/>
      <c r="AO219" s="935"/>
      <c r="AP219" s="935"/>
      <c r="AQ219" s="935"/>
      <c r="AR219" s="935"/>
      <c r="AS219" s="935"/>
      <c r="AT219" s="935"/>
      <c r="AU219" s="935"/>
      <c r="AV219" s="935"/>
      <c r="AW219" s="935"/>
      <c r="AX219" s="935"/>
      <c r="AY219" s="935"/>
    </row>
    <row r="220" spans="1:51">
      <c r="A220" s="1046"/>
      <c r="B220" s="1046"/>
      <c r="C220" s="1046"/>
      <c r="D220" s="1046"/>
      <c r="E220" s="1046"/>
      <c r="F220" s="1046"/>
      <c r="G220" s="1046"/>
      <c r="H220" s="1046"/>
      <c r="I220" s="1047"/>
      <c r="J220" s="1048"/>
      <c r="K220" s="1042"/>
      <c r="L220" s="1042"/>
      <c r="M220" s="1043"/>
      <c r="N220" s="1044"/>
      <c r="O220" s="1037"/>
      <c r="Z220" s="952"/>
      <c r="AA220" s="1055"/>
      <c r="AC220" s="952"/>
      <c r="AD220" s="1055"/>
      <c r="AF220" s="946"/>
      <c r="AL220" s="935"/>
      <c r="AM220" s="935"/>
      <c r="AN220" s="935"/>
      <c r="AO220" s="935"/>
      <c r="AP220" s="935"/>
      <c r="AQ220" s="935"/>
      <c r="AR220" s="935"/>
      <c r="AS220" s="935"/>
      <c r="AT220" s="935"/>
      <c r="AU220" s="935"/>
      <c r="AV220" s="935"/>
      <c r="AW220" s="935"/>
      <c r="AX220" s="935"/>
      <c r="AY220" s="935"/>
    </row>
    <row r="221" spans="1:51">
      <c r="A221" s="1046"/>
      <c r="B221" s="1046"/>
      <c r="C221" s="1046"/>
      <c r="D221" s="1046"/>
      <c r="E221" s="1046"/>
      <c r="F221" s="1046"/>
      <c r="G221" s="1046"/>
      <c r="H221" s="1046"/>
      <c r="I221" s="1047"/>
      <c r="J221" s="1053"/>
      <c r="K221" s="1042"/>
      <c r="L221" s="1042"/>
      <c r="M221" s="1057"/>
      <c r="N221" s="1044"/>
      <c r="O221" s="1058"/>
      <c r="Z221" s="952"/>
      <c r="AA221" s="1055"/>
      <c r="AC221" s="952"/>
      <c r="AD221" s="1055"/>
      <c r="AF221" s="946"/>
      <c r="AL221" s="935"/>
      <c r="AM221" s="935"/>
      <c r="AN221" s="935"/>
      <c r="AO221" s="935"/>
      <c r="AP221" s="935"/>
      <c r="AQ221" s="935"/>
      <c r="AR221" s="935"/>
      <c r="AS221" s="935"/>
      <c r="AT221" s="935"/>
      <c r="AU221" s="935"/>
      <c r="AV221" s="935"/>
      <c r="AW221" s="935"/>
      <c r="AX221" s="935"/>
      <c r="AY221" s="935"/>
    </row>
    <row r="222" spans="1:51">
      <c r="A222" s="1056"/>
      <c r="B222" s="1056"/>
      <c r="C222" s="1056"/>
      <c r="D222" s="1056"/>
      <c r="E222" s="1056"/>
      <c r="F222" s="1056"/>
      <c r="G222" s="1056"/>
      <c r="H222" s="1056"/>
      <c r="I222" s="1047"/>
      <c r="J222" s="1059"/>
      <c r="K222" s="1042"/>
      <c r="L222" s="1042"/>
      <c r="M222" s="1043"/>
      <c r="N222" s="1044"/>
      <c r="O222" s="968"/>
      <c r="X222" s="953"/>
      <c r="Z222" s="952"/>
      <c r="AA222" s="1055"/>
      <c r="AC222" s="952"/>
      <c r="AD222" s="1055"/>
      <c r="AF222" s="946"/>
      <c r="AL222" s="935"/>
      <c r="AM222" s="935"/>
      <c r="AN222" s="935"/>
      <c r="AO222" s="935"/>
      <c r="AP222" s="935"/>
      <c r="AQ222" s="935"/>
      <c r="AR222" s="935"/>
      <c r="AS222" s="935"/>
      <c r="AT222" s="935"/>
      <c r="AU222" s="935"/>
      <c r="AV222" s="935"/>
      <c r="AW222" s="935"/>
      <c r="AX222" s="935"/>
      <c r="AY222" s="935"/>
    </row>
    <row r="223" spans="1:51">
      <c r="A223" s="1056"/>
      <c r="B223" s="1056"/>
      <c r="C223" s="1056"/>
      <c r="D223" s="1056"/>
      <c r="E223" s="1056"/>
      <c r="F223" s="1056"/>
      <c r="G223" s="1056"/>
      <c r="H223" s="1056"/>
      <c r="I223" s="1047"/>
      <c r="J223" s="1060"/>
      <c r="K223" s="1042"/>
      <c r="L223" s="1042"/>
      <c r="M223" s="1057"/>
      <c r="N223" s="1044"/>
      <c r="O223" s="968"/>
      <c r="X223" s="953"/>
      <c r="Z223" s="952"/>
      <c r="AA223" s="1055"/>
      <c r="AC223" s="952"/>
      <c r="AD223" s="1055"/>
      <c r="AF223" s="946"/>
      <c r="AL223" s="935"/>
      <c r="AM223" s="935"/>
      <c r="AN223" s="935"/>
      <c r="AO223" s="935"/>
      <c r="AP223" s="935"/>
      <c r="AQ223" s="935"/>
      <c r="AR223" s="935"/>
      <c r="AS223" s="935"/>
      <c r="AT223" s="935"/>
      <c r="AU223" s="935"/>
      <c r="AV223" s="935"/>
      <c r="AW223" s="935"/>
      <c r="AX223" s="935"/>
      <c r="AY223" s="935"/>
    </row>
    <row r="224" spans="1:51">
      <c r="A224" s="1056"/>
      <c r="B224" s="1056"/>
      <c r="C224" s="1056"/>
      <c r="D224" s="1056"/>
      <c r="E224" s="1056"/>
      <c r="F224" s="1056"/>
      <c r="G224" s="1056"/>
      <c r="H224" s="1056"/>
      <c r="I224" s="1047"/>
      <c r="J224" s="1060"/>
      <c r="K224" s="1042"/>
      <c r="L224" s="1042"/>
      <c r="M224" s="1057"/>
      <c r="N224" s="1044"/>
      <c r="O224" s="968"/>
      <c r="X224" s="953"/>
      <c r="Z224" s="952"/>
      <c r="AA224" s="1055"/>
      <c r="AC224" s="952"/>
      <c r="AD224" s="1055"/>
      <c r="AF224" s="946"/>
      <c r="AL224" s="935"/>
      <c r="AM224" s="935"/>
      <c r="AN224" s="935"/>
      <c r="AO224" s="935"/>
      <c r="AP224" s="935"/>
      <c r="AQ224" s="935"/>
      <c r="AR224" s="935"/>
      <c r="AS224" s="935"/>
      <c r="AT224" s="935"/>
      <c r="AU224" s="935"/>
      <c r="AV224" s="935"/>
      <c r="AW224" s="935"/>
      <c r="AX224" s="935"/>
      <c r="AY224" s="935"/>
    </row>
    <row r="225" spans="1:51">
      <c r="A225" s="1039"/>
      <c r="B225" s="1039"/>
      <c r="C225" s="1039"/>
      <c r="D225" s="1039"/>
      <c r="E225" s="1039"/>
      <c r="F225" s="1039"/>
      <c r="G225" s="1039"/>
      <c r="H225" s="1039"/>
      <c r="I225" s="1040"/>
      <c r="J225" s="1061"/>
      <c r="K225" s="1042"/>
      <c r="L225" s="1042"/>
      <c r="M225" s="1043"/>
      <c r="N225" s="1044"/>
      <c r="O225" s="968"/>
      <c r="Z225" s="952"/>
      <c r="AA225" s="1055"/>
      <c r="AC225" s="952"/>
      <c r="AD225" s="1055"/>
      <c r="AF225" s="946"/>
      <c r="AL225" s="935"/>
      <c r="AM225" s="935"/>
      <c r="AN225" s="935"/>
      <c r="AO225" s="935"/>
      <c r="AP225" s="935"/>
      <c r="AQ225" s="935"/>
      <c r="AR225" s="935"/>
      <c r="AS225" s="935"/>
      <c r="AT225" s="935"/>
      <c r="AU225" s="935"/>
      <c r="AV225" s="935"/>
      <c r="AW225" s="935"/>
      <c r="AX225" s="935"/>
      <c r="AY225" s="935"/>
    </row>
    <row r="226" spans="1:51">
      <c r="A226" s="1056"/>
      <c r="B226" s="1056"/>
      <c r="C226" s="1056"/>
      <c r="D226" s="1056"/>
      <c r="E226" s="1056"/>
      <c r="F226" s="1056"/>
      <c r="G226" s="1056"/>
      <c r="H226" s="1056"/>
      <c r="I226" s="1047"/>
      <c r="J226" s="1062"/>
      <c r="K226" s="1042"/>
      <c r="L226" s="1042"/>
      <c r="M226" s="1043"/>
      <c r="N226" s="1044"/>
      <c r="O226" s="968"/>
      <c r="Z226" s="952"/>
      <c r="AA226" s="1055"/>
      <c r="AC226" s="952"/>
      <c r="AD226" s="1055"/>
      <c r="AF226" s="946"/>
      <c r="AL226" s="935"/>
      <c r="AM226" s="935"/>
      <c r="AN226" s="935"/>
      <c r="AO226" s="935"/>
      <c r="AP226" s="935"/>
      <c r="AQ226" s="935"/>
      <c r="AR226" s="935"/>
      <c r="AS226" s="935"/>
      <c r="AT226" s="935"/>
      <c r="AU226" s="935"/>
      <c r="AV226" s="935"/>
      <c r="AW226" s="935"/>
      <c r="AX226" s="935"/>
      <c r="AY226" s="935"/>
    </row>
    <row r="227" spans="1:51">
      <c r="A227" s="1046"/>
      <c r="B227" s="1046"/>
      <c r="C227" s="1046"/>
      <c r="D227" s="1046"/>
      <c r="E227" s="1046"/>
      <c r="F227" s="1046"/>
      <c r="G227" s="1046"/>
      <c r="H227" s="1046"/>
      <c r="I227" s="1047"/>
      <c r="J227" s="1048"/>
      <c r="K227" s="1042"/>
      <c r="L227" s="1042"/>
      <c r="M227" s="1043"/>
      <c r="N227" s="1044"/>
      <c r="O227" s="968"/>
      <c r="Z227" s="952"/>
      <c r="AA227" s="1055"/>
      <c r="AC227" s="952"/>
      <c r="AD227" s="1055"/>
      <c r="AF227" s="946"/>
      <c r="AL227" s="935"/>
      <c r="AM227" s="935"/>
      <c r="AN227" s="935"/>
      <c r="AO227" s="935"/>
      <c r="AP227" s="935"/>
      <c r="AQ227" s="935"/>
      <c r="AR227" s="935"/>
      <c r="AS227" s="935"/>
      <c r="AT227" s="935"/>
      <c r="AU227" s="935"/>
      <c r="AV227" s="935"/>
      <c r="AW227" s="935"/>
      <c r="AX227" s="935"/>
      <c r="AY227" s="935"/>
    </row>
    <row r="228" spans="1:51">
      <c r="A228" s="1056"/>
      <c r="B228" s="1056"/>
      <c r="C228" s="1056"/>
      <c r="D228" s="1056"/>
      <c r="E228" s="1056"/>
      <c r="F228" s="1056"/>
      <c r="G228" s="1056"/>
      <c r="H228" s="1056"/>
      <c r="I228" s="1047"/>
      <c r="J228" s="1060"/>
      <c r="K228" s="1042"/>
      <c r="L228" s="1042"/>
      <c r="M228" s="1057"/>
      <c r="N228" s="1044"/>
      <c r="O228" s="968"/>
      <c r="Z228" s="952"/>
      <c r="AA228" s="1055"/>
      <c r="AC228" s="952"/>
      <c r="AD228" s="1055"/>
      <c r="AF228" s="946"/>
      <c r="AL228" s="935"/>
      <c r="AM228" s="935"/>
      <c r="AN228" s="935"/>
      <c r="AO228" s="935"/>
      <c r="AP228" s="935"/>
      <c r="AQ228" s="935"/>
      <c r="AR228" s="935"/>
      <c r="AS228" s="935"/>
      <c r="AT228" s="935"/>
      <c r="AU228" s="935"/>
      <c r="AV228" s="935"/>
      <c r="AW228" s="935"/>
      <c r="AX228" s="935"/>
      <c r="AY228" s="935"/>
    </row>
    <row r="229" spans="1:51">
      <c r="A229" s="1039"/>
      <c r="B229" s="1039"/>
      <c r="C229" s="1039"/>
      <c r="D229" s="1039"/>
      <c r="E229" s="1039"/>
      <c r="F229" s="1039"/>
      <c r="G229" s="1039"/>
      <c r="H229" s="1039"/>
      <c r="I229" s="1040"/>
      <c r="J229" s="1041"/>
      <c r="K229" s="1042"/>
      <c r="L229" s="1042"/>
      <c r="M229" s="1043"/>
      <c r="N229" s="1044"/>
      <c r="O229" s="968"/>
      <c r="Z229" s="952"/>
      <c r="AA229" s="1063"/>
      <c r="AC229" s="952"/>
      <c r="AD229" s="1063"/>
      <c r="AF229" s="946"/>
      <c r="AL229" s="935"/>
      <c r="AM229" s="935"/>
      <c r="AN229" s="935"/>
      <c r="AO229" s="935"/>
      <c r="AP229" s="935"/>
      <c r="AQ229" s="935"/>
      <c r="AR229" s="935"/>
      <c r="AS229" s="935"/>
      <c r="AT229" s="935"/>
      <c r="AU229" s="935"/>
      <c r="AV229" s="935"/>
      <c r="AW229" s="935"/>
      <c r="AX229" s="935"/>
      <c r="AY229" s="935"/>
    </row>
    <row r="230" spans="1:51">
      <c r="A230" s="1046"/>
      <c r="B230" s="1046"/>
      <c r="C230" s="1046"/>
      <c r="D230" s="1046"/>
      <c r="E230" s="1046"/>
      <c r="F230" s="1046"/>
      <c r="G230" s="1046"/>
      <c r="H230" s="1046"/>
      <c r="I230" s="1047"/>
      <c r="J230" s="1048"/>
      <c r="K230" s="1042"/>
      <c r="L230" s="1042"/>
      <c r="M230" s="1057"/>
      <c r="N230" s="1044"/>
      <c r="O230" s="1058"/>
      <c r="Z230" s="952"/>
      <c r="AA230" s="1063"/>
      <c r="AC230" s="952"/>
      <c r="AD230" s="1063"/>
      <c r="AF230" s="946"/>
      <c r="AL230" s="935"/>
      <c r="AM230" s="935"/>
      <c r="AN230" s="935"/>
      <c r="AO230" s="935"/>
      <c r="AP230" s="935"/>
      <c r="AQ230" s="935"/>
      <c r="AR230" s="935"/>
      <c r="AS230" s="935"/>
      <c r="AT230" s="935"/>
      <c r="AU230" s="935"/>
      <c r="AV230" s="935"/>
      <c r="AW230" s="935"/>
      <c r="AX230" s="935"/>
      <c r="AY230" s="935"/>
    </row>
    <row r="231" spans="1:51">
      <c r="A231" s="1046"/>
      <c r="B231" s="1046"/>
      <c r="C231" s="1046"/>
      <c r="D231" s="1046"/>
      <c r="E231" s="1046"/>
      <c r="F231" s="1046"/>
      <c r="G231" s="1046"/>
      <c r="H231" s="1046"/>
      <c r="I231" s="1047"/>
      <c r="J231" s="1048"/>
      <c r="K231" s="1056"/>
      <c r="L231" s="1042"/>
      <c r="M231" s="1057"/>
      <c r="N231" s="1044"/>
      <c r="O231" s="968"/>
      <c r="Z231" s="952"/>
      <c r="AA231" s="1055"/>
      <c r="AC231" s="952"/>
      <c r="AD231" s="1055"/>
      <c r="AF231" s="946"/>
      <c r="AL231" s="935"/>
      <c r="AM231" s="935"/>
      <c r="AN231" s="935"/>
      <c r="AO231" s="935"/>
      <c r="AP231" s="935"/>
      <c r="AQ231" s="935"/>
      <c r="AR231" s="935"/>
      <c r="AS231" s="935"/>
      <c r="AT231" s="935"/>
      <c r="AU231" s="935"/>
      <c r="AV231" s="935"/>
      <c r="AW231" s="935"/>
      <c r="AX231" s="935"/>
      <c r="AY231" s="935"/>
    </row>
    <row r="232" spans="1:51">
      <c r="A232" s="1056"/>
      <c r="B232" s="1056"/>
      <c r="C232" s="1056"/>
      <c r="D232" s="1056"/>
      <c r="E232" s="1056"/>
      <c r="F232" s="1056"/>
      <c r="G232" s="1056"/>
      <c r="H232" s="1056"/>
      <c r="I232" s="1047"/>
      <c r="J232" s="1048"/>
      <c r="K232" s="1056"/>
      <c r="L232" s="1042"/>
      <c r="M232" s="1057"/>
      <c r="N232" s="1044"/>
      <c r="O232" s="968"/>
      <c r="Z232" s="952"/>
      <c r="AA232" s="1055"/>
      <c r="AC232" s="952"/>
      <c r="AD232" s="1055"/>
      <c r="AF232" s="946"/>
      <c r="AL232" s="935"/>
      <c r="AM232" s="935"/>
      <c r="AN232" s="935"/>
      <c r="AO232" s="935"/>
      <c r="AP232" s="935"/>
      <c r="AQ232" s="935"/>
      <c r="AR232" s="935"/>
      <c r="AS232" s="935"/>
      <c r="AT232" s="935"/>
      <c r="AU232" s="935"/>
      <c r="AV232" s="935"/>
      <c r="AW232" s="935"/>
      <c r="AX232" s="935"/>
      <c r="AY232" s="935"/>
    </row>
    <row r="233" spans="1:51">
      <c r="A233" s="1056"/>
      <c r="B233" s="1056"/>
      <c r="C233" s="1056"/>
      <c r="D233" s="1056"/>
      <c r="E233" s="1056"/>
      <c r="F233" s="1056"/>
      <c r="G233" s="1056"/>
      <c r="H233" s="1056"/>
      <c r="I233" s="1047"/>
      <c r="J233" s="1048"/>
      <c r="K233" s="1056"/>
      <c r="L233" s="1042"/>
      <c r="M233" s="1057"/>
      <c r="N233" s="1044"/>
      <c r="O233" s="968"/>
      <c r="Z233" s="952"/>
      <c r="AA233" s="1055"/>
      <c r="AC233" s="952"/>
      <c r="AD233" s="1055"/>
      <c r="AF233" s="946"/>
      <c r="AL233" s="935"/>
      <c r="AM233" s="935"/>
      <c r="AN233" s="935"/>
      <c r="AO233" s="935"/>
      <c r="AP233" s="935"/>
      <c r="AQ233" s="935"/>
      <c r="AR233" s="935"/>
      <c r="AS233" s="935"/>
      <c r="AT233" s="935"/>
      <c r="AU233" s="935"/>
      <c r="AV233" s="935"/>
      <c r="AW233" s="935"/>
      <c r="AX233" s="935"/>
      <c r="AY233" s="935"/>
    </row>
    <row r="234" spans="1:51">
      <c r="A234" s="1056"/>
      <c r="B234" s="1056"/>
      <c r="C234" s="1056"/>
      <c r="D234" s="1056"/>
      <c r="E234" s="1056"/>
      <c r="F234" s="1056"/>
      <c r="G234" s="1056"/>
      <c r="H234" s="1056"/>
      <c r="I234" s="1047"/>
      <c r="J234" s="1048"/>
      <c r="K234" s="1056"/>
      <c r="L234" s="1042"/>
      <c r="M234" s="1057"/>
      <c r="N234" s="1044"/>
      <c r="O234" s="968"/>
      <c r="Z234" s="952"/>
      <c r="AA234" s="1055"/>
      <c r="AC234" s="952"/>
      <c r="AD234" s="1055"/>
      <c r="AF234" s="946"/>
      <c r="AL234" s="935"/>
      <c r="AM234" s="935"/>
      <c r="AN234" s="935"/>
      <c r="AO234" s="935"/>
      <c r="AP234" s="935"/>
      <c r="AQ234" s="935"/>
      <c r="AR234" s="935"/>
      <c r="AS234" s="935"/>
      <c r="AT234" s="935"/>
      <c r="AU234" s="935"/>
      <c r="AV234" s="935"/>
      <c r="AW234" s="935"/>
      <c r="AX234" s="935"/>
      <c r="AY234" s="935"/>
    </row>
    <row r="235" spans="1:51">
      <c r="A235" s="1056"/>
      <c r="B235" s="1056"/>
      <c r="C235" s="1056"/>
      <c r="D235" s="1056"/>
      <c r="E235" s="1056"/>
      <c r="F235" s="1056"/>
      <c r="G235" s="1056"/>
      <c r="H235" s="1056"/>
      <c r="I235" s="1047"/>
      <c r="J235" s="1048"/>
      <c r="K235" s="1056"/>
      <c r="L235" s="1042"/>
      <c r="M235" s="1057"/>
      <c r="N235" s="1044"/>
      <c r="O235" s="968"/>
      <c r="Z235" s="952"/>
      <c r="AA235" s="1055"/>
      <c r="AC235" s="952"/>
      <c r="AD235" s="1055"/>
      <c r="AF235" s="946"/>
      <c r="AL235" s="935"/>
      <c r="AM235" s="935"/>
      <c r="AN235" s="935"/>
      <c r="AO235" s="935"/>
      <c r="AP235" s="935"/>
      <c r="AQ235" s="935"/>
      <c r="AR235" s="935"/>
      <c r="AS235" s="935"/>
      <c r="AT235" s="935"/>
      <c r="AU235" s="935"/>
      <c r="AV235" s="935"/>
      <c r="AW235" s="935"/>
      <c r="AX235" s="935"/>
      <c r="AY235" s="935"/>
    </row>
    <row r="236" spans="1:51">
      <c r="A236" s="1056"/>
      <c r="B236" s="1056"/>
      <c r="C236" s="1056"/>
      <c r="D236" s="1056"/>
      <c r="E236" s="1056"/>
      <c r="F236" s="1056"/>
      <c r="G236" s="1056"/>
      <c r="H236" s="1056"/>
      <c r="I236" s="1047"/>
      <c r="J236" s="1048"/>
      <c r="K236" s="1056"/>
      <c r="L236" s="1042"/>
      <c r="M236" s="1057"/>
      <c r="N236" s="1044"/>
      <c r="O236" s="968"/>
      <c r="Z236" s="952"/>
      <c r="AA236" s="1055"/>
      <c r="AC236" s="952"/>
      <c r="AD236" s="1055"/>
      <c r="AF236" s="946"/>
      <c r="AL236" s="935"/>
      <c r="AM236" s="935"/>
      <c r="AN236" s="935"/>
      <c r="AO236" s="935"/>
      <c r="AP236" s="935"/>
      <c r="AQ236" s="935"/>
      <c r="AR236" s="935"/>
      <c r="AS236" s="935"/>
      <c r="AT236" s="935"/>
      <c r="AU236" s="935"/>
      <c r="AV236" s="935"/>
      <c r="AW236" s="935"/>
      <c r="AX236" s="935"/>
      <c r="AY236" s="935"/>
    </row>
    <row r="237" spans="1:51">
      <c r="A237" s="1056"/>
      <c r="B237" s="1056"/>
      <c r="C237" s="1056"/>
      <c r="D237" s="1056"/>
      <c r="E237" s="1056"/>
      <c r="F237" s="1056"/>
      <c r="G237" s="1056"/>
      <c r="H237" s="1056"/>
      <c r="I237" s="1047"/>
      <c r="J237" s="1048"/>
      <c r="K237" s="1056"/>
      <c r="L237" s="1042"/>
      <c r="M237" s="1057"/>
      <c r="N237" s="1044"/>
      <c r="O237" s="968"/>
      <c r="Z237" s="952"/>
      <c r="AA237" s="1055"/>
      <c r="AC237" s="952"/>
      <c r="AD237" s="1055"/>
      <c r="AF237" s="946"/>
      <c r="AL237" s="935"/>
      <c r="AM237" s="935"/>
      <c r="AN237" s="935"/>
      <c r="AO237" s="935"/>
      <c r="AP237" s="935"/>
      <c r="AQ237" s="935"/>
      <c r="AR237" s="935"/>
      <c r="AS237" s="935"/>
      <c r="AT237" s="935"/>
      <c r="AU237" s="935"/>
      <c r="AV237" s="935"/>
      <c r="AW237" s="935"/>
      <c r="AX237" s="935"/>
      <c r="AY237" s="935"/>
    </row>
    <row r="238" spans="1:51">
      <c r="A238" s="1039"/>
      <c r="B238" s="1039"/>
      <c r="C238" s="1039"/>
      <c r="D238" s="1039"/>
      <c r="E238" s="1039"/>
      <c r="F238" s="1039"/>
      <c r="G238" s="1039"/>
      <c r="H238" s="1039"/>
      <c r="I238" s="1040"/>
      <c r="J238" s="1041"/>
      <c r="K238" s="1042"/>
      <c r="L238" s="1042"/>
      <c r="M238" s="1043"/>
      <c r="N238" s="1044"/>
      <c r="O238" s="968"/>
      <c r="Z238" s="952"/>
      <c r="AA238" s="1063"/>
      <c r="AC238" s="952"/>
      <c r="AD238" s="1063"/>
      <c r="AF238" s="946"/>
      <c r="AL238" s="935"/>
      <c r="AM238" s="935"/>
      <c r="AN238" s="935"/>
      <c r="AO238" s="935"/>
      <c r="AP238" s="935"/>
      <c r="AQ238" s="935"/>
      <c r="AR238" s="935"/>
      <c r="AS238" s="935"/>
      <c r="AT238" s="935"/>
      <c r="AU238" s="935"/>
      <c r="AV238" s="935"/>
      <c r="AW238" s="935"/>
      <c r="AX238" s="935"/>
      <c r="AY238" s="935"/>
    </row>
    <row r="239" spans="1:51">
      <c r="A239" s="1046"/>
      <c r="B239" s="1046"/>
      <c r="C239" s="1046"/>
      <c r="D239" s="1046"/>
      <c r="E239" s="1046"/>
      <c r="F239" s="1046"/>
      <c r="G239" s="1046"/>
      <c r="H239" s="1046"/>
      <c r="I239" s="1047"/>
      <c r="J239" s="1064"/>
      <c r="K239" s="1042"/>
      <c r="L239" s="1042"/>
      <c r="M239" s="1057"/>
      <c r="N239" s="1044"/>
      <c r="O239" s="1058"/>
      <c r="Z239" s="952"/>
      <c r="AA239" s="1063"/>
      <c r="AC239" s="952"/>
      <c r="AD239" s="1063"/>
      <c r="AF239" s="946"/>
      <c r="AL239" s="935"/>
      <c r="AM239" s="935"/>
      <c r="AN239" s="935"/>
      <c r="AO239" s="935"/>
      <c r="AP239" s="935"/>
      <c r="AQ239" s="935"/>
      <c r="AR239" s="935"/>
      <c r="AS239" s="935"/>
      <c r="AT239" s="935"/>
      <c r="AU239" s="935"/>
      <c r="AV239" s="935"/>
      <c r="AW239" s="935"/>
      <c r="AX239" s="935"/>
      <c r="AY239" s="935"/>
    </row>
    <row r="240" spans="1:51">
      <c r="A240" s="1046"/>
      <c r="B240" s="1046"/>
      <c r="C240" s="1046"/>
      <c r="D240" s="1046"/>
      <c r="E240" s="1046"/>
      <c r="F240" s="1046"/>
      <c r="G240" s="1046"/>
      <c r="H240" s="1046"/>
      <c r="I240" s="1047"/>
      <c r="J240" s="1048"/>
      <c r="K240" s="1056"/>
      <c r="L240" s="1042"/>
      <c r="M240" s="1057"/>
      <c r="N240" s="1044"/>
      <c r="O240" s="968"/>
      <c r="Z240" s="952"/>
      <c r="AA240" s="1055"/>
      <c r="AC240" s="952"/>
      <c r="AD240" s="1055"/>
      <c r="AF240" s="946"/>
      <c r="AL240" s="935"/>
      <c r="AM240" s="935"/>
      <c r="AN240" s="935"/>
      <c r="AO240" s="935"/>
      <c r="AP240" s="935"/>
      <c r="AQ240" s="935"/>
      <c r="AR240" s="935"/>
      <c r="AS240" s="935"/>
      <c r="AT240" s="935"/>
      <c r="AU240" s="935"/>
      <c r="AV240" s="935"/>
      <c r="AW240" s="935"/>
      <c r="AX240" s="935"/>
      <c r="AY240" s="935"/>
    </row>
    <row r="241" spans="1:51">
      <c r="A241" s="1046"/>
      <c r="B241" s="1046"/>
      <c r="C241" s="1046"/>
      <c r="D241" s="1046"/>
      <c r="E241" s="1046"/>
      <c r="F241" s="1046"/>
      <c r="G241" s="1046"/>
      <c r="H241" s="1046"/>
      <c r="I241" s="1047"/>
      <c r="J241" s="1041"/>
      <c r="K241" s="1042"/>
      <c r="L241" s="1042"/>
      <c r="M241" s="1043"/>
      <c r="N241" s="1044"/>
      <c r="O241" s="968"/>
      <c r="Z241" s="952"/>
      <c r="AA241" s="1055"/>
      <c r="AC241" s="952"/>
      <c r="AD241" s="1055"/>
      <c r="AF241" s="946"/>
      <c r="AL241" s="935"/>
      <c r="AM241" s="935"/>
      <c r="AN241" s="935"/>
      <c r="AO241" s="935"/>
      <c r="AP241" s="935"/>
      <c r="AQ241" s="935"/>
      <c r="AR241" s="935"/>
      <c r="AS241" s="935"/>
      <c r="AT241" s="935"/>
      <c r="AU241" s="935"/>
      <c r="AV241" s="935"/>
      <c r="AW241" s="935"/>
      <c r="AX241" s="935"/>
      <c r="AY241" s="935"/>
    </row>
    <row r="242" spans="1:51">
      <c r="A242" s="1039"/>
      <c r="B242" s="1039"/>
      <c r="C242" s="1039"/>
      <c r="D242" s="1039"/>
      <c r="E242" s="1039"/>
      <c r="F242" s="1039"/>
      <c r="G242" s="1039"/>
      <c r="H242" s="1039"/>
      <c r="I242" s="1040"/>
      <c r="J242" s="1065"/>
      <c r="K242" s="1056"/>
      <c r="L242" s="1042"/>
      <c r="M242" s="1066"/>
      <c r="N242" s="1044"/>
      <c r="O242" s="968"/>
      <c r="Z242" s="952"/>
      <c r="AA242" s="1055"/>
      <c r="AC242" s="952"/>
      <c r="AD242" s="1055"/>
      <c r="AF242" s="946"/>
      <c r="AL242" s="935"/>
      <c r="AM242" s="935"/>
      <c r="AN242" s="935"/>
      <c r="AO242" s="935"/>
      <c r="AP242" s="935"/>
      <c r="AQ242" s="935"/>
      <c r="AR242" s="935"/>
      <c r="AS242" s="935"/>
      <c r="AT242" s="935"/>
      <c r="AU242" s="935"/>
      <c r="AV242" s="935"/>
      <c r="AW242" s="935"/>
      <c r="AX242" s="935"/>
      <c r="AY242" s="935"/>
    </row>
    <row r="243" spans="1:51">
      <c r="A243" s="1039"/>
      <c r="B243" s="1039"/>
      <c r="C243" s="1039"/>
      <c r="D243" s="1039"/>
      <c r="E243" s="1039"/>
      <c r="F243" s="1039"/>
      <c r="G243" s="1039"/>
      <c r="H243" s="1039"/>
      <c r="I243" s="1040"/>
      <c r="J243" s="1065"/>
      <c r="K243" s="1056"/>
      <c r="L243" s="1042"/>
      <c r="M243" s="1043"/>
      <c r="N243" s="1044"/>
      <c r="O243" s="968"/>
      <c r="Z243" s="952"/>
      <c r="AA243" s="1055"/>
      <c r="AC243" s="952"/>
      <c r="AD243" s="1055"/>
      <c r="AF243" s="946"/>
      <c r="AL243" s="935"/>
      <c r="AM243" s="935"/>
      <c r="AN243" s="935"/>
      <c r="AO243" s="935"/>
      <c r="AP243" s="935"/>
      <c r="AQ243" s="935"/>
      <c r="AR243" s="935"/>
      <c r="AS243" s="935"/>
      <c r="AT243" s="935"/>
      <c r="AU243" s="935"/>
      <c r="AV243" s="935"/>
      <c r="AW243" s="935"/>
      <c r="AX243" s="935"/>
      <c r="AY243" s="935"/>
    </row>
    <row r="244" spans="1:51">
      <c r="A244" s="1039"/>
      <c r="B244" s="1039"/>
      <c r="C244" s="1039"/>
      <c r="D244" s="1039"/>
      <c r="E244" s="1039"/>
      <c r="F244" s="1039"/>
      <c r="G244" s="1039"/>
      <c r="H244" s="1039"/>
      <c r="I244" s="1040"/>
      <c r="J244" s="1065"/>
      <c r="K244" s="1056"/>
      <c r="L244" s="1042"/>
      <c r="M244" s="1066"/>
      <c r="N244" s="1044"/>
      <c r="O244" s="968"/>
      <c r="Z244" s="952"/>
      <c r="AA244" s="1055"/>
      <c r="AC244" s="952"/>
      <c r="AD244" s="1055"/>
      <c r="AF244" s="946"/>
      <c r="AL244" s="935"/>
      <c r="AM244" s="935"/>
      <c r="AN244" s="935"/>
      <c r="AO244" s="935"/>
      <c r="AP244" s="935"/>
      <c r="AQ244" s="935"/>
      <c r="AR244" s="935"/>
      <c r="AS244" s="935"/>
      <c r="AT244" s="935"/>
      <c r="AU244" s="935"/>
      <c r="AV244" s="935"/>
      <c r="AW244" s="935"/>
      <c r="AX244" s="935"/>
      <c r="AY244" s="935"/>
    </row>
    <row r="245" spans="1:51">
      <c r="A245" s="1039"/>
      <c r="B245" s="1039"/>
      <c r="C245" s="1039"/>
      <c r="D245" s="1039"/>
      <c r="E245" s="1039"/>
      <c r="F245" s="1039"/>
      <c r="G245" s="1039"/>
      <c r="H245" s="1039"/>
      <c r="I245" s="1040"/>
      <c r="J245" s="1065"/>
      <c r="K245" s="1056"/>
      <c r="L245" s="1042"/>
      <c r="M245" s="1066"/>
      <c r="N245" s="1044"/>
      <c r="O245" s="968"/>
      <c r="Z245" s="952"/>
      <c r="AA245" s="1055"/>
      <c r="AC245" s="952"/>
      <c r="AD245" s="1055"/>
      <c r="AF245" s="946"/>
      <c r="AL245" s="935"/>
      <c r="AM245" s="935"/>
      <c r="AN245" s="935"/>
      <c r="AO245" s="935"/>
      <c r="AP245" s="935"/>
      <c r="AQ245" s="935"/>
      <c r="AR245" s="935"/>
      <c r="AS245" s="935"/>
      <c r="AT245" s="935"/>
      <c r="AU245" s="935"/>
      <c r="AV245" s="935"/>
      <c r="AW245" s="935"/>
      <c r="AX245" s="935"/>
      <c r="AY245" s="935"/>
    </row>
    <row r="246" spans="1:51">
      <c r="A246" s="1039"/>
      <c r="B246" s="1039"/>
      <c r="C246" s="1039"/>
      <c r="D246" s="1039"/>
      <c r="E246" s="1039"/>
      <c r="F246" s="1039"/>
      <c r="G246" s="1039"/>
      <c r="H246" s="1039"/>
      <c r="I246" s="1040"/>
      <c r="J246" s="1048"/>
      <c r="K246" s="1056"/>
      <c r="L246" s="1042"/>
      <c r="M246" s="1066"/>
      <c r="N246" s="1044"/>
      <c r="O246" s="968"/>
      <c r="Z246" s="952"/>
      <c r="AA246" s="1055"/>
      <c r="AC246" s="952"/>
      <c r="AD246" s="1055"/>
      <c r="AF246" s="946"/>
      <c r="AL246" s="935"/>
      <c r="AM246" s="935"/>
      <c r="AN246" s="935"/>
      <c r="AO246" s="935"/>
      <c r="AP246" s="935"/>
      <c r="AQ246" s="935"/>
      <c r="AR246" s="935"/>
      <c r="AS246" s="935"/>
      <c r="AT246" s="935"/>
      <c r="AU246" s="935"/>
      <c r="AV246" s="935"/>
      <c r="AW246" s="935"/>
      <c r="AX246" s="935"/>
      <c r="AY246" s="935"/>
    </row>
    <row r="247" spans="1:51">
      <c r="A247" s="1039"/>
      <c r="B247" s="1039"/>
      <c r="C247" s="1039"/>
      <c r="D247" s="1039"/>
      <c r="E247" s="1039"/>
      <c r="F247" s="1039"/>
      <c r="G247" s="1039"/>
      <c r="H247" s="1039"/>
      <c r="I247" s="1040"/>
      <c r="J247" s="1048"/>
      <c r="K247" s="1056"/>
      <c r="L247" s="1042"/>
      <c r="M247" s="1066"/>
      <c r="N247" s="1044"/>
      <c r="O247" s="968"/>
      <c r="Z247" s="952"/>
      <c r="AA247" s="1055"/>
      <c r="AC247" s="952"/>
      <c r="AD247" s="1055"/>
      <c r="AF247" s="946"/>
      <c r="AL247" s="935"/>
      <c r="AM247" s="935"/>
      <c r="AN247" s="935"/>
      <c r="AO247" s="935"/>
      <c r="AP247" s="935"/>
      <c r="AQ247" s="935"/>
      <c r="AR247" s="935"/>
      <c r="AS247" s="935"/>
      <c r="AT247" s="935"/>
      <c r="AU247" s="935"/>
      <c r="AV247" s="935"/>
      <c r="AW247" s="935"/>
      <c r="AX247" s="935"/>
      <c r="AY247" s="935"/>
    </row>
    <row r="248" spans="1:51">
      <c r="A248" s="1039"/>
      <c r="B248" s="1039"/>
      <c r="C248" s="1039"/>
      <c r="D248" s="1039"/>
      <c r="E248" s="1039"/>
      <c r="F248" s="1039"/>
      <c r="G248" s="1039"/>
      <c r="H248" s="1039"/>
      <c r="I248" s="1040"/>
      <c r="J248" s="1041"/>
      <c r="K248" s="1042"/>
      <c r="L248" s="1042"/>
      <c r="M248" s="1043"/>
      <c r="N248" s="1044"/>
      <c r="O248" s="968"/>
      <c r="Z248" s="952"/>
      <c r="AA248" s="1055"/>
      <c r="AC248" s="952"/>
      <c r="AD248" s="1055"/>
      <c r="AF248" s="946"/>
      <c r="AL248" s="935"/>
      <c r="AM248" s="935"/>
      <c r="AN248" s="935"/>
      <c r="AO248" s="935"/>
      <c r="AP248" s="935"/>
      <c r="AQ248" s="935"/>
      <c r="AR248" s="935"/>
      <c r="AS248" s="935"/>
      <c r="AT248" s="935"/>
      <c r="AU248" s="935"/>
      <c r="AV248" s="935"/>
      <c r="AW248" s="935"/>
      <c r="AX248" s="935"/>
      <c r="AY248" s="935"/>
    </row>
    <row r="249" spans="1:51">
      <c r="A249" s="1046"/>
      <c r="B249" s="1046"/>
      <c r="C249" s="1046"/>
      <c r="D249" s="1046"/>
      <c r="E249" s="1046"/>
      <c r="F249" s="1046"/>
      <c r="G249" s="1046"/>
      <c r="H249" s="1046"/>
      <c r="I249" s="1047"/>
      <c r="J249" s="1065"/>
      <c r="K249" s="1056"/>
      <c r="L249" s="1056"/>
      <c r="M249" s="1066"/>
      <c r="N249" s="1044"/>
      <c r="O249" s="968"/>
      <c r="Z249" s="952"/>
      <c r="AA249" s="1055"/>
      <c r="AC249" s="952"/>
      <c r="AD249" s="1055"/>
      <c r="AF249" s="946"/>
      <c r="AL249" s="935"/>
      <c r="AM249" s="935"/>
      <c r="AN249" s="935"/>
      <c r="AO249" s="935"/>
      <c r="AP249" s="935"/>
      <c r="AQ249" s="935"/>
      <c r="AR249" s="935"/>
      <c r="AS249" s="935"/>
      <c r="AT249" s="935"/>
      <c r="AU249" s="935"/>
      <c r="AV249" s="935"/>
      <c r="AW249" s="935"/>
      <c r="AX249" s="935"/>
      <c r="AY249" s="935"/>
    </row>
    <row r="250" spans="1:51">
      <c r="A250" s="1046"/>
      <c r="B250" s="1046"/>
      <c r="C250" s="1046"/>
      <c r="D250" s="1046"/>
      <c r="E250" s="1046"/>
      <c r="F250" s="1046"/>
      <c r="G250" s="1046"/>
      <c r="H250" s="1046"/>
      <c r="I250" s="1047"/>
      <c r="J250" s="1065"/>
      <c r="K250" s="1056"/>
      <c r="L250" s="1056"/>
      <c r="M250" s="1066"/>
      <c r="N250" s="1044"/>
      <c r="O250" s="968"/>
      <c r="Z250" s="952"/>
      <c r="AA250" s="1055"/>
      <c r="AC250" s="952"/>
      <c r="AD250" s="1055"/>
      <c r="AF250" s="946"/>
      <c r="AL250" s="935"/>
      <c r="AM250" s="935"/>
      <c r="AN250" s="935"/>
      <c r="AO250" s="935"/>
      <c r="AP250" s="935"/>
      <c r="AQ250" s="935"/>
      <c r="AR250" s="935"/>
      <c r="AS250" s="935"/>
      <c r="AT250" s="935"/>
      <c r="AU250" s="935"/>
      <c r="AV250" s="935"/>
      <c r="AW250" s="935"/>
      <c r="AX250" s="935"/>
      <c r="AY250" s="935"/>
    </row>
    <row r="251" spans="1:51">
      <c r="A251" s="1046"/>
      <c r="B251" s="1046"/>
      <c r="C251" s="1046"/>
      <c r="D251" s="1046"/>
      <c r="E251" s="1046"/>
      <c r="F251" s="1046"/>
      <c r="G251" s="1046"/>
      <c r="H251" s="1046"/>
      <c r="I251" s="1047"/>
      <c r="J251" s="1065"/>
      <c r="K251" s="1056"/>
      <c r="L251" s="1056"/>
      <c r="M251" s="1066"/>
      <c r="N251" s="1044"/>
      <c r="O251" s="968"/>
      <c r="Z251" s="952"/>
      <c r="AA251" s="1055"/>
      <c r="AC251" s="952"/>
      <c r="AD251" s="1055"/>
      <c r="AF251" s="946"/>
      <c r="AL251" s="935"/>
      <c r="AM251" s="935"/>
      <c r="AN251" s="935"/>
      <c r="AO251" s="935"/>
      <c r="AP251" s="935"/>
      <c r="AQ251" s="935"/>
      <c r="AR251" s="935"/>
      <c r="AS251" s="935"/>
      <c r="AT251" s="935"/>
      <c r="AU251" s="935"/>
      <c r="AV251" s="935"/>
      <c r="AW251" s="935"/>
      <c r="AX251" s="935"/>
      <c r="AY251" s="935"/>
    </row>
    <row r="252" spans="1:51">
      <c r="A252" s="1046"/>
      <c r="B252" s="1046"/>
      <c r="C252" s="1046"/>
      <c r="D252" s="1046"/>
      <c r="E252" s="1046"/>
      <c r="F252" s="1046"/>
      <c r="G252" s="1046"/>
      <c r="H252" s="1046"/>
      <c r="I252" s="1047"/>
      <c r="J252" s="1065"/>
      <c r="K252" s="1056"/>
      <c r="L252" s="1056"/>
      <c r="M252" s="1066"/>
      <c r="N252" s="1044"/>
      <c r="O252" s="968"/>
      <c r="Z252" s="952"/>
      <c r="AA252" s="1055"/>
      <c r="AC252" s="952"/>
      <c r="AD252" s="1055"/>
      <c r="AF252" s="946"/>
      <c r="AL252" s="935"/>
      <c r="AM252" s="935"/>
      <c r="AN252" s="935"/>
      <c r="AO252" s="935"/>
      <c r="AP252" s="935"/>
      <c r="AQ252" s="935"/>
      <c r="AR252" s="935"/>
      <c r="AS252" s="935"/>
      <c r="AT252" s="935"/>
      <c r="AU252" s="935"/>
      <c r="AV252" s="935"/>
      <c r="AW252" s="935"/>
      <c r="AX252" s="935"/>
      <c r="AY252" s="935"/>
    </row>
    <row r="253" spans="1:51">
      <c r="A253" s="1067"/>
      <c r="B253" s="1067"/>
      <c r="C253" s="1067"/>
      <c r="D253" s="1067"/>
      <c r="E253" s="1067"/>
      <c r="F253" s="1067"/>
      <c r="G253" s="1067"/>
      <c r="H253" s="1067"/>
      <c r="I253" s="1040"/>
      <c r="J253" s="1041"/>
      <c r="K253" s="1042"/>
      <c r="L253" s="1042"/>
      <c r="M253" s="1043"/>
      <c r="N253" s="1044"/>
      <c r="O253" s="968"/>
      <c r="Z253" s="952"/>
      <c r="AA253" s="1055"/>
      <c r="AC253" s="952"/>
      <c r="AD253" s="1055"/>
      <c r="AF253" s="946"/>
      <c r="AL253" s="935"/>
      <c r="AM253" s="935"/>
      <c r="AN253" s="935"/>
      <c r="AO253" s="935"/>
      <c r="AP253" s="935"/>
      <c r="AQ253" s="935"/>
      <c r="AR253" s="935"/>
      <c r="AS253" s="935"/>
      <c r="AT253" s="935"/>
      <c r="AU253" s="935"/>
      <c r="AV253" s="935"/>
      <c r="AW253" s="935"/>
      <c r="AX253" s="935"/>
      <c r="AY253" s="935"/>
    </row>
    <row r="254" spans="1:51">
      <c r="A254" s="1068"/>
      <c r="B254" s="1068"/>
      <c r="C254" s="1068"/>
      <c r="D254" s="1068"/>
      <c r="E254" s="1068"/>
      <c r="F254" s="1068"/>
      <c r="G254" s="1068"/>
      <c r="H254" s="1068"/>
      <c r="I254" s="1069"/>
      <c r="J254" s="1065"/>
      <c r="K254" s="1068"/>
      <c r="L254" s="1068"/>
      <c r="M254" s="1066"/>
      <c r="N254" s="1044"/>
      <c r="O254" s="968"/>
      <c r="Z254" s="952"/>
      <c r="AA254" s="1055"/>
      <c r="AC254" s="952"/>
      <c r="AD254" s="1055"/>
      <c r="AF254" s="946"/>
      <c r="AL254" s="935"/>
      <c r="AM254" s="935"/>
      <c r="AN254" s="935"/>
      <c r="AO254" s="935"/>
      <c r="AP254" s="935"/>
      <c r="AQ254" s="935"/>
      <c r="AR254" s="935"/>
      <c r="AS254" s="935"/>
      <c r="AT254" s="935"/>
      <c r="AU254" s="935"/>
      <c r="AV254" s="935"/>
      <c r="AW254" s="935"/>
      <c r="AX254" s="935"/>
      <c r="AY254" s="935"/>
    </row>
    <row r="255" spans="1:51">
      <c r="A255" s="1068"/>
      <c r="B255" s="1068"/>
      <c r="C255" s="1068"/>
      <c r="D255" s="1068"/>
      <c r="E255" s="1068"/>
      <c r="F255" s="1068"/>
      <c r="G255" s="1068"/>
      <c r="H255" s="1068"/>
      <c r="I255" s="1069"/>
      <c r="J255" s="1065"/>
      <c r="K255" s="1068"/>
      <c r="L255" s="1068"/>
      <c r="M255" s="1066"/>
      <c r="N255" s="1044"/>
      <c r="O255" s="968"/>
      <c r="Z255" s="952"/>
      <c r="AA255" s="1055"/>
      <c r="AC255" s="952"/>
      <c r="AD255" s="1055"/>
      <c r="AF255" s="946"/>
      <c r="AL255" s="935"/>
      <c r="AM255" s="935"/>
      <c r="AN255" s="935"/>
      <c r="AO255" s="935"/>
      <c r="AP255" s="935"/>
      <c r="AQ255" s="935"/>
      <c r="AR255" s="935"/>
      <c r="AS255" s="935"/>
      <c r="AT255" s="935"/>
      <c r="AU255" s="935"/>
      <c r="AV255" s="935"/>
      <c r="AW255" s="935"/>
      <c r="AX255" s="935"/>
      <c r="AY255" s="935"/>
    </row>
    <row r="256" spans="1:51">
      <c r="A256" s="1068"/>
      <c r="B256" s="1068"/>
      <c r="C256" s="1068"/>
      <c r="D256" s="1068"/>
      <c r="E256" s="1068"/>
      <c r="F256" s="1068"/>
      <c r="G256" s="1068"/>
      <c r="H256" s="1068"/>
      <c r="I256" s="1069"/>
      <c r="J256" s="1065"/>
      <c r="K256" s="1068"/>
      <c r="L256" s="1068"/>
      <c r="M256" s="1066"/>
      <c r="N256" s="1044"/>
      <c r="O256" s="968"/>
      <c r="Z256" s="952"/>
      <c r="AA256" s="1055"/>
      <c r="AC256" s="952"/>
      <c r="AD256" s="1055"/>
      <c r="AF256" s="946"/>
      <c r="AL256" s="935"/>
      <c r="AM256" s="935"/>
      <c r="AN256" s="935"/>
      <c r="AO256" s="935"/>
      <c r="AP256" s="935"/>
      <c r="AQ256" s="935"/>
      <c r="AR256" s="935"/>
      <c r="AS256" s="935"/>
      <c r="AT256" s="935"/>
      <c r="AU256" s="935"/>
      <c r="AV256" s="935"/>
      <c r="AW256" s="935"/>
      <c r="AX256" s="935"/>
      <c r="AY256" s="935"/>
    </row>
    <row r="257" spans="1:51">
      <c r="A257" s="1068"/>
      <c r="B257" s="1068"/>
      <c r="C257" s="1068"/>
      <c r="D257" s="1068"/>
      <c r="E257" s="1068"/>
      <c r="F257" s="1068"/>
      <c r="G257" s="1068"/>
      <c r="H257" s="1068"/>
      <c r="I257" s="1069"/>
      <c r="J257" s="1065"/>
      <c r="K257" s="1068"/>
      <c r="L257" s="1068"/>
      <c r="M257" s="1066"/>
      <c r="N257" s="1044"/>
      <c r="O257" s="968"/>
      <c r="Z257" s="952"/>
      <c r="AA257" s="1055"/>
      <c r="AC257" s="952"/>
      <c r="AD257" s="1055"/>
      <c r="AF257" s="946"/>
      <c r="AL257" s="935"/>
      <c r="AM257" s="935"/>
      <c r="AN257" s="935"/>
      <c r="AO257" s="935"/>
      <c r="AP257" s="935"/>
      <c r="AQ257" s="935"/>
      <c r="AR257" s="935"/>
      <c r="AS257" s="935"/>
      <c r="AT257" s="935"/>
      <c r="AU257" s="935"/>
      <c r="AV257" s="935"/>
      <c r="AW257" s="935"/>
      <c r="AX257" s="935"/>
      <c r="AY257" s="935"/>
    </row>
    <row r="258" spans="1:51">
      <c r="A258" s="1068"/>
      <c r="B258" s="1068"/>
      <c r="C258" s="1068"/>
      <c r="D258" s="1068"/>
      <c r="E258" s="1068"/>
      <c r="F258" s="1068"/>
      <c r="G258" s="1068"/>
      <c r="H258" s="1068"/>
      <c r="I258" s="1069"/>
      <c r="J258" s="1065"/>
      <c r="K258" s="1068"/>
      <c r="L258" s="1068"/>
      <c r="M258" s="1066"/>
      <c r="N258" s="1044"/>
      <c r="O258" s="968"/>
      <c r="Z258" s="952"/>
      <c r="AA258" s="1055"/>
      <c r="AC258" s="952"/>
      <c r="AD258" s="1055"/>
      <c r="AF258" s="946"/>
      <c r="AL258" s="935"/>
      <c r="AM258" s="935"/>
      <c r="AN258" s="935"/>
      <c r="AO258" s="935"/>
      <c r="AP258" s="935"/>
      <c r="AQ258" s="935"/>
      <c r="AR258" s="935"/>
      <c r="AS258" s="935"/>
      <c r="AT258" s="935"/>
      <c r="AU258" s="935"/>
      <c r="AV258" s="935"/>
      <c r="AW258" s="935"/>
      <c r="AX258" s="935"/>
      <c r="AY258" s="935"/>
    </row>
    <row r="259" spans="1:51">
      <c r="A259" s="1056"/>
      <c r="B259" s="1056"/>
      <c r="C259" s="1056"/>
      <c r="D259" s="1056"/>
      <c r="E259" s="1056"/>
      <c r="F259" s="1056"/>
      <c r="G259" s="1056"/>
      <c r="H259" s="1056"/>
      <c r="I259" s="1047"/>
      <c r="J259" s="1181"/>
      <c r="K259" s="1181"/>
      <c r="L259" s="1181"/>
      <c r="M259" s="1066"/>
      <c r="N259" s="1044"/>
      <c r="O259" s="968"/>
      <c r="Z259" s="968"/>
      <c r="AA259" s="1055"/>
      <c r="AC259" s="968"/>
      <c r="AD259" s="1055"/>
      <c r="AF259" s="946"/>
      <c r="AL259" s="935"/>
      <c r="AM259" s="935"/>
      <c r="AN259" s="935"/>
      <c r="AO259" s="935"/>
      <c r="AP259" s="935"/>
      <c r="AQ259" s="935"/>
      <c r="AR259" s="935"/>
      <c r="AS259" s="935"/>
      <c r="AT259" s="935"/>
      <c r="AU259" s="935"/>
      <c r="AV259" s="935"/>
      <c r="AW259" s="935"/>
      <c r="AX259" s="935"/>
      <c r="AY259" s="935"/>
    </row>
    <row r="260" spans="1:51">
      <c r="A260" s="1068"/>
      <c r="B260" s="1068"/>
      <c r="C260" s="1068"/>
      <c r="D260" s="1068"/>
      <c r="E260" s="1068"/>
      <c r="F260" s="1068"/>
      <c r="G260" s="1068"/>
      <c r="H260" s="1068"/>
      <c r="I260" s="1069"/>
      <c r="J260" s="1176"/>
      <c r="K260" s="1176"/>
      <c r="L260" s="1176"/>
      <c r="M260" s="1066"/>
      <c r="N260" s="1044"/>
      <c r="O260" s="968"/>
      <c r="Z260" s="968"/>
      <c r="AA260" s="1055"/>
      <c r="AC260" s="968"/>
      <c r="AD260" s="1055"/>
      <c r="AL260" s="935"/>
      <c r="AM260" s="935"/>
      <c r="AN260" s="935"/>
      <c r="AO260" s="935"/>
      <c r="AP260" s="935"/>
      <c r="AQ260" s="935"/>
      <c r="AR260" s="935"/>
      <c r="AS260" s="935"/>
      <c r="AT260" s="935"/>
      <c r="AU260" s="935"/>
      <c r="AV260" s="935"/>
      <c r="AW260" s="935"/>
      <c r="AX260" s="935"/>
      <c r="AY260" s="935"/>
    </row>
    <row r="261" spans="1:51">
      <c r="A261" s="1068"/>
      <c r="B261" s="1068"/>
      <c r="C261" s="1068"/>
      <c r="D261" s="1068"/>
      <c r="E261" s="1068"/>
      <c r="F261" s="1068"/>
      <c r="G261" s="1068"/>
      <c r="H261" s="1068"/>
      <c r="I261" s="1069"/>
      <c r="J261" s="1179"/>
      <c r="K261" s="1179"/>
      <c r="L261" s="1179"/>
      <c r="M261" s="1066"/>
      <c r="N261" s="1044"/>
      <c r="O261" s="968"/>
      <c r="Z261" s="968"/>
      <c r="AA261" s="1055"/>
      <c r="AC261" s="968"/>
      <c r="AD261" s="1055"/>
      <c r="AF261" s="1007"/>
      <c r="AL261" s="935"/>
      <c r="AM261" s="935"/>
      <c r="AN261" s="935"/>
      <c r="AO261" s="935"/>
      <c r="AP261" s="935"/>
      <c r="AQ261" s="935"/>
      <c r="AR261" s="935"/>
      <c r="AS261" s="935"/>
      <c r="AT261" s="935"/>
      <c r="AU261" s="935"/>
      <c r="AV261" s="935"/>
      <c r="AW261" s="935"/>
      <c r="AX261" s="935"/>
      <c r="AY261" s="935"/>
    </row>
    <row r="262" spans="1:51">
      <c r="A262" s="1017"/>
      <c r="B262" s="1017"/>
      <c r="C262" s="1017"/>
      <c r="D262" s="1017"/>
      <c r="E262" s="1017"/>
      <c r="F262" s="1017"/>
      <c r="G262" s="1017"/>
      <c r="H262" s="1017"/>
      <c r="I262" s="1018"/>
      <c r="J262" s="934"/>
      <c r="K262" s="1017"/>
      <c r="L262" s="1017"/>
      <c r="M262" s="934"/>
      <c r="N262" s="1017"/>
      <c r="O262" s="968"/>
      <c r="AL262" s="935"/>
      <c r="AM262" s="935"/>
      <c r="AN262" s="935"/>
      <c r="AO262" s="935"/>
      <c r="AP262" s="935"/>
      <c r="AQ262" s="935"/>
      <c r="AR262" s="935"/>
      <c r="AS262" s="935"/>
      <c r="AT262" s="935"/>
      <c r="AU262" s="935"/>
      <c r="AV262" s="935"/>
      <c r="AW262" s="935"/>
      <c r="AX262" s="935"/>
      <c r="AY262" s="935"/>
    </row>
    <row r="263" spans="1:51">
      <c r="A263" s="1017"/>
      <c r="B263" s="1017"/>
      <c r="C263" s="1017"/>
      <c r="D263" s="1017"/>
      <c r="E263" s="1017"/>
      <c r="F263" s="1017"/>
      <c r="G263" s="1017"/>
      <c r="H263" s="1017"/>
      <c r="I263" s="1018"/>
      <c r="J263" s="934"/>
      <c r="K263" s="1017"/>
      <c r="L263" s="1017"/>
      <c r="M263" s="934"/>
      <c r="N263" s="1017"/>
      <c r="O263" s="968"/>
      <c r="AL263" s="935"/>
      <c r="AM263" s="935"/>
      <c r="AN263" s="935"/>
      <c r="AO263" s="935"/>
      <c r="AP263" s="935"/>
      <c r="AQ263" s="935"/>
      <c r="AR263" s="935"/>
      <c r="AS263" s="935"/>
      <c r="AT263" s="935"/>
      <c r="AU263" s="935"/>
      <c r="AV263" s="935"/>
      <c r="AW263" s="935"/>
      <c r="AX263" s="935"/>
      <c r="AY263" s="935"/>
    </row>
    <row r="264" spans="1:51">
      <c r="A264" s="1017"/>
      <c r="B264" s="1017"/>
      <c r="C264" s="1017"/>
      <c r="D264" s="1017"/>
      <c r="E264" s="1017"/>
      <c r="F264" s="1017"/>
      <c r="G264" s="1017"/>
      <c r="H264" s="1017"/>
      <c r="I264" s="1018"/>
      <c r="J264" s="934"/>
      <c r="K264" s="1017"/>
      <c r="L264" s="1017"/>
      <c r="M264" s="934"/>
      <c r="N264" s="1017"/>
      <c r="O264" s="968"/>
      <c r="AL264" s="935"/>
      <c r="AM264" s="935"/>
      <c r="AN264" s="935"/>
      <c r="AO264" s="935"/>
      <c r="AP264" s="935"/>
      <c r="AQ264" s="935"/>
      <c r="AR264" s="935"/>
      <c r="AS264" s="935"/>
      <c r="AT264" s="935"/>
      <c r="AU264" s="935"/>
      <c r="AV264" s="935"/>
      <c r="AW264" s="935"/>
      <c r="AX264" s="935"/>
      <c r="AY264" s="935"/>
    </row>
    <row r="265" spans="1:51">
      <c r="A265" s="1017"/>
      <c r="B265" s="1017"/>
      <c r="C265" s="1017"/>
      <c r="D265" s="1017"/>
      <c r="E265" s="1017"/>
      <c r="F265" s="1017"/>
      <c r="G265" s="1017"/>
      <c r="H265" s="1017"/>
      <c r="I265" s="1018"/>
      <c r="J265" s="934"/>
      <c r="K265" s="1017"/>
      <c r="L265" s="1017"/>
      <c r="M265" s="934"/>
      <c r="N265" s="1017"/>
      <c r="O265" s="968"/>
      <c r="AL265" s="935"/>
      <c r="AM265" s="935"/>
      <c r="AN265" s="935"/>
      <c r="AO265" s="935"/>
      <c r="AP265" s="935"/>
      <c r="AQ265" s="935"/>
      <c r="AR265" s="935"/>
      <c r="AS265" s="935"/>
      <c r="AT265" s="935"/>
      <c r="AU265" s="935"/>
      <c r="AV265" s="935"/>
      <c r="AW265" s="935"/>
      <c r="AX265" s="935"/>
      <c r="AY265" s="935"/>
    </row>
    <row r="266" spans="1:51">
      <c r="A266" s="1017"/>
      <c r="B266" s="1017"/>
      <c r="C266" s="1017"/>
      <c r="D266" s="1017"/>
      <c r="E266" s="1017"/>
      <c r="F266" s="1017"/>
      <c r="G266" s="1017"/>
      <c r="H266" s="1017"/>
      <c r="I266" s="1018"/>
      <c r="J266" s="934"/>
      <c r="K266" s="1017"/>
      <c r="L266" s="1017"/>
      <c r="M266" s="934"/>
      <c r="N266" s="1017"/>
      <c r="O266" s="968"/>
      <c r="AL266" s="935"/>
      <c r="AM266" s="935"/>
      <c r="AN266" s="935"/>
      <c r="AO266" s="935"/>
      <c r="AP266" s="935"/>
      <c r="AQ266" s="935"/>
      <c r="AR266" s="935"/>
      <c r="AS266" s="935"/>
      <c r="AT266" s="935"/>
      <c r="AU266" s="935"/>
      <c r="AV266" s="935"/>
      <c r="AW266" s="935"/>
      <c r="AX266" s="935"/>
      <c r="AY266" s="935"/>
    </row>
    <row r="267" spans="1:51">
      <c r="A267" s="1017"/>
      <c r="B267" s="1017"/>
      <c r="C267" s="1017"/>
      <c r="D267" s="1017"/>
      <c r="E267" s="1017"/>
      <c r="F267" s="1017"/>
      <c r="G267" s="1017"/>
      <c r="H267" s="1017"/>
      <c r="I267" s="1018"/>
      <c r="J267" s="934"/>
      <c r="K267" s="1017"/>
      <c r="L267" s="1017"/>
      <c r="M267" s="934"/>
      <c r="N267" s="1017"/>
      <c r="O267" s="968"/>
      <c r="AL267" s="935"/>
      <c r="AM267" s="935"/>
      <c r="AN267" s="935"/>
      <c r="AO267" s="935"/>
      <c r="AP267" s="935"/>
      <c r="AQ267" s="935"/>
      <c r="AR267" s="935"/>
      <c r="AS267" s="935"/>
      <c r="AT267" s="935"/>
      <c r="AU267" s="935"/>
      <c r="AV267" s="935"/>
      <c r="AW267" s="935"/>
      <c r="AX267" s="935"/>
      <c r="AY267" s="935"/>
    </row>
    <row r="268" spans="1:51">
      <c r="A268" s="1017"/>
      <c r="B268" s="1017"/>
      <c r="C268" s="1017"/>
      <c r="D268" s="1017"/>
      <c r="E268" s="1017"/>
      <c r="F268" s="1017"/>
      <c r="G268" s="1017"/>
      <c r="H268" s="1017"/>
      <c r="I268" s="1018"/>
      <c r="J268" s="934"/>
      <c r="K268" s="1017"/>
      <c r="L268" s="1017"/>
      <c r="M268" s="934"/>
      <c r="N268" s="1017"/>
      <c r="O268" s="968"/>
      <c r="AL268" s="935"/>
      <c r="AM268" s="935"/>
      <c r="AN268" s="935"/>
      <c r="AO268" s="935"/>
      <c r="AP268" s="935"/>
      <c r="AQ268" s="935"/>
      <c r="AR268" s="935"/>
      <c r="AS268" s="935"/>
      <c r="AT268" s="935"/>
      <c r="AU268" s="935"/>
      <c r="AV268" s="935"/>
      <c r="AW268" s="935"/>
      <c r="AX268" s="935"/>
      <c r="AY268" s="935"/>
    </row>
    <row r="269" spans="1:51">
      <c r="A269" s="1017"/>
      <c r="B269" s="1017"/>
      <c r="C269" s="1017"/>
      <c r="D269" s="1017"/>
      <c r="E269" s="1017"/>
      <c r="F269" s="1017"/>
      <c r="G269" s="1017"/>
      <c r="H269" s="1017"/>
      <c r="I269" s="1018"/>
      <c r="J269" s="934"/>
      <c r="K269" s="1017"/>
      <c r="L269" s="1017"/>
      <c r="M269" s="934"/>
      <c r="N269" s="1017"/>
      <c r="O269" s="968"/>
      <c r="AL269" s="935"/>
      <c r="AM269" s="935"/>
      <c r="AN269" s="935"/>
      <c r="AO269" s="935"/>
      <c r="AP269" s="935"/>
      <c r="AQ269" s="935"/>
      <c r="AR269" s="935"/>
      <c r="AS269" s="935"/>
      <c r="AT269" s="935"/>
      <c r="AU269" s="935"/>
      <c r="AV269" s="935"/>
      <c r="AW269" s="935"/>
      <c r="AX269" s="935"/>
      <c r="AY269" s="935"/>
    </row>
  </sheetData>
  <sheetProtection algorithmName="SHA-512" hashValue="HtMKaYC7wJ0FQHVyRToKfzirGf4muvxSJLNpD8XSpKVu9Sd0jG/ry42egLophmygOFO9q8AVBQFOjuUweSQVZw==" saltValue="85+08ENgfHBB2x3Qnj5qQA==" spinCount="100000" sheet="1" formatColumns="0" formatRows="0" selectLockedCells="1"/>
  <customSheetViews>
    <customSheetView guid="{59B22650-2E89-4930-B28D-7EF16B09BF94}" scale="70" printArea="1" hiddenRows="1" hiddenColumns="1" view="pageBreakPreview" topLeftCell="A4">
      <selection activeCell="M20" sqref="M20"/>
      <pageMargins left="0" right="0" top="0" bottom="0" header="0" footer="0"/>
      <printOptions horizontalCentered="1"/>
      <pageSetup paperSize="9" scale="57" fitToHeight="0" orientation="landscape" r:id="rId1"/>
      <headerFooter alignWithMargins="0">
        <oddFooter>&amp;R&amp;"Book Antiqua,Bold"&amp;10Schedule-1/ Page &amp;P of &amp;N</oddFooter>
      </headerFooter>
    </customSheetView>
    <customSheetView guid="{023E95C7-CD0A-46A1-945E-64751E02EBFE}" scale="70" printArea="1" hiddenRows="1" hiddenColumns="1" view="pageBreakPreview">
      <selection activeCell="G21" sqref="G21"/>
      <pageMargins left="0" right="0" top="0" bottom="0" header="0" footer="0"/>
      <printOptions horizontalCentered="1"/>
      <pageSetup paperSize="9" scale="57" fitToHeight="0" orientation="landscape" r:id="rId2"/>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 right="0" top="0" bottom="0" header="0" footer="0"/>
      <printOptions horizontalCentered="1"/>
      <pageSetup paperSize="9" scale="57" fitToHeight="0" orientation="landscape" r:id="rId3"/>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 right="0" top="0" bottom="0" header="0" footer="0"/>
      <printOptions horizontalCentered="1"/>
      <pageSetup paperSize="9" scale="57" fitToHeight="0" orientation="landscape" r:id="rId4"/>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 right="0" top="0" bottom="0" header="0" footer="0"/>
      <printOptions horizontalCentered="1"/>
      <pageSetup paperSize="9" scale="57" fitToHeight="0" orientation="landscape" r:id="rId5"/>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 right="0" top="0" bottom="0" header="0" footer="0"/>
      <printOptions horizontalCentered="1"/>
      <pageSetup paperSize="9" scale="61" fitToHeight="0" orientation="landscape" r:id="rId6"/>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 right="0" top="0" bottom="0" header="0" footer="0"/>
      <printOptions horizontalCentered="1"/>
      <pageSetup paperSize="9" scale="93" orientation="portrait" r:id="rId7"/>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8"/>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 right="0" top="0" bottom="0" header="0" footer="0"/>
      <printOptions horizontalCentered="1"/>
      <pageSetup paperSize="9" orientation="landscape" r:id="rId9"/>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0"/>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1"/>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2"/>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7"/>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21"/>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22"/>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23"/>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 right="0" top="0" bottom="0" header="0" footer="0"/>
      <printOptions horizontalCentered="1"/>
      <pageSetup paperSize="9" scale="93" orientation="portrait" r:id="rId24"/>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 right="0" top="0" bottom="0" header="0" footer="0"/>
      <printOptions horizontalCentered="1"/>
      <pageSetup paperSize="9" scale="61" fitToHeight="0" orientation="landscape" r:id="rId25"/>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 right="0" top="0" bottom="0" header="0" footer="0"/>
      <printOptions horizontalCentered="1"/>
      <pageSetup paperSize="9" scale="57" fitToHeight="0" orientation="landscape" r:id="rId26"/>
      <headerFooter alignWithMargins="0">
        <oddFooter>&amp;R&amp;"Book Antiqua,Bold"&amp;10Schedule-1/ Page &amp;P of &amp;N</oddFooter>
      </headerFooter>
    </customSheetView>
    <customSheetView guid="{483E1266-F7EB-4547-BBEC-59BD72B9AE8B}" scale="70" printArea="1" hiddenRows="1" hiddenColumns="1" view="pageBreakPreview" topLeftCell="A4">
      <selection activeCell="M20" sqref="M20"/>
      <pageMargins left="0" right="0" top="0" bottom="0" header="0" footer="0"/>
      <printOptions horizontalCentered="1"/>
      <pageSetup paperSize="9" scale="57" fitToHeight="0" orientation="landscape" r:id="rId27"/>
      <headerFooter alignWithMargins="0">
        <oddFooter>&amp;R&amp;"Book Antiqua,Bold"&amp;10Schedule-1/ Page &amp;P of &amp;N</oddFooter>
      </headerFooter>
    </customSheetView>
  </customSheetViews>
  <mergeCells count="42">
    <mergeCell ref="Z208:AA208"/>
    <mergeCell ref="AC208:AD208"/>
    <mergeCell ref="AG208:AH208"/>
    <mergeCell ref="AG212:AH212"/>
    <mergeCell ref="AG216:AH216"/>
    <mergeCell ref="AG197:AH197"/>
    <mergeCell ref="AG201:AH201"/>
    <mergeCell ref="AG205:AH205"/>
    <mergeCell ref="B18:J18"/>
    <mergeCell ref="H160:M160"/>
    <mergeCell ref="H161:M161"/>
    <mergeCell ref="A201:L201"/>
    <mergeCell ref="A197:O197"/>
    <mergeCell ref="H159:M159"/>
    <mergeCell ref="A163:O163"/>
    <mergeCell ref="H162:M162"/>
    <mergeCell ref="F166:O166"/>
    <mergeCell ref="B91:J91"/>
    <mergeCell ref="B127:J127"/>
    <mergeCell ref="B143:J143"/>
    <mergeCell ref="J260:L260"/>
    <mergeCell ref="B164:O164"/>
    <mergeCell ref="B165:O165"/>
    <mergeCell ref="A198:O198"/>
    <mergeCell ref="J261:L261"/>
    <mergeCell ref="J202:L202"/>
    <mergeCell ref="J203:L203"/>
    <mergeCell ref="J204:L204"/>
    <mergeCell ref="J205:L205"/>
    <mergeCell ref="J259:L259"/>
    <mergeCell ref="A207:O207"/>
    <mergeCell ref="AG3:AH3"/>
    <mergeCell ref="AG7:AH7"/>
    <mergeCell ref="AG11:AH11"/>
    <mergeCell ref="AG15:AH15"/>
    <mergeCell ref="Z15:AA15"/>
    <mergeCell ref="AC15:AD15"/>
    <mergeCell ref="A3:O3"/>
    <mergeCell ref="A4:O4"/>
    <mergeCell ref="A7:L7"/>
    <mergeCell ref="C11:E11"/>
    <mergeCell ref="A13:O13"/>
  </mergeCells>
  <phoneticPr fontId="2" type="noConversion"/>
  <conditionalFormatting sqref="G19:G90">
    <cfRule type="expression" dxfId="103" priority="28" stopIfTrue="1">
      <formula>F19&gt;0</formula>
    </cfRule>
  </conditionalFormatting>
  <conditionalFormatting sqref="I19">
    <cfRule type="expression" dxfId="102" priority="18" stopIfTrue="1">
      <formula>F19&gt;0</formula>
    </cfRule>
    <cfRule type="expression" dxfId="101" priority="19" stopIfTrue="1">
      <formula>H19&gt;0</formula>
    </cfRule>
  </conditionalFormatting>
  <conditionalFormatting sqref="I19:I23">
    <cfRule type="cellIs" dxfId="100" priority="20" stopIfTrue="1" operator="equal">
      <formula>"a"</formula>
    </cfRule>
  </conditionalFormatting>
  <conditionalFormatting sqref="I20:I36">
    <cfRule type="expression" dxfId="99" priority="42" stopIfTrue="1">
      <formula>H20&gt;0</formula>
    </cfRule>
  </conditionalFormatting>
  <conditionalFormatting sqref="I20:I37">
    <cfRule type="expression" dxfId="98" priority="34" stopIfTrue="1">
      <formula>F20&gt;0</formula>
    </cfRule>
  </conditionalFormatting>
  <conditionalFormatting sqref="I24:I36">
    <cfRule type="cellIs" dxfId="97" priority="43" stopIfTrue="1" operator="equal">
      <formula>"a"</formula>
    </cfRule>
  </conditionalFormatting>
  <conditionalFormatting sqref="I37:I38">
    <cfRule type="expression" dxfId="96" priority="22" stopIfTrue="1">
      <formula>H37&gt;0</formula>
    </cfRule>
  </conditionalFormatting>
  <conditionalFormatting sqref="I37:I42">
    <cfRule type="cellIs" dxfId="95" priority="23" stopIfTrue="1" operator="equal">
      <formula>"a"</formula>
    </cfRule>
  </conditionalFormatting>
  <conditionalFormatting sqref="I38">
    <cfRule type="expression" dxfId="94" priority="21" stopIfTrue="1">
      <formula>F38&gt;0</formula>
    </cfRule>
  </conditionalFormatting>
  <conditionalFormatting sqref="I39:I67">
    <cfRule type="expression" dxfId="93" priority="27" stopIfTrue="1">
      <formula>F39&gt;0</formula>
    </cfRule>
    <cfRule type="expression" dxfId="92" priority="30" stopIfTrue="1">
      <formula>H39&gt;0</formula>
    </cfRule>
  </conditionalFormatting>
  <conditionalFormatting sqref="I43:I66">
    <cfRule type="cellIs" dxfId="91" priority="16" stopIfTrue="1" operator="equal">
      <formula>"a"</formula>
    </cfRule>
  </conditionalFormatting>
  <conditionalFormatting sqref="I67:I71">
    <cfRule type="cellIs" dxfId="90" priority="337" stopIfTrue="1" operator="equal">
      <formula>"a"</formula>
    </cfRule>
  </conditionalFormatting>
  <conditionalFormatting sqref="I68:I85">
    <cfRule type="expression" dxfId="89" priority="2791" stopIfTrue="1">
      <formula>F68&gt;0</formula>
    </cfRule>
  </conditionalFormatting>
  <conditionalFormatting sqref="I72:I84">
    <cfRule type="cellIs" dxfId="88" priority="6239" stopIfTrue="1" operator="equal">
      <formula>"a"</formula>
    </cfRule>
  </conditionalFormatting>
  <conditionalFormatting sqref="I85:I86">
    <cfRule type="expression" dxfId="87" priority="339" stopIfTrue="1">
      <formula>H85&gt;0</formula>
    </cfRule>
  </conditionalFormatting>
  <conditionalFormatting sqref="I85:I90">
    <cfRule type="cellIs" dxfId="86" priority="340" stopIfTrue="1" operator="equal">
      <formula>"a"</formula>
    </cfRule>
  </conditionalFormatting>
  <conditionalFormatting sqref="I86">
    <cfRule type="expression" dxfId="85" priority="338" stopIfTrue="1">
      <formula>F86&gt;0</formula>
    </cfRule>
  </conditionalFormatting>
  <conditionalFormatting sqref="I87:I90">
    <cfRule type="expression" dxfId="84" priority="2784" stopIfTrue="1">
      <formula>H87&gt;0</formula>
    </cfRule>
    <cfRule type="expression" dxfId="83" priority="2778" stopIfTrue="1">
      <formula>F87&gt;0</formula>
    </cfRule>
  </conditionalFormatting>
  <conditionalFormatting sqref="I92:I126 I128:I142 I68:I84 M92:M126 M128:M142 M144:M150 G92:G126 G128:G142">
    <cfRule type="expression" dxfId="82" priority="6238" stopIfTrue="1">
      <formula>F68&gt;0</formula>
    </cfRule>
  </conditionalFormatting>
  <conditionalFormatting sqref="I92:I126 I128:I142">
    <cfRule type="expression" dxfId="81" priority="3476" stopIfTrue="1">
      <formula>F92&gt;0</formula>
    </cfRule>
    <cfRule type="cellIs" dxfId="80" priority="220" stopIfTrue="1" operator="equal">
      <formula>"a"</formula>
    </cfRule>
  </conditionalFormatting>
  <conditionalFormatting sqref="I144:I158 M151:M158 G144:G158">
    <cfRule type="expression" dxfId="79" priority="5" stopIfTrue="1">
      <formula>F144&gt;0</formula>
    </cfRule>
  </conditionalFormatting>
  <conditionalFormatting sqref="I144:I158">
    <cfRule type="expression" dxfId="78" priority="3" stopIfTrue="1">
      <formula>F144&gt;0</formula>
    </cfRule>
    <cfRule type="cellIs" dxfId="77" priority="1" stopIfTrue="1" operator="equal">
      <formula>"a"</formula>
    </cfRule>
  </conditionalFormatting>
  <conditionalFormatting sqref="M18:M42">
    <cfRule type="cellIs" dxfId="76" priority="40" stopIfTrue="1" operator="equal">
      <formula>"a"</formula>
    </cfRule>
  </conditionalFormatting>
  <conditionalFormatting sqref="M18:M91">
    <cfRule type="expression" dxfId="75" priority="39" stopIfTrue="1">
      <formula>L18&gt;0</formula>
    </cfRule>
  </conditionalFormatting>
  <conditionalFormatting sqref="M43:M66">
    <cfRule type="cellIs" dxfId="74" priority="17" stopIfTrue="1" operator="equal">
      <formula>"a"</formula>
    </cfRule>
  </conditionalFormatting>
  <conditionalFormatting sqref="M67:M142">
    <cfRule type="cellIs" dxfId="73" priority="54" stopIfTrue="1" operator="equal">
      <formula>"a"</formula>
    </cfRule>
  </conditionalFormatting>
  <conditionalFormatting sqref="M127">
    <cfRule type="expression" dxfId="72" priority="53" stopIfTrue="1">
      <formula>L127&gt;0</formula>
    </cfRule>
  </conditionalFormatting>
  <conditionalFormatting sqref="M143">
    <cfRule type="expression" dxfId="71" priority="51" stopIfTrue="1">
      <formula>L143&gt;0</formula>
    </cfRule>
  </conditionalFormatting>
  <conditionalFormatting sqref="M143:M150">
    <cfRule type="cellIs" dxfId="70" priority="52" stopIfTrue="1" operator="equal">
      <formula>"a"</formula>
    </cfRule>
  </conditionalFormatting>
  <conditionalFormatting sqref="M151:M158">
    <cfRule type="cellIs" dxfId="69" priority="2" stopIfTrue="1" operator="equal">
      <formula>"a"</formula>
    </cfRule>
  </conditionalFormatting>
  <conditionalFormatting sqref="M221 O221 M228 AA229:AA230 AD229:AD230 O230 M230:M237 AA238:AA239 AD238:AD239 O239 M239:M240">
    <cfRule type="cellIs" dxfId="68" priority="6241" stopIfTrue="1" operator="equal">
      <formula>"a"</formula>
    </cfRule>
  </conditionalFormatting>
  <conditionalFormatting sqref="O214:O215 O218:O219 O222:O224 O227:O228 O231:O237 O240 O242:O247 O249:O252 O254:O258">
    <cfRule type="expression" dxfId="67" priority="6240" stopIfTrue="1">
      <formula>M214=""</formula>
    </cfRule>
  </conditionalFormatting>
  <conditionalFormatting sqref="AA18 AD18 AA68:AA85 AD68:AD85 AA159 AD159 AA213:AA224 AD213:AD224 AA227:AA228 AD227:AD228 AA231:AA237 AD231:AD237 AA240 AD240 AA242:AA252 AD242:AD252 AA254:AA258 AD254:AD258">
    <cfRule type="cellIs" dxfId="66" priority="6242" stopIfTrue="1" operator="equal">
      <formula>#REF!</formula>
    </cfRule>
  </conditionalFormatting>
  <conditionalFormatting sqref="AA19:AA37 AD19:AD37 AA43:AA67 AD43:AD67">
    <cfRule type="cellIs" dxfId="65" priority="41" stopIfTrue="1" operator="equal">
      <formula>#REF!</formula>
    </cfRule>
  </conditionalFormatting>
  <conditionalFormatting sqref="AA38 AD38">
    <cfRule type="cellIs" dxfId="64" priority="29" stopIfTrue="1" operator="equal">
      <formula>#REF!</formula>
    </cfRule>
  </conditionalFormatting>
  <conditionalFormatting sqref="AA39:AA40 AD39:AD40">
    <cfRule type="cellIs" dxfId="63" priority="31" stopIfTrue="1" operator="equal">
      <formula>#REF!</formula>
    </cfRule>
  </conditionalFormatting>
  <conditionalFormatting sqref="AA41:AA42 AD41:AD42">
    <cfRule type="cellIs" dxfId="62" priority="25" stopIfTrue="1" operator="equal">
      <formula>#REF!</formula>
    </cfRule>
  </conditionalFormatting>
  <conditionalFormatting sqref="AA86:AA88 AD86:AD88">
    <cfRule type="cellIs" dxfId="61" priority="2783" stopIfTrue="1" operator="equal">
      <formula>#REF!</formula>
    </cfRule>
  </conditionalFormatting>
  <conditionalFormatting sqref="AA89:AA90 AD89:AD90">
    <cfRule type="cellIs" dxfId="60" priority="1213" stopIfTrue="1" operator="equal">
      <formula>#REF!</formula>
    </cfRule>
  </conditionalFormatting>
  <conditionalFormatting sqref="AA91:AA158 AD91:AD158">
    <cfRule type="cellIs" dxfId="59" priority="4" stopIfTrue="1" operator="equal">
      <formula>#REF!</formula>
    </cfRule>
  </conditionalFormatting>
  <dataValidations xWindow="884" yWindow="499" count="4">
    <dataValidation allowBlank="1" showInputMessage="1" showErrorMessage="1" error="Enter Direct or Bought-out only" sqref="O166:O65507 O160:O163 L15 O1:O14 O16:O158" xr:uid="{00000000-0002-0000-0400-000000000000}"/>
    <dataValidation type="decimal" operator="greaterThan" allowBlank="1" showInputMessage="1" showErrorMessage="1" sqref="M19:M90 M92:M126 M128:M142 M144:M158" xr:uid="{00000000-0002-0000-0400-000001000000}">
      <formula1>0</formula1>
    </dataValidation>
    <dataValidation type="whole" operator="greaterThan" allowBlank="1" showInputMessage="1" showErrorMessage="1" sqref="G19:G90 G92:G126 G128:G142 G144:G158" xr:uid="{00000000-0002-0000-0400-000002000000}">
      <formula1>1</formula1>
    </dataValidation>
    <dataValidation type="list" operator="greaterThan" allowBlank="1" showInputMessage="1" showErrorMessage="1" sqref="I19:I90 I92:I126 I128:I142 I144:I158" xr:uid="{00000000-0002-0000-0400-000003000000}">
      <formula1>"0%,5%,12%,18%,28%"</formula1>
    </dataValidation>
  </dataValidations>
  <printOptions horizontalCentered="1"/>
  <pageMargins left="0.25" right="0.25" top="0.5" bottom="0.5" header="0.05" footer="0.05"/>
  <pageSetup paperSize="9" scale="57" fitToHeight="0" orientation="landscape" r:id="rId28"/>
  <headerFooter alignWithMargins="0">
    <oddFooter>&amp;R&amp;"Book Antiqua,Bold"&amp;10Schedule-1/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4" customWidth="1"/>
    <col min="9" max="9" width="9" style="249"/>
    <col min="10" max="13" width="9" style="80"/>
    <col min="14" max="14" width="14.25" style="37" customWidth="1"/>
    <col min="15" max="15" width="24.125" style="37" customWidth="1"/>
    <col min="16" max="16" width="11.125" style="1" customWidth="1"/>
    <col min="17" max="17" width="12.75" style="1" customWidth="1"/>
    <col min="18" max="18" width="11.375" style="337"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80"/>
    <col min="42" max="16384" width="9" style="321"/>
  </cols>
  <sheetData>
    <row r="1" spans="1:27" ht="18" customHeight="1">
      <c r="A1" s="59" t="str">
        <f>Cover!B3</f>
        <v>Spec. No.: CC/NT/W-AIS/DOM/A02/24/08413</v>
      </c>
      <c r="B1" s="66"/>
      <c r="C1" s="59"/>
      <c r="D1" s="59"/>
      <c r="E1" s="7"/>
      <c r="F1" s="7"/>
      <c r="G1" s="8" t="s">
        <v>83</v>
      </c>
      <c r="T1" s="368" t="s">
        <v>84</v>
      </c>
      <c r="U1" s="357">
        <f>SUMIF(G17:G70, "Direct",F17:F70)</f>
        <v>0</v>
      </c>
      <c r="Z1" s="357" t="str">
        <f>'Names of Bidder'!D6</f>
        <v>Sole Bidder</v>
      </c>
      <c r="AA1" s="37" t="s">
        <v>85</v>
      </c>
    </row>
    <row r="2" spans="1:27" ht="14.1" customHeight="1">
      <c r="A2" s="4"/>
      <c r="B2" s="4"/>
      <c r="C2" s="4"/>
      <c r="D2" s="4"/>
      <c r="E2" s="1"/>
      <c r="F2" s="1"/>
      <c r="G2" s="1"/>
      <c r="Q2" s="6"/>
      <c r="T2" s="368" t="s">
        <v>86</v>
      </c>
      <c r="U2" s="369" t="e">
        <f>#REF!-U1</f>
        <v>#REF!</v>
      </c>
      <c r="V2" s="339"/>
      <c r="Z2" s="357">
        <f>'Names of Bidder'!L6</f>
        <v>0</v>
      </c>
    </row>
    <row r="3" spans="1:27" ht="49.5" customHeight="1">
      <c r="A3" s="1201" t="str">
        <f>Cover!$B$2</f>
        <v>110kV AIS Substation Extension Package-SS127 under Consultancy services to Electricity Department, Puducherry (PED)</v>
      </c>
      <c r="B3" s="1201"/>
      <c r="C3" s="1201"/>
      <c r="D3" s="1201"/>
      <c r="E3" s="1201"/>
      <c r="F3" s="1201"/>
      <c r="G3" s="1201"/>
      <c r="O3" s="4"/>
      <c r="P3" s="304"/>
      <c r="Q3" s="304"/>
      <c r="R3" s="304"/>
      <c r="T3" s="4"/>
      <c r="U3" s="1"/>
      <c r="W3" s="1200"/>
      <c r="X3" s="1200"/>
    </row>
    <row r="4" spans="1:27" ht="21.95" customHeight="1">
      <c r="A4" s="1202" t="s">
        <v>234</v>
      </c>
      <c r="B4" s="1202"/>
      <c r="C4" s="1202"/>
      <c r="D4" s="1202"/>
      <c r="E4" s="1202"/>
      <c r="F4" s="1202"/>
      <c r="G4" s="1202"/>
      <c r="O4" s="4"/>
      <c r="P4" s="304"/>
      <c r="Q4" s="304"/>
      <c r="R4" s="304"/>
      <c r="T4" s="4"/>
      <c r="U4" s="340"/>
      <c r="V4" s="339"/>
    </row>
    <row r="5" spans="1:27" ht="14.1" customHeight="1">
      <c r="A5" s="6"/>
      <c r="B5" s="6"/>
      <c r="C5" s="6"/>
      <c r="D5" s="6"/>
      <c r="E5" s="1"/>
      <c r="F5" s="1"/>
      <c r="G5" s="1"/>
      <c r="O5" s="4"/>
      <c r="P5" s="304"/>
      <c r="Q5" s="304"/>
      <c r="R5" s="304"/>
      <c r="T5" s="4"/>
    </row>
    <row r="6" spans="1:27" ht="18" customHeight="1">
      <c r="A6" s="31" t="str">
        <f>"Bidder’s Name and Address (" &amp; MID('Names of Bidder'!B9,9, 20) &amp; ") :"</f>
        <v>Bidder’s Name and Address (Sole Bidder) :</v>
      </c>
      <c r="B6" s="32"/>
      <c r="C6" s="31"/>
      <c r="D6" s="31"/>
      <c r="E6" s="63" t="s">
        <v>88</v>
      </c>
      <c r="F6" s="1"/>
      <c r="G6" s="32"/>
      <c r="O6" s="4"/>
      <c r="P6" s="304"/>
      <c r="Q6" s="304"/>
      <c r="R6" s="304"/>
      <c r="T6" s="4"/>
      <c r="U6" s="338"/>
    </row>
    <row r="7" spans="1:27" ht="35.25" customHeight="1">
      <c r="A7" s="1203" t="str">
        <f>IF('Names of Bidder'!D9="", "", IF('Names of Bidder'!D6= "JV (Joint Venture)", "JV of " &amp; Z8, ""))</f>
        <v/>
      </c>
      <c r="B7" s="1203"/>
      <c r="C7" s="1203"/>
      <c r="D7" s="1203"/>
      <c r="E7" s="62" t="s">
        <v>235</v>
      </c>
      <c r="F7" s="1"/>
      <c r="G7" s="32"/>
      <c r="O7" s="354"/>
      <c r="P7" s="341"/>
      <c r="Q7" s="341"/>
      <c r="R7" s="341"/>
      <c r="W7" s="1200"/>
      <c r="X7" s="1200"/>
    </row>
    <row r="8" spans="1:27" ht="18" customHeight="1">
      <c r="A8" s="31" t="s">
        <v>90</v>
      </c>
      <c r="B8" s="1204" t="str">
        <f>IF('Names of Bidder'!D9=0, "", 'Names of Bidder'!D9)</f>
        <v/>
      </c>
      <c r="C8" s="1204"/>
      <c r="D8" s="1204"/>
      <c r="E8" s="62" t="s">
        <v>91</v>
      </c>
      <c r="F8" s="1"/>
      <c r="G8" s="32"/>
      <c r="O8" s="4"/>
      <c r="P8" s="342"/>
      <c r="Q8" s="342"/>
      <c r="R8" s="342"/>
      <c r="Z8" s="357" t="str">
        <f>IF('Names of Bidder'!D7=1,'Names of Bidder'!D9&amp;" &amp; "&amp;'Names of Bidder'!D14,IF('Names of Bidder'!D7="2 or More",'Names of Bidder'!D9&amp;" , "&amp;'Names of Bidder'!D14&amp;" &amp; "&amp;'Names of Bidder'!D19,""))</f>
        <v/>
      </c>
    </row>
    <row r="9" spans="1:27" ht="18" customHeight="1">
      <c r="A9" s="31" t="s">
        <v>92</v>
      </c>
      <c r="B9" s="1204" t="str">
        <f>IF('Names of Bidder'!D10=0, "", 'Names of Bidder'!D10)</f>
        <v/>
      </c>
      <c r="C9" s="1204"/>
      <c r="D9" s="1204"/>
      <c r="E9" s="62" t="s">
        <v>93</v>
      </c>
      <c r="F9" s="1"/>
      <c r="G9" s="32"/>
      <c r="O9" s="4"/>
      <c r="P9" s="342"/>
      <c r="Q9" s="342"/>
      <c r="R9" s="342"/>
    </row>
    <row r="10" spans="1:27" ht="18" customHeight="1">
      <c r="A10" s="32"/>
      <c r="B10" s="1204" t="str">
        <f>IF('Names of Bidder'!D11=0, "", 'Names of Bidder'!D11)</f>
        <v/>
      </c>
      <c r="C10" s="1204"/>
      <c r="D10" s="1204"/>
      <c r="E10" s="62" t="s">
        <v>94</v>
      </c>
      <c r="F10" s="1"/>
      <c r="G10" s="32"/>
      <c r="O10" s="354"/>
      <c r="P10" s="355"/>
      <c r="Q10" s="304"/>
      <c r="R10" s="343"/>
    </row>
    <row r="11" spans="1:27" ht="18" customHeight="1">
      <c r="A11" s="32"/>
      <c r="B11" s="1204" t="str">
        <f>IF('Names of Bidder'!D12=0, "", 'Names of Bidder'!D12)</f>
        <v/>
      </c>
      <c r="C11" s="1204"/>
      <c r="D11" s="1204"/>
      <c r="E11" s="62" t="s">
        <v>95</v>
      </c>
      <c r="F11" s="1"/>
      <c r="G11" s="32"/>
      <c r="W11" s="1200"/>
      <c r="X11" s="1200"/>
    </row>
    <row r="12" spans="1:27" ht="14.1" customHeight="1">
      <c r="A12" s="32"/>
      <c r="B12" s="32"/>
      <c r="C12" s="32"/>
      <c r="D12" s="32"/>
      <c r="E12" s="31"/>
      <c r="F12" s="34"/>
      <c r="G12" s="34"/>
      <c r="Y12" s="344"/>
    </row>
    <row r="13" spans="1:27" ht="40.5" customHeight="1">
      <c r="A13" s="1205" t="s">
        <v>236</v>
      </c>
      <c r="B13" s="1205"/>
      <c r="C13" s="1205"/>
      <c r="D13" s="1205"/>
      <c r="E13" s="1205"/>
      <c r="F13" s="1205"/>
      <c r="G13" s="1205"/>
      <c r="H13" s="372"/>
      <c r="I13" s="251"/>
      <c r="J13" s="252"/>
      <c r="K13" s="252"/>
      <c r="L13" s="252"/>
      <c r="M13" s="252"/>
      <c r="Q13" s="6"/>
      <c r="U13" t="s">
        <v>97</v>
      </c>
      <c r="Y13" s="344"/>
    </row>
    <row r="14" spans="1:27" ht="14.1" customHeight="1">
      <c r="A14" s="6"/>
      <c r="B14" s="6"/>
      <c r="C14" s="6"/>
      <c r="D14" s="6"/>
      <c r="E14" s="7"/>
      <c r="F14" s="7"/>
      <c r="G14" s="8" t="s">
        <v>98</v>
      </c>
      <c r="P14" s="1198"/>
      <c r="Q14" s="1198"/>
      <c r="S14" s="1199"/>
      <c r="T14" s="1199"/>
      <c r="U14" t="s">
        <v>99</v>
      </c>
      <c r="W14" s="1200"/>
      <c r="X14" s="1200"/>
    </row>
    <row r="15" spans="1:27" ht="66" customHeight="1">
      <c r="A15" s="5" t="s">
        <v>100</v>
      </c>
      <c r="B15" s="5" t="s">
        <v>109</v>
      </c>
      <c r="C15" s="9" t="s">
        <v>110</v>
      </c>
      <c r="D15" s="9" t="s">
        <v>111</v>
      </c>
      <c r="E15" s="5" t="s">
        <v>237</v>
      </c>
      <c r="F15" s="5" t="s">
        <v>238</v>
      </c>
      <c r="G15" s="5" t="s">
        <v>239</v>
      </c>
      <c r="P15" s="305"/>
      <c r="Q15" s="305"/>
      <c r="S15" s="305"/>
      <c r="T15" s="305"/>
    </row>
    <row r="16" spans="1:27" ht="18" customHeight="1">
      <c r="A16" s="9">
        <v>1</v>
      </c>
      <c r="B16" s="9">
        <v>2</v>
      </c>
      <c r="C16" s="9">
        <v>3</v>
      </c>
      <c r="D16" s="9">
        <v>4</v>
      </c>
      <c r="E16" s="9">
        <v>5</v>
      </c>
      <c r="F16" s="9" t="s">
        <v>240</v>
      </c>
      <c r="G16" s="9">
        <v>7</v>
      </c>
      <c r="P16" s="187"/>
      <c r="Q16" s="187"/>
      <c r="S16" s="187"/>
      <c r="T16" s="187"/>
    </row>
    <row r="17" spans="1:10" s="426" customFormat="1" ht="66.75" customHeight="1">
      <c r="A17" s="425" t="e">
        <f>'Sch-1'!#REF!</f>
        <v>#REF!</v>
      </c>
      <c r="B17" s="425" t="e">
        <f>'Sch-1'!#REF!</f>
        <v>#REF!</v>
      </c>
      <c r="C17" s="425"/>
      <c r="D17" s="425"/>
      <c r="E17" s="518"/>
      <c r="F17" s="104"/>
      <c r="G17" s="519"/>
    </row>
    <row r="18" spans="1:10" s="426" customFormat="1" ht="18.75" customHeight="1">
      <c r="A18" s="425" t="e">
        <f>'Sch-1'!#REF!</f>
        <v>#REF!</v>
      </c>
      <c r="B18" s="425" t="e">
        <f>'Sch-1'!#REF!</f>
        <v>#REF!</v>
      </c>
      <c r="C18" s="425"/>
      <c r="D18" s="425"/>
      <c r="E18" s="518"/>
      <c r="F18" s="104"/>
      <c r="G18" s="519"/>
    </row>
    <row r="19" spans="1:10" s="426" customFormat="1" ht="15.75" customHeight="1">
      <c r="A19" s="425" t="e">
        <f>'Sch-1'!#REF!</f>
        <v>#REF!</v>
      </c>
      <c r="B19" s="425" t="e">
        <f>'Sch-1'!#REF!</f>
        <v>#REF!</v>
      </c>
      <c r="C19" s="425"/>
      <c r="D19" s="425"/>
      <c r="E19" s="518"/>
      <c r="F19" s="104"/>
      <c r="G19" s="519"/>
      <c r="J19" s="500"/>
    </row>
    <row r="20" spans="1:10" s="426" customFormat="1" ht="15.75" customHeight="1">
      <c r="A20" s="425" t="e">
        <f>'Sch-1'!#REF!</f>
        <v>#REF!</v>
      </c>
      <c r="B20" s="425" t="e">
        <f>'Sch-1'!#REF!</f>
        <v>#REF!</v>
      </c>
      <c r="C20" s="425" t="e">
        <f>'Sch-1'!#REF!</f>
        <v>#REF!</v>
      </c>
      <c r="D20" s="425" t="e">
        <f>'Sch-1'!#REF!</f>
        <v>#REF!</v>
      </c>
      <c r="E20" s="518" t="e">
        <f>'Sch-1'!#REF!</f>
        <v>#REF!</v>
      </c>
      <c r="F20" s="104" t="e">
        <f>IF(E20=0, "Included",IF(ISERROR(D20*E20), E20, D20*E20))</f>
        <v>#REF!</v>
      </c>
      <c r="G20" s="519" t="e">
        <f>'Sch-1'!#REF!</f>
        <v>#REF!</v>
      </c>
    </row>
    <row r="21" spans="1:10" s="426" customFormat="1" ht="15.75" customHeight="1">
      <c r="A21" s="425" t="e">
        <f>'Sch-1'!#REF!</f>
        <v>#REF!</v>
      </c>
      <c r="B21" s="425" t="e">
        <f>'Sch-1'!#REF!</f>
        <v>#REF!</v>
      </c>
      <c r="C21" s="425" t="e">
        <f>'Sch-1'!#REF!</f>
        <v>#REF!</v>
      </c>
      <c r="D21" s="425" t="e">
        <f>'Sch-1'!#REF!</f>
        <v>#REF!</v>
      </c>
      <c r="E21" s="518" t="e">
        <f>'Sch-1'!#REF!</f>
        <v>#REF!</v>
      </c>
      <c r="F21" s="104" t="e">
        <f>IF(E21=0, "Included",IF(ISERROR(D21*E21), E21, D21*E21))</f>
        <v>#REF!</v>
      </c>
      <c r="G21" s="519" t="e">
        <f>'Sch-1'!#REF!</f>
        <v>#REF!</v>
      </c>
    </row>
    <row r="22" spans="1:10" s="426" customFormat="1" ht="15.75" customHeight="1">
      <c r="A22" s="425"/>
      <c r="B22" s="425"/>
      <c r="C22" s="425"/>
      <c r="D22" s="425"/>
      <c r="E22" s="518"/>
      <c r="F22" s="104"/>
      <c r="G22" s="519"/>
    </row>
    <row r="23" spans="1:10" s="426" customFormat="1" ht="15.75" customHeight="1">
      <c r="A23" s="425" t="e">
        <f>'Sch-1'!#REF!</f>
        <v>#REF!</v>
      </c>
      <c r="B23" s="425" t="e">
        <f>'Sch-1'!#REF!</f>
        <v>#REF!</v>
      </c>
      <c r="C23" s="425"/>
      <c r="D23" s="425"/>
      <c r="E23" s="518"/>
      <c r="F23" s="104"/>
      <c r="G23" s="519"/>
    </row>
    <row r="24" spans="1:10" s="426" customFormat="1" ht="15.75" customHeight="1">
      <c r="A24" s="425" t="e">
        <f>'Sch-1'!#REF!</f>
        <v>#REF!</v>
      </c>
      <c r="B24" s="425" t="e">
        <f>'Sch-1'!#REF!</f>
        <v>#REF!</v>
      </c>
      <c r="C24" s="425" t="e">
        <f>'Sch-1'!#REF!</f>
        <v>#REF!</v>
      </c>
      <c r="D24" s="425" t="e">
        <f>'Sch-1'!#REF!</f>
        <v>#REF!</v>
      </c>
      <c r="E24" s="518" t="e">
        <f>'Sch-1'!#REF!</f>
        <v>#REF!</v>
      </c>
      <c r="F24" s="104" t="e">
        <f>IF(E24=0, "Included",IF(ISERROR(D24*E24), E24, D24*E24))</f>
        <v>#REF!</v>
      </c>
      <c r="G24" s="519" t="e">
        <f>'Sch-1'!#REF!</f>
        <v>#REF!</v>
      </c>
    </row>
    <row r="25" spans="1:10" s="426" customFormat="1" ht="15.75" customHeight="1">
      <c r="A25" s="425" t="e">
        <f>'Sch-1'!#REF!</f>
        <v>#REF!</v>
      </c>
      <c r="B25" s="425" t="e">
        <f>'Sch-1'!#REF!</f>
        <v>#REF!</v>
      </c>
      <c r="C25" s="425" t="e">
        <f>'Sch-1'!#REF!</f>
        <v>#REF!</v>
      </c>
      <c r="D25" s="425" t="e">
        <f>'Sch-1'!#REF!</f>
        <v>#REF!</v>
      </c>
      <c r="E25" s="518" t="e">
        <f>'Sch-1'!#REF!</f>
        <v>#REF!</v>
      </c>
      <c r="F25" s="104" t="e">
        <f>IF(E25=0, "Included",IF(ISERROR(D25*E25), E25, D25*E25))</f>
        <v>#REF!</v>
      </c>
      <c r="G25" s="519" t="e">
        <f>'Sch-1'!#REF!</f>
        <v>#REF!</v>
      </c>
    </row>
    <row r="26" spans="1:10" s="426" customFormat="1" ht="15.75" customHeight="1">
      <c r="A26" s="425"/>
      <c r="B26" s="425"/>
      <c r="C26" s="425"/>
      <c r="D26" s="425"/>
      <c r="E26" s="518"/>
      <c r="F26" s="104"/>
      <c r="G26" s="519"/>
    </row>
    <row r="27" spans="1:10" s="426" customFormat="1" ht="15.75" customHeight="1">
      <c r="A27" s="425" t="e">
        <f>'Sch-1'!#REF!</f>
        <v>#REF!</v>
      </c>
      <c r="B27" s="425" t="e">
        <f>'Sch-1'!#REF!</f>
        <v>#REF!</v>
      </c>
      <c r="C27" s="425"/>
      <c r="D27" s="425"/>
      <c r="E27" s="518"/>
      <c r="F27" s="104"/>
      <c r="G27" s="519"/>
    </row>
    <row r="28" spans="1:10" s="426" customFormat="1" ht="15.75" customHeight="1">
      <c r="A28" s="425" t="e">
        <f>'Sch-1'!#REF!</f>
        <v>#REF!</v>
      </c>
      <c r="B28" s="425" t="e">
        <f>'Sch-1'!#REF!</f>
        <v>#REF!</v>
      </c>
      <c r="C28" s="425" t="e">
        <f>'Sch-1'!#REF!</f>
        <v>#REF!</v>
      </c>
      <c r="D28" s="425" t="e">
        <f>'Sch-1'!#REF!</f>
        <v>#REF!</v>
      </c>
      <c r="E28" s="518" t="e">
        <f>'Sch-1'!#REF!</f>
        <v>#REF!</v>
      </c>
      <c r="F28" s="104" t="e">
        <f>IF(E28=0, "Included",IF(ISERROR(D28*E28), E28, D28*E28))</f>
        <v>#REF!</v>
      </c>
      <c r="G28" s="519" t="e">
        <f>'Sch-1'!#REF!</f>
        <v>#REF!</v>
      </c>
    </row>
    <row r="29" spans="1:10" s="426" customFormat="1" ht="15.75" customHeight="1">
      <c r="A29" s="425" t="e">
        <f>'Sch-1'!#REF!</f>
        <v>#REF!</v>
      </c>
      <c r="B29" s="425" t="e">
        <f>'Sch-1'!#REF!</f>
        <v>#REF!</v>
      </c>
      <c r="C29" s="425" t="e">
        <f>'Sch-1'!#REF!</f>
        <v>#REF!</v>
      </c>
      <c r="D29" s="425" t="e">
        <f>'Sch-1'!#REF!</f>
        <v>#REF!</v>
      </c>
      <c r="E29" s="518" t="e">
        <f>'Sch-1'!#REF!</f>
        <v>#REF!</v>
      </c>
      <c r="F29" s="104" t="e">
        <f>IF(E29=0, "Included",IF(ISERROR(D29*E29), E29, D29*E29))</f>
        <v>#REF!</v>
      </c>
      <c r="G29" s="519" t="e">
        <f>'Sch-1'!#REF!</f>
        <v>#REF!</v>
      </c>
    </row>
    <row r="30" spans="1:10" s="426" customFormat="1" ht="15.75" customHeight="1">
      <c r="A30" s="425"/>
      <c r="B30" s="425"/>
      <c r="C30" s="425"/>
      <c r="D30" s="425"/>
      <c r="E30" s="518"/>
      <c r="F30" s="104"/>
      <c r="G30" s="519"/>
    </row>
    <row r="31" spans="1:10" s="426" customFormat="1" ht="15.75" customHeight="1">
      <c r="A31" s="425" t="e">
        <f>'Sch-1'!#REF!</f>
        <v>#REF!</v>
      </c>
      <c r="B31" s="425" t="e">
        <f>'Sch-1'!#REF!</f>
        <v>#REF!</v>
      </c>
      <c r="C31" s="425"/>
      <c r="D31" s="425"/>
      <c r="E31" s="518"/>
      <c r="F31" s="104"/>
      <c r="G31" s="519"/>
    </row>
    <row r="32" spans="1:10" s="426" customFormat="1" ht="15.75" customHeight="1">
      <c r="A32" s="425" t="e">
        <f>'Sch-1'!#REF!</f>
        <v>#REF!</v>
      </c>
      <c r="B32" s="425" t="e">
        <f>'Sch-1'!#REF!</f>
        <v>#REF!</v>
      </c>
      <c r="C32" s="425"/>
      <c r="D32" s="425"/>
      <c r="E32" s="518"/>
      <c r="F32" s="104"/>
      <c r="G32" s="519"/>
    </row>
    <row r="33" spans="1:7" s="426" customFormat="1" ht="15.75" customHeight="1">
      <c r="A33" s="425" t="e">
        <f>'Sch-1'!#REF!</f>
        <v>#REF!</v>
      </c>
      <c r="B33" s="425" t="e">
        <f>'Sch-1'!#REF!</f>
        <v>#REF!</v>
      </c>
      <c r="C33" s="425" t="e">
        <f>'Sch-1'!#REF!</f>
        <v>#REF!</v>
      </c>
      <c r="D33" s="425" t="e">
        <f>'Sch-1'!#REF!</f>
        <v>#REF!</v>
      </c>
      <c r="E33" s="518" t="e">
        <f>'Sch-1'!#REF!</f>
        <v>#REF!</v>
      </c>
      <c r="F33" s="104" t="e">
        <f t="shared" ref="F33:F68" si="0">IF(E33=0, "Included",IF(ISERROR(D33*E33), E33, D33*E33))</f>
        <v>#REF!</v>
      </c>
      <c r="G33" s="519" t="e">
        <f>'Sch-1'!#REF!</f>
        <v>#REF!</v>
      </c>
    </row>
    <row r="34" spans="1:7" s="426" customFormat="1" ht="15.75" customHeight="1">
      <c r="A34" s="425" t="e">
        <f>'Sch-1'!#REF!</f>
        <v>#REF!</v>
      </c>
      <c r="B34" s="425" t="e">
        <f>'Sch-1'!#REF!</f>
        <v>#REF!</v>
      </c>
      <c r="C34" s="425" t="e">
        <f>'Sch-1'!#REF!</f>
        <v>#REF!</v>
      </c>
      <c r="D34" s="425" t="e">
        <f>'Sch-1'!#REF!</f>
        <v>#REF!</v>
      </c>
      <c r="E34" s="518" t="e">
        <f>'Sch-1'!#REF!</f>
        <v>#REF!</v>
      </c>
      <c r="F34" s="104" t="e">
        <f t="shared" si="0"/>
        <v>#REF!</v>
      </c>
      <c r="G34" s="519" t="e">
        <f>'Sch-1'!#REF!</f>
        <v>#REF!</v>
      </c>
    </row>
    <row r="35" spans="1:7" s="426" customFormat="1" ht="15.75" customHeight="1">
      <c r="A35" s="425"/>
      <c r="B35" s="425"/>
      <c r="C35" s="425"/>
      <c r="D35" s="425"/>
      <c r="E35" s="518"/>
      <c r="F35" s="104"/>
      <c r="G35" s="519"/>
    </row>
    <row r="36" spans="1:7" s="426" customFormat="1" ht="15.75" customHeight="1">
      <c r="A36" s="425" t="e">
        <f>'Sch-1'!#REF!</f>
        <v>#REF!</v>
      </c>
      <c r="B36" s="425" t="e">
        <f>'Sch-1'!#REF!</f>
        <v>#REF!</v>
      </c>
      <c r="C36" s="425"/>
      <c r="D36" s="425"/>
      <c r="E36" s="518"/>
      <c r="F36" s="104"/>
      <c r="G36" s="519"/>
    </row>
    <row r="37" spans="1:7" s="426" customFormat="1" ht="51" customHeight="1">
      <c r="A37" s="425" t="e">
        <f>'Sch-1'!#REF!</f>
        <v>#REF!</v>
      </c>
      <c r="B37" s="425" t="e">
        <f>'Sch-1'!#REF!</f>
        <v>#REF!</v>
      </c>
      <c r="C37" s="425" t="e">
        <f>'Sch-1'!#REF!</f>
        <v>#REF!</v>
      </c>
      <c r="D37" s="425" t="e">
        <f>'Sch-1'!#REF!</f>
        <v>#REF!</v>
      </c>
      <c r="E37" s="518" t="e">
        <f>'Sch-1'!#REF!</f>
        <v>#REF!</v>
      </c>
      <c r="F37" s="104" t="e">
        <f t="shared" si="0"/>
        <v>#REF!</v>
      </c>
      <c r="G37" s="519" t="e">
        <f>'Sch-1'!#REF!</f>
        <v>#REF!</v>
      </c>
    </row>
    <row r="38" spans="1:7" s="426" customFormat="1" ht="17.25" customHeight="1">
      <c r="A38" s="425" t="e">
        <f>'Sch-1'!#REF!</f>
        <v>#REF!</v>
      </c>
      <c r="B38" s="425" t="e">
        <f>'Sch-1'!#REF!</f>
        <v>#REF!</v>
      </c>
      <c r="C38" s="425" t="e">
        <f>'Sch-1'!#REF!</f>
        <v>#REF!</v>
      </c>
      <c r="D38" s="425" t="e">
        <f>'Sch-1'!#REF!</f>
        <v>#REF!</v>
      </c>
      <c r="E38" s="518" t="e">
        <f>'Sch-1'!#REF!</f>
        <v>#REF!</v>
      </c>
      <c r="F38" s="104" t="e">
        <f t="shared" si="0"/>
        <v>#REF!</v>
      </c>
      <c r="G38" s="519" t="e">
        <f>'Sch-1'!#REF!</f>
        <v>#REF!</v>
      </c>
    </row>
    <row r="39" spans="1:7" s="426" customFormat="1" ht="15.75" customHeight="1">
      <c r="A39" s="425" t="e">
        <f>'Sch-1'!#REF!</f>
        <v>#REF!</v>
      </c>
      <c r="B39" s="425" t="e">
        <f>'Sch-1'!#REF!</f>
        <v>#REF!</v>
      </c>
      <c r="C39" s="425" t="e">
        <f>'Sch-1'!#REF!</f>
        <v>#REF!</v>
      </c>
      <c r="D39" s="425" t="e">
        <f>'Sch-1'!#REF!</f>
        <v>#REF!</v>
      </c>
      <c r="E39" s="518" t="e">
        <f>'Sch-1'!#REF!</f>
        <v>#REF!</v>
      </c>
      <c r="F39" s="104" t="e">
        <f t="shared" si="0"/>
        <v>#REF!</v>
      </c>
      <c r="G39" s="519" t="e">
        <f>'Sch-1'!#REF!</f>
        <v>#REF!</v>
      </c>
    </row>
    <row r="40" spans="1:7" s="426" customFormat="1" ht="15.75" customHeight="1">
      <c r="A40" s="425" t="e">
        <f>'Sch-1'!#REF!</f>
        <v>#REF!</v>
      </c>
      <c r="B40" s="425" t="e">
        <f>'Sch-1'!#REF!</f>
        <v>#REF!</v>
      </c>
      <c r="C40" s="425" t="e">
        <f>'Sch-1'!#REF!</f>
        <v>#REF!</v>
      </c>
      <c r="D40" s="425" t="e">
        <f>'Sch-1'!#REF!</f>
        <v>#REF!</v>
      </c>
      <c r="E40" s="518" t="e">
        <f>'Sch-1'!#REF!</f>
        <v>#REF!</v>
      </c>
      <c r="F40" s="104" t="e">
        <f t="shared" si="0"/>
        <v>#REF!</v>
      </c>
      <c r="G40" s="519" t="e">
        <f>'Sch-1'!#REF!</f>
        <v>#REF!</v>
      </c>
    </row>
    <row r="41" spans="1:7" s="426" customFormat="1" ht="15.75" customHeight="1">
      <c r="A41" s="425" t="e">
        <f>'Sch-1'!#REF!</f>
        <v>#REF!</v>
      </c>
      <c r="B41" s="425" t="e">
        <f>'Sch-1'!#REF!</f>
        <v>#REF!</v>
      </c>
      <c r="C41" s="425" t="e">
        <f>'Sch-1'!#REF!</f>
        <v>#REF!</v>
      </c>
      <c r="D41" s="425" t="e">
        <f>'Sch-1'!#REF!</f>
        <v>#REF!</v>
      </c>
      <c r="E41" s="518" t="e">
        <f>'Sch-1'!#REF!</f>
        <v>#REF!</v>
      </c>
      <c r="F41" s="104" t="e">
        <f t="shared" si="0"/>
        <v>#REF!</v>
      </c>
      <c r="G41" s="519" t="e">
        <f>'Sch-1'!#REF!</f>
        <v>#REF!</v>
      </c>
    </row>
    <row r="42" spans="1:7" s="426" customFormat="1" ht="18.75" customHeight="1">
      <c r="A42" s="425" t="e">
        <f>'Sch-1'!#REF!</f>
        <v>#REF!</v>
      </c>
      <c r="B42" s="425" t="e">
        <f>'Sch-1'!#REF!</f>
        <v>#REF!</v>
      </c>
      <c r="C42" s="425" t="e">
        <f>'Sch-1'!#REF!</f>
        <v>#REF!</v>
      </c>
      <c r="D42" s="425" t="e">
        <f>'Sch-1'!#REF!</f>
        <v>#REF!</v>
      </c>
      <c r="E42" s="518" t="e">
        <f>'Sch-1'!#REF!</f>
        <v>#REF!</v>
      </c>
      <c r="F42" s="104" t="e">
        <f t="shared" si="0"/>
        <v>#REF!</v>
      </c>
      <c r="G42" s="519" t="e">
        <f>'Sch-1'!#REF!</f>
        <v>#REF!</v>
      </c>
    </row>
    <row r="43" spans="1:7" s="426" customFormat="1">
      <c r="A43" s="425"/>
      <c r="B43" s="425"/>
      <c r="C43" s="425"/>
      <c r="D43" s="425"/>
      <c r="E43" s="518"/>
      <c r="F43" s="104"/>
      <c r="G43" s="519"/>
    </row>
    <row r="44" spans="1:7" s="426" customFormat="1" ht="17.25" customHeight="1">
      <c r="A44" s="425" t="e">
        <f>'Sch-1'!#REF!</f>
        <v>#REF!</v>
      </c>
      <c r="B44" s="425" t="e">
        <f>'Sch-1'!#REF!</f>
        <v>#REF!</v>
      </c>
      <c r="C44" s="425"/>
      <c r="D44" s="425"/>
      <c r="E44" s="518"/>
      <c r="F44" s="104"/>
      <c r="G44" s="519"/>
    </row>
    <row r="45" spans="1:7" s="426" customFormat="1" ht="17.25" customHeight="1">
      <c r="A45" s="425" t="e">
        <f>'Sch-1'!#REF!</f>
        <v>#REF!</v>
      </c>
      <c r="B45" s="425" t="e">
        <f>'Sch-1'!#REF!</f>
        <v>#REF!</v>
      </c>
      <c r="C45" s="425" t="e">
        <f>'Sch-1'!#REF!</f>
        <v>#REF!</v>
      </c>
      <c r="D45" s="425" t="e">
        <f>'Sch-1'!#REF!</f>
        <v>#REF!</v>
      </c>
      <c r="E45" s="518" t="e">
        <f>'Sch-1'!#REF!</f>
        <v>#REF!</v>
      </c>
      <c r="F45" s="104" t="e">
        <f t="shared" si="0"/>
        <v>#REF!</v>
      </c>
      <c r="G45" s="519" t="e">
        <f>'Sch-1'!#REF!</f>
        <v>#REF!</v>
      </c>
    </row>
    <row r="46" spans="1:7" s="426" customFormat="1" ht="17.25" customHeight="1">
      <c r="A46" s="425"/>
      <c r="B46" s="425"/>
      <c r="C46" s="425"/>
      <c r="D46" s="425"/>
      <c r="E46" s="518"/>
      <c r="F46" s="104"/>
      <c r="G46" s="519"/>
    </row>
    <row r="47" spans="1:7" s="429" customFormat="1">
      <c r="A47" s="425" t="e">
        <f>'Sch-1'!#REF!</f>
        <v>#REF!</v>
      </c>
      <c r="B47" s="425" t="e">
        <f>'Sch-1'!#REF!</f>
        <v>#REF!</v>
      </c>
      <c r="C47" s="425"/>
      <c r="D47" s="425"/>
      <c r="E47" s="518"/>
      <c r="F47" s="104"/>
      <c r="G47" s="519"/>
    </row>
    <row r="48" spans="1:7" s="429" customFormat="1">
      <c r="A48" s="425" t="e">
        <f>'Sch-1'!#REF!</f>
        <v>#REF!</v>
      </c>
      <c r="B48" s="425" t="e">
        <f>'Sch-1'!#REF!</f>
        <v>#REF!</v>
      </c>
      <c r="C48" s="425" t="e">
        <f>'Sch-1'!#REF!</f>
        <v>#REF!</v>
      </c>
      <c r="D48" s="425" t="e">
        <f>'Sch-1'!#REF!</f>
        <v>#REF!</v>
      </c>
      <c r="E48" s="518" t="e">
        <f>'Sch-1'!#REF!</f>
        <v>#REF!</v>
      </c>
      <c r="F48" s="104" t="e">
        <f t="shared" si="0"/>
        <v>#REF!</v>
      </c>
      <c r="G48" s="519" t="e">
        <f>'Sch-1'!#REF!</f>
        <v>#REF!</v>
      </c>
    </row>
    <row r="49" spans="1:7" s="429" customFormat="1" ht="15" customHeight="1">
      <c r="A49" s="425" t="e">
        <f>'Sch-1'!#REF!</f>
        <v>#REF!</v>
      </c>
      <c r="B49" s="425" t="e">
        <f>'Sch-1'!#REF!</f>
        <v>#REF!</v>
      </c>
      <c r="C49" s="425" t="e">
        <f>'Sch-1'!#REF!</f>
        <v>#REF!</v>
      </c>
      <c r="D49" s="425" t="e">
        <f>'Sch-1'!#REF!</f>
        <v>#REF!</v>
      </c>
      <c r="E49" s="518" t="e">
        <f>'Sch-1'!#REF!</f>
        <v>#REF!</v>
      </c>
      <c r="F49" s="104" t="e">
        <f t="shared" si="0"/>
        <v>#REF!</v>
      </c>
      <c r="G49" s="519" t="e">
        <f>'Sch-1'!#REF!</f>
        <v>#REF!</v>
      </c>
    </row>
    <row r="50" spans="1:7" s="429" customFormat="1" ht="15" customHeight="1">
      <c r="A50" s="425" t="e">
        <f>'Sch-1'!#REF!</f>
        <v>#REF!</v>
      </c>
      <c r="B50" s="425" t="e">
        <f>'Sch-1'!#REF!</f>
        <v>#REF!</v>
      </c>
      <c r="C50" s="425" t="e">
        <f>'Sch-1'!#REF!</f>
        <v>#REF!</v>
      </c>
      <c r="D50" s="425" t="e">
        <f>'Sch-1'!#REF!</f>
        <v>#REF!</v>
      </c>
      <c r="E50" s="518" t="e">
        <f>'Sch-1'!#REF!</f>
        <v>#REF!</v>
      </c>
      <c r="F50" s="104" t="e">
        <f t="shared" si="0"/>
        <v>#REF!</v>
      </c>
      <c r="G50" s="519" t="e">
        <f>'Sch-1'!#REF!</f>
        <v>#REF!</v>
      </c>
    </row>
    <row r="51" spans="1:7" s="429" customFormat="1">
      <c r="A51" s="425" t="e">
        <f>'Sch-1'!#REF!</f>
        <v>#REF!</v>
      </c>
      <c r="B51" s="425" t="e">
        <f>'Sch-1'!#REF!</f>
        <v>#REF!</v>
      </c>
      <c r="C51" s="425" t="e">
        <f>'Sch-1'!#REF!</f>
        <v>#REF!</v>
      </c>
      <c r="D51" s="425" t="e">
        <f>'Sch-1'!#REF!</f>
        <v>#REF!</v>
      </c>
      <c r="E51" s="518" t="e">
        <f>'Sch-1'!#REF!</f>
        <v>#REF!</v>
      </c>
      <c r="F51" s="104" t="e">
        <f t="shared" si="0"/>
        <v>#REF!</v>
      </c>
      <c r="G51" s="519" t="e">
        <f>'Sch-1'!#REF!</f>
        <v>#REF!</v>
      </c>
    </row>
    <row r="52" spans="1:7" s="429" customFormat="1">
      <c r="A52" s="425"/>
      <c r="B52" s="425"/>
      <c r="C52" s="425"/>
      <c r="D52" s="425"/>
      <c r="E52" s="518"/>
      <c r="F52" s="104"/>
      <c r="G52" s="519"/>
    </row>
    <row r="53" spans="1:7" s="426" customFormat="1" ht="17.25" customHeight="1">
      <c r="A53" s="425" t="e">
        <f>'Sch-1'!#REF!</f>
        <v>#REF!</v>
      </c>
      <c r="B53" s="425" t="e">
        <f>'Sch-1'!#REF!</f>
        <v>#REF!</v>
      </c>
      <c r="C53" s="425"/>
      <c r="D53" s="425"/>
      <c r="E53" s="518"/>
      <c r="F53" s="104"/>
      <c r="G53" s="519"/>
    </row>
    <row r="54" spans="1:7" s="430" customFormat="1" ht="18">
      <c r="A54" s="425" t="e">
        <f>'Sch-1'!#REF!</f>
        <v>#REF!</v>
      </c>
      <c r="B54" s="425" t="e">
        <f>'Sch-1'!#REF!</f>
        <v>#REF!</v>
      </c>
      <c r="C54" s="425" t="e">
        <f>'Sch-1'!#REF!</f>
        <v>#REF!</v>
      </c>
      <c r="D54" s="425" t="e">
        <f>'Sch-1'!#REF!</f>
        <v>#REF!</v>
      </c>
      <c r="E54" s="518" t="e">
        <f>'Sch-1'!#REF!</f>
        <v>#REF!</v>
      </c>
      <c r="F54" s="104" t="e">
        <f t="shared" si="0"/>
        <v>#REF!</v>
      </c>
      <c r="G54" s="519" t="e">
        <f>'Sch-1'!#REF!</f>
        <v>#REF!</v>
      </c>
    </row>
    <row r="55" spans="1:7" s="426" customFormat="1">
      <c r="A55" s="425" t="e">
        <f>'Sch-1'!#REF!</f>
        <v>#REF!</v>
      </c>
      <c r="B55" s="425" t="e">
        <f>'Sch-1'!#REF!</f>
        <v>#REF!</v>
      </c>
      <c r="C55" s="425" t="e">
        <f>'Sch-1'!#REF!</f>
        <v>#REF!</v>
      </c>
      <c r="D55" s="425" t="e">
        <f>'Sch-1'!#REF!</f>
        <v>#REF!</v>
      </c>
      <c r="E55" s="518" t="e">
        <f>'Sch-1'!#REF!</f>
        <v>#REF!</v>
      </c>
      <c r="F55" s="104" t="e">
        <f t="shared" si="0"/>
        <v>#REF!</v>
      </c>
      <c r="G55" s="519" t="e">
        <f>'Sch-1'!#REF!</f>
        <v>#REF!</v>
      </c>
    </row>
    <row r="56" spans="1:7" s="426" customFormat="1" ht="18" customHeight="1">
      <c r="A56" s="425" t="e">
        <f>'Sch-1'!#REF!</f>
        <v>#REF!</v>
      </c>
      <c r="B56" s="425" t="e">
        <f>'Sch-1'!#REF!</f>
        <v>#REF!</v>
      </c>
      <c r="C56" s="425" t="e">
        <f>'Sch-1'!#REF!</f>
        <v>#REF!</v>
      </c>
      <c r="D56" s="425" t="e">
        <f>'Sch-1'!#REF!</f>
        <v>#REF!</v>
      </c>
      <c r="E56" s="518" t="e">
        <f>'Sch-1'!#REF!</f>
        <v>#REF!</v>
      </c>
      <c r="F56" s="104" t="e">
        <f t="shared" si="0"/>
        <v>#REF!</v>
      </c>
      <c r="G56" s="519" t="e">
        <f>'Sch-1'!#REF!</f>
        <v>#REF!</v>
      </c>
    </row>
    <row r="57" spans="1:7" s="426" customFormat="1" ht="18.75" customHeight="1">
      <c r="A57" s="425" t="e">
        <f>'Sch-1'!#REF!</f>
        <v>#REF!</v>
      </c>
      <c r="B57" s="425" t="e">
        <f>'Sch-1'!#REF!</f>
        <v>#REF!</v>
      </c>
      <c r="C57" s="425"/>
      <c r="D57" s="425"/>
      <c r="E57" s="518"/>
      <c r="F57" s="104"/>
      <c r="G57" s="519"/>
    </row>
    <row r="58" spans="1:7" s="426" customFormat="1" ht="18.75" customHeight="1">
      <c r="A58" s="425" t="e">
        <f>'Sch-1'!#REF!</f>
        <v>#REF!</v>
      </c>
      <c r="B58" s="425" t="e">
        <f>'Sch-1'!#REF!</f>
        <v>#REF!</v>
      </c>
      <c r="C58" s="425" t="e">
        <f>'Sch-1'!#REF!</f>
        <v>#REF!</v>
      </c>
      <c r="D58" s="425" t="e">
        <f>'Sch-1'!#REF!</f>
        <v>#REF!</v>
      </c>
      <c r="E58" s="518" t="e">
        <f>'Sch-1'!#REF!</f>
        <v>#REF!</v>
      </c>
      <c r="F58" s="104" t="e">
        <f t="shared" si="0"/>
        <v>#REF!</v>
      </c>
      <c r="G58" s="519" t="e">
        <f>'Sch-1'!#REF!</f>
        <v>#REF!</v>
      </c>
    </row>
    <row r="59" spans="1:7" s="430" customFormat="1" ht="18.75" customHeight="1">
      <c r="A59" s="425" t="e">
        <f>'Sch-1'!#REF!</f>
        <v>#REF!</v>
      </c>
      <c r="B59" s="425" t="e">
        <f>'Sch-1'!#REF!</f>
        <v>#REF!</v>
      </c>
      <c r="C59" s="425" t="e">
        <f>'Sch-1'!#REF!</f>
        <v>#REF!</v>
      </c>
      <c r="D59" s="425" t="e">
        <f>'Sch-1'!#REF!</f>
        <v>#REF!</v>
      </c>
      <c r="E59" s="518" t="e">
        <f>'Sch-1'!#REF!</f>
        <v>#REF!</v>
      </c>
      <c r="F59" s="104" t="e">
        <f t="shared" si="0"/>
        <v>#REF!</v>
      </c>
      <c r="G59" s="519" t="e">
        <f>'Sch-1'!#REF!</f>
        <v>#REF!</v>
      </c>
    </row>
    <row r="60" spans="1:7" s="426" customFormat="1" ht="18.75" customHeight="1">
      <c r="A60" s="425" t="e">
        <f>'Sch-1'!#REF!</f>
        <v>#REF!</v>
      </c>
      <c r="B60" s="425" t="e">
        <f>'Sch-1'!#REF!</f>
        <v>#REF!</v>
      </c>
      <c r="C60" s="425" t="e">
        <f>'Sch-1'!#REF!</f>
        <v>#REF!</v>
      </c>
      <c r="D60" s="425" t="e">
        <f>'Sch-1'!#REF!</f>
        <v>#REF!</v>
      </c>
      <c r="E60" s="518" t="e">
        <f>'Sch-1'!#REF!</f>
        <v>#REF!</v>
      </c>
      <c r="F60" s="104" t="e">
        <f t="shared" si="0"/>
        <v>#REF!</v>
      </c>
      <c r="G60" s="519" t="e">
        <f>'Sch-1'!#REF!</f>
        <v>#REF!</v>
      </c>
    </row>
    <row r="61" spans="1:7" s="426" customFormat="1" ht="17.25" customHeight="1">
      <c r="A61" s="425" t="e">
        <f>'Sch-1'!#REF!</f>
        <v>#REF!</v>
      </c>
      <c r="B61" s="425" t="e">
        <f>'Sch-1'!#REF!</f>
        <v>#REF!</v>
      </c>
      <c r="C61" s="425" t="e">
        <f>'Sch-1'!#REF!</f>
        <v>#REF!</v>
      </c>
      <c r="D61" s="425" t="e">
        <f>'Sch-1'!#REF!</f>
        <v>#REF!</v>
      </c>
      <c r="E61" s="518" t="e">
        <f>'Sch-1'!#REF!</f>
        <v>#REF!</v>
      </c>
      <c r="F61" s="104" t="e">
        <f t="shared" si="0"/>
        <v>#REF!</v>
      </c>
      <c r="G61" s="519" t="e">
        <f>'Sch-1'!#REF!</f>
        <v>#REF!</v>
      </c>
    </row>
    <row r="62" spans="1:7" s="426" customFormat="1" ht="17.25" customHeight="1">
      <c r="A62" s="425" t="e">
        <f>'Sch-1'!#REF!</f>
        <v>#REF!</v>
      </c>
      <c r="B62" s="425" t="e">
        <f>'Sch-1'!#REF!</f>
        <v>#REF!</v>
      </c>
      <c r="C62" s="425" t="e">
        <f>'Sch-1'!#REF!</f>
        <v>#REF!</v>
      </c>
      <c r="D62" s="425" t="e">
        <f>'Sch-1'!#REF!</f>
        <v>#REF!</v>
      </c>
      <c r="E62" s="518" t="e">
        <f>'Sch-1'!#REF!</f>
        <v>#REF!</v>
      </c>
      <c r="F62" s="104" t="e">
        <f t="shared" si="0"/>
        <v>#REF!</v>
      </c>
      <c r="G62" s="519" t="e">
        <f>'Sch-1'!#REF!</f>
        <v>#REF!</v>
      </c>
    </row>
    <row r="63" spans="1:7" s="426" customFormat="1" ht="17.25" customHeight="1">
      <c r="A63" s="425"/>
      <c r="B63" s="425"/>
      <c r="C63" s="425"/>
      <c r="D63" s="425"/>
      <c r="E63" s="518"/>
      <c r="F63" s="104"/>
      <c r="G63" s="519"/>
    </row>
    <row r="64" spans="1:7" s="426" customFormat="1" ht="17.25" customHeight="1">
      <c r="A64" s="425"/>
      <c r="B64" s="425"/>
      <c r="C64" s="425"/>
      <c r="D64" s="425"/>
      <c r="E64" s="518"/>
      <c r="F64" s="104"/>
      <c r="G64" s="519"/>
    </row>
    <row r="65" spans="1:22" s="426" customFormat="1" ht="17.25" customHeight="1">
      <c r="A65" s="425" t="e">
        <f>'Sch-1'!#REF!</f>
        <v>#REF!</v>
      </c>
      <c r="B65" s="425" t="e">
        <f>'Sch-1'!#REF!</f>
        <v>#REF!</v>
      </c>
      <c r="C65" s="425"/>
      <c r="D65" s="425"/>
      <c r="E65" s="518"/>
      <c r="F65" s="104"/>
      <c r="G65" s="519"/>
    </row>
    <row r="66" spans="1:22" s="426" customFormat="1" ht="17.25" customHeight="1">
      <c r="A66" s="425"/>
      <c r="B66" s="425" t="e">
        <f>'Sch-1'!#REF!</f>
        <v>#REF!</v>
      </c>
      <c r="C66" s="425" t="e">
        <f>'Sch-1'!#REF!</f>
        <v>#REF!</v>
      </c>
      <c r="D66" s="425" t="e">
        <f>'Sch-1'!#REF!</f>
        <v>#REF!</v>
      </c>
      <c r="E66" s="518" t="e">
        <f>'Sch-1'!#REF!</f>
        <v>#REF!</v>
      </c>
      <c r="F66" s="104" t="e">
        <f t="shared" si="0"/>
        <v>#REF!</v>
      </c>
      <c r="G66" s="519" t="e">
        <f>'Sch-1'!#REF!</f>
        <v>#REF!</v>
      </c>
    </row>
    <row r="67" spans="1:22" s="426" customFormat="1" ht="17.25" customHeight="1">
      <c r="A67" s="425"/>
      <c r="B67" s="425" t="e">
        <f>'Sch-1'!#REF!</f>
        <v>#REF!</v>
      </c>
      <c r="C67" s="425"/>
      <c r="D67" s="425"/>
      <c r="E67" s="518"/>
      <c r="F67" s="104"/>
      <c r="G67" s="519"/>
    </row>
    <row r="68" spans="1:22" s="426" customFormat="1" ht="17.25" customHeight="1">
      <c r="A68" s="425"/>
      <c r="B68" s="425" t="e">
        <f>'Sch-1'!#REF!</f>
        <v>#REF!</v>
      </c>
      <c r="C68" s="425" t="e">
        <f>'Sch-1'!#REF!</f>
        <v>#REF!</v>
      </c>
      <c r="D68" s="425" t="e">
        <f>'Sch-1'!#REF!</f>
        <v>#REF!</v>
      </c>
      <c r="E68" s="518" t="e">
        <f>'Sch-1'!#REF!</f>
        <v>#REF!</v>
      </c>
      <c r="F68" s="104" t="e">
        <f t="shared" si="0"/>
        <v>#REF!</v>
      </c>
      <c r="G68" s="519" t="e">
        <f>'Sch-1'!#REF!</f>
        <v>#REF!</v>
      </c>
    </row>
    <row r="69" spans="1:22" s="426" customFormat="1" ht="17.25" customHeight="1">
      <c r="A69" s="425"/>
      <c r="B69" s="425" t="e">
        <f>'Sch-1'!#REF!</f>
        <v>#REF!</v>
      </c>
      <c r="C69" s="425" t="e">
        <f>'Sch-1'!#REF!</f>
        <v>#REF!</v>
      </c>
      <c r="D69" s="425" t="e">
        <f>'Sch-1'!#REF!</f>
        <v>#REF!</v>
      </c>
      <c r="E69" s="518" t="e">
        <f>'Sch-1'!#REF!</f>
        <v>#REF!</v>
      </c>
      <c r="F69" s="104" t="e">
        <f>IF(E69=0, "Included",IF(ISERROR(D69*E69), E69, D69*E69))</f>
        <v>#REF!</v>
      </c>
      <c r="G69" s="519" t="e">
        <f>'Sch-1'!#REF!</f>
        <v>#REF!</v>
      </c>
    </row>
    <row r="70" spans="1:22" s="426" customFormat="1" ht="18" customHeight="1">
      <c r="A70" s="425"/>
      <c r="B70" s="425"/>
      <c r="C70" s="425"/>
      <c r="D70" s="425"/>
      <c r="E70" s="518"/>
      <c r="F70" s="104"/>
      <c r="G70" s="519"/>
    </row>
    <row r="71" spans="1:22" s="426" customFormat="1" ht="18" customHeight="1">
      <c r="A71" s="431"/>
      <c r="B71" s="380" t="s">
        <v>241</v>
      </c>
      <c r="C71" s="432"/>
      <c r="D71" s="433"/>
      <c r="E71" s="427"/>
      <c r="F71" s="104">
        <f>SUMIF(G18:G70,"Direct",F18:F70)</f>
        <v>0</v>
      </c>
      <c r="G71" s="434" t="s">
        <v>97</v>
      </c>
    </row>
    <row r="72" spans="1:22" s="426" customFormat="1" ht="18" customHeight="1">
      <c r="A72" s="431"/>
      <c r="B72" s="380" t="s">
        <v>242</v>
      </c>
      <c r="C72" s="432"/>
      <c r="D72" s="433"/>
      <c r="E72" s="427"/>
      <c r="F72" s="104">
        <f>SUMIF(G18:G70,"Bought-Out",F18:F70)</f>
        <v>0</v>
      </c>
      <c r="G72" s="434"/>
    </row>
    <row r="73" spans="1:22" ht="44.1" customHeight="1">
      <c r="A73" s="379"/>
      <c r="B73" s="380" t="s">
        <v>243</v>
      </c>
      <c r="C73" s="381"/>
      <c r="D73" s="382"/>
      <c r="E73" s="378"/>
      <c r="F73" s="378">
        <f>F71+F72</f>
        <v>0</v>
      </c>
      <c r="G73" s="1081"/>
      <c r="I73" s="354"/>
      <c r="P73" s="349"/>
      <c r="Q73" s="348"/>
      <c r="S73" s="349"/>
      <c r="T73" s="348"/>
      <c r="V73" s="337"/>
    </row>
    <row r="74" spans="1:22" ht="26.1" customHeight="1">
      <c r="A74" s="1082"/>
      <c r="B74" s="1207" t="s">
        <v>244</v>
      </c>
      <c r="C74" s="1207"/>
      <c r="D74" s="1207"/>
      <c r="E74" s="104"/>
      <c r="F74" s="104" t="e">
        <f>'Sch-7 Dis'!F19</f>
        <v>#REF!</v>
      </c>
      <c r="G74" s="10"/>
      <c r="I74" s="250"/>
      <c r="J74" s="183"/>
      <c r="K74" s="183"/>
      <c r="L74" s="183"/>
      <c r="M74" s="183"/>
      <c r="N74" s="1"/>
      <c r="O74" s="1"/>
      <c r="P74" s="89"/>
      <c r="Q74" s="348" t="e">
        <f>'Sch-7'!#REF!</f>
        <v>#REF!</v>
      </c>
      <c r="R74" s="6"/>
      <c r="S74" s="89"/>
      <c r="T74" s="348" t="e">
        <f>'Sch-7'!#REF!</f>
        <v>#REF!</v>
      </c>
      <c r="U74" s="1"/>
      <c r="V74" s="1"/>
    </row>
    <row r="75" spans="1:22" ht="26.1" customHeight="1">
      <c r="A75" s="1083"/>
      <c r="B75" s="1208" t="s">
        <v>224</v>
      </c>
      <c r="C75" s="1208"/>
      <c r="D75" s="1208"/>
      <c r="E75" s="383"/>
      <c r="F75" s="383" t="e">
        <f>F73+F74</f>
        <v>#REF!</v>
      </c>
      <c r="G75" s="384"/>
      <c r="I75" s="250"/>
      <c r="J75" s="183"/>
      <c r="K75" s="183"/>
      <c r="L75" s="183"/>
      <c r="M75" s="183"/>
      <c r="N75" s="1"/>
      <c r="O75" s="1"/>
      <c r="P75" s="89"/>
      <c r="Q75" s="351" t="e">
        <f>SUM(#REF!,Q74)</f>
        <v>#REF!</v>
      </c>
      <c r="R75" s="11"/>
      <c r="S75" s="187"/>
      <c r="T75" s="351" t="e">
        <f>#REF!+T74</f>
        <v>#REF!</v>
      </c>
      <c r="U75" s="1"/>
      <c r="V75" s="352"/>
    </row>
    <row r="76" spans="1:22" ht="16.5" customHeight="1">
      <c r="A76" s="1209"/>
      <c r="B76" s="1209"/>
      <c r="C76" s="1209"/>
      <c r="D76" s="1209"/>
      <c r="E76" s="1209"/>
      <c r="F76" s="1209"/>
      <c r="G76" s="1209"/>
      <c r="P76" s="352" t="s">
        <v>245</v>
      </c>
      <c r="Q76" s="349" t="e">
        <f>F75-Q75</f>
        <v>#REF!</v>
      </c>
      <c r="S76" s="352" t="s">
        <v>246</v>
      </c>
      <c r="T76" s="349" t="e">
        <f>Q75-T75</f>
        <v>#REF!</v>
      </c>
    </row>
    <row r="77" spans="1:22" ht="16.5" customHeight="1">
      <c r="A77" s="6"/>
      <c r="B77" s="1210" t="str">
        <f>IF((18-COUNTA(G17:G70))&gt;0,"Do not leave Mode of Transaction Blank for any item. "&amp;(18-COUNTA(G17:G70))&amp;" item(s) is(are) left blank, if you leave it blank, the same shall be deemed to be 'Bought-out'", " ")</f>
        <v xml:space="preserve"> </v>
      </c>
      <c r="C77" s="1210"/>
      <c r="D77" s="1210"/>
      <c r="E77" s="1210"/>
      <c r="F77" s="1210"/>
      <c r="G77" s="1210"/>
      <c r="P77" s="1" t="s">
        <v>247</v>
      </c>
      <c r="Q77" s="1" t="e">
        <f>IF(#REF!&gt;0,#REF! &amp; " item(s) in Sch-1", "")</f>
        <v>#REF!</v>
      </c>
    </row>
    <row r="78" spans="1:22" ht="24" customHeight="1">
      <c r="A78" s="74"/>
      <c r="B78" s="1210"/>
      <c r="C78" s="1210"/>
      <c r="D78" s="1210"/>
      <c r="E78" s="1210"/>
      <c r="F78" s="1210"/>
      <c r="G78" s="1210"/>
    </row>
    <row r="79" spans="1:22" ht="117.75" customHeight="1">
      <c r="A79" s="75" t="s">
        <v>226</v>
      </c>
      <c r="B79" s="1211" t="s">
        <v>248</v>
      </c>
      <c r="C79" s="1211"/>
      <c r="D79" s="1211"/>
      <c r="E79" s="1211"/>
      <c r="F79" s="1211"/>
      <c r="G79" s="1211"/>
    </row>
    <row r="80" spans="1:22" ht="33.6" customHeight="1">
      <c r="A80" s="11"/>
      <c r="B80" s="2"/>
      <c r="C80" s="2"/>
      <c r="D80" s="6"/>
      <c r="E80" s="1"/>
      <c r="F80" s="1"/>
      <c r="G80" s="1"/>
    </row>
    <row r="81" spans="1:7" ht="33.6" customHeight="1">
      <c r="A81" s="35" t="s">
        <v>230</v>
      </c>
      <c r="B81" s="113" t="str">
        <f>'Names of Bidder'!D31&amp;"-"&amp; 'Names of Bidder'!E31&amp;"-" &amp;'Names of Bidder'!F31</f>
        <v>--</v>
      </c>
      <c r="C81" s="12"/>
      <c r="D81" s="36"/>
      <c r="E81" s="1"/>
      <c r="F81" s="1"/>
      <c r="G81" s="186"/>
    </row>
    <row r="82" spans="1:7" ht="33.6" customHeight="1">
      <c r="A82" s="35" t="s">
        <v>231</v>
      </c>
      <c r="B82" s="113" t="str">
        <f>IF('Names of Bidder'!D32=0, "", 'Names of Bidder'!D32)</f>
        <v/>
      </c>
      <c r="C82" s="1"/>
      <c r="D82" s="36" t="s">
        <v>232</v>
      </c>
      <c r="E82" s="186" t="str">
        <f>IF('Names of Bidder'!D24=0, "", 'Names of Bidder'!D24)</f>
        <v/>
      </c>
      <c r="F82" s="1"/>
      <c r="G82" s="186"/>
    </row>
    <row r="83" spans="1:7" ht="33.6" customHeight="1">
      <c r="A83" s="199"/>
      <c r="B83" s="198"/>
      <c r="C83" s="192"/>
      <c r="D83" s="36" t="s">
        <v>233</v>
      </c>
      <c r="E83" s="186" t="str">
        <f>IF('Names of Bidder'!D25=0, "", 'Names of Bidder'!D25)</f>
        <v/>
      </c>
      <c r="F83" s="192"/>
      <c r="G83" s="192"/>
    </row>
    <row r="84" spans="1:7" ht="33.6" customHeight="1">
      <c r="A84" s="199"/>
      <c r="B84" s="198"/>
      <c r="C84" s="192"/>
      <c r="D84" s="36"/>
      <c r="E84" s="207"/>
      <c r="F84" s="192"/>
      <c r="G84" s="192"/>
    </row>
    <row r="85" spans="1:7">
      <c r="A85" s="199"/>
      <c r="B85" s="199"/>
      <c r="C85" s="199"/>
      <c r="D85" s="199"/>
      <c r="E85" s="192"/>
      <c r="F85" s="192"/>
      <c r="G85" s="192"/>
    </row>
    <row r="86" spans="1:7">
      <c r="A86" s="199"/>
      <c r="B86" s="199"/>
      <c r="C86" s="199"/>
      <c r="D86" s="199"/>
      <c r="E86" s="192"/>
      <c r="F86" s="192"/>
      <c r="G86" s="192"/>
    </row>
    <row r="87" spans="1:7">
      <c r="A87" s="199"/>
      <c r="B87" s="199"/>
      <c r="C87" s="199"/>
      <c r="D87" s="199"/>
      <c r="E87" s="192"/>
      <c r="F87" s="192"/>
      <c r="G87" s="192"/>
    </row>
    <row r="88" spans="1:7">
      <c r="A88" s="199"/>
      <c r="B88" s="199"/>
      <c r="C88" s="199"/>
      <c r="D88" s="199"/>
      <c r="E88" s="192"/>
      <c r="F88" s="192"/>
      <c r="G88" s="192"/>
    </row>
    <row r="89" spans="1:7">
      <c r="A89" s="199"/>
      <c r="B89" s="199"/>
      <c r="C89" s="199"/>
      <c r="D89" s="199"/>
      <c r="E89" s="192"/>
      <c r="F89" s="192"/>
      <c r="G89" s="192"/>
    </row>
    <row r="90" spans="1:7">
      <c r="A90" s="199"/>
      <c r="B90" s="199"/>
      <c r="C90" s="199"/>
      <c r="D90" s="199"/>
      <c r="E90" s="192"/>
      <c r="F90" s="192"/>
      <c r="G90" s="192"/>
    </row>
    <row r="91" spans="1:7">
      <c r="A91" s="199"/>
      <c r="B91" s="199"/>
      <c r="C91" s="199"/>
      <c r="D91" s="199"/>
      <c r="E91" s="192"/>
      <c r="F91" s="192"/>
      <c r="G91" s="192"/>
    </row>
    <row r="92" spans="1:7">
      <c r="A92" s="199"/>
      <c r="B92" s="199"/>
      <c r="C92" s="199"/>
      <c r="D92" s="199"/>
      <c r="E92" s="192"/>
      <c r="F92" s="192"/>
      <c r="G92" s="192"/>
    </row>
    <row r="93" spans="1:7">
      <c r="A93" s="199"/>
      <c r="B93" s="199"/>
      <c r="C93" s="199"/>
      <c r="D93" s="199"/>
      <c r="E93" s="192"/>
      <c r="F93" s="192"/>
      <c r="G93" s="192"/>
    </row>
    <row r="94" spans="1:7">
      <c r="A94" s="199"/>
      <c r="B94" s="199"/>
      <c r="C94" s="199"/>
      <c r="D94" s="199"/>
      <c r="E94" s="192"/>
      <c r="F94" s="192"/>
      <c r="G94" s="192"/>
    </row>
    <row r="95" spans="1:7">
      <c r="A95" s="199"/>
      <c r="B95" s="199"/>
      <c r="C95" s="199"/>
      <c r="D95" s="199"/>
      <c r="E95" s="192"/>
      <c r="F95" s="192"/>
      <c r="G95" s="192"/>
    </row>
    <row r="96" spans="1:7">
      <c r="A96" s="199"/>
      <c r="B96" s="199"/>
      <c r="C96" s="199"/>
      <c r="D96" s="199"/>
      <c r="E96" s="192"/>
      <c r="F96" s="192"/>
      <c r="G96" s="192"/>
    </row>
    <row r="97" spans="1:24">
      <c r="A97" s="199"/>
      <c r="B97" s="199"/>
      <c r="C97" s="199"/>
      <c r="D97" s="199"/>
      <c r="E97" s="192"/>
      <c r="F97" s="192"/>
      <c r="G97" s="192"/>
    </row>
    <row r="98" spans="1:24">
      <c r="A98" s="199"/>
      <c r="B98" s="199"/>
      <c r="C98" s="199"/>
      <c r="D98" s="199"/>
      <c r="E98" s="192"/>
      <c r="F98" s="192"/>
      <c r="G98" s="192"/>
    </row>
    <row r="99" spans="1:24">
      <c r="A99" s="199"/>
      <c r="B99" s="199"/>
      <c r="C99" s="199"/>
      <c r="D99" s="199"/>
      <c r="E99" s="192"/>
      <c r="F99" s="192"/>
      <c r="G99" s="192"/>
    </row>
    <row r="100" spans="1:24">
      <c r="A100" s="199"/>
      <c r="B100" s="199"/>
      <c r="C100" s="199"/>
      <c r="D100" s="199"/>
      <c r="E100" s="192"/>
      <c r="F100" s="192"/>
      <c r="G100" s="192"/>
    </row>
    <row r="101" spans="1:24">
      <c r="A101" s="199"/>
      <c r="B101" s="199"/>
      <c r="C101" s="199"/>
      <c r="D101" s="199"/>
      <c r="E101" s="192"/>
      <c r="F101" s="192"/>
      <c r="G101" s="192"/>
    </row>
    <row r="102" spans="1:24">
      <c r="A102" s="199"/>
      <c r="B102" s="199"/>
      <c r="C102" s="199"/>
      <c r="D102" s="199"/>
      <c r="E102" s="192"/>
      <c r="F102" s="192"/>
      <c r="G102" s="192"/>
    </row>
    <row r="103" spans="1:24">
      <c r="A103" s="199"/>
      <c r="B103" s="199"/>
      <c r="C103" s="199"/>
      <c r="D103" s="199"/>
      <c r="E103" s="192"/>
      <c r="F103" s="192"/>
      <c r="G103" s="192"/>
    </row>
    <row r="104" spans="1:24">
      <c r="A104" s="199"/>
      <c r="B104" s="199"/>
      <c r="C104" s="199"/>
      <c r="D104" s="199"/>
      <c r="E104" s="192"/>
      <c r="F104" s="192"/>
      <c r="G104" s="192"/>
    </row>
    <row r="105" spans="1:24">
      <c r="A105" s="199"/>
      <c r="B105" s="199"/>
      <c r="C105" s="199"/>
      <c r="D105" s="199"/>
      <c r="E105" s="192"/>
      <c r="F105" s="192"/>
      <c r="G105" s="192"/>
    </row>
    <row r="106" spans="1:24">
      <c r="A106" s="199"/>
      <c r="B106" s="199"/>
      <c r="C106" s="199"/>
      <c r="D106" s="199"/>
      <c r="E106" s="192"/>
      <c r="F106" s="192"/>
      <c r="G106" s="192"/>
    </row>
    <row r="107" spans="1:24">
      <c r="A107" s="199"/>
      <c r="B107" s="199"/>
      <c r="C107" s="199"/>
      <c r="D107" s="199"/>
      <c r="E107" s="192"/>
      <c r="F107" s="192"/>
      <c r="G107" s="192"/>
    </row>
    <row r="108" spans="1:24">
      <c r="A108" s="199"/>
      <c r="B108" s="199"/>
      <c r="C108" s="199"/>
      <c r="D108" s="199"/>
      <c r="E108" s="192"/>
      <c r="F108" s="192"/>
      <c r="G108" s="192"/>
    </row>
    <row r="109" spans="1:24" ht="18" customHeight="1">
      <c r="A109" s="205"/>
      <c r="B109" s="197"/>
      <c r="C109" s="205"/>
      <c r="D109" s="205"/>
      <c r="E109" s="206"/>
      <c r="F109" s="206"/>
      <c r="G109" s="207"/>
      <c r="T109" s="4"/>
    </row>
    <row r="110" spans="1:24" ht="18" customHeight="1">
      <c r="A110" s="197"/>
      <c r="B110" s="197"/>
      <c r="C110" s="197"/>
      <c r="D110" s="197"/>
      <c r="E110" s="192"/>
      <c r="F110" s="192"/>
      <c r="G110" s="192"/>
      <c r="Q110" s="6"/>
      <c r="T110" s="4"/>
    </row>
    <row r="111" spans="1:24" ht="39.950000000000003" customHeight="1">
      <c r="A111" s="1212"/>
      <c r="B111" s="1212"/>
      <c r="C111" s="1212"/>
      <c r="D111" s="1212"/>
      <c r="E111" s="1212"/>
      <c r="F111" s="1212"/>
      <c r="G111" s="1212"/>
      <c r="O111" s="4"/>
      <c r="P111" s="304"/>
      <c r="Q111" s="304"/>
      <c r="R111" s="304"/>
      <c r="T111" s="4"/>
      <c r="U111" s="1"/>
      <c r="W111" s="1200"/>
      <c r="X111" s="1200"/>
    </row>
    <row r="112" spans="1:24" ht="21.95" customHeight="1">
      <c r="A112" s="1213"/>
      <c r="B112" s="1213"/>
      <c r="C112" s="1213"/>
      <c r="D112" s="1213"/>
      <c r="E112" s="1213"/>
      <c r="F112" s="1213"/>
      <c r="G112" s="1213"/>
      <c r="O112" s="4"/>
      <c r="P112" s="304"/>
      <c r="Q112" s="304"/>
      <c r="R112" s="304"/>
      <c r="T112" s="4"/>
      <c r="U112" s="1"/>
    </row>
    <row r="113" spans="1:41" ht="18" customHeight="1">
      <c r="A113" s="199"/>
      <c r="B113" s="199"/>
      <c r="C113" s="199"/>
      <c r="D113" s="199"/>
      <c r="E113" s="192"/>
      <c r="F113" s="192"/>
      <c r="G113" s="192"/>
      <c r="O113" s="4"/>
      <c r="P113" s="304"/>
      <c r="Q113" s="304"/>
      <c r="R113" s="304"/>
    </row>
    <row r="114" spans="1:41" ht="18" customHeight="1">
      <c r="A114" s="204"/>
      <c r="B114" s="191"/>
      <c r="C114" s="204"/>
      <c r="D114" s="204"/>
      <c r="E114" s="201"/>
      <c r="F114" s="192"/>
      <c r="G114" s="191"/>
      <c r="O114" s="4"/>
      <c r="P114" s="304"/>
      <c r="Q114" s="304"/>
      <c r="R114" s="304"/>
    </row>
    <row r="115" spans="1:41" ht="35.25" customHeight="1">
      <c r="A115" s="1214"/>
      <c r="B115" s="1214"/>
      <c r="C115" s="1214"/>
      <c r="D115" s="1214"/>
      <c r="E115" s="202"/>
      <c r="F115" s="192"/>
      <c r="G115" s="191"/>
      <c r="O115" s="354"/>
      <c r="P115" s="341"/>
      <c r="Q115" s="341"/>
      <c r="R115" s="341"/>
      <c r="W115" s="1200"/>
      <c r="X115" s="1200"/>
    </row>
    <row r="116" spans="1:41" ht="18" customHeight="1">
      <c r="A116" s="204"/>
      <c r="B116" s="1206"/>
      <c r="C116" s="1206"/>
      <c r="D116" s="1206"/>
      <c r="E116" s="202"/>
      <c r="F116" s="192"/>
      <c r="G116" s="191"/>
      <c r="O116" s="4"/>
      <c r="P116" s="342"/>
      <c r="Q116" s="342"/>
      <c r="R116" s="342"/>
    </row>
    <row r="117" spans="1:41" ht="18" customHeight="1">
      <c r="A117" s="204"/>
      <c r="B117" s="1206"/>
      <c r="C117" s="1206"/>
      <c r="D117" s="1206"/>
      <c r="E117" s="202"/>
      <c r="F117" s="192"/>
      <c r="G117" s="191"/>
      <c r="O117" s="4"/>
      <c r="P117" s="342"/>
      <c r="Q117" s="342"/>
      <c r="R117" s="342"/>
    </row>
    <row r="118" spans="1:41" ht="18" customHeight="1">
      <c r="A118" s="191"/>
      <c r="B118" s="1206"/>
      <c r="C118" s="1206"/>
      <c r="D118" s="1206"/>
      <c r="E118" s="202"/>
      <c r="F118" s="192"/>
      <c r="G118" s="191"/>
      <c r="O118" s="354"/>
      <c r="P118" s="356"/>
      <c r="Q118" s="353"/>
      <c r="R118" s="343"/>
    </row>
    <row r="119" spans="1:41" ht="18" customHeight="1">
      <c r="A119" s="191"/>
      <c r="B119" s="1206"/>
      <c r="C119" s="1206"/>
      <c r="D119" s="1206"/>
      <c r="E119" s="202"/>
      <c r="F119" s="192"/>
      <c r="G119" s="191"/>
      <c r="W119" s="1200"/>
      <c r="X119" s="1200"/>
    </row>
    <row r="120" spans="1:41" ht="18" customHeight="1">
      <c r="A120" s="191"/>
      <c r="B120" s="191"/>
      <c r="C120" s="191"/>
      <c r="D120" s="191"/>
      <c r="E120" s="204"/>
      <c r="F120" s="192"/>
      <c r="G120" s="192"/>
      <c r="Y120" s="344"/>
    </row>
    <row r="121" spans="1:41" ht="40.5" customHeight="1">
      <c r="A121" s="1216"/>
      <c r="B121" s="1216"/>
      <c r="C121" s="1216"/>
      <c r="D121" s="1216"/>
      <c r="E121" s="1216"/>
      <c r="F121" s="1216"/>
      <c r="G121" s="1216"/>
      <c r="H121" s="372"/>
      <c r="I121" s="251"/>
      <c r="J121" s="252"/>
      <c r="K121" s="252"/>
      <c r="L121" s="252"/>
      <c r="M121" s="252"/>
      <c r="Q121" s="6"/>
      <c r="Y121" s="344"/>
    </row>
    <row r="122" spans="1:41" ht="18" customHeight="1">
      <c r="A122" s="199"/>
      <c r="B122" s="199"/>
      <c r="C122" s="199"/>
      <c r="D122" s="199"/>
      <c r="E122" s="206"/>
      <c r="F122" s="206"/>
      <c r="G122" s="207"/>
      <c r="P122" s="1198"/>
      <c r="Q122" s="1198"/>
      <c r="S122" s="1199"/>
      <c r="T122" s="1199"/>
      <c r="W122" s="1200"/>
      <c r="X122" s="1200"/>
    </row>
    <row r="123" spans="1:41" ht="66" customHeight="1">
      <c r="A123" s="221"/>
      <c r="B123" s="221"/>
      <c r="C123" s="195"/>
      <c r="D123" s="195"/>
      <c r="E123" s="221"/>
      <c r="F123" s="221"/>
      <c r="G123" s="221"/>
      <c r="P123" s="305"/>
      <c r="Q123" s="305"/>
      <c r="S123" s="305"/>
      <c r="T123" s="305"/>
    </row>
    <row r="124" spans="1:41" ht="18" customHeight="1">
      <c r="A124" s="195"/>
      <c r="B124" s="195"/>
      <c r="C124" s="195"/>
      <c r="D124" s="195"/>
      <c r="E124" s="195"/>
      <c r="F124" s="195"/>
      <c r="G124" s="195"/>
      <c r="P124" s="187"/>
      <c r="Q124" s="187"/>
      <c r="S124" s="187"/>
      <c r="T124" s="187"/>
    </row>
    <row r="125" spans="1:41" s="322" customFormat="1" ht="18" customHeight="1">
      <c r="A125" s="213"/>
      <c r="B125" s="229"/>
      <c r="C125" s="210"/>
      <c r="D125" s="230"/>
      <c r="E125" s="231"/>
      <c r="F125" s="232"/>
      <c r="G125" s="192"/>
      <c r="H125" s="354"/>
      <c r="I125" s="250"/>
      <c r="J125" s="183"/>
      <c r="K125" s="183"/>
      <c r="L125" s="183"/>
      <c r="M125" s="183"/>
      <c r="N125" s="1"/>
      <c r="O125" s="1"/>
      <c r="P125" s="187"/>
      <c r="Q125" s="345"/>
      <c r="R125" s="6"/>
      <c r="S125" s="187"/>
      <c r="T125" s="345"/>
      <c r="U125" s="1"/>
      <c r="V125" s="1"/>
      <c r="W125" s="1"/>
      <c r="X125" s="1"/>
      <c r="Y125" s="1"/>
      <c r="Z125" s="1"/>
      <c r="AA125" s="1"/>
      <c r="AB125" s="183"/>
      <c r="AC125" s="183"/>
      <c r="AD125" s="183"/>
      <c r="AE125" s="183"/>
      <c r="AF125" s="183"/>
      <c r="AG125" s="183"/>
      <c r="AH125" s="183"/>
      <c r="AI125" s="183"/>
      <c r="AJ125" s="183"/>
      <c r="AK125" s="183"/>
      <c r="AL125" s="183"/>
      <c r="AM125" s="183"/>
      <c r="AN125" s="183"/>
      <c r="AO125" s="183"/>
    </row>
    <row r="126" spans="1:41" ht="111" customHeight="1">
      <c r="A126" s="214"/>
      <c r="B126" s="233"/>
      <c r="C126" s="210"/>
      <c r="D126" s="210"/>
      <c r="E126" s="234"/>
      <c r="F126" s="235"/>
      <c r="G126" s="236"/>
      <c r="P126" s="347"/>
      <c r="Q126" s="346"/>
      <c r="S126" s="347"/>
      <c r="T126" s="346"/>
      <c r="W126" s="1200"/>
      <c r="X126" s="1200"/>
    </row>
    <row r="127" spans="1:41" ht="21.95" customHeight="1">
      <c r="A127" s="214"/>
      <c r="B127" s="237"/>
      <c r="C127" s="210"/>
      <c r="D127" s="210"/>
      <c r="E127" s="238"/>
      <c r="F127" s="239"/>
      <c r="G127" s="192"/>
      <c r="P127" s="349"/>
      <c r="Q127" s="348"/>
      <c r="S127" s="349"/>
      <c r="T127" s="348"/>
    </row>
    <row r="128" spans="1:41" ht="21.95" customHeight="1">
      <c r="A128" s="212"/>
      <c r="B128" s="216"/>
      <c r="C128" s="210"/>
      <c r="D128" s="230"/>
      <c r="E128" s="231"/>
      <c r="F128" s="232"/>
      <c r="G128" s="192"/>
      <c r="P128" s="349"/>
      <c r="Q128" s="348"/>
      <c r="S128" s="349"/>
      <c r="T128" s="348"/>
      <c r="V128" s="337"/>
    </row>
    <row r="129" spans="1:24" ht="21.95" customHeight="1">
      <c r="A129" s="212"/>
      <c r="B129" s="216"/>
      <c r="C129" s="210"/>
      <c r="D129" s="230"/>
      <c r="E129" s="231"/>
      <c r="F129" s="232"/>
      <c r="G129" s="192"/>
      <c r="P129" s="349"/>
      <c r="Q129" s="348"/>
      <c r="S129" s="349"/>
      <c r="T129" s="348"/>
      <c r="V129" s="337"/>
    </row>
    <row r="130" spans="1:24">
      <c r="A130" s="214"/>
      <c r="B130" s="233"/>
      <c r="C130" s="210"/>
      <c r="D130" s="230"/>
      <c r="E130" s="231"/>
      <c r="F130" s="232"/>
      <c r="G130" s="192"/>
      <c r="P130" s="349"/>
      <c r="Q130" s="348"/>
      <c r="S130" s="349"/>
      <c r="T130" s="348"/>
      <c r="V130" s="337"/>
      <c r="W130" s="1200"/>
      <c r="X130" s="1200"/>
    </row>
    <row r="131" spans="1:24" ht="21.95" customHeight="1">
      <c r="A131" s="214"/>
      <c r="B131" s="237"/>
      <c r="C131" s="210"/>
      <c r="D131" s="230"/>
      <c r="E131" s="231"/>
      <c r="F131" s="232"/>
      <c r="G131" s="236"/>
      <c r="P131" s="349"/>
      <c r="Q131" s="348"/>
      <c r="S131" s="349"/>
      <c r="T131" s="348"/>
      <c r="V131" s="337"/>
    </row>
    <row r="132" spans="1:24" ht="21.95" customHeight="1">
      <c r="A132" s="214"/>
      <c r="B132" s="216"/>
      <c r="C132" s="210"/>
      <c r="D132" s="230"/>
      <c r="E132" s="231"/>
      <c r="F132" s="232"/>
      <c r="G132" s="192"/>
      <c r="P132" s="349"/>
      <c r="Q132" s="348"/>
      <c r="S132" s="349"/>
      <c r="T132" s="348"/>
      <c r="V132" s="337"/>
    </row>
    <row r="133" spans="1:24" ht="21.95" customHeight="1">
      <c r="A133" s="214"/>
      <c r="B133" s="216"/>
      <c r="C133" s="210"/>
      <c r="D133" s="230"/>
      <c r="E133" s="231"/>
      <c r="F133" s="232"/>
      <c r="G133" s="192"/>
      <c r="P133" s="349"/>
      <c r="Q133" s="348"/>
      <c r="S133" s="349"/>
      <c r="T133" s="348"/>
      <c r="V133" s="337"/>
    </row>
    <row r="134" spans="1:24">
      <c r="A134" s="214"/>
      <c r="B134" s="233"/>
      <c r="C134" s="210"/>
      <c r="D134" s="210"/>
      <c r="E134" s="231"/>
      <c r="F134" s="232"/>
      <c r="G134" s="236"/>
      <c r="P134" s="349"/>
      <c r="Q134" s="348"/>
      <c r="S134" s="349"/>
      <c r="T134" s="348"/>
      <c r="V134" s="337"/>
    </row>
    <row r="135" spans="1:24" ht="21.95" customHeight="1">
      <c r="A135" s="214"/>
      <c r="B135" s="237"/>
      <c r="C135" s="210"/>
      <c r="D135" s="210"/>
      <c r="E135" s="240"/>
      <c r="F135" s="232"/>
      <c r="G135" s="241"/>
      <c r="P135" s="349"/>
      <c r="Q135" s="348"/>
      <c r="S135" s="349"/>
      <c r="T135" s="348"/>
      <c r="V135" s="337"/>
    </row>
    <row r="136" spans="1:24" ht="35.1" customHeight="1">
      <c r="A136" s="212"/>
      <c r="B136" s="242"/>
      <c r="C136" s="210"/>
      <c r="D136" s="230"/>
      <c r="E136" s="231"/>
      <c r="F136" s="232"/>
      <c r="G136" s="192"/>
      <c r="N136" s="4"/>
      <c r="P136" s="349"/>
      <c r="Q136" s="348"/>
      <c r="S136" s="349"/>
      <c r="T136" s="348"/>
      <c r="V136" s="337"/>
    </row>
    <row r="137" spans="1:24" ht="21.95" customHeight="1">
      <c r="A137" s="212"/>
      <c r="B137" s="243"/>
      <c r="C137" s="210"/>
      <c r="D137" s="230"/>
      <c r="E137" s="240"/>
      <c r="F137" s="232"/>
      <c r="G137" s="192"/>
      <c r="N137" s="4"/>
      <c r="P137" s="349"/>
      <c r="Q137" s="348"/>
      <c r="S137" s="349"/>
      <c r="T137" s="348"/>
      <c r="V137" s="337"/>
    </row>
    <row r="138" spans="1:24" ht="21.95" customHeight="1">
      <c r="A138" s="212"/>
      <c r="B138" s="243"/>
      <c r="C138" s="210"/>
      <c r="D138" s="230"/>
      <c r="E138" s="240"/>
      <c r="F138" s="232"/>
      <c r="G138" s="192"/>
      <c r="N138" s="4"/>
      <c r="P138" s="349"/>
      <c r="Q138" s="348"/>
      <c r="S138" s="349"/>
      <c r="T138" s="348"/>
      <c r="V138" s="337"/>
    </row>
    <row r="139" spans="1:24" ht="24" customHeight="1">
      <c r="A139" s="213"/>
      <c r="B139" s="217"/>
      <c r="C139" s="210"/>
      <c r="D139" s="230"/>
      <c r="E139" s="231"/>
      <c r="F139" s="232"/>
      <c r="G139" s="192"/>
      <c r="J139" s="183"/>
      <c r="K139" s="183"/>
      <c r="L139" s="183"/>
      <c r="M139" s="183"/>
      <c r="N139" s="1"/>
      <c r="O139" s="1"/>
      <c r="P139" s="349"/>
      <c r="Q139" s="348"/>
      <c r="R139" s="6"/>
      <c r="S139" s="349"/>
      <c r="T139" s="348"/>
      <c r="U139" s="1"/>
      <c r="V139" s="6"/>
    </row>
    <row r="140" spans="1:24" ht="24" customHeight="1">
      <c r="A140" s="212"/>
      <c r="B140" s="244"/>
      <c r="C140" s="210"/>
      <c r="D140" s="230"/>
      <c r="E140" s="231"/>
      <c r="F140" s="232"/>
      <c r="G140" s="192"/>
      <c r="P140" s="349"/>
      <c r="Q140" s="348"/>
      <c r="S140" s="349"/>
      <c r="T140" s="348"/>
      <c r="V140" s="337"/>
    </row>
    <row r="141" spans="1:24" ht="24" customHeight="1">
      <c r="A141" s="214"/>
      <c r="B141" s="209"/>
      <c r="C141" s="210"/>
      <c r="D141" s="230"/>
      <c r="E141" s="231"/>
      <c r="F141" s="232"/>
      <c r="G141" s="192"/>
      <c r="P141" s="349"/>
      <c r="Q141" s="348"/>
      <c r="S141" s="349"/>
      <c r="T141" s="348"/>
      <c r="V141" s="337"/>
    </row>
    <row r="142" spans="1:24" ht="24" customHeight="1">
      <c r="A142" s="212"/>
      <c r="B142" s="243"/>
      <c r="C142" s="210"/>
      <c r="D142" s="230"/>
      <c r="E142" s="240"/>
      <c r="F142" s="232"/>
      <c r="G142" s="192"/>
      <c r="P142" s="349"/>
      <c r="Q142" s="348"/>
      <c r="S142" s="349"/>
      <c r="T142" s="348"/>
      <c r="V142" s="337"/>
    </row>
    <row r="143" spans="1:24" ht="24" customHeight="1">
      <c r="A143" s="213"/>
      <c r="B143" s="229"/>
      <c r="C143" s="210"/>
      <c r="D143" s="230"/>
      <c r="E143" s="231"/>
      <c r="F143" s="232"/>
      <c r="G143" s="192"/>
      <c r="J143" s="183"/>
      <c r="K143" s="183"/>
      <c r="L143" s="183"/>
      <c r="M143" s="183"/>
      <c r="N143" s="1"/>
      <c r="O143" s="1"/>
      <c r="P143" s="349"/>
      <c r="Q143" s="350"/>
      <c r="R143" s="6"/>
      <c r="S143" s="349"/>
      <c r="T143" s="350"/>
      <c r="U143" s="1"/>
      <c r="V143" s="6"/>
    </row>
    <row r="144" spans="1:24" ht="35.1" customHeight="1">
      <c r="A144" s="214"/>
      <c r="B144" s="209"/>
      <c r="C144" s="210"/>
      <c r="D144" s="210"/>
      <c r="E144" s="240"/>
      <c r="F144" s="232"/>
      <c r="G144" s="241"/>
      <c r="P144" s="349"/>
      <c r="Q144" s="350"/>
      <c r="S144" s="349"/>
      <c r="T144" s="350"/>
      <c r="V144" s="337"/>
    </row>
    <row r="145" spans="1:22" ht="24" customHeight="1">
      <c r="A145" s="214"/>
      <c r="B145" s="209"/>
      <c r="C145" s="212"/>
      <c r="D145" s="230"/>
      <c r="E145" s="240"/>
      <c r="F145" s="232"/>
      <c r="G145" s="192"/>
      <c r="P145" s="349"/>
      <c r="Q145" s="348"/>
      <c r="S145" s="349"/>
      <c r="T145" s="348"/>
      <c r="V145" s="337"/>
    </row>
    <row r="146" spans="1:22" ht="24" customHeight="1">
      <c r="A146" s="212"/>
      <c r="B146" s="209"/>
      <c r="C146" s="212"/>
      <c r="D146" s="230"/>
      <c r="E146" s="240"/>
      <c r="F146" s="232"/>
      <c r="G146" s="192"/>
      <c r="P146" s="349"/>
      <c r="Q146" s="348"/>
      <c r="S146" s="349"/>
      <c r="T146" s="348"/>
      <c r="V146" s="337"/>
    </row>
    <row r="147" spans="1:22" ht="24" customHeight="1">
      <c r="A147" s="212"/>
      <c r="B147" s="209"/>
      <c r="C147" s="212"/>
      <c r="D147" s="230"/>
      <c r="E147" s="240"/>
      <c r="F147" s="232"/>
      <c r="G147" s="192"/>
      <c r="P147" s="349"/>
      <c r="Q147" s="348"/>
      <c r="S147" s="349"/>
      <c r="T147" s="348"/>
      <c r="V147" s="337"/>
    </row>
    <row r="148" spans="1:22" ht="24" customHeight="1">
      <c r="A148" s="212"/>
      <c r="B148" s="209"/>
      <c r="C148" s="212"/>
      <c r="D148" s="230"/>
      <c r="E148" s="240"/>
      <c r="F148" s="232"/>
      <c r="G148" s="192"/>
      <c r="P148" s="349"/>
      <c r="Q148" s="348"/>
      <c r="S148" s="349"/>
      <c r="T148" s="348"/>
      <c r="V148" s="337"/>
    </row>
    <row r="149" spans="1:22" ht="24" customHeight="1">
      <c r="A149" s="212"/>
      <c r="B149" s="209"/>
      <c r="C149" s="212"/>
      <c r="D149" s="230"/>
      <c r="E149" s="240"/>
      <c r="F149" s="232"/>
      <c r="G149" s="192"/>
      <c r="P149" s="349"/>
      <c r="Q149" s="348"/>
      <c r="S149" s="349"/>
      <c r="T149" s="348"/>
      <c r="V149" s="337"/>
    </row>
    <row r="150" spans="1:22" ht="24" customHeight="1">
      <c r="A150" s="212"/>
      <c r="B150" s="209"/>
      <c r="C150" s="212"/>
      <c r="D150" s="230"/>
      <c r="E150" s="240"/>
      <c r="F150" s="232"/>
      <c r="G150" s="192"/>
      <c r="P150" s="349"/>
      <c r="Q150" s="348"/>
      <c r="S150" s="349"/>
      <c r="T150" s="348"/>
      <c r="V150" s="337"/>
    </row>
    <row r="151" spans="1:22" ht="24" customHeight="1">
      <c r="A151" s="212"/>
      <c r="B151" s="209"/>
      <c r="C151" s="212"/>
      <c r="D151" s="230"/>
      <c r="E151" s="240"/>
      <c r="F151" s="232"/>
      <c r="G151" s="192"/>
      <c r="P151" s="349"/>
      <c r="Q151" s="348"/>
      <c r="S151" s="349"/>
      <c r="T151" s="348"/>
      <c r="V151" s="337"/>
    </row>
    <row r="152" spans="1:22" ht="35.1" customHeight="1">
      <c r="A152" s="213"/>
      <c r="B152" s="229"/>
      <c r="C152" s="210"/>
      <c r="D152" s="230"/>
      <c r="E152" s="231"/>
      <c r="F152" s="232"/>
      <c r="G152" s="192"/>
      <c r="P152" s="349"/>
      <c r="Q152" s="350"/>
      <c r="S152" s="349"/>
      <c r="T152" s="350"/>
      <c r="V152" s="337"/>
    </row>
    <row r="153" spans="1:22" ht="24" customHeight="1">
      <c r="A153" s="214"/>
      <c r="B153" s="215"/>
      <c r="C153" s="210"/>
      <c r="D153" s="230"/>
      <c r="E153" s="240"/>
      <c r="F153" s="232"/>
      <c r="G153" s="241"/>
      <c r="P153" s="349"/>
      <c r="Q153" s="350"/>
      <c r="S153" s="349"/>
      <c r="T153" s="350"/>
      <c r="V153" s="337"/>
    </row>
    <row r="154" spans="1:22" ht="24" customHeight="1">
      <c r="A154" s="214"/>
      <c r="B154" s="209"/>
      <c r="C154" s="212"/>
      <c r="D154" s="215"/>
      <c r="E154" s="240"/>
      <c r="F154" s="232"/>
      <c r="G154" s="192"/>
      <c r="P154" s="349"/>
      <c r="Q154" s="348"/>
      <c r="S154" s="349"/>
      <c r="T154" s="348"/>
      <c r="V154" s="337"/>
    </row>
    <row r="155" spans="1:22" ht="35.1" customHeight="1">
      <c r="A155" s="214"/>
      <c r="B155" s="229"/>
      <c r="C155" s="210"/>
      <c r="D155" s="230"/>
      <c r="E155" s="231"/>
      <c r="F155" s="232"/>
      <c r="G155" s="192"/>
      <c r="P155" s="349"/>
      <c r="Q155" s="348"/>
      <c r="S155" s="349"/>
      <c r="T155" s="348"/>
      <c r="V155" s="337"/>
    </row>
    <row r="156" spans="1:22" ht="24" customHeight="1">
      <c r="A156" s="213"/>
      <c r="B156" s="211"/>
      <c r="C156" s="212"/>
      <c r="D156" s="230"/>
      <c r="E156" s="232"/>
      <c r="F156" s="232"/>
      <c r="G156" s="192"/>
      <c r="P156" s="349"/>
      <c r="Q156" s="348"/>
      <c r="S156" s="349"/>
      <c r="T156" s="348"/>
      <c r="V156" s="337"/>
    </row>
    <row r="157" spans="1:22" ht="24" customHeight="1">
      <c r="A157" s="213"/>
      <c r="B157" s="211"/>
      <c r="C157" s="212"/>
      <c r="D157" s="230"/>
      <c r="E157" s="231"/>
      <c r="F157" s="232"/>
      <c r="G157" s="192"/>
      <c r="P157" s="349"/>
      <c r="Q157" s="348"/>
      <c r="S157" s="349"/>
      <c r="T157" s="348"/>
      <c r="V157" s="337"/>
    </row>
    <row r="158" spans="1:22" ht="24" customHeight="1">
      <c r="A158" s="213"/>
      <c r="B158" s="211"/>
      <c r="C158" s="212"/>
      <c r="D158" s="230"/>
      <c r="E158" s="232"/>
      <c r="F158" s="232"/>
      <c r="G158" s="192"/>
      <c r="P158" s="349"/>
      <c r="Q158" s="348"/>
      <c r="S158" s="349"/>
      <c r="T158" s="348"/>
      <c r="V158" s="337"/>
    </row>
    <row r="159" spans="1:22" ht="24" customHeight="1">
      <c r="A159" s="213"/>
      <c r="B159" s="211"/>
      <c r="C159" s="212"/>
      <c r="D159" s="230"/>
      <c r="E159" s="232"/>
      <c r="F159" s="232"/>
      <c r="G159" s="192"/>
      <c r="P159" s="349"/>
      <c r="Q159" s="348"/>
      <c r="S159" s="349"/>
      <c r="T159" s="348"/>
      <c r="V159" s="337"/>
    </row>
    <row r="160" spans="1:22" ht="35.1" customHeight="1">
      <c r="A160" s="213"/>
      <c r="B160" s="216"/>
      <c r="C160" s="212"/>
      <c r="D160" s="230"/>
      <c r="E160" s="232"/>
      <c r="F160" s="232"/>
      <c r="G160" s="192"/>
      <c r="P160" s="349"/>
      <c r="Q160" s="348"/>
      <c r="S160" s="349"/>
      <c r="T160" s="348"/>
      <c r="V160" s="337"/>
    </row>
    <row r="161" spans="1:22" ht="30" customHeight="1">
      <c r="A161" s="213"/>
      <c r="B161" s="209"/>
      <c r="C161" s="212"/>
      <c r="D161" s="230"/>
      <c r="E161" s="232"/>
      <c r="F161" s="232"/>
      <c r="G161" s="192"/>
      <c r="P161" s="349"/>
      <c r="Q161" s="348"/>
      <c r="S161" s="349"/>
      <c r="T161" s="348"/>
      <c r="V161" s="337"/>
    </row>
    <row r="162" spans="1:22" ht="26.1" customHeight="1">
      <c r="A162" s="213"/>
      <c r="B162" s="229"/>
      <c r="C162" s="210"/>
      <c r="D162" s="230"/>
      <c r="E162" s="231"/>
      <c r="F162" s="232"/>
      <c r="G162" s="192"/>
      <c r="J162" s="183"/>
      <c r="K162" s="183"/>
      <c r="L162" s="183"/>
      <c r="M162" s="183"/>
      <c r="N162" s="1"/>
      <c r="O162" s="1"/>
      <c r="P162" s="349"/>
      <c r="Q162" s="348"/>
      <c r="R162" s="6"/>
      <c r="S162" s="349"/>
      <c r="T162" s="348"/>
      <c r="U162" s="1"/>
      <c r="V162" s="6"/>
    </row>
    <row r="163" spans="1:22" ht="30" customHeight="1">
      <c r="A163" s="214"/>
      <c r="B163" s="211"/>
      <c r="C163" s="212"/>
      <c r="D163" s="245"/>
      <c r="E163" s="232"/>
      <c r="F163" s="232"/>
      <c r="G163" s="192"/>
      <c r="P163" s="349"/>
      <c r="Q163" s="348"/>
      <c r="S163" s="349"/>
      <c r="T163" s="348"/>
      <c r="V163" s="337"/>
    </row>
    <row r="164" spans="1:22" ht="30" customHeight="1">
      <c r="A164" s="214"/>
      <c r="B164" s="211"/>
      <c r="C164" s="212"/>
      <c r="D164" s="245"/>
      <c r="E164" s="232"/>
      <c r="F164" s="232"/>
      <c r="G164" s="192"/>
      <c r="P164" s="349"/>
      <c r="Q164" s="348"/>
      <c r="S164" s="349"/>
      <c r="T164" s="348"/>
      <c r="V164" s="337"/>
    </row>
    <row r="165" spans="1:22" ht="30" customHeight="1">
      <c r="A165" s="214"/>
      <c r="B165" s="211"/>
      <c r="C165" s="212"/>
      <c r="D165" s="245"/>
      <c r="E165" s="232"/>
      <c r="F165" s="232"/>
      <c r="G165" s="192"/>
      <c r="P165" s="349"/>
      <c r="Q165" s="348"/>
      <c r="S165" s="349"/>
      <c r="T165" s="348"/>
      <c r="V165" s="337"/>
    </row>
    <row r="166" spans="1:22" ht="30" customHeight="1">
      <c r="A166" s="214"/>
      <c r="B166" s="211"/>
      <c r="C166" s="212"/>
      <c r="D166" s="245"/>
      <c r="E166" s="232"/>
      <c r="F166" s="232"/>
      <c r="G166" s="192"/>
      <c r="P166" s="349"/>
      <c r="Q166" s="348"/>
      <c r="S166" s="349"/>
      <c r="T166" s="348"/>
      <c r="V166" s="337"/>
    </row>
    <row r="167" spans="1:22" ht="33" customHeight="1">
      <c r="A167" s="246"/>
      <c r="B167" s="229"/>
      <c r="C167" s="210"/>
      <c r="D167" s="230"/>
      <c r="E167" s="231"/>
      <c r="F167" s="232"/>
      <c r="G167" s="192"/>
      <c r="P167" s="349"/>
      <c r="Q167" s="348"/>
      <c r="S167" s="349"/>
      <c r="T167" s="348"/>
      <c r="V167" s="337"/>
    </row>
    <row r="168" spans="1:22" ht="24" customHeight="1">
      <c r="A168" s="247"/>
      <c r="B168" s="211"/>
      <c r="C168" s="247"/>
      <c r="D168" s="248"/>
      <c r="E168" s="232"/>
      <c r="F168" s="232"/>
      <c r="G168" s="192"/>
      <c r="P168" s="349"/>
      <c r="Q168" s="348"/>
      <c r="S168" s="349"/>
      <c r="T168" s="348"/>
      <c r="V168" s="337"/>
    </row>
    <row r="169" spans="1:22" ht="24" customHeight="1">
      <c r="A169" s="247"/>
      <c r="B169" s="211"/>
      <c r="C169" s="247"/>
      <c r="D169" s="248"/>
      <c r="E169" s="232"/>
      <c r="F169" s="232"/>
      <c r="G169" s="192"/>
      <c r="P169" s="349"/>
      <c r="Q169" s="348"/>
      <c r="S169" s="349"/>
      <c r="T169" s="348"/>
      <c r="V169" s="337"/>
    </row>
    <row r="170" spans="1:22" ht="24" customHeight="1">
      <c r="A170" s="247"/>
      <c r="B170" s="211"/>
      <c r="C170" s="247"/>
      <c r="D170" s="248"/>
      <c r="E170" s="232"/>
      <c r="F170" s="232"/>
      <c r="G170" s="192"/>
      <c r="P170" s="349"/>
      <c r="Q170" s="348"/>
      <c r="S170" s="349"/>
      <c r="T170" s="348"/>
      <c r="V170" s="337"/>
    </row>
    <row r="171" spans="1:22" ht="24" customHeight="1">
      <c r="A171" s="247"/>
      <c r="B171" s="211"/>
      <c r="C171" s="247"/>
      <c r="D171" s="248"/>
      <c r="E171" s="232"/>
      <c r="F171" s="232"/>
      <c r="G171" s="192"/>
      <c r="P171" s="349"/>
      <c r="Q171" s="348"/>
      <c r="S171" s="349"/>
      <c r="T171" s="348"/>
      <c r="V171" s="337"/>
    </row>
    <row r="172" spans="1:22" ht="24" customHeight="1">
      <c r="A172" s="247"/>
      <c r="B172" s="211"/>
      <c r="C172" s="247"/>
      <c r="D172" s="248"/>
      <c r="E172" s="232"/>
      <c r="F172" s="232"/>
      <c r="G172" s="192"/>
      <c r="P172" s="349"/>
      <c r="Q172" s="348"/>
      <c r="S172" s="349"/>
      <c r="T172" s="348"/>
      <c r="V172" s="337"/>
    </row>
    <row r="173" spans="1:22" ht="26.1" customHeight="1">
      <c r="A173" s="212"/>
      <c r="B173" s="1217"/>
      <c r="C173" s="1217"/>
      <c r="D173" s="1217"/>
      <c r="E173" s="232"/>
      <c r="F173" s="232"/>
      <c r="G173" s="192"/>
      <c r="I173" s="250"/>
      <c r="J173" s="183"/>
      <c r="K173" s="183"/>
      <c r="L173" s="183"/>
      <c r="M173" s="183"/>
      <c r="N173" s="1"/>
      <c r="O173" s="1"/>
      <c r="P173" s="89"/>
      <c r="Q173" s="348"/>
      <c r="R173" s="6"/>
      <c r="S173" s="89"/>
      <c r="T173" s="348"/>
      <c r="U173" s="1"/>
      <c r="V173" s="6"/>
    </row>
    <row r="174" spans="1:22" ht="26.1" customHeight="1">
      <c r="A174" s="247"/>
      <c r="B174" s="1218"/>
      <c r="C174" s="1218"/>
      <c r="D174" s="1218"/>
      <c r="E174" s="232"/>
      <c r="F174" s="232"/>
      <c r="G174" s="192"/>
      <c r="I174" s="250"/>
      <c r="J174" s="183"/>
      <c r="K174" s="183"/>
      <c r="L174" s="183"/>
      <c r="M174" s="183"/>
      <c r="N174" s="1"/>
      <c r="O174" s="1"/>
      <c r="P174" s="89"/>
      <c r="Q174" s="348"/>
      <c r="R174" s="6"/>
      <c r="S174" s="89"/>
      <c r="T174" s="348"/>
      <c r="U174" s="1"/>
      <c r="V174" s="1"/>
    </row>
    <row r="175" spans="1:22" ht="26.1" customHeight="1">
      <c r="A175" s="247"/>
      <c r="B175" s="1215"/>
      <c r="C175" s="1215"/>
      <c r="D175" s="1215"/>
      <c r="E175" s="232"/>
      <c r="F175" s="232"/>
      <c r="G175" s="192"/>
      <c r="I175" s="250"/>
      <c r="J175" s="183"/>
      <c r="K175" s="183"/>
      <c r="L175" s="183"/>
      <c r="M175" s="183"/>
      <c r="N175" s="1"/>
      <c r="O175" s="1"/>
      <c r="P175" s="89"/>
      <c r="Q175" s="348"/>
      <c r="R175" s="6"/>
      <c r="S175" s="89"/>
      <c r="T175" s="348"/>
      <c r="U175" s="1"/>
      <c r="V175" s="352"/>
    </row>
    <row r="176" spans="1:22">
      <c r="A176" s="199"/>
      <c r="B176" s="199"/>
      <c r="C176" s="199"/>
      <c r="D176" s="199"/>
      <c r="E176" s="192"/>
      <c r="F176" s="192"/>
      <c r="G176" s="192"/>
    </row>
    <row r="177" spans="1:7">
      <c r="A177" s="199"/>
      <c r="B177" s="199"/>
      <c r="C177" s="199"/>
      <c r="D177" s="199"/>
      <c r="E177" s="192"/>
      <c r="F177" s="192"/>
      <c r="G177" s="192"/>
    </row>
    <row r="178" spans="1:7">
      <c r="A178" s="199"/>
      <c r="B178" s="199"/>
      <c r="C178" s="199"/>
      <c r="D178" s="199"/>
      <c r="E178" s="192"/>
      <c r="F178" s="192"/>
      <c r="G178" s="192"/>
    </row>
    <row r="179" spans="1:7">
      <c r="A179" s="199"/>
      <c r="B179" s="199"/>
      <c r="C179" s="199"/>
      <c r="D179" s="199"/>
      <c r="E179" s="192"/>
      <c r="F179" s="192"/>
      <c r="G179" s="192"/>
    </row>
    <row r="180" spans="1:7">
      <c r="A180" s="199"/>
      <c r="B180" s="199"/>
      <c r="C180" s="199"/>
      <c r="D180" s="199"/>
      <c r="E180" s="192"/>
      <c r="F180" s="192"/>
      <c r="G180" s="192"/>
    </row>
    <row r="181" spans="1:7">
      <c r="A181" s="199"/>
      <c r="B181" s="199"/>
      <c r="C181" s="199"/>
      <c r="D181" s="199"/>
      <c r="E181" s="192"/>
      <c r="F181" s="192"/>
      <c r="G181" s="192"/>
    </row>
    <row r="182" spans="1:7">
      <c r="A182" s="199"/>
      <c r="B182" s="199"/>
      <c r="C182" s="199"/>
      <c r="D182" s="199"/>
      <c r="E182" s="192"/>
      <c r="F182" s="192"/>
      <c r="G182" s="192"/>
    </row>
    <row r="183" spans="1:7">
      <c r="A183" s="199"/>
      <c r="B183" s="199"/>
      <c r="C183" s="199"/>
      <c r="D183" s="199"/>
      <c r="E183" s="192"/>
      <c r="F183" s="192"/>
      <c r="G183" s="192"/>
    </row>
  </sheetData>
  <sheetProtection password="CFB5" sheet="1" objects="1" scenarios="1" formatColumns="0" formatRows="0" selectLockedCells="1"/>
  <customSheetViews>
    <customSheetView guid="{59B22650-2E89-4930-B28D-7EF16B09BF94}"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Antiqua,Bold"&amp;10Schedule-1/ Page &amp;P of &amp;N</oddFooter>
      </headerFooter>
    </customSheetView>
    <customSheetView guid="{483E1266-F7EB-4547-BBEC-59BD72B9AE8B}"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8" type="noConversion"/>
  <conditionalFormatting sqref="E30:E72 G55 G59:G60">
    <cfRule type="cellIs" dxfId="58" priority="2" stopIfTrue="1" operator="equal">
      <formula>"a"</formula>
    </cfRule>
  </conditionalFormatting>
  <conditionalFormatting sqref="E30:E72">
    <cfRule type="expression" dxfId="57" priority="1" stopIfTrue="1">
      <formula>D30&gt;0</formula>
    </cfRule>
  </conditionalFormatting>
  <conditionalFormatting sqref="E135 G135 E142 Q143:Q144 T143:T144 G144 E144:E151 Q152:Q153 T152:T153 G153 E153:E154">
    <cfRule type="cellIs" dxfId="56" priority="4" stopIfTrue="1" operator="equal">
      <formula>"a"</formula>
    </cfRule>
  </conditionalFormatting>
  <conditionalFormatting sqref="G17:G72 G128:G129 G132:G133 G136:G138 G141:G142 G145:G151 G154 G156:G161 G163:G166 G168:G172">
    <cfRule type="expression" dxfId="55" priority="5" stopIfTrue="1">
      <formula>E17=""</formula>
    </cfRule>
  </conditionalFormatting>
  <conditionalFormatting sqref="Q17:Q73 T17:T73 Q127:Q138 T127:T138 Q141:Q142 T141:T142 Q145:Q151 T145:T151 Q154 T154 Q156:Q166 T156:T166 Q168:Q172 T168:T172">
    <cfRule type="cellIs" dxfId="54" priority="3" stopIfTrue="1" operator="equal">
      <formula>#REF!</formula>
    </cfRule>
  </conditionalFormatting>
  <printOptions horizontalCentered="1"/>
  <pageMargins left="0.511811023622047" right="0.26" top="0.48" bottom="0.54" header="0.25" footer="0.27"/>
  <pageSetup paperSize="9" orientation="portrait" horizontalDpi="300" verticalDpi="300" r:id="rId25"/>
  <headerFooter alignWithMargins="0">
    <oddFooter>&amp;R&amp;"Book Antiqua,Bold"&amp;10Schedule-1/ Page &amp;P of &amp;N</oddFooter>
  </headerFooter>
  <colBreaks count="1" manualBreakCount="1">
    <brk id="7" max="1048575" man="1"/>
  </colBreaks>
  <drawing r:id="rId2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246"/>
  <sheetViews>
    <sheetView view="pageBreakPreview" topLeftCell="A143" zoomScale="70" zoomScaleNormal="100" zoomScaleSheetLayoutView="70" workbookViewId="0">
      <selection activeCell="I153" sqref="I153"/>
    </sheetView>
  </sheetViews>
  <sheetFormatPr defaultColWidth="9" defaultRowHeight="16.5"/>
  <cols>
    <col min="1" max="1" width="5.625" style="831" customWidth="1"/>
    <col min="2" max="2" width="12.625" style="831" customWidth="1"/>
    <col min="3" max="3" width="8.75" style="831" customWidth="1"/>
    <col min="4" max="4" width="18.5" style="831" customWidth="1"/>
    <col min="5" max="5" width="13.875" style="831" customWidth="1"/>
    <col min="6" max="6" width="74.75" style="832" customWidth="1"/>
    <col min="7" max="7" width="8.75" style="831" customWidth="1"/>
    <col min="8" max="8" width="10.75" style="900" customWidth="1"/>
    <col min="9" max="9" width="19.375" style="833" customWidth="1"/>
    <col min="10" max="10" width="20.875" style="833" customWidth="1"/>
    <col min="11" max="11" width="9" style="823" customWidth="1"/>
    <col min="12" max="13" width="9" style="279" customWidth="1"/>
    <col min="14" max="20" width="9" style="823" customWidth="1"/>
    <col min="21" max="32" width="9" style="823"/>
    <col min="33" max="16384" width="9" style="279"/>
  </cols>
  <sheetData>
    <row r="1" spans="1:36" ht="18" customHeight="1">
      <c r="A1" s="818" t="str">
        <f>Cover!B3</f>
        <v>Spec. No.: CC/NT/W-AIS/DOM/A02/24/08413</v>
      </c>
      <c r="B1" s="818"/>
      <c r="C1" s="818"/>
      <c r="D1" s="818"/>
      <c r="E1" s="818"/>
      <c r="F1" s="819"/>
      <c r="G1" s="820"/>
      <c r="H1" s="61"/>
      <c r="I1" s="821"/>
      <c r="J1" s="822" t="s">
        <v>249</v>
      </c>
    </row>
    <row r="2" spans="1:36" ht="6.75" customHeight="1">
      <c r="A2" s="824"/>
      <c r="B2" s="824"/>
      <c r="C2" s="824"/>
      <c r="D2" s="824"/>
      <c r="E2" s="824"/>
      <c r="F2" s="825"/>
      <c r="G2" s="824"/>
      <c r="H2" s="899"/>
      <c r="I2" s="279"/>
      <c r="J2" s="279"/>
    </row>
    <row r="3" spans="1:36" ht="70.5" customHeight="1">
      <c r="A3" s="1229" t="str">
        <f>Cover!$B$2</f>
        <v>110kV AIS Substation Extension Package-SS127 under Consultancy services to Electricity Department, Puducherry (PED)</v>
      </c>
      <c r="B3" s="1229"/>
      <c r="C3" s="1229"/>
      <c r="D3" s="1229"/>
      <c r="E3" s="1229"/>
      <c r="F3" s="1229"/>
      <c r="G3" s="1229"/>
      <c r="H3" s="1229"/>
      <c r="I3" s="1229"/>
      <c r="J3" s="1229"/>
      <c r="K3" s="826"/>
      <c r="L3" s="827"/>
      <c r="M3" s="828"/>
      <c r="O3" s="829"/>
      <c r="R3" s="1230"/>
      <c r="S3" s="1230"/>
      <c r="AG3" s="823"/>
      <c r="AH3" s="823"/>
      <c r="AI3" s="823"/>
      <c r="AJ3" s="823"/>
    </row>
    <row r="4" spans="1:36" ht="21.95" customHeight="1">
      <c r="A4" s="1231" t="s">
        <v>87</v>
      </c>
      <c r="B4" s="1231"/>
      <c r="C4" s="1231"/>
      <c r="D4" s="1231"/>
      <c r="E4" s="1231"/>
      <c r="F4" s="1231"/>
      <c r="G4" s="1231"/>
      <c r="H4" s="1231"/>
      <c r="I4" s="1231"/>
      <c r="J4" s="1231"/>
      <c r="K4" s="830"/>
    </row>
    <row r="5" spans="1:36" ht="9.75" customHeight="1">
      <c r="J5" s="279"/>
    </row>
    <row r="6" spans="1:36" ht="18" customHeight="1">
      <c r="A6" s="1227" t="str">
        <f>'Sch-1'!A6</f>
        <v>Bidder’s Name and Address (Sole Bidder) :</v>
      </c>
      <c r="B6" s="1227"/>
      <c r="C6" s="1227"/>
      <c r="D6" s="1227"/>
      <c r="E6" s="834"/>
      <c r="F6" s="835"/>
      <c r="G6" s="836"/>
      <c r="H6" s="901"/>
      <c r="I6" s="837" t="s">
        <v>88</v>
      </c>
      <c r="J6" s="279"/>
      <c r="K6" s="838"/>
    </row>
    <row r="7" spans="1:36">
      <c r="A7" s="1232" t="str">
        <f>'Sch-1'!A7</f>
        <v/>
      </c>
      <c r="B7" s="1232"/>
      <c r="C7" s="1232"/>
      <c r="D7" s="1232"/>
      <c r="E7" s="1232"/>
      <c r="F7" s="1232"/>
      <c r="G7" s="1232"/>
      <c r="H7" s="1232"/>
      <c r="I7" s="839" t="str">
        <f>'Sch-1'!M7</f>
        <v>Contracts Services, 3rd Floor</v>
      </c>
      <c r="J7" s="279"/>
      <c r="K7" s="838"/>
    </row>
    <row r="8" spans="1:36" ht="18" customHeight="1">
      <c r="A8" s="834" t="s">
        <v>90</v>
      </c>
      <c r="B8" s="834"/>
      <c r="C8" s="1221" t="str">
        <f>IF('Sch-1'!C8=0, "", 'Sch-1'!C8)</f>
        <v/>
      </c>
      <c r="D8" s="1221"/>
      <c r="E8" s="1221"/>
      <c r="I8" s="839" t="str">
        <f>'Sch-1'!M8</f>
        <v>Power Grid Corporation of India Ltd.,</v>
      </c>
      <c r="J8" s="279"/>
      <c r="K8" s="838"/>
    </row>
    <row r="9" spans="1:36" ht="18" customHeight="1">
      <c r="A9" s="834" t="s">
        <v>92</v>
      </c>
      <c r="B9" s="834"/>
      <c r="C9" s="1221" t="str">
        <f>IF('Sch-1'!C9=0, "", 'Sch-1'!C9)</f>
        <v/>
      </c>
      <c r="D9" s="1221"/>
      <c r="E9" s="1221"/>
      <c r="I9" s="839" t="str">
        <f>'Sch-1'!M9</f>
        <v>"Saudamini", Plot No.-2</v>
      </c>
      <c r="J9" s="279"/>
      <c r="K9" s="838"/>
    </row>
    <row r="10" spans="1:36" ht="18" customHeight="1">
      <c r="A10" s="836"/>
      <c r="B10" s="836"/>
      <c r="C10" s="1221" t="str">
        <f>IF('Sch-1'!C10=0, "", 'Sch-1'!C10)</f>
        <v/>
      </c>
      <c r="D10" s="1221"/>
      <c r="E10" s="1221"/>
      <c r="I10" s="839" t="str">
        <f>'Sch-1'!M10</f>
        <v xml:space="preserve">Sector-29, </v>
      </c>
      <c r="J10" s="279"/>
      <c r="K10" s="838"/>
    </row>
    <row r="11" spans="1:36" ht="18" customHeight="1">
      <c r="A11" s="836"/>
      <c r="B11" s="836"/>
      <c r="C11" s="1221" t="str">
        <f>IF('Sch-1'!C11=0, "", 'Sch-1'!C11)</f>
        <v/>
      </c>
      <c r="D11" s="1221"/>
      <c r="E11" s="1221"/>
      <c r="I11" s="839" t="str">
        <f>'Sch-1'!M11</f>
        <v>Gurgaon (Haryana) - 122001</v>
      </c>
      <c r="J11" s="279"/>
      <c r="K11" s="838"/>
    </row>
    <row r="12" spans="1:36" ht="18" customHeight="1">
      <c r="A12" s="836"/>
      <c r="B12" s="836"/>
      <c r="C12" s="836"/>
      <c r="D12" s="836"/>
      <c r="E12" s="836"/>
      <c r="F12" s="840"/>
      <c r="G12" s="938"/>
      <c r="H12" s="906"/>
      <c r="I12" s="839"/>
      <c r="J12" s="279"/>
      <c r="K12" s="838"/>
    </row>
    <row r="13" spans="1:36" ht="25.5" customHeight="1">
      <c r="A13" s="1226" t="s">
        <v>250</v>
      </c>
      <c r="B13" s="1226"/>
      <c r="C13" s="1226"/>
      <c r="D13" s="1226"/>
      <c r="E13" s="1226"/>
      <c r="F13" s="1226"/>
      <c r="G13" s="1226"/>
      <c r="H13" s="1226"/>
      <c r="I13" s="1226"/>
      <c r="J13" s="1226"/>
      <c r="K13" s="838"/>
    </row>
    <row r="14" spans="1:36" ht="9.75" customHeight="1">
      <c r="A14" s="839"/>
      <c r="B14" s="839"/>
      <c r="C14" s="839"/>
      <c r="D14" s="839"/>
      <c r="E14" s="839"/>
      <c r="F14" s="839"/>
      <c r="G14" s="836"/>
      <c r="H14" s="901"/>
      <c r="I14" s="839"/>
      <c r="J14" s="839"/>
      <c r="K14" s="838"/>
    </row>
    <row r="15" spans="1:36">
      <c r="A15" s="836"/>
      <c r="B15" s="836"/>
      <c r="C15" s="836"/>
      <c r="D15" s="836"/>
      <c r="E15" s="836"/>
      <c r="F15" s="841"/>
      <c r="G15" s="834"/>
      <c r="H15" s="107"/>
      <c r="I15" s="1222" t="s">
        <v>98</v>
      </c>
      <c r="J15" s="1222"/>
      <c r="K15" s="396"/>
    </row>
    <row r="16" spans="1:36" ht="93.75" customHeight="1">
      <c r="A16" s="871" t="s">
        <v>100</v>
      </c>
      <c r="B16" s="871" t="s">
        <v>101</v>
      </c>
      <c r="C16" s="871" t="s">
        <v>102</v>
      </c>
      <c r="D16" s="871" t="s">
        <v>103</v>
      </c>
      <c r="E16" s="871" t="s">
        <v>104</v>
      </c>
      <c r="F16" s="872" t="s">
        <v>251</v>
      </c>
      <c r="G16" s="873" t="s">
        <v>110</v>
      </c>
      <c r="H16" s="871" t="s">
        <v>252</v>
      </c>
      <c r="I16" s="871" t="s">
        <v>253</v>
      </c>
      <c r="J16" s="871" t="s">
        <v>254</v>
      </c>
    </row>
    <row r="17" spans="1:32">
      <c r="A17" s="874">
        <v>1</v>
      </c>
      <c r="B17" s="874">
        <v>2</v>
      </c>
      <c r="C17" s="874">
        <v>3</v>
      </c>
      <c r="D17" s="874">
        <v>4</v>
      </c>
      <c r="E17" s="874">
        <v>5</v>
      </c>
      <c r="F17" s="874">
        <v>4</v>
      </c>
      <c r="G17" s="874">
        <v>5</v>
      </c>
      <c r="H17" s="885">
        <v>6</v>
      </c>
      <c r="I17" s="874">
        <v>7</v>
      </c>
      <c r="J17" s="874" t="s">
        <v>255</v>
      </c>
      <c r="K17" s="844"/>
    </row>
    <row r="18" spans="1:32" s="937" customFormat="1" ht="20.25">
      <c r="A18" s="902" t="s">
        <v>116</v>
      </c>
      <c r="B18" s="1223" t="s">
        <v>256</v>
      </c>
      <c r="C18" s="1224"/>
      <c r="D18" s="1224"/>
      <c r="E18" s="1224"/>
      <c r="F18" s="1225"/>
      <c r="G18" s="902"/>
      <c r="H18" s="902"/>
      <c r="I18" s="902"/>
      <c r="J18" s="936"/>
      <c r="K18" s="194"/>
      <c r="N18" s="183"/>
      <c r="O18" s="183"/>
      <c r="P18" s="183"/>
      <c r="Q18" s="183"/>
      <c r="R18" s="183"/>
      <c r="S18" s="183"/>
      <c r="T18" s="183"/>
      <c r="U18" s="183"/>
      <c r="V18" s="183"/>
      <c r="W18" s="183"/>
      <c r="X18" s="183"/>
      <c r="Y18" s="183"/>
      <c r="Z18" s="183"/>
      <c r="AA18" s="183"/>
      <c r="AB18" s="183"/>
      <c r="AC18" s="183"/>
      <c r="AD18" s="183"/>
      <c r="AE18" s="183"/>
      <c r="AF18" s="183"/>
    </row>
    <row r="19" spans="1:32" s="1073" customFormat="1" ht="33">
      <c r="A19" s="986">
        <v>1</v>
      </c>
      <c r="B19" s="1070">
        <v>7000027953</v>
      </c>
      <c r="C19" s="1070">
        <v>10</v>
      </c>
      <c r="D19" s="1070" t="s">
        <v>118</v>
      </c>
      <c r="E19" s="1070">
        <v>1000028900</v>
      </c>
      <c r="F19" s="1070" t="s">
        <v>119</v>
      </c>
      <c r="G19" s="907" t="s">
        <v>120</v>
      </c>
      <c r="H19" s="907">
        <v>2</v>
      </c>
      <c r="I19" s="989"/>
      <c r="J19" s="1071" t="str">
        <f>IF(I19=0, "Included",IF(ISERROR(H19*I19), I19, H19*I19))</f>
        <v>Included</v>
      </c>
      <c r="K19" s="1072"/>
      <c r="M19" s="937"/>
    </row>
    <row r="20" spans="1:32" s="1073" customFormat="1" ht="33">
      <c r="A20" s="986">
        <v>2</v>
      </c>
      <c r="B20" s="1070">
        <v>7000027953</v>
      </c>
      <c r="C20" s="1070">
        <v>20</v>
      </c>
      <c r="D20" s="1070" t="s">
        <v>118</v>
      </c>
      <c r="E20" s="1070">
        <v>1000036888</v>
      </c>
      <c r="F20" s="1070" t="s">
        <v>121</v>
      </c>
      <c r="G20" s="907" t="s">
        <v>122</v>
      </c>
      <c r="H20" s="907">
        <v>2</v>
      </c>
      <c r="I20" s="989"/>
      <c r="J20" s="1071" t="str">
        <f t="shared" ref="J20:J24" si="0">IF(I20=0, "Included",IF(ISERROR(H20*I20), I20, H20*I20))</f>
        <v>Included</v>
      </c>
      <c r="K20" s="1072"/>
      <c r="M20" s="937"/>
    </row>
    <row r="21" spans="1:32" s="1073" customFormat="1" ht="33">
      <c r="A21" s="986">
        <f>A20+1</f>
        <v>3</v>
      </c>
      <c r="B21" s="1070">
        <v>7000027953</v>
      </c>
      <c r="C21" s="1070">
        <v>40</v>
      </c>
      <c r="D21" s="1070" t="s">
        <v>123</v>
      </c>
      <c r="E21" s="1070">
        <v>1000009629</v>
      </c>
      <c r="F21" s="1070" t="s">
        <v>124</v>
      </c>
      <c r="G21" s="907" t="s">
        <v>120</v>
      </c>
      <c r="H21" s="907">
        <v>3</v>
      </c>
      <c r="I21" s="989"/>
      <c r="J21" s="1071" t="str">
        <f t="shared" si="0"/>
        <v>Included</v>
      </c>
      <c r="K21" s="1072"/>
      <c r="M21" s="937"/>
    </row>
    <row r="22" spans="1:32" s="1073" customFormat="1" ht="33">
      <c r="A22" s="986">
        <f t="shared" ref="A22:A85" si="1">A21+1</f>
        <v>4</v>
      </c>
      <c r="B22" s="1070">
        <v>7000027953</v>
      </c>
      <c r="C22" s="1070">
        <v>50</v>
      </c>
      <c r="D22" s="1070" t="s">
        <v>123</v>
      </c>
      <c r="E22" s="1070">
        <v>1000000738</v>
      </c>
      <c r="F22" s="1070" t="s">
        <v>125</v>
      </c>
      <c r="G22" s="907" t="s">
        <v>120</v>
      </c>
      <c r="H22" s="907">
        <v>6</v>
      </c>
      <c r="I22" s="989"/>
      <c r="J22" s="1071" t="str">
        <f t="shared" si="0"/>
        <v>Included</v>
      </c>
      <c r="K22" s="1072"/>
      <c r="M22" s="937"/>
    </row>
    <row r="23" spans="1:32" s="1073" customFormat="1" ht="33">
      <c r="A23" s="986">
        <f t="shared" si="1"/>
        <v>5</v>
      </c>
      <c r="B23" s="1070">
        <v>7000027953</v>
      </c>
      <c r="C23" s="1070">
        <v>60</v>
      </c>
      <c r="D23" s="1070" t="s">
        <v>123</v>
      </c>
      <c r="E23" s="1070">
        <v>1000000812</v>
      </c>
      <c r="F23" s="1070" t="s">
        <v>126</v>
      </c>
      <c r="G23" s="907" t="s">
        <v>120</v>
      </c>
      <c r="H23" s="907">
        <v>3</v>
      </c>
      <c r="I23" s="989"/>
      <c r="J23" s="1071" t="str">
        <f t="shared" si="0"/>
        <v>Included</v>
      </c>
      <c r="K23" s="1072"/>
      <c r="M23" s="937"/>
    </row>
    <row r="24" spans="1:32" s="1073" customFormat="1" ht="33">
      <c r="A24" s="986">
        <f t="shared" si="1"/>
        <v>6</v>
      </c>
      <c r="B24" s="1070">
        <v>7000027953</v>
      </c>
      <c r="C24" s="1070">
        <v>70</v>
      </c>
      <c r="D24" s="1070" t="s">
        <v>123</v>
      </c>
      <c r="E24" s="1070">
        <v>1000000908</v>
      </c>
      <c r="F24" s="1070" t="s">
        <v>127</v>
      </c>
      <c r="G24" s="907" t="s">
        <v>120</v>
      </c>
      <c r="H24" s="907">
        <v>3</v>
      </c>
      <c r="I24" s="989"/>
      <c r="J24" s="1071" t="str">
        <f t="shared" si="0"/>
        <v>Included</v>
      </c>
      <c r="K24" s="1072"/>
      <c r="M24" s="937"/>
    </row>
    <row r="25" spans="1:32" s="1073" customFormat="1" ht="33">
      <c r="A25" s="986">
        <f t="shared" si="1"/>
        <v>7</v>
      </c>
      <c r="B25" s="1070">
        <v>7000027953</v>
      </c>
      <c r="C25" s="1070">
        <v>80</v>
      </c>
      <c r="D25" s="1070" t="s">
        <v>123</v>
      </c>
      <c r="E25" s="1070">
        <v>1000021642</v>
      </c>
      <c r="F25" s="1070" t="s">
        <v>128</v>
      </c>
      <c r="G25" s="907" t="s">
        <v>120</v>
      </c>
      <c r="H25" s="907">
        <v>1</v>
      </c>
      <c r="I25" s="989"/>
      <c r="J25" s="1071" t="str">
        <f>IF(I25=0, "Included",IF(ISERROR(H25*I25), I25, H25*I25))</f>
        <v>Included</v>
      </c>
      <c r="K25" s="1072"/>
      <c r="M25" s="937"/>
    </row>
    <row r="26" spans="1:32" s="1073" customFormat="1" ht="33">
      <c r="A26" s="986">
        <f t="shared" si="1"/>
        <v>8</v>
      </c>
      <c r="B26" s="1070">
        <v>7000027953</v>
      </c>
      <c r="C26" s="1070">
        <v>90</v>
      </c>
      <c r="D26" s="1070" t="s">
        <v>123</v>
      </c>
      <c r="E26" s="1070">
        <v>1000025391</v>
      </c>
      <c r="F26" s="1070" t="s">
        <v>129</v>
      </c>
      <c r="G26" s="907" t="s">
        <v>120</v>
      </c>
      <c r="H26" s="907">
        <v>1</v>
      </c>
      <c r="I26" s="989"/>
      <c r="J26" s="1071" t="str">
        <f t="shared" ref="J26:J36" si="2">IF(I26=0, "Included",IF(ISERROR(H26*I26), I26, H26*I26))</f>
        <v>Included</v>
      </c>
      <c r="K26" s="1072"/>
      <c r="M26" s="937"/>
    </row>
    <row r="27" spans="1:32" s="1073" customFormat="1" ht="33">
      <c r="A27" s="986">
        <f t="shared" si="1"/>
        <v>9</v>
      </c>
      <c r="B27" s="1070">
        <v>7000027953</v>
      </c>
      <c r="C27" s="1070">
        <v>100</v>
      </c>
      <c r="D27" s="1070" t="s">
        <v>123</v>
      </c>
      <c r="E27" s="1070">
        <v>1000000814</v>
      </c>
      <c r="F27" s="1070" t="s">
        <v>130</v>
      </c>
      <c r="G27" s="907" t="s">
        <v>120</v>
      </c>
      <c r="H27" s="907">
        <v>6</v>
      </c>
      <c r="I27" s="989"/>
      <c r="J27" s="1071" t="str">
        <f t="shared" si="2"/>
        <v>Included</v>
      </c>
      <c r="K27" s="1072"/>
      <c r="M27" s="937"/>
    </row>
    <row r="28" spans="1:32" s="1073" customFormat="1" ht="33">
      <c r="A28" s="986">
        <f t="shared" si="1"/>
        <v>10</v>
      </c>
      <c r="B28" s="1070">
        <v>7000027953</v>
      </c>
      <c r="C28" s="1070">
        <v>110</v>
      </c>
      <c r="D28" s="1070" t="s">
        <v>123</v>
      </c>
      <c r="E28" s="1070">
        <v>1000044718</v>
      </c>
      <c r="F28" s="1070" t="s">
        <v>131</v>
      </c>
      <c r="G28" s="907" t="s">
        <v>120</v>
      </c>
      <c r="H28" s="907">
        <v>12</v>
      </c>
      <c r="I28" s="989"/>
      <c r="J28" s="1071" t="str">
        <f t="shared" si="2"/>
        <v>Included</v>
      </c>
      <c r="K28" s="1072"/>
      <c r="M28" s="937"/>
    </row>
    <row r="29" spans="1:32" s="1073" customFormat="1" ht="33">
      <c r="A29" s="986">
        <f t="shared" si="1"/>
        <v>11</v>
      </c>
      <c r="B29" s="1070">
        <v>7000027953</v>
      </c>
      <c r="C29" s="1070">
        <v>120</v>
      </c>
      <c r="D29" s="1070" t="s">
        <v>123</v>
      </c>
      <c r="E29" s="1070">
        <v>1000067784</v>
      </c>
      <c r="F29" s="1070" t="s">
        <v>132</v>
      </c>
      <c r="G29" s="907" t="s">
        <v>120</v>
      </c>
      <c r="H29" s="907">
        <v>6</v>
      </c>
      <c r="I29" s="989"/>
      <c r="J29" s="1071" t="str">
        <f t="shared" si="2"/>
        <v>Included</v>
      </c>
      <c r="K29" s="1072"/>
      <c r="M29" s="937"/>
    </row>
    <row r="30" spans="1:32" s="1073" customFormat="1">
      <c r="A30" s="986">
        <f t="shared" si="1"/>
        <v>12</v>
      </c>
      <c r="B30" s="1070">
        <v>7000027953</v>
      </c>
      <c r="C30" s="1070">
        <v>140</v>
      </c>
      <c r="D30" s="1070" t="s">
        <v>133</v>
      </c>
      <c r="E30" s="1070">
        <v>1000031976</v>
      </c>
      <c r="F30" s="1070" t="s">
        <v>134</v>
      </c>
      <c r="G30" s="907" t="s">
        <v>135</v>
      </c>
      <c r="H30" s="907">
        <v>1</v>
      </c>
      <c r="I30" s="989"/>
      <c r="J30" s="1071" t="str">
        <f t="shared" si="2"/>
        <v>Included</v>
      </c>
      <c r="K30" s="1072"/>
      <c r="M30" s="937"/>
    </row>
    <row r="31" spans="1:32" s="1073" customFormat="1">
      <c r="A31" s="986">
        <f t="shared" si="1"/>
        <v>13</v>
      </c>
      <c r="B31" s="1070">
        <v>7000027953</v>
      </c>
      <c r="C31" s="1070">
        <v>150</v>
      </c>
      <c r="D31" s="1070" t="s">
        <v>133</v>
      </c>
      <c r="E31" s="1070">
        <v>1000031985</v>
      </c>
      <c r="F31" s="1070" t="s">
        <v>136</v>
      </c>
      <c r="G31" s="907" t="s">
        <v>135</v>
      </c>
      <c r="H31" s="907">
        <v>0.8</v>
      </c>
      <c r="I31" s="989"/>
      <c r="J31" s="1071" t="str">
        <f t="shared" si="2"/>
        <v>Included</v>
      </c>
      <c r="K31" s="1072"/>
      <c r="M31" s="937"/>
    </row>
    <row r="32" spans="1:32" s="1073" customFormat="1">
      <c r="A32" s="986">
        <f t="shared" si="1"/>
        <v>14</v>
      </c>
      <c r="B32" s="1070">
        <v>7000027953</v>
      </c>
      <c r="C32" s="1070">
        <v>160</v>
      </c>
      <c r="D32" s="1070" t="s">
        <v>133</v>
      </c>
      <c r="E32" s="1070">
        <v>1000031943</v>
      </c>
      <c r="F32" s="1070" t="s">
        <v>137</v>
      </c>
      <c r="G32" s="907" t="s">
        <v>135</v>
      </c>
      <c r="H32" s="907">
        <v>0.8</v>
      </c>
      <c r="I32" s="989"/>
      <c r="J32" s="1071" t="str">
        <f t="shared" si="2"/>
        <v>Included</v>
      </c>
      <c r="K32" s="1072"/>
      <c r="M32" s="937"/>
    </row>
    <row r="33" spans="1:13" s="1073" customFormat="1">
      <c r="A33" s="986">
        <f t="shared" si="1"/>
        <v>15</v>
      </c>
      <c r="B33" s="1070">
        <v>7000027953</v>
      </c>
      <c r="C33" s="1070">
        <v>170</v>
      </c>
      <c r="D33" s="1070" t="s">
        <v>133</v>
      </c>
      <c r="E33" s="1070">
        <v>1000031964</v>
      </c>
      <c r="F33" s="1070" t="s">
        <v>138</v>
      </c>
      <c r="G33" s="907" t="s">
        <v>135</v>
      </c>
      <c r="H33" s="907">
        <v>0.8</v>
      </c>
      <c r="I33" s="989"/>
      <c r="J33" s="1071" t="str">
        <f t="shared" si="2"/>
        <v>Included</v>
      </c>
      <c r="K33" s="1072"/>
      <c r="M33" s="937"/>
    </row>
    <row r="34" spans="1:13" s="1073" customFormat="1">
      <c r="A34" s="986">
        <f t="shared" si="1"/>
        <v>16</v>
      </c>
      <c r="B34" s="1070">
        <v>7000027953</v>
      </c>
      <c r="C34" s="1070">
        <v>180</v>
      </c>
      <c r="D34" s="1070" t="s">
        <v>133</v>
      </c>
      <c r="E34" s="1070">
        <v>1000031987</v>
      </c>
      <c r="F34" s="1070" t="s">
        <v>139</v>
      </c>
      <c r="G34" s="907" t="s">
        <v>135</v>
      </c>
      <c r="H34" s="907">
        <v>3</v>
      </c>
      <c r="I34" s="989"/>
      <c r="J34" s="1071" t="str">
        <f t="shared" si="2"/>
        <v>Included</v>
      </c>
      <c r="K34" s="1072"/>
      <c r="M34" s="937"/>
    </row>
    <row r="35" spans="1:13" s="1073" customFormat="1">
      <c r="A35" s="986">
        <f t="shared" si="1"/>
        <v>17</v>
      </c>
      <c r="B35" s="1070">
        <v>7000027953</v>
      </c>
      <c r="C35" s="1070">
        <v>190</v>
      </c>
      <c r="D35" s="1070" t="s">
        <v>133</v>
      </c>
      <c r="E35" s="1070">
        <v>1000031887</v>
      </c>
      <c r="F35" s="1070" t="s">
        <v>140</v>
      </c>
      <c r="G35" s="907" t="s">
        <v>135</v>
      </c>
      <c r="H35" s="907">
        <v>3</v>
      </c>
      <c r="I35" s="989"/>
      <c r="J35" s="1071" t="str">
        <f t="shared" si="2"/>
        <v>Included</v>
      </c>
      <c r="K35" s="1072"/>
      <c r="M35" s="937"/>
    </row>
    <row r="36" spans="1:13" s="1073" customFormat="1">
      <c r="A36" s="986">
        <f t="shared" si="1"/>
        <v>18</v>
      </c>
      <c r="B36" s="1070">
        <v>7000027953</v>
      </c>
      <c r="C36" s="1070">
        <v>200</v>
      </c>
      <c r="D36" s="1070" t="s">
        <v>133</v>
      </c>
      <c r="E36" s="1070">
        <v>1000056264</v>
      </c>
      <c r="F36" s="1070" t="s">
        <v>141</v>
      </c>
      <c r="G36" s="907" t="s">
        <v>135</v>
      </c>
      <c r="H36" s="907">
        <v>1</v>
      </c>
      <c r="I36" s="989"/>
      <c r="J36" s="1071" t="str">
        <f t="shared" si="2"/>
        <v>Included</v>
      </c>
      <c r="K36" s="1072"/>
      <c r="M36" s="937"/>
    </row>
    <row r="37" spans="1:13" s="1073" customFormat="1">
      <c r="A37" s="986">
        <f t="shared" si="1"/>
        <v>19</v>
      </c>
      <c r="B37" s="1070">
        <v>7000027953</v>
      </c>
      <c r="C37" s="1070">
        <v>210</v>
      </c>
      <c r="D37" s="1070" t="s">
        <v>142</v>
      </c>
      <c r="E37" s="1070">
        <v>1000012027</v>
      </c>
      <c r="F37" s="1070" t="s">
        <v>143</v>
      </c>
      <c r="G37" s="907" t="s">
        <v>120</v>
      </c>
      <c r="H37" s="907">
        <v>4</v>
      </c>
      <c r="I37" s="989"/>
      <c r="J37" s="1071" t="str">
        <f>IF(I37=0, "Included",IF(ISERROR(H37*I37), I37, H37*I37))</f>
        <v>Included</v>
      </c>
      <c r="K37" s="1072"/>
      <c r="M37" s="937"/>
    </row>
    <row r="38" spans="1:13" s="1073" customFormat="1">
      <c r="A38" s="986">
        <f t="shared" si="1"/>
        <v>20</v>
      </c>
      <c r="B38" s="1070">
        <v>7000027953</v>
      </c>
      <c r="C38" s="1070">
        <v>220</v>
      </c>
      <c r="D38" s="1070" t="s">
        <v>142</v>
      </c>
      <c r="E38" s="1070">
        <v>1000012022</v>
      </c>
      <c r="F38" s="1070" t="s">
        <v>144</v>
      </c>
      <c r="G38" s="907" t="s">
        <v>120</v>
      </c>
      <c r="H38" s="907">
        <v>4</v>
      </c>
      <c r="I38" s="989"/>
      <c r="J38" s="1071" t="str">
        <f t="shared" ref="J38:J42" si="3">IF(I38=0, "Included",IF(ISERROR(H38*I38), I38, H38*I38))</f>
        <v>Included</v>
      </c>
      <c r="K38" s="1072"/>
      <c r="M38" s="937"/>
    </row>
    <row r="39" spans="1:13" s="1073" customFormat="1">
      <c r="A39" s="986">
        <f t="shared" si="1"/>
        <v>21</v>
      </c>
      <c r="B39" s="1070">
        <v>7000027953</v>
      </c>
      <c r="C39" s="1070">
        <v>230</v>
      </c>
      <c r="D39" s="1070" t="s">
        <v>142</v>
      </c>
      <c r="E39" s="1070">
        <v>1000012024</v>
      </c>
      <c r="F39" s="1070" t="s">
        <v>145</v>
      </c>
      <c r="G39" s="907" t="s">
        <v>120</v>
      </c>
      <c r="H39" s="907">
        <v>4</v>
      </c>
      <c r="I39" s="989"/>
      <c r="J39" s="1071" t="str">
        <f t="shared" si="3"/>
        <v>Included</v>
      </c>
      <c r="K39" s="1072"/>
      <c r="M39" s="937"/>
    </row>
    <row r="40" spans="1:13" s="1073" customFormat="1">
      <c r="A40" s="986">
        <f t="shared" si="1"/>
        <v>22</v>
      </c>
      <c r="B40" s="1070">
        <v>7000027953</v>
      </c>
      <c r="C40" s="1070">
        <v>240</v>
      </c>
      <c r="D40" s="1070" t="s">
        <v>142</v>
      </c>
      <c r="E40" s="1070">
        <v>1000012073</v>
      </c>
      <c r="F40" s="1070" t="s">
        <v>146</v>
      </c>
      <c r="G40" s="907" t="s">
        <v>120</v>
      </c>
      <c r="H40" s="907">
        <v>2</v>
      </c>
      <c r="I40" s="989"/>
      <c r="J40" s="1071" t="str">
        <f t="shared" si="3"/>
        <v>Included</v>
      </c>
      <c r="K40" s="1072"/>
      <c r="M40" s="937"/>
    </row>
    <row r="41" spans="1:13" s="1073" customFormat="1">
      <c r="A41" s="986">
        <f t="shared" si="1"/>
        <v>23</v>
      </c>
      <c r="B41" s="1070">
        <v>7000027953</v>
      </c>
      <c r="C41" s="1070">
        <v>250</v>
      </c>
      <c r="D41" s="1070" t="s">
        <v>142</v>
      </c>
      <c r="E41" s="1070">
        <v>1000045259</v>
      </c>
      <c r="F41" s="1070" t="s">
        <v>147</v>
      </c>
      <c r="G41" s="907" t="s">
        <v>148</v>
      </c>
      <c r="H41" s="907">
        <v>290</v>
      </c>
      <c r="I41" s="989"/>
      <c r="J41" s="1071" t="str">
        <f t="shared" si="3"/>
        <v>Included</v>
      </c>
      <c r="K41" s="1072"/>
      <c r="M41" s="937"/>
    </row>
    <row r="42" spans="1:13" s="1073" customFormat="1" ht="33">
      <c r="A42" s="986">
        <f t="shared" si="1"/>
        <v>24</v>
      </c>
      <c r="B42" s="1070">
        <v>7000027953</v>
      </c>
      <c r="C42" s="1070">
        <v>260</v>
      </c>
      <c r="D42" s="1070" t="s">
        <v>149</v>
      </c>
      <c r="E42" s="1070">
        <v>1000036883</v>
      </c>
      <c r="F42" s="1070" t="s">
        <v>150</v>
      </c>
      <c r="G42" s="907" t="s">
        <v>122</v>
      </c>
      <c r="H42" s="907">
        <v>2</v>
      </c>
      <c r="I42" s="989"/>
      <c r="J42" s="1071" t="str">
        <f t="shared" si="3"/>
        <v>Included</v>
      </c>
      <c r="K42" s="1072"/>
      <c r="M42" s="937"/>
    </row>
    <row r="43" spans="1:13" s="1073" customFormat="1" ht="33">
      <c r="A43" s="986">
        <f t="shared" si="1"/>
        <v>25</v>
      </c>
      <c r="B43" s="1070">
        <v>7000027953</v>
      </c>
      <c r="C43" s="1070">
        <v>270</v>
      </c>
      <c r="D43" s="1070" t="s">
        <v>149</v>
      </c>
      <c r="E43" s="1070">
        <v>1000011279</v>
      </c>
      <c r="F43" s="1070" t="s">
        <v>151</v>
      </c>
      <c r="G43" s="907" t="s">
        <v>122</v>
      </c>
      <c r="H43" s="907">
        <v>2</v>
      </c>
      <c r="I43" s="989"/>
      <c r="J43" s="1071" t="str">
        <f>IF(I43=0, "Included",IF(ISERROR(H43*I43), I43, H43*I43))</f>
        <v>Included</v>
      </c>
      <c r="K43" s="1072"/>
      <c r="M43" s="937"/>
    </row>
    <row r="44" spans="1:13" s="1073" customFormat="1" ht="33">
      <c r="A44" s="986">
        <f t="shared" si="1"/>
        <v>26</v>
      </c>
      <c r="B44" s="1070">
        <v>7000027953</v>
      </c>
      <c r="C44" s="1070">
        <v>280</v>
      </c>
      <c r="D44" s="1070" t="s">
        <v>149</v>
      </c>
      <c r="E44" s="1070">
        <v>1000011231</v>
      </c>
      <c r="F44" s="1070" t="s">
        <v>152</v>
      </c>
      <c r="G44" s="907" t="s">
        <v>122</v>
      </c>
      <c r="H44" s="907">
        <v>1</v>
      </c>
      <c r="I44" s="989"/>
      <c r="J44" s="1071" t="str">
        <f t="shared" ref="J44:J66" si="4">IF(I44=0, "Included",IF(ISERROR(H44*I44), I44, H44*I44))</f>
        <v>Included</v>
      </c>
      <c r="K44" s="1072"/>
      <c r="M44" s="937"/>
    </row>
    <row r="45" spans="1:13" s="1073" customFormat="1" ht="33">
      <c r="A45" s="986">
        <f t="shared" si="1"/>
        <v>27</v>
      </c>
      <c r="B45" s="1070">
        <v>7000027953</v>
      </c>
      <c r="C45" s="1070">
        <v>290</v>
      </c>
      <c r="D45" s="1070" t="s">
        <v>149</v>
      </c>
      <c r="E45" s="1070">
        <v>1000011228</v>
      </c>
      <c r="F45" s="1070" t="s">
        <v>153</v>
      </c>
      <c r="G45" s="907" t="s">
        <v>122</v>
      </c>
      <c r="H45" s="907">
        <v>4</v>
      </c>
      <c r="I45" s="989"/>
      <c r="J45" s="1071" t="str">
        <f t="shared" si="4"/>
        <v>Included</v>
      </c>
      <c r="K45" s="1072"/>
      <c r="M45" s="937"/>
    </row>
    <row r="46" spans="1:13" s="1073" customFormat="1" ht="33">
      <c r="A46" s="986">
        <f t="shared" si="1"/>
        <v>28</v>
      </c>
      <c r="B46" s="1070">
        <v>7000027953</v>
      </c>
      <c r="C46" s="1070">
        <v>300</v>
      </c>
      <c r="D46" s="1070" t="s">
        <v>149</v>
      </c>
      <c r="E46" s="1070">
        <v>1000074847</v>
      </c>
      <c r="F46" s="1070" t="s">
        <v>154</v>
      </c>
      <c r="G46" s="907" t="s">
        <v>122</v>
      </c>
      <c r="H46" s="907">
        <v>2</v>
      </c>
      <c r="I46" s="989"/>
      <c r="J46" s="1071" t="str">
        <f t="shared" si="4"/>
        <v>Included</v>
      </c>
      <c r="K46" s="1072"/>
      <c r="M46" s="937"/>
    </row>
    <row r="47" spans="1:13" s="1073" customFormat="1" ht="33">
      <c r="A47" s="986">
        <f t="shared" si="1"/>
        <v>29</v>
      </c>
      <c r="B47" s="1070">
        <v>7000027953</v>
      </c>
      <c r="C47" s="1070">
        <v>320</v>
      </c>
      <c r="D47" s="1070" t="s">
        <v>155</v>
      </c>
      <c r="E47" s="1070">
        <v>1000007922</v>
      </c>
      <c r="F47" s="1070" t="s">
        <v>156</v>
      </c>
      <c r="G47" s="907" t="s">
        <v>122</v>
      </c>
      <c r="H47" s="907">
        <v>1</v>
      </c>
      <c r="I47" s="989"/>
      <c r="J47" s="1071" t="str">
        <f t="shared" si="4"/>
        <v>Included</v>
      </c>
      <c r="K47" s="1072"/>
      <c r="M47" s="937"/>
    </row>
    <row r="48" spans="1:13" s="1073" customFormat="1" ht="33">
      <c r="A48" s="986">
        <f t="shared" si="1"/>
        <v>30</v>
      </c>
      <c r="B48" s="1070">
        <v>7000027953</v>
      </c>
      <c r="C48" s="1070">
        <v>330</v>
      </c>
      <c r="D48" s="1070" t="s">
        <v>155</v>
      </c>
      <c r="E48" s="1070">
        <v>1000028279</v>
      </c>
      <c r="F48" s="1070" t="s">
        <v>157</v>
      </c>
      <c r="G48" s="907" t="s">
        <v>122</v>
      </c>
      <c r="H48" s="907">
        <v>1</v>
      </c>
      <c r="I48" s="989"/>
      <c r="J48" s="1071" t="str">
        <f t="shared" si="4"/>
        <v>Included</v>
      </c>
      <c r="K48" s="1072"/>
      <c r="M48" s="937"/>
    </row>
    <row r="49" spans="1:13" s="1073" customFormat="1" ht="33">
      <c r="A49" s="986">
        <f t="shared" si="1"/>
        <v>31</v>
      </c>
      <c r="B49" s="1070">
        <v>7000027953</v>
      </c>
      <c r="C49" s="1070">
        <v>340</v>
      </c>
      <c r="D49" s="1070" t="s">
        <v>155</v>
      </c>
      <c r="E49" s="1070">
        <v>1000016741</v>
      </c>
      <c r="F49" s="1070" t="s">
        <v>158</v>
      </c>
      <c r="G49" s="907" t="s">
        <v>120</v>
      </c>
      <c r="H49" s="907">
        <v>1</v>
      </c>
      <c r="I49" s="989"/>
      <c r="J49" s="1071" t="str">
        <f t="shared" si="4"/>
        <v>Included</v>
      </c>
      <c r="K49" s="1072"/>
      <c r="M49" s="937"/>
    </row>
    <row r="50" spans="1:13" s="1073" customFormat="1" ht="33">
      <c r="A50" s="986">
        <f t="shared" si="1"/>
        <v>32</v>
      </c>
      <c r="B50" s="1070">
        <v>7000027953</v>
      </c>
      <c r="C50" s="1070">
        <v>350</v>
      </c>
      <c r="D50" s="1070" t="s">
        <v>155</v>
      </c>
      <c r="E50" s="1070">
        <v>1000028954</v>
      </c>
      <c r="F50" s="1070" t="s">
        <v>159</v>
      </c>
      <c r="G50" s="907" t="s">
        <v>120</v>
      </c>
      <c r="H50" s="907">
        <v>1</v>
      </c>
      <c r="I50" s="989"/>
      <c r="J50" s="1071" t="str">
        <f t="shared" si="4"/>
        <v>Included</v>
      </c>
      <c r="K50" s="1072"/>
      <c r="M50" s="937"/>
    </row>
    <row r="51" spans="1:13" s="1073" customFormat="1" ht="33">
      <c r="A51" s="986">
        <f t="shared" si="1"/>
        <v>33</v>
      </c>
      <c r="B51" s="1070">
        <v>7000027953</v>
      </c>
      <c r="C51" s="1070">
        <v>360</v>
      </c>
      <c r="D51" s="1070" t="s">
        <v>155</v>
      </c>
      <c r="E51" s="1070">
        <v>1000025500</v>
      </c>
      <c r="F51" s="1070" t="s">
        <v>160</v>
      </c>
      <c r="G51" s="907" t="s">
        <v>120</v>
      </c>
      <c r="H51" s="907">
        <v>1</v>
      </c>
      <c r="I51" s="989"/>
      <c r="J51" s="1071" t="str">
        <f t="shared" si="4"/>
        <v>Included</v>
      </c>
      <c r="K51" s="1072"/>
      <c r="M51" s="937"/>
    </row>
    <row r="52" spans="1:13" s="1073" customFormat="1" ht="33">
      <c r="A52" s="986">
        <f t="shared" si="1"/>
        <v>34</v>
      </c>
      <c r="B52" s="1070">
        <v>7000027953</v>
      </c>
      <c r="C52" s="1070">
        <v>370</v>
      </c>
      <c r="D52" s="1070" t="s">
        <v>155</v>
      </c>
      <c r="E52" s="1070">
        <v>1000025697</v>
      </c>
      <c r="F52" s="1070" t="s">
        <v>161</v>
      </c>
      <c r="G52" s="907" t="s">
        <v>120</v>
      </c>
      <c r="H52" s="907">
        <v>1</v>
      </c>
      <c r="I52" s="989"/>
      <c r="J52" s="1071" t="str">
        <f t="shared" si="4"/>
        <v>Included</v>
      </c>
      <c r="K52" s="1072"/>
      <c r="M52" s="937"/>
    </row>
    <row r="53" spans="1:13" s="1073" customFormat="1" ht="33">
      <c r="A53" s="986">
        <f t="shared" si="1"/>
        <v>35</v>
      </c>
      <c r="B53" s="1070">
        <v>7000027953</v>
      </c>
      <c r="C53" s="1070">
        <v>380</v>
      </c>
      <c r="D53" s="1070" t="s">
        <v>155</v>
      </c>
      <c r="E53" s="1070">
        <v>1000017810</v>
      </c>
      <c r="F53" s="1070" t="s">
        <v>162</v>
      </c>
      <c r="G53" s="907" t="s">
        <v>120</v>
      </c>
      <c r="H53" s="907">
        <v>1</v>
      </c>
      <c r="I53" s="989"/>
      <c r="J53" s="1071" t="str">
        <f t="shared" si="4"/>
        <v>Included</v>
      </c>
      <c r="K53" s="1072"/>
      <c r="M53" s="937"/>
    </row>
    <row r="54" spans="1:13" s="1073" customFormat="1" ht="49.5">
      <c r="A54" s="986">
        <f t="shared" si="1"/>
        <v>36</v>
      </c>
      <c r="B54" s="1070">
        <v>7000027953</v>
      </c>
      <c r="C54" s="1070">
        <v>410</v>
      </c>
      <c r="D54" s="1070" t="s">
        <v>163</v>
      </c>
      <c r="E54" s="1070">
        <v>1000017683</v>
      </c>
      <c r="F54" s="1070" t="s">
        <v>164</v>
      </c>
      <c r="G54" s="907" t="s">
        <v>120</v>
      </c>
      <c r="H54" s="907">
        <v>3</v>
      </c>
      <c r="I54" s="989"/>
      <c r="J54" s="1071" t="str">
        <f t="shared" si="4"/>
        <v>Included</v>
      </c>
      <c r="K54" s="1072"/>
      <c r="M54" s="937"/>
    </row>
    <row r="55" spans="1:13" s="1073" customFormat="1" ht="49.5">
      <c r="A55" s="986">
        <f t="shared" si="1"/>
        <v>37</v>
      </c>
      <c r="B55" s="1070">
        <v>7000027953</v>
      </c>
      <c r="C55" s="1070">
        <v>420</v>
      </c>
      <c r="D55" s="1070" t="s">
        <v>163</v>
      </c>
      <c r="E55" s="1070">
        <v>1000024355</v>
      </c>
      <c r="F55" s="1070" t="s">
        <v>165</v>
      </c>
      <c r="G55" s="907" t="s">
        <v>120</v>
      </c>
      <c r="H55" s="907">
        <v>1</v>
      </c>
      <c r="I55" s="989"/>
      <c r="J55" s="1071" t="str">
        <f t="shared" si="4"/>
        <v>Included</v>
      </c>
      <c r="K55" s="1072"/>
      <c r="M55" s="937"/>
    </row>
    <row r="56" spans="1:13" s="1073" customFormat="1" ht="49.5">
      <c r="A56" s="986">
        <f t="shared" si="1"/>
        <v>38</v>
      </c>
      <c r="B56" s="1070">
        <v>7000027953</v>
      </c>
      <c r="C56" s="1070">
        <v>430</v>
      </c>
      <c r="D56" s="1070" t="s">
        <v>163</v>
      </c>
      <c r="E56" s="1070">
        <v>1000024952</v>
      </c>
      <c r="F56" s="1070" t="s">
        <v>166</v>
      </c>
      <c r="G56" s="907" t="s">
        <v>122</v>
      </c>
      <c r="H56" s="907">
        <v>2</v>
      </c>
      <c r="I56" s="989"/>
      <c r="J56" s="1071" t="str">
        <f t="shared" si="4"/>
        <v>Included</v>
      </c>
      <c r="K56" s="1072"/>
      <c r="M56" s="937"/>
    </row>
    <row r="57" spans="1:13" s="1073" customFormat="1" ht="49.5">
      <c r="A57" s="986">
        <f t="shared" si="1"/>
        <v>39</v>
      </c>
      <c r="B57" s="1070">
        <v>7000027953</v>
      </c>
      <c r="C57" s="1070">
        <v>440</v>
      </c>
      <c r="D57" s="1070" t="s">
        <v>163</v>
      </c>
      <c r="E57" s="1070">
        <v>1000041983</v>
      </c>
      <c r="F57" s="1070" t="s">
        <v>167</v>
      </c>
      <c r="G57" s="907" t="s">
        <v>120</v>
      </c>
      <c r="H57" s="907">
        <v>5</v>
      </c>
      <c r="I57" s="989"/>
      <c r="J57" s="1071" t="str">
        <f t="shared" si="4"/>
        <v>Included</v>
      </c>
      <c r="K57" s="1072"/>
      <c r="M57" s="937"/>
    </row>
    <row r="58" spans="1:13" s="1073" customFormat="1">
      <c r="A58" s="986">
        <f t="shared" si="1"/>
        <v>40</v>
      </c>
      <c r="B58" s="1070">
        <v>7000027953</v>
      </c>
      <c r="C58" s="1070">
        <v>450</v>
      </c>
      <c r="D58" s="1070" t="s">
        <v>168</v>
      </c>
      <c r="E58" s="1070">
        <v>1000009039</v>
      </c>
      <c r="F58" s="1070" t="s">
        <v>169</v>
      </c>
      <c r="G58" s="907" t="s">
        <v>120</v>
      </c>
      <c r="H58" s="907">
        <v>12</v>
      </c>
      <c r="I58" s="989"/>
      <c r="J58" s="1071" t="str">
        <f t="shared" si="4"/>
        <v>Included</v>
      </c>
      <c r="K58" s="1072"/>
      <c r="M58" s="937"/>
    </row>
    <row r="59" spans="1:13" s="1073" customFormat="1">
      <c r="A59" s="986">
        <f t="shared" si="1"/>
        <v>41</v>
      </c>
      <c r="B59" s="1070">
        <v>7000027953</v>
      </c>
      <c r="C59" s="1070">
        <v>460</v>
      </c>
      <c r="D59" s="1070" t="s">
        <v>168</v>
      </c>
      <c r="E59" s="1070">
        <v>1000045280</v>
      </c>
      <c r="F59" s="1070" t="s">
        <v>170</v>
      </c>
      <c r="G59" s="907" t="s">
        <v>148</v>
      </c>
      <c r="H59" s="907">
        <v>290</v>
      </c>
      <c r="I59" s="989"/>
      <c r="J59" s="1071" t="str">
        <f t="shared" si="4"/>
        <v>Included</v>
      </c>
      <c r="K59" s="1072"/>
      <c r="M59" s="937"/>
    </row>
    <row r="60" spans="1:13" s="1073" customFormat="1">
      <c r="A60" s="986">
        <f t="shared" si="1"/>
        <v>42</v>
      </c>
      <c r="B60" s="1070">
        <v>7000027953</v>
      </c>
      <c r="C60" s="1070">
        <v>490</v>
      </c>
      <c r="D60" s="1070" t="s">
        <v>171</v>
      </c>
      <c r="E60" s="1070">
        <v>1000000956</v>
      </c>
      <c r="F60" s="1070" t="s">
        <v>172</v>
      </c>
      <c r="G60" s="907" t="s">
        <v>120</v>
      </c>
      <c r="H60" s="907">
        <v>30</v>
      </c>
      <c r="I60" s="989"/>
      <c r="J60" s="1071" t="str">
        <f t="shared" si="4"/>
        <v>Included</v>
      </c>
      <c r="K60" s="1072"/>
      <c r="M60" s="937"/>
    </row>
    <row r="61" spans="1:13" s="1073" customFormat="1">
      <c r="A61" s="986">
        <f t="shared" si="1"/>
        <v>43</v>
      </c>
      <c r="B61" s="1070">
        <v>7000027953</v>
      </c>
      <c r="C61" s="1070">
        <v>500</v>
      </c>
      <c r="D61" s="1070" t="s">
        <v>171</v>
      </c>
      <c r="E61" s="1070">
        <v>1000043522</v>
      </c>
      <c r="F61" s="1070" t="s">
        <v>173</v>
      </c>
      <c r="G61" s="907" t="s">
        <v>120</v>
      </c>
      <c r="H61" s="907">
        <v>9</v>
      </c>
      <c r="I61" s="989"/>
      <c r="J61" s="1071" t="str">
        <f t="shared" si="4"/>
        <v>Included</v>
      </c>
      <c r="K61" s="1072"/>
      <c r="M61" s="937"/>
    </row>
    <row r="62" spans="1:13" s="1073" customFormat="1">
      <c r="A62" s="986">
        <f t="shared" si="1"/>
        <v>44</v>
      </c>
      <c r="B62" s="1070">
        <v>7000027953</v>
      </c>
      <c r="C62" s="1070">
        <v>510</v>
      </c>
      <c r="D62" s="1070" t="s">
        <v>171</v>
      </c>
      <c r="E62" s="1070">
        <v>1000000946</v>
      </c>
      <c r="F62" s="1070" t="s">
        <v>174</v>
      </c>
      <c r="G62" s="907" t="s">
        <v>120</v>
      </c>
      <c r="H62" s="907">
        <v>8</v>
      </c>
      <c r="I62" s="989"/>
      <c r="J62" s="1071" t="str">
        <f t="shared" si="4"/>
        <v>Included</v>
      </c>
      <c r="K62" s="1072"/>
      <c r="M62" s="937"/>
    </row>
    <row r="63" spans="1:13" s="1073" customFormat="1">
      <c r="A63" s="986">
        <f t="shared" si="1"/>
        <v>45</v>
      </c>
      <c r="B63" s="1070">
        <v>7000027953</v>
      </c>
      <c r="C63" s="1070">
        <v>520</v>
      </c>
      <c r="D63" s="1070" t="s">
        <v>171</v>
      </c>
      <c r="E63" s="1070">
        <v>1000043528</v>
      </c>
      <c r="F63" s="1070" t="s">
        <v>175</v>
      </c>
      <c r="G63" s="907" t="s">
        <v>120</v>
      </c>
      <c r="H63" s="907">
        <v>1</v>
      </c>
      <c r="I63" s="989"/>
      <c r="J63" s="1071" t="str">
        <f t="shared" si="4"/>
        <v>Included</v>
      </c>
      <c r="K63" s="1072"/>
      <c r="M63" s="937"/>
    </row>
    <row r="64" spans="1:13" s="1073" customFormat="1">
      <c r="A64" s="986">
        <f t="shared" si="1"/>
        <v>46</v>
      </c>
      <c r="B64" s="1070">
        <v>7000027953</v>
      </c>
      <c r="C64" s="1070">
        <v>530</v>
      </c>
      <c r="D64" s="1070" t="s">
        <v>171</v>
      </c>
      <c r="E64" s="1070">
        <v>1000062355</v>
      </c>
      <c r="F64" s="1070" t="s">
        <v>176</v>
      </c>
      <c r="G64" s="907" t="s">
        <v>120</v>
      </c>
      <c r="H64" s="907">
        <v>9</v>
      </c>
      <c r="I64" s="989"/>
      <c r="J64" s="1071" t="str">
        <f t="shared" si="4"/>
        <v>Included</v>
      </c>
      <c r="K64" s="1072"/>
      <c r="M64" s="937"/>
    </row>
    <row r="65" spans="1:13" s="1073" customFormat="1" ht="33">
      <c r="A65" s="986">
        <f t="shared" si="1"/>
        <v>47</v>
      </c>
      <c r="B65" s="1070">
        <v>7000027953</v>
      </c>
      <c r="C65" s="1070">
        <v>540</v>
      </c>
      <c r="D65" s="1070" t="s">
        <v>171</v>
      </c>
      <c r="E65" s="1070">
        <v>1000043521</v>
      </c>
      <c r="F65" s="1070" t="s">
        <v>177</v>
      </c>
      <c r="G65" s="907" t="s">
        <v>120</v>
      </c>
      <c r="H65" s="907">
        <v>3</v>
      </c>
      <c r="I65" s="989"/>
      <c r="J65" s="1071" t="str">
        <f t="shared" si="4"/>
        <v>Included</v>
      </c>
      <c r="K65" s="1072"/>
      <c r="M65" s="937"/>
    </row>
    <row r="66" spans="1:13" s="1073" customFormat="1" ht="33">
      <c r="A66" s="986">
        <f t="shared" si="1"/>
        <v>48</v>
      </c>
      <c r="B66" s="1070">
        <v>7000027953</v>
      </c>
      <c r="C66" s="1070">
        <v>550</v>
      </c>
      <c r="D66" s="1070" t="s">
        <v>171</v>
      </c>
      <c r="E66" s="1070">
        <v>1000036876</v>
      </c>
      <c r="F66" s="1070" t="s">
        <v>178</v>
      </c>
      <c r="G66" s="907" t="s">
        <v>120</v>
      </c>
      <c r="H66" s="907">
        <v>2</v>
      </c>
      <c r="I66" s="989"/>
      <c r="J66" s="1071" t="str">
        <f t="shared" si="4"/>
        <v>Included</v>
      </c>
      <c r="K66" s="1072"/>
      <c r="M66" s="937"/>
    </row>
    <row r="67" spans="1:13" s="1073" customFormat="1">
      <c r="A67" s="986">
        <f t="shared" si="1"/>
        <v>49</v>
      </c>
      <c r="B67" s="1070">
        <v>7000027953</v>
      </c>
      <c r="C67" s="1070">
        <v>560</v>
      </c>
      <c r="D67" s="1070" t="s">
        <v>171</v>
      </c>
      <c r="E67" s="1070">
        <v>1000001582</v>
      </c>
      <c r="F67" s="1070" t="s">
        <v>179</v>
      </c>
      <c r="G67" s="907" t="s">
        <v>120</v>
      </c>
      <c r="H67" s="907">
        <v>12</v>
      </c>
      <c r="I67" s="989"/>
      <c r="J67" s="1071" t="str">
        <f>IF(I67=0, "Included",IF(ISERROR(H67*I67), I67, H67*I67))</f>
        <v>Included</v>
      </c>
      <c r="K67" s="1072"/>
      <c r="M67" s="937"/>
    </row>
    <row r="68" spans="1:13" s="1073" customFormat="1" ht="33">
      <c r="A68" s="986">
        <f t="shared" si="1"/>
        <v>50</v>
      </c>
      <c r="B68" s="1070">
        <v>7000027953</v>
      </c>
      <c r="C68" s="1070">
        <v>570</v>
      </c>
      <c r="D68" s="1070" t="s">
        <v>171</v>
      </c>
      <c r="E68" s="1070">
        <v>1000036878</v>
      </c>
      <c r="F68" s="1070" t="s">
        <v>180</v>
      </c>
      <c r="G68" s="907" t="s">
        <v>120</v>
      </c>
      <c r="H68" s="907">
        <v>6</v>
      </c>
      <c r="I68" s="989"/>
      <c r="J68" s="1071" t="str">
        <f t="shared" ref="J68:J84" si="5">IF(I68=0, "Included",IF(ISERROR(H68*I68), I68, H68*I68))</f>
        <v>Included</v>
      </c>
      <c r="K68" s="1072"/>
      <c r="M68" s="937"/>
    </row>
    <row r="69" spans="1:13" s="1073" customFormat="1">
      <c r="A69" s="986">
        <f t="shared" si="1"/>
        <v>51</v>
      </c>
      <c r="B69" s="1070">
        <v>7000027953</v>
      </c>
      <c r="C69" s="1070">
        <v>580</v>
      </c>
      <c r="D69" s="1070" t="s">
        <v>171</v>
      </c>
      <c r="E69" s="1070">
        <v>1000000972</v>
      </c>
      <c r="F69" s="1070" t="s">
        <v>181</v>
      </c>
      <c r="G69" s="907" t="s">
        <v>120</v>
      </c>
      <c r="H69" s="907">
        <v>3</v>
      </c>
      <c r="I69" s="989"/>
      <c r="J69" s="1071" t="str">
        <f t="shared" si="5"/>
        <v>Included</v>
      </c>
      <c r="K69" s="1072"/>
      <c r="M69" s="937"/>
    </row>
    <row r="70" spans="1:13" s="1073" customFormat="1">
      <c r="A70" s="986">
        <f t="shared" si="1"/>
        <v>52</v>
      </c>
      <c r="B70" s="1070">
        <v>7000027953</v>
      </c>
      <c r="C70" s="1070">
        <v>590</v>
      </c>
      <c r="D70" s="1070" t="s">
        <v>171</v>
      </c>
      <c r="E70" s="1070">
        <v>1000036700</v>
      </c>
      <c r="F70" s="1070" t="s">
        <v>182</v>
      </c>
      <c r="G70" s="907" t="s">
        <v>120</v>
      </c>
      <c r="H70" s="907">
        <v>2</v>
      </c>
      <c r="I70" s="989"/>
      <c r="J70" s="1071" t="str">
        <f t="shared" si="5"/>
        <v>Included</v>
      </c>
      <c r="K70" s="1072"/>
      <c r="M70" s="937"/>
    </row>
    <row r="71" spans="1:13" s="1073" customFormat="1">
      <c r="A71" s="986">
        <f t="shared" si="1"/>
        <v>53</v>
      </c>
      <c r="B71" s="1070">
        <v>7000027953</v>
      </c>
      <c r="C71" s="1070">
        <v>600</v>
      </c>
      <c r="D71" s="1070" t="s">
        <v>171</v>
      </c>
      <c r="E71" s="1070">
        <v>1000020395</v>
      </c>
      <c r="F71" s="1070" t="s">
        <v>183</v>
      </c>
      <c r="G71" s="907" t="s">
        <v>120</v>
      </c>
      <c r="H71" s="907">
        <v>6</v>
      </c>
      <c r="I71" s="989"/>
      <c r="J71" s="1071" t="str">
        <f t="shared" si="5"/>
        <v>Included</v>
      </c>
      <c r="K71" s="1072"/>
      <c r="M71" s="937"/>
    </row>
    <row r="72" spans="1:13" s="1073" customFormat="1">
      <c r="A72" s="986">
        <f t="shared" si="1"/>
        <v>54</v>
      </c>
      <c r="B72" s="1070">
        <v>7000027953</v>
      </c>
      <c r="C72" s="1070">
        <v>610</v>
      </c>
      <c r="D72" s="1070" t="s">
        <v>171</v>
      </c>
      <c r="E72" s="1070">
        <v>1000001585</v>
      </c>
      <c r="F72" s="1070" t="s">
        <v>184</v>
      </c>
      <c r="G72" s="907" t="s">
        <v>120</v>
      </c>
      <c r="H72" s="907">
        <v>2</v>
      </c>
      <c r="I72" s="989"/>
      <c r="J72" s="1071" t="str">
        <f t="shared" si="5"/>
        <v>Included</v>
      </c>
      <c r="K72" s="1072"/>
      <c r="M72" s="937"/>
    </row>
    <row r="73" spans="1:13" s="1073" customFormat="1">
      <c r="A73" s="986">
        <f t="shared" si="1"/>
        <v>55</v>
      </c>
      <c r="B73" s="1070">
        <v>7000027953</v>
      </c>
      <c r="C73" s="1070">
        <v>630</v>
      </c>
      <c r="D73" s="1070" t="s">
        <v>185</v>
      </c>
      <c r="E73" s="1070">
        <v>1000028570</v>
      </c>
      <c r="F73" s="1070" t="s">
        <v>186</v>
      </c>
      <c r="G73" s="907" t="s">
        <v>187</v>
      </c>
      <c r="H73" s="907">
        <v>1</v>
      </c>
      <c r="I73" s="989"/>
      <c r="J73" s="1071" t="str">
        <f>IF(I73=0, "Included",IF(ISERROR(H73*I73), I73, H73*I73))</f>
        <v>Included</v>
      </c>
      <c r="K73" s="1072"/>
      <c r="M73" s="937"/>
    </row>
    <row r="74" spans="1:13" s="1073" customFormat="1">
      <c r="A74" s="986">
        <f t="shared" si="1"/>
        <v>56</v>
      </c>
      <c r="B74" s="1070">
        <v>7000027953</v>
      </c>
      <c r="C74" s="1070">
        <v>640</v>
      </c>
      <c r="D74" s="1070" t="s">
        <v>185</v>
      </c>
      <c r="E74" s="1070">
        <v>1000028573</v>
      </c>
      <c r="F74" s="1070" t="s">
        <v>188</v>
      </c>
      <c r="G74" s="907" t="s">
        <v>187</v>
      </c>
      <c r="H74" s="907">
        <v>1</v>
      </c>
      <c r="I74" s="989"/>
      <c r="J74" s="1071" t="str">
        <f t="shared" si="5"/>
        <v>Included</v>
      </c>
      <c r="K74" s="1072"/>
      <c r="M74" s="937"/>
    </row>
    <row r="75" spans="1:13" s="1073" customFormat="1">
      <c r="A75" s="986">
        <f t="shared" si="1"/>
        <v>57</v>
      </c>
      <c r="B75" s="1070">
        <v>7000027953</v>
      </c>
      <c r="C75" s="1070">
        <v>690</v>
      </c>
      <c r="D75" s="1070" t="s">
        <v>185</v>
      </c>
      <c r="E75" s="1070">
        <v>1000028572</v>
      </c>
      <c r="F75" s="1070" t="s">
        <v>189</v>
      </c>
      <c r="G75" s="907" t="s">
        <v>187</v>
      </c>
      <c r="H75" s="907">
        <v>1</v>
      </c>
      <c r="I75" s="989"/>
      <c r="J75" s="1071" t="str">
        <f t="shared" si="5"/>
        <v>Included</v>
      </c>
      <c r="K75" s="1072"/>
      <c r="M75" s="937"/>
    </row>
    <row r="76" spans="1:13" s="1073" customFormat="1">
      <c r="A76" s="986">
        <f t="shared" si="1"/>
        <v>58</v>
      </c>
      <c r="B76" s="1070">
        <v>7000027953</v>
      </c>
      <c r="C76" s="1070">
        <v>650</v>
      </c>
      <c r="D76" s="1070" t="s">
        <v>185</v>
      </c>
      <c r="E76" s="1070">
        <v>1000028571</v>
      </c>
      <c r="F76" s="1070" t="s">
        <v>190</v>
      </c>
      <c r="G76" s="907" t="s">
        <v>187</v>
      </c>
      <c r="H76" s="907">
        <v>1</v>
      </c>
      <c r="I76" s="989"/>
      <c r="J76" s="1071" t="str">
        <f t="shared" si="5"/>
        <v>Included</v>
      </c>
      <c r="K76" s="1072"/>
      <c r="M76" s="937"/>
    </row>
    <row r="77" spans="1:13" s="1073" customFormat="1">
      <c r="A77" s="986">
        <f t="shared" si="1"/>
        <v>59</v>
      </c>
      <c r="B77" s="1070">
        <v>7000027953</v>
      </c>
      <c r="C77" s="1070">
        <v>660</v>
      </c>
      <c r="D77" s="1070" t="s">
        <v>185</v>
      </c>
      <c r="E77" s="1070">
        <v>1000032837</v>
      </c>
      <c r="F77" s="1070" t="s">
        <v>191</v>
      </c>
      <c r="G77" s="907" t="s">
        <v>120</v>
      </c>
      <c r="H77" s="907">
        <v>1</v>
      </c>
      <c r="I77" s="989"/>
      <c r="J77" s="1071" t="str">
        <f t="shared" si="5"/>
        <v>Included</v>
      </c>
      <c r="K77" s="1072"/>
      <c r="M77" s="937"/>
    </row>
    <row r="78" spans="1:13" s="1073" customFormat="1">
      <c r="A78" s="986">
        <f t="shared" si="1"/>
        <v>60</v>
      </c>
      <c r="B78" s="1070">
        <v>7000027953</v>
      </c>
      <c r="C78" s="1070">
        <v>670</v>
      </c>
      <c r="D78" s="1070" t="s">
        <v>185</v>
      </c>
      <c r="E78" s="1070">
        <v>1000019912</v>
      </c>
      <c r="F78" s="1070" t="s">
        <v>192</v>
      </c>
      <c r="G78" s="907" t="s">
        <v>193</v>
      </c>
      <c r="H78" s="907">
        <v>1</v>
      </c>
      <c r="I78" s="989"/>
      <c r="J78" s="1071" t="str">
        <f t="shared" si="5"/>
        <v>Included</v>
      </c>
      <c r="K78" s="1072"/>
      <c r="M78" s="937"/>
    </row>
    <row r="79" spans="1:13" s="1073" customFormat="1">
      <c r="A79" s="986">
        <f t="shared" si="1"/>
        <v>61</v>
      </c>
      <c r="B79" s="1070">
        <v>7000027953</v>
      </c>
      <c r="C79" s="1070">
        <v>680</v>
      </c>
      <c r="D79" s="1070" t="s">
        <v>185</v>
      </c>
      <c r="E79" s="1070">
        <v>1000019927</v>
      </c>
      <c r="F79" s="1070" t="s">
        <v>194</v>
      </c>
      <c r="G79" s="907" t="s">
        <v>193</v>
      </c>
      <c r="H79" s="907">
        <v>1</v>
      </c>
      <c r="I79" s="989"/>
      <c r="J79" s="1071" t="str">
        <f t="shared" si="5"/>
        <v>Included</v>
      </c>
      <c r="K79" s="1072"/>
      <c r="M79" s="937"/>
    </row>
    <row r="80" spans="1:13" s="1073" customFormat="1" ht="66">
      <c r="A80" s="986">
        <f t="shared" si="1"/>
        <v>62</v>
      </c>
      <c r="B80" s="1070">
        <v>7000027953</v>
      </c>
      <c r="C80" s="1070">
        <v>700</v>
      </c>
      <c r="D80" s="1070" t="s">
        <v>195</v>
      </c>
      <c r="E80" s="1070">
        <v>1000015954</v>
      </c>
      <c r="F80" s="1070" t="s">
        <v>196</v>
      </c>
      <c r="G80" s="907" t="s">
        <v>197</v>
      </c>
      <c r="H80" s="907">
        <v>99</v>
      </c>
      <c r="I80" s="989"/>
      <c r="J80" s="1071" t="str">
        <f t="shared" si="5"/>
        <v>Included</v>
      </c>
      <c r="K80" s="1072"/>
      <c r="M80" s="937"/>
    </row>
    <row r="81" spans="1:13" s="1073" customFormat="1" ht="33">
      <c r="A81" s="986">
        <f t="shared" si="1"/>
        <v>63</v>
      </c>
      <c r="B81" s="1070">
        <v>7000027953</v>
      </c>
      <c r="C81" s="1070">
        <v>710</v>
      </c>
      <c r="D81" s="1070" t="s">
        <v>195</v>
      </c>
      <c r="E81" s="1070">
        <v>1000011713</v>
      </c>
      <c r="F81" s="1070" t="s">
        <v>198</v>
      </c>
      <c r="G81" s="907" t="s">
        <v>197</v>
      </c>
      <c r="H81" s="907">
        <v>15</v>
      </c>
      <c r="I81" s="989"/>
      <c r="J81" s="1071" t="str">
        <f t="shared" si="5"/>
        <v>Included</v>
      </c>
      <c r="K81" s="1072"/>
      <c r="M81" s="937"/>
    </row>
    <row r="82" spans="1:13" s="1073" customFormat="1" ht="33">
      <c r="A82" s="986">
        <f t="shared" si="1"/>
        <v>64</v>
      </c>
      <c r="B82" s="1070">
        <v>7000027953</v>
      </c>
      <c r="C82" s="1070">
        <v>720</v>
      </c>
      <c r="D82" s="1070" t="s">
        <v>195</v>
      </c>
      <c r="E82" s="1070">
        <v>1000012373</v>
      </c>
      <c r="F82" s="1070" t="s">
        <v>199</v>
      </c>
      <c r="G82" s="907" t="s">
        <v>197</v>
      </c>
      <c r="H82" s="907">
        <v>9</v>
      </c>
      <c r="I82" s="989"/>
      <c r="J82" s="1071" t="str">
        <f t="shared" si="5"/>
        <v>Included</v>
      </c>
      <c r="K82" s="1072"/>
      <c r="M82" s="937"/>
    </row>
    <row r="83" spans="1:13" s="1073" customFormat="1">
      <c r="A83" s="986">
        <f t="shared" si="1"/>
        <v>65</v>
      </c>
      <c r="B83" s="1070">
        <v>7000027953</v>
      </c>
      <c r="C83" s="1070">
        <v>760</v>
      </c>
      <c r="D83" s="1070" t="s">
        <v>200</v>
      </c>
      <c r="E83" s="1070">
        <v>1000004304</v>
      </c>
      <c r="F83" s="1070" t="s">
        <v>201</v>
      </c>
      <c r="G83" s="907" t="s">
        <v>122</v>
      </c>
      <c r="H83" s="907">
        <v>1</v>
      </c>
      <c r="I83" s="989"/>
      <c r="J83" s="1071" t="str">
        <f t="shared" si="5"/>
        <v>Included</v>
      </c>
      <c r="K83" s="1072"/>
      <c r="M83" s="937"/>
    </row>
    <row r="84" spans="1:13" s="1073" customFormat="1">
      <c r="A84" s="986">
        <f t="shared" si="1"/>
        <v>66</v>
      </c>
      <c r="B84" s="1070">
        <v>7000027953</v>
      </c>
      <c r="C84" s="1070">
        <v>770</v>
      </c>
      <c r="D84" s="1070" t="s">
        <v>200</v>
      </c>
      <c r="E84" s="1070">
        <v>1000030177</v>
      </c>
      <c r="F84" s="1070" t="s">
        <v>202</v>
      </c>
      <c r="G84" s="907" t="s">
        <v>122</v>
      </c>
      <c r="H84" s="907">
        <v>2</v>
      </c>
      <c r="I84" s="989"/>
      <c r="J84" s="1071" t="str">
        <f t="shared" si="5"/>
        <v>Included</v>
      </c>
      <c r="K84" s="1072"/>
      <c r="M84" s="937"/>
    </row>
    <row r="85" spans="1:13" s="1073" customFormat="1" ht="33">
      <c r="A85" s="986">
        <f t="shared" si="1"/>
        <v>67</v>
      </c>
      <c r="B85" s="1070">
        <v>7000027953</v>
      </c>
      <c r="C85" s="1070">
        <v>780</v>
      </c>
      <c r="D85" s="1070" t="s">
        <v>203</v>
      </c>
      <c r="E85" s="1070">
        <v>1000038325</v>
      </c>
      <c r="F85" s="1070" t="s">
        <v>204</v>
      </c>
      <c r="G85" s="907" t="s">
        <v>120</v>
      </c>
      <c r="H85" s="907">
        <v>15</v>
      </c>
      <c r="I85" s="989"/>
      <c r="J85" s="1071" t="str">
        <f>IF(I85=0, "Included",IF(ISERROR(H85*I85), I85, H85*I85))</f>
        <v>Included</v>
      </c>
      <c r="K85" s="1072"/>
      <c r="M85" s="937"/>
    </row>
    <row r="86" spans="1:13" s="1073" customFormat="1" ht="33">
      <c r="A86" s="986">
        <f t="shared" ref="A86:A90" si="6">A85+1</f>
        <v>68</v>
      </c>
      <c r="B86" s="1070">
        <v>7000027953</v>
      </c>
      <c r="C86" s="1070">
        <v>790</v>
      </c>
      <c r="D86" s="1070" t="s">
        <v>203</v>
      </c>
      <c r="E86" s="1070">
        <v>1000038387</v>
      </c>
      <c r="F86" s="1070" t="s">
        <v>205</v>
      </c>
      <c r="G86" s="907" t="s">
        <v>120</v>
      </c>
      <c r="H86" s="907">
        <v>15</v>
      </c>
      <c r="I86" s="989"/>
      <c r="J86" s="1071" t="str">
        <f t="shared" ref="J86:J90" si="7">IF(I86=0, "Included",IF(ISERROR(H86*I86), I86, H86*I86))</f>
        <v>Included</v>
      </c>
      <c r="K86" s="1072"/>
      <c r="M86" s="937"/>
    </row>
    <row r="87" spans="1:13" s="1073" customFormat="1" ht="33">
      <c r="A87" s="986">
        <f t="shared" si="6"/>
        <v>69</v>
      </c>
      <c r="B87" s="1070">
        <v>7000027953</v>
      </c>
      <c r="C87" s="1070">
        <v>800</v>
      </c>
      <c r="D87" s="1070" t="s">
        <v>203</v>
      </c>
      <c r="E87" s="1070">
        <v>1000004952</v>
      </c>
      <c r="F87" s="1070" t="s">
        <v>206</v>
      </c>
      <c r="G87" s="907" t="s">
        <v>120</v>
      </c>
      <c r="H87" s="907">
        <v>2</v>
      </c>
      <c r="I87" s="989"/>
      <c r="J87" s="1071" t="str">
        <f t="shared" si="7"/>
        <v>Included</v>
      </c>
      <c r="K87" s="1072"/>
      <c r="M87" s="937"/>
    </row>
    <row r="88" spans="1:13" s="1073" customFormat="1">
      <c r="A88" s="986">
        <f t="shared" si="6"/>
        <v>70</v>
      </c>
      <c r="B88" s="1070">
        <v>7000027953</v>
      </c>
      <c r="C88" s="1070">
        <v>810</v>
      </c>
      <c r="D88" s="1070" t="s">
        <v>203</v>
      </c>
      <c r="E88" s="1070">
        <v>1000014548</v>
      </c>
      <c r="F88" s="1070" t="s">
        <v>207</v>
      </c>
      <c r="G88" s="907" t="s">
        <v>120</v>
      </c>
      <c r="H88" s="907">
        <v>2</v>
      </c>
      <c r="I88" s="989"/>
      <c r="J88" s="1071" t="str">
        <f t="shared" si="7"/>
        <v>Included</v>
      </c>
      <c r="K88" s="1072"/>
      <c r="M88" s="937"/>
    </row>
    <row r="89" spans="1:13" s="1073" customFormat="1">
      <c r="A89" s="986">
        <f t="shared" si="6"/>
        <v>71</v>
      </c>
      <c r="B89" s="1070">
        <v>7000027953</v>
      </c>
      <c r="C89" s="1070">
        <v>820</v>
      </c>
      <c r="D89" s="1070" t="s">
        <v>203</v>
      </c>
      <c r="E89" s="1070">
        <v>1000030134</v>
      </c>
      <c r="F89" s="1070" t="s">
        <v>208</v>
      </c>
      <c r="G89" s="907" t="s">
        <v>120</v>
      </c>
      <c r="H89" s="907">
        <v>1</v>
      </c>
      <c r="I89" s="989"/>
      <c r="J89" s="1071" t="str">
        <f t="shared" si="7"/>
        <v>Included</v>
      </c>
      <c r="K89" s="1072"/>
      <c r="M89" s="937"/>
    </row>
    <row r="90" spans="1:13" s="1073" customFormat="1">
      <c r="A90" s="986">
        <f t="shared" si="6"/>
        <v>72</v>
      </c>
      <c r="B90" s="1070">
        <v>7000027953</v>
      </c>
      <c r="C90" s="1070">
        <v>830</v>
      </c>
      <c r="D90" s="1070" t="s">
        <v>209</v>
      </c>
      <c r="E90" s="1070">
        <v>1000032055</v>
      </c>
      <c r="F90" s="1070" t="s">
        <v>210</v>
      </c>
      <c r="G90" s="907" t="s">
        <v>135</v>
      </c>
      <c r="H90" s="907">
        <v>1</v>
      </c>
      <c r="I90" s="989"/>
      <c r="J90" s="1071" t="str">
        <f t="shared" si="7"/>
        <v>Included</v>
      </c>
      <c r="K90" s="1072"/>
      <c r="M90" s="937"/>
    </row>
    <row r="91" spans="1:13" s="1073" customFormat="1" ht="20.25">
      <c r="A91" s="902" t="s">
        <v>211</v>
      </c>
      <c r="B91" s="1223" t="s">
        <v>212</v>
      </c>
      <c r="C91" s="1224"/>
      <c r="D91" s="1224"/>
      <c r="E91" s="1224"/>
      <c r="F91" s="1225"/>
      <c r="G91" s="902"/>
      <c r="H91" s="902"/>
      <c r="I91" s="902"/>
      <c r="J91" s="936"/>
      <c r="K91" s="1072"/>
      <c r="M91" s="937"/>
    </row>
    <row r="92" spans="1:13" s="1073" customFormat="1" ht="33">
      <c r="A92" s="986">
        <v>73</v>
      </c>
      <c r="B92" s="1070">
        <v>7000027953</v>
      </c>
      <c r="C92" s="1070">
        <v>850</v>
      </c>
      <c r="D92" s="1070" t="s">
        <v>118</v>
      </c>
      <c r="E92" s="1070">
        <v>1000028900</v>
      </c>
      <c r="F92" s="1070" t="s">
        <v>119</v>
      </c>
      <c r="G92" s="907" t="s">
        <v>120</v>
      </c>
      <c r="H92" s="907">
        <v>1</v>
      </c>
      <c r="I92" s="989"/>
      <c r="J92" s="1071" t="str">
        <f t="shared" ref="J92:J158" si="8">IF(I92=0, "Included",IF(ISERROR(H92*I92), I92, H92*I92))</f>
        <v>Included</v>
      </c>
      <c r="K92" s="1072"/>
      <c r="M92" s="937"/>
    </row>
    <row r="93" spans="1:13" s="1073" customFormat="1" ht="33">
      <c r="A93" s="986">
        <f t="shared" ref="A93:A110" si="9">A92+1</f>
        <v>74</v>
      </c>
      <c r="B93" s="1070">
        <v>7000027953</v>
      </c>
      <c r="C93" s="1070">
        <v>860</v>
      </c>
      <c r="D93" s="1070" t="s">
        <v>118</v>
      </c>
      <c r="E93" s="1070">
        <v>1000036888</v>
      </c>
      <c r="F93" s="1070" t="s">
        <v>121</v>
      </c>
      <c r="G93" s="907" t="s">
        <v>122</v>
      </c>
      <c r="H93" s="907">
        <v>1</v>
      </c>
      <c r="I93" s="989"/>
      <c r="J93" s="1071" t="str">
        <f t="shared" si="8"/>
        <v>Included</v>
      </c>
      <c r="K93" s="1072"/>
      <c r="M93" s="937"/>
    </row>
    <row r="94" spans="1:13" s="1073" customFormat="1" ht="33">
      <c r="A94" s="986">
        <f t="shared" si="9"/>
        <v>75</v>
      </c>
      <c r="B94" s="1070">
        <v>7000027953</v>
      </c>
      <c r="C94" s="1070">
        <v>880</v>
      </c>
      <c r="D94" s="1070" t="s">
        <v>123</v>
      </c>
      <c r="E94" s="1070">
        <v>1000009629</v>
      </c>
      <c r="F94" s="1070" t="s">
        <v>124</v>
      </c>
      <c r="G94" s="907" t="s">
        <v>120</v>
      </c>
      <c r="H94" s="907">
        <v>2</v>
      </c>
      <c r="I94" s="989"/>
      <c r="J94" s="1071" t="str">
        <f t="shared" si="8"/>
        <v>Included</v>
      </c>
      <c r="K94" s="1072"/>
      <c r="M94" s="937"/>
    </row>
    <row r="95" spans="1:13" s="1073" customFormat="1" ht="33">
      <c r="A95" s="986">
        <f t="shared" si="9"/>
        <v>76</v>
      </c>
      <c r="B95" s="1070">
        <v>7000027953</v>
      </c>
      <c r="C95" s="1070">
        <v>890</v>
      </c>
      <c r="D95" s="1070" t="s">
        <v>123</v>
      </c>
      <c r="E95" s="1070">
        <v>1000000738</v>
      </c>
      <c r="F95" s="1070" t="s">
        <v>125</v>
      </c>
      <c r="G95" s="907" t="s">
        <v>120</v>
      </c>
      <c r="H95" s="907">
        <v>4</v>
      </c>
      <c r="I95" s="989"/>
      <c r="J95" s="1071" t="str">
        <f t="shared" si="8"/>
        <v>Included</v>
      </c>
      <c r="K95" s="1072"/>
      <c r="M95" s="937"/>
    </row>
    <row r="96" spans="1:13" s="1073" customFormat="1" ht="33">
      <c r="A96" s="986">
        <f t="shared" si="9"/>
        <v>77</v>
      </c>
      <c r="B96" s="1070">
        <v>7000027953</v>
      </c>
      <c r="C96" s="1070">
        <v>900</v>
      </c>
      <c r="D96" s="1070" t="s">
        <v>123</v>
      </c>
      <c r="E96" s="1070">
        <v>1000000908</v>
      </c>
      <c r="F96" s="1070" t="s">
        <v>127</v>
      </c>
      <c r="G96" s="907" t="s">
        <v>120</v>
      </c>
      <c r="H96" s="907">
        <v>4</v>
      </c>
      <c r="I96" s="989"/>
      <c r="J96" s="1071" t="str">
        <f t="shared" si="8"/>
        <v>Included</v>
      </c>
      <c r="K96" s="1072"/>
      <c r="M96" s="937"/>
    </row>
    <row r="97" spans="1:13" s="1073" customFormat="1" ht="33">
      <c r="A97" s="986">
        <f t="shared" si="9"/>
        <v>78</v>
      </c>
      <c r="B97" s="1070">
        <v>7000027953</v>
      </c>
      <c r="C97" s="1070">
        <v>910</v>
      </c>
      <c r="D97" s="1070" t="s">
        <v>123</v>
      </c>
      <c r="E97" s="1070">
        <v>1000021642</v>
      </c>
      <c r="F97" s="1070" t="s">
        <v>128</v>
      </c>
      <c r="G97" s="907" t="s">
        <v>120</v>
      </c>
      <c r="H97" s="907">
        <v>1</v>
      </c>
      <c r="I97" s="989"/>
      <c r="J97" s="1071" t="str">
        <f t="shared" si="8"/>
        <v>Included</v>
      </c>
      <c r="K97" s="1072"/>
      <c r="M97" s="937"/>
    </row>
    <row r="98" spans="1:13" s="1073" customFormat="1" ht="33">
      <c r="A98" s="986">
        <f t="shared" si="9"/>
        <v>79</v>
      </c>
      <c r="B98" s="1070">
        <v>7000027953</v>
      </c>
      <c r="C98" s="1070">
        <v>920</v>
      </c>
      <c r="D98" s="1070" t="s">
        <v>123</v>
      </c>
      <c r="E98" s="1070">
        <v>1000025391</v>
      </c>
      <c r="F98" s="1070" t="s">
        <v>129</v>
      </c>
      <c r="G98" s="907" t="s">
        <v>120</v>
      </c>
      <c r="H98" s="907">
        <v>1</v>
      </c>
      <c r="I98" s="989"/>
      <c r="J98" s="1071" t="str">
        <f t="shared" si="8"/>
        <v>Included</v>
      </c>
      <c r="K98" s="1072"/>
      <c r="M98" s="937"/>
    </row>
    <row r="99" spans="1:13" s="1073" customFormat="1" ht="33">
      <c r="A99" s="986">
        <f t="shared" si="9"/>
        <v>80</v>
      </c>
      <c r="B99" s="1070">
        <v>7000027953</v>
      </c>
      <c r="C99" s="1070">
        <v>930</v>
      </c>
      <c r="D99" s="1070" t="s">
        <v>123</v>
      </c>
      <c r="E99" s="1070">
        <v>1000000814</v>
      </c>
      <c r="F99" s="1070" t="s">
        <v>130</v>
      </c>
      <c r="G99" s="907" t="s">
        <v>120</v>
      </c>
      <c r="H99" s="907">
        <v>4</v>
      </c>
      <c r="I99" s="989"/>
      <c r="J99" s="1071" t="str">
        <f t="shared" si="8"/>
        <v>Included</v>
      </c>
      <c r="K99" s="1072"/>
      <c r="M99" s="937"/>
    </row>
    <row r="100" spans="1:13" s="1073" customFormat="1" ht="33">
      <c r="A100" s="986">
        <f t="shared" si="9"/>
        <v>81</v>
      </c>
      <c r="B100" s="1070">
        <v>7000027953</v>
      </c>
      <c r="C100" s="1070">
        <v>940</v>
      </c>
      <c r="D100" s="1070" t="s">
        <v>123</v>
      </c>
      <c r="E100" s="1070">
        <v>1000044718</v>
      </c>
      <c r="F100" s="1070" t="s">
        <v>131</v>
      </c>
      <c r="G100" s="907" t="s">
        <v>120</v>
      </c>
      <c r="H100" s="907">
        <v>13</v>
      </c>
      <c r="I100" s="989"/>
      <c r="J100" s="1071" t="str">
        <f t="shared" si="8"/>
        <v>Included</v>
      </c>
      <c r="K100" s="1072"/>
      <c r="M100" s="937"/>
    </row>
    <row r="101" spans="1:13" s="1073" customFormat="1" ht="33">
      <c r="A101" s="986">
        <f t="shared" si="9"/>
        <v>82</v>
      </c>
      <c r="B101" s="1070">
        <v>7000027953</v>
      </c>
      <c r="C101" s="1070">
        <v>950</v>
      </c>
      <c r="D101" s="1070" t="s">
        <v>123</v>
      </c>
      <c r="E101" s="1070">
        <v>1000067784</v>
      </c>
      <c r="F101" s="1070" t="s">
        <v>132</v>
      </c>
      <c r="G101" s="907" t="s">
        <v>120</v>
      </c>
      <c r="H101" s="907">
        <v>7</v>
      </c>
      <c r="I101" s="989"/>
      <c r="J101" s="1071" t="str">
        <f t="shared" si="8"/>
        <v>Included</v>
      </c>
      <c r="K101" s="1072"/>
      <c r="M101" s="937"/>
    </row>
    <row r="102" spans="1:13" s="1073" customFormat="1">
      <c r="A102" s="986">
        <f t="shared" si="9"/>
        <v>83</v>
      </c>
      <c r="B102" s="1070">
        <v>7000027953</v>
      </c>
      <c r="C102" s="1070">
        <v>970</v>
      </c>
      <c r="D102" s="1070" t="s">
        <v>133</v>
      </c>
      <c r="E102" s="1070">
        <v>1000031976</v>
      </c>
      <c r="F102" s="1070" t="s">
        <v>134</v>
      </c>
      <c r="G102" s="907" t="s">
        <v>135</v>
      </c>
      <c r="H102" s="907">
        <v>1</v>
      </c>
      <c r="I102" s="989"/>
      <c r="J102" s="1071" t="str">
        <f t="shared" si="8"/>
        <v>Included</v>
      </c>
      <c r="K102" s="1072"/>
      <c r="M102" s="937"/>
    </row>
    <row r="103" spans="1:13" s="1073" customFormat="1">
      <c r="A103" s="986">
        <f t="shared" si="9"/>
        <v>84</v>
      </c>
      <c r="B103" s="1070">
        <v>7000027953</v>
      </c>
      <c r="C103" s="1070">
        <v>980</v>
      </c>
      <c r="D103" s="1070" t="s">
        <v>133</v>
      </c>
      <c r="E103" s="1070">
        <v>1000031985</v>
      </c>
      <c r="F103" s="1070" t="s">
        <v>136</v>
      </c>
      <c r="G103" s="907" t="s">
        <v>135</v>
      </c>
      <c r="H103" s="907">
        <v>0.8</v>
      </c>
      <c r="I103" s="989"/>
      <c r="J103" s="1071" t="str">
        <f t="shared" si="8"/>
        <v>Included</v>
      </c>
      <c r="K103" s="1072"/>
      <c r="M103" s="937"/>
    </row>
    <row r="104" spans="1:13" s="1073" customFormat="1">
      <c r="A104" s="986">
        <f t="shared" si="9"/>
        <v>85</v>
      </c>
      <c r="B104" s="1070">
        <v>7000027953</v>
      </c>
      <c r="C104" s="1070">
        <v>990</v>
      </c>
      <c r="D104" s="1070" t="s">
        <v>133</v>
      </c>
      <c r="E104" s="1070">
        <v>1000031943</v>
      </c>
      <c r="F104" s="1070" t="s">
        <v>137</v>
      </c>
      <c r="G104" s="907" t="s">
        <v>135</v>
      </c>
      <c r="H104" s="907">
        <v>0.8</v>
      </c>
      <c r="I104" s="989"/>
      <c r="J104" s="1071" t="str">
        <f t="shared" si="8"/>
        <v>Included</v>
      </c>
      <c r="K104" s="1072"/>
      <c r="M104" s="937"/>
    </row>
    <row r="105" spans="1:13" s="1073" customFormat="1">
      <c r="A105" s="986">
        <f t="shared" si="9"/>
        <v>86</v>
      </c>
      <c r="B105" s="1070">
        <v>7000027953</v>
      </c>
      <c r="C105" s="1070">
        <v>1000</v>
      </c>
      <c r="D105" s="1070" t="s">
        <v>133</v>
      </c>
      <c r="E105" s="1070">
        <v>1000031964</v>
      </c>
      <c r="F105" s="1070" t="s">
        <v>138</v>
      </c>
      <c r="G105" s="907" t="s">
        <v>135</v>
      </c>
      <c r="H105" s="907">
        <v>0.8</v>
      </c>
      <c r="I105" s="989"/>
      <c r="J105" s="1071" t="str">
        <f t="shared" si="8"/>
        <v>Included</v>
      </c>
      <c r="K105" s="1072"/>
      <c r="M105" s="937"/>
    </row>
    <row r="106" spans="1:13" s="1073" customFormat="1">
      <c r="A106" s="986">
        <f t="shared" si="9"/>
        <v>87</v>
      </c>
      <c r="B106" s="1070">
        <v>7000027953</v>
      </c>
      <c r="C106" s="1070">
        <v>1010</v>
      </c>
      <c r="D106" s="1070" t="s">
        <v>133</v>
      </c>
      <c r="E106" s="1070">
        <v>1000031987</v>
      </c>
      <c r="F106" s="1070" t="s">
        <v>139</v>
      </c>
      <c r="G106" s="907" t="s">
        <v>135</v>
      </c>
      <c r="H106" s="907">
        <v>3</v>
      </c>
      <c r="I106" s="989"/>
      <c r="J106" s="1071" t="str">
        <f t="shared" si="8"/>
        <v>Included</v>
      </c>
      <c r="K106" s="1072"/>
      <c r="M106" s="937"/>
    </row>
    <row r="107" spans="1:13" s="1073" customFormat="1">
      <c r="A107" s="986">
        <f t="shared" si="9"/>
        <v>88</v>
      </c>
      <c r="B107" s="1070">
        <v>7000027953</v>
      </c>
      <c r="C107" s="1070">
        <v>1020</v>
      </c>
      <c r="D107" s="1070" t="s">
        <v>133</v>
      </c>
      <c r="E107" s="1070">
        <v>1000031887</v>
      </c>
      <c r="F107" s="1070" t="s">
        <v>140</v>
      </c>
      <c r="G107" s="907" t="s">
        <v>135</v>
      </c>
      <c r="H107" s="907">
        <v>3</v>
      </c>
      <c r="I107" s="989"/>
      <c r="J107" s="1071" t="str">
        <f t="shared" si="8"/>
        <v>Included</v>
      </c>
      <c r="K107" s="1072"/>
      <c r="M107" s="937"/>
    </row>
    <row r="108" spans="1:13" s="1073" customFormat="1">
      <c r="A108" s="986">
        <f t="shared" si="9"/>
        <v>89</v>
      </c>
      <c r="B108" s="1070">
        <v>7000027953</v>
      </c>
      <c r="C108" s="1070">
        <v>1030</v>
      </c>
      <c r="D108" s="1070" t="s">
        <v>133</v>
      </c>
      <c r="E108" s="1070">
        <v>1000056264</v>
      </c>
      <c r="F108" s="1070" t="s">
        <v>141</v>
      </c>
      <c r="G108" s="907" t="s">
        <v>135</v>
      </c>
      <c r="H108" s="907">
        <v>1</v>
      </c>
      <c r="I108" s="989"/>
      <c r="J108" s="1071" t="str">
        <f t="shared" si="8"/>
        <v>Included</v>
      </c>
      <c r="K108" s="1072"/>
      <c r="M108" s="937"/>
    </row>
    <row r="109" spans="1:13" s="1073" customFormat="1">
      <c r="A109" s="986">
        <f t="shared" si="9"/>
        <v>90</v>
      </c>
      <c r="B109" s="1070">
        <v>7000027953</v>
      </c>
      <c r="C109" s="1070">
        <v>1040</v>
      </c>
      <c r="D109" s="1070" t="s">
        <v>142</v>
      </c>
      <c r="E109" s="1070">
        <v>1000012027</v>
      </c>
      <c r="F109" s="1070" t="s">
        <v>143</v>
      </c>
      <c r="G109" s="907" t="s">
        <v>120</v>
      </c>
      <c r="H109" s="907">
        <v>4</v>
      </c>
      <c r="I109" s="989"/>
      <c r="J109" s="1071" t="str">
        <f t="shared" si="8"/>
        <v>Included</v>
      </c>
      <c r="K109" s="1072"/>
      <c r="M109" s="937"/>
    </row>
    <row r="110" spans="1:13" s="1073" customFormat="1">
      <c r="A110" s="986">
        <f t="shared" si="9"/>
        <v>91</v>
      </c>
      <c r="B110" s="1070">
        <v>7000027953</v>
      </c>
      <c r="C110" s="1070">
        <v>1050</v>
      </c>
      <c r="D110" s="1070" t="s">
        <v>142</v>
      </c>
      <c r="E110" s="1070">
        <v>1000012022</v>
      </c>
      <c r="F110" s="1070" t="s">
        <v>144</v>
      </c>
      <c r="G110" s="907" t="s">
        <v>120</v>
      </c>
      <c r="H110" s="907">
        <v>4</v>
      </c>
      <c r="I110" s="989"/>
      <c r="J110" s="1071" t="str">
        <f t="shared" si="8"/>
        <v>Included</v>
      </c>
      <c r="K110" s="1072"/>
      <c r="M110" s="937"/>
    </row>
    <row r="111" spans="1:13" s="1073" customFormat="1">
      <c r="A111" s="986">
        <f t="shared" ref="A111:A142" si="10">A110+1</f>
        <v>92</v>
      </c>
      <c r="B111" s="1070">
        <v>7000027953</v>
      </c>
      <c r="C111" s="1070">
        <v>1060</v>
      </c>
      <c r="D111" s="1070" t="s">
        <v>142</v>
      </c>
      <c r="E111" s="1070">
        <v>1000012024</v>
      </c>
      <c r="F111" s="1070" t="s">
        <v>145</v>
      </c>
      <c r="G111" s="907" t="s">
        <v>120</v>
      </c>
      <c r="H111" s="907">
        <v>4</v>
      </c>
      <c r="I111" s="989"/>
      <c r="J111" s="1071" t="str">
        <f t="shared" si="8"/>
        <v>Included</v>
      </c>
      <c r="K111" s="1072"/>
      <c r="M111" s="937"/>
    </row>
    <row r="112" spans="1:13" s="1073" customFormat="1">
      <c r="A112" s="986">
        <f t="shared" si="10"/>
        <v>93</v>
      </c>
      <c r="B112" s="1070">
        <v>7000027953</v>
      </c>
      <c r="C112" s="1070">
        <v>1070</v>
      </c>
      <c r="D112" s="1070" t="s">
        <v>142</v>
      </c>
      <c r="E112" s="1070">
        <v>1000012073</v>
      </c>
      <c r="F112" s="1070" t="s">
        <v>146</v>
      </c>
      <c r="G112" s="907" t="s">
        <v>120</v>
      </c>
      <c r="H112" s="907">
        <v>2</v>
      </c>
      <c r="I112" s="989"/>
      <c r="J112" s="1071" t="str">
        <f t="shared" si="8"/>
        <v>Included</v>
      </c>
      <c r="K112" s="1072"/>
      <c r="M112" s="937"/>
    </row>
    <row r="113" spans="1:13" s="1073" customFormat="1">
      <c r="A113" s="986">
        <f t="shared" si="10"/>
        <v>94</v>
      </c>
      <c r="B113" s="1070">
        <v>7000027953</v>
      </c>
      <c r="C113" s="1070">
        <v>1080</v>
      </c>
      <c r="D113" s="1070" t="s">
        <v>142</v>
      </c>
      <c r="E113" s="1070">
        <v>1000045259</v>
      </c>
      <c r="F113" s="1070" t="s">
        <v>147</v>
      </c>
      <c r="G113" s="907" t="s">
        <v>148</v>
      </c>
      <c r="H113" s="907">
        <v>290</v>
      </c>
      <c r="I113" s="989"/>
      <c r="J113" s="1071" t="str">
        <f t="shared" si="8"/>
        <v>Included</v>
      </c>
      <c r="K113" s="1072"/>
      <c r="M113" s="937"/>
    </row>
    <row r="114" spans="1:13" s="1073" customFormat="1" ht="33">
      <c r="A114" s="986">
        <f t="shared" si="10"/>
        <v>95</v>
      </c>
      <c r="B114" s="1070">
        <v>7000027953</v>
      </c>
      <c r="C114" s="1070">
        <v>1090</v>
      </c>
      <c r="D114" s="1070" t="s">
        <v>149</v>
      </c>
      <c r="E114" s="1070">
        <v>1000036883</v>
      </c>
      <c r="F114" s="1070" t="s">
        <v>150</v>
      </c>
      <c r="G114" s="907" t="s">
        <v>122</v>
      </c>
      <c r="H114" s="907">
        <v>1</v>
      </c>
      <c r="I114" s="989"/>
      <c r="J114" s="1071" t="str">
        <f t="shared" si="8"/>
        <v>Included</v>
      </c>
      <c r="K114" s="1072"/>
      <c r="M114" s="937"/>
    </row>
    <row r="115" spans="1:13" s="1073" customFormat="1" ht="33">
      <c r="A115" s="986">
        <f t="shared" si="10"/>
        <v>96</v>
      </c>
      <c r="B115" s="1070">
        <v>7000027953</v>
      </c>
      <c r="C115" s="1070">
        <v>1110</v>
      </c>
      <c r="D115" s="1070" t="s">
        <v>155</v>
      </c>
      <c r="E115" s="1070">
        <v>1000007922</v>
      </c>
      <c r="F115" s="1070" t="s">
        <v>156</v>
      </c>
      <c r="G115" s="907" t="s">
        <v>122</v>
      </c>
      <c r="H115" s="907">
        <v>1</v>
      </c>
      <c r="I115" s="989"/>
      <c r="J115" s="1071" t="str">
        <f t="shared" si="8"/>
        <v>Included</v>
      </c>
      <c r="K115" s="1072"/>
      <c r="M115" s="937"/>
    </row>
    <row r="116" spans="1:13" s="1073" customFormat="1" ht="33">
      <c r="A116" s="986">
        <f t="shared" si="10"/>
        <v>97</v>
      </c>
      <c r="B116" s="1070">
        <v>7000027953</v>
      </c>
      <c r="C116" s="1070">
        <v>1120</v>
      </c>
      <c r="D116" s="1070" t="s">
        <v>155</v>
      </c>
      <c r="E116" s="1070">
        <v>1000028279</v>
      </c>
      <c r="F116" s="1070" t="s">
        <v>157</v>
      </c>
      <c r="G116" s="907" t="s">
        <v>122</v>
      </c>
      <c r="H116" s="907">
        <v>1</v>
      </c>
      <c r="I116" s="989"/>
      <c r="J116" s="1071" t="str">
        <f t="shared" si="8"/>
        <v>Included</v>
      </c>
      <c r="K116" s="1072"/>
      <c r="M116" s="937"/>
    </row>
    <row r="117" spans="1:13" s="1073" customFormat="1" ht="33">
      <c r="A117" s="986">
        <f t="shared" si="10"/>
        <v>98</v>
      </c>
      <c r="B117" s="1070">
        <v>7000027953</v>
      </c>
      <c r="C117" s="1070">
        <v>1130</v>
      </c>
      <c r="D117" s="1070" t="s">
        <v>155</v>
      </c>
      <c r="E117" s="1070">
        <v>1000016741</v>
      </c>
      <c r="F117" s="1070" t="s">
        <v>158</v>
      </c>
      <c r="G117" s="907" t="s">
        <v>120</v>
      </c>
      <c r="H117" s="907">
        <v>1</v>
      </c>
      <c r="I117" s="989"/>
      <c r="J117" s="1071" t="str">
        <f t="shared" si="8"/>
        <v>Included</v>
      </c>
      <c r="K117" s="1072"/>
      <c r="M117" s="937"/>
    </row>
    <row r="118" spans="1:13" s="1073" customFormat="1" ht="33">
      <c r="A118" s="986">
        <f t="shared" si="10"/>
        <v>99</v>
      </c>
      <c r="B118" s="1070">
        <v>7000027953</v>
      </c>
      <c r="C118" s="1070">
        <v>1140</v>
      </c>
      <c r="D118" s="1070" t="s">
        <v>155</v>
      </c>
      <c r="E118" s="1070">
        <v>1000028954</v>
      </c>
      <c r="F118" s="1070" t="s">
        <v>159</v>
      </c>
      <c r="G118" s="907" t="s">
        <v>120</v>
      </c>
      <c r="H118" s="907">
        <v>1</v>
      </c>
      <c r="I118" s="989"/>
      <c r="J118" s="1071" t="str">
        <f t="shared" si="8"/>
        <v>Included</v>
      </c>
      <c r="K118" s="1072"/>
      <c r="M118" s="937"/>
    </row>
    <row r="119" spans="1:13" s="1073" customFormat="1" ht="33">
      <c r="A119" s="986">
        <f t="shared" si="10"/>
        <v>100</v>
      </c>
      <c r="B119" s="1070">
        <v>7000027953</v>
      </c>
      <c r="C119" s="1070">
        <v>1150</v>
      </c>
      <c r="D119" s="1070" t="s">
        <v>155</v>
      </c>
      <c r="E119" s="1070">
        <v>1000025500</v>
      </c>
      <c r="F119" s="1070" t="s">
        <v>160</v>
      </c>
      <c r="G119" s="907" t="s">
        <v>120</v>
      </c>
      <c r="H119" s="907">
        <v>1</v>
      </c>
      <c r="I119" s="989"/>
      <c r="J119" s="1071" t="str">
        <f t="shared" si="8"/>
        <v>Included</v>
      </c>
      <c r="K119" s="1072"/>
      <c r="M119" s="937"/>
    </row>
    <row r="120" spans="1:13" s="1073" customFormat="1" ht="33">
      <c r="A120" s="986">
        <f t="shared" si="10"/>
        <v>101</v>
      </c>
      <c r="B120" s="1070">
        <v>7000027953</v>
      </c>
      <c r="C120" s="1070">
        <v>1160</v>
      </c>
      <c r="D120" s="1070" t="s">
        <v>155</v>
      </c>
      <c r="E120" s="1070">
        <v>1000025697</v>
      </c>
      <c r="F120" s="1070" t="s">
        <v>161</v>
      </c>
      <c r="G120" s="907" t="s">
        <v>120</v>
      </c>
      <c r="H120" s="907">
        <v>1</v>
      </c>
      <c r="I120" s="989"/>
      <c r="J120" s="1071" t="str">
        <f t="shared" si="8"/>
        <v>Included</v>
      </c>
      <c r="K120" s="1072"/>
      <c r="M120" s="937"/>
    </row>
    <row r="121" spans="1:13" s="1073" customFormat="1" ht="33">
      <c r="A121" s="986">
        <f t="shared" si="10"/>
        <v>102</v>
      </c>
      <c r="B121" s="1070">
        <v>7000027953</v>
      </c>
      <c r="C121" s="1070">
        <v>1170</v>
      </c>
      <c r="D121" s="1070" t="s">
        <v>155</v>
      </c>
      <c r="E121" s="1070">
        <v>1000017810</v>
      </c>
      <c r="F121" s="1070" t="s">
        <v>162</v>
      </c>
      <c r="G121" s="907" t="s">
        <v>120</v>
      </c>
      <c r="H121" s="907">
        <v>1</v>
      </c>
      <c r="I121" s="989"/>
      <c r="J121" s="1071" t="str">
        <f t="shared" si="8"/>
        <v>Included</v>
      </c>
      <c r="K121" s="1072"/>
      <c r="M121" s="937"/>
    </row>
    <row r="122" spans="1:13" s="1073" customFormat="1" ht="49.5">
      <c r="A122" s="986">
        <f t="shared" si="10"/>
        <v>103</v>
      </c>
      <c r="B122" s="1070">
        <v>7000027953</v>
      </c>
      <c r="C122" s="1070">
        <v>1200</v>
      </c>
      <c r="D122" s="1070" t="s">
        <v>163</v>
      </c>
      <c r="E122" s="1070">
        <v>1000017683</v>
      </c>
      <c r="F122" s="1070" t="s">
        <v>164</v>
      </c>
      <c r="G122" s="907" t="s">
        <v>120</v>
      </c>
      <c r="H122" s="907">
        <v>3</v>
      </c>
      <c r="I122" s="989"/>
      <c r="J122" s="1071" t="str">
        <f t="shared" si="8"/>
        <v>Included</v>
      </c>
      <c r="K122" s="1072"/>
      <c r="M122" s="937"/>
    </row>
    <row r="123" spans="1:13" s="1073" customFormat="1" ht="49.5">
      <c r="A123" s="986">
        <f t="shared" si="10"/>
        <v>104</v>
      </c>
      <c r="B123" s="1070">
        <v>7000027953</v>
      </c>
      <c r="C123" s="1070">
        <v>1210</v>
      </c>
      <c r="D123" s="1070" t="s">
        <v>163</v>
      </c>
      <c r="E123" s="1070">
        <v>1000024952</v>
      </c>
      <c r="F123" s="1070" t="s">
        <v>166</v>
      </c>
      <c r="G123" s="907" t="s">
        <v>122</v>
      </c>
      <c r="H123" s="907">
        <v>2</v>
      </c>
      <c r="I123" s="989"/>
      <c r="J123" s="1071" t="str">
        <f t="shared" si="8"/>
        <v>Included</v>
      </c>
      <c r="K123" s="1072"/>
      <c r="M123" s="937"/>
    </row>
    <row r="124" spans="1:13" s="1073" customFormat="1" ht="49.5">
      <c r="A124" s="986">
        <f t="shared" si="10"/>
        <v>105</v>
      </c>
      <c r="B124" s="1070">
        <v>7000027953</v>
      </c>
      <c r="C124" s="1070">
        <v>1220</v>
      </c>
      <c r="D124" s="1070" t="s">
        <v>163</v>
      </c>
      <c r="E124" s="1070">
        <v>1000041983</v>
      </c>
      <c r="F124" s="1070" t="s">
        <v>167</v>
      </c>
      <c r="G124" s="907" t="s">
        <v>120</v>
      </c>
      <c r="H124" s="907">
        <v>5</v>
      </c>
      <c r="I124" s="989"/>
      <c r="J124" s="1071" t="str">
        <f t="shared" si="8"/>
        <v>Included</v>
      </c>
      <c r="K124" s="1072"/>
      <c r="M124" s="937"/>
    </row>
    <row r="125" spans="1:13" s="1073" customFormat="1">
      <c r="A125" s="986">
        <f t="shared" si="10"/>
        <v>106</v>
      </c>
      <c r="B125" s="1070">
        <v>7000027953</v>
      </c>
      <c r="C125" s="1070">
        <v>1230</v>
      </c>
      <c r="D125" s="1070" t="s">
        <v>168</v>
      </c>
      <c r="E125" s="1070">
        <v>1000009039</v>
      </c>
      <c r="F125" s="1070" t="s">
        <v>169</v>
      </c>
      <c r="G125" s="907" t="s">
        <v>120</v>
      </c>
      <c r="H125" s="907">
        <v>12</v>
      </c>
      <c r="I125" s="989"/>
      <c r="J125" s="1071" t="str">
        <f t="shared" si="8"/>
        <v>Included</v>
      </c>
      <c r="K125" s="1072"/>
      <c r="M125" s="937"/>
    </row>
    <row r="126" spans="1:13" s="1073" customFormat="1">
      <c r="A126" s="986">
        <f t="shared" si="10"/>
        <v>107</v>
      </c>
      <c r="B126" s="1070">
        <v>7000027953</v>
      </c>
      <c r="C126" s="1070">
        <v>1240</v>
      </c>
      <c r="D126" s="1070" t="s">
        <v>168</v>
      </c>
      <c r="E126" s="1070">
        <v>1000045280</v>
      </c>
      <c r="F126" s="1070" t="s">
        <v>170</v>
      </c>
      <c r="G126" s="907" t="s">
        <v>148</v>
      </c>
      <c r="H126" s="907">
        <v>290</v>
      </c>
      <c r="I126" s="989"/>
      <c r="J126" s="1071" t="str">
        <f t="shared" si="8"/>
        <v>Included</v>
      </c>
      <c r="K126" s="1072"/>
      <c r="M126" s="937"/>
    </row>
    <row r="127" spans="1:13" s="1073" customFormat="1" ht="20.25">
      <c r="A127" s="902" t="s">
        <v>213</v>
      </c>
      <c r="B127" s="1223" t="s">
        <v>214</v>
      </c>
      <c r="C127" s="1224"/>
      <c r="D127" s="1224"/>
      <c r="E127" s="1224"/>
      <c r="F127" s="1225"/>
      <c r="G127" s="902"/>
      <c r="H127" s="902"/>
      <c r="I127" s="902"/>
      <c r="J127" s="936"/>
      <c r="K127" s="1072"/>
      <c r="M127" s="937"/>
    </row>
    <row r="128" spans="1:13" s="1073" customFormat="1" ht="49.5">
      <c r="A128" s="986">
        <v>108</v>
      </c>
      <c r="B128" s="1070">
        <v>7000027953</v>
      </c>
      <c r="C128" s="1070">
        <v>1470</v>
      </c>
      <c r="D128" s="1070" t="s">
        <v>215</v>
      </c>
      <c r="E128" s="1070">
        <v>1000067808</v>
      </c>
      <c r="F128" s="1070" t="s">
        <v>216</v>
      </c>
      <c r="G128" s="907" t="s">
        <v>122</v>
      </c>
      <c r="H128" s="907">
        <v>1</v>
      </c>
      <c r="I128" s="989"/>
      <c r="J128" s="1071" t="str">
        <f t="shared" si="8"/>
        <v>Included</v>
      </c>
      <c r="K128" s="1072"/>
      <c r="M128" s="937"/>
    </row>
    <row r="129" spans="1:13" s="1073" customFormat="1" ht="33">
      <c r="A129" s="986">
        <f t="shared" si="10"/>
        <v>109</v>
      </c>
      <c r="B129" s="1070">
        <v>7000027953</v>
      </c>
      <c r="C129" s="1070">
        <v>1490</v>
      </c>
      <c r="D129" s="1070" t="s">
        <v>123</v>
      </c>
      <c r="E129" s="1070">
        <v>1000009628</v>
      </c>
      <c r="F129" s="1070" t="s">
        <v>217</v>
      </c>
      <c r="G129" s="907" t="s">
        <v>120</v>
      </c>
      <c r="H129" s="907">
        <v>1</v>
      </c>
      <c r="I129" s="989"/>
      <c r="J129" s="1071" t="str">
        <f t="shared" si="8"/>
        <v>Included</v>
      </c>
      <c r="K129" s="1072"/>
      <c r="M129" s="937"/>
    </row>
    <row r="130" spans="1:13" s="1073" customFormat="1" ht="33">
      <c r="A130" s="986">
        <f t="shared" si="10"/>
        <v>110</v>
      </c>
      <c r="B130" s="1070">
        <v>7000027953</v>
      </c>
      <c r="C130" s="1070">
        <v>1500</v>
      </c>
      <c r="D130" s="1070" t="s">
        <v>123</v>
      </c>
      <c r="E130" s="1070">
        <v>1000000822</v>
      </c>
      <c r="F130" s="1070" t="s">
        <v>218</v>
      </c>
      <c r="G130" s="907" t="s">
        <v>120</v>
      </c>
      <c r="H130" s="907">
        <v>1</v>
      </c>
      <c r="I130" s="989"/>
      <c r="J130" s="1071" t="str">
        <f t="shared" si="8"/>
        <v>Included</v>
      </c>
      <c r="K130" s="1072"/>
      <c r="M130" s="937"/>
    </row>
    <row r="131" spans="1:13" s="1073" customFormat="1" ht="33">
      <c r="A131" s="986">
        <f t="shared" si="10"/>
        <v>111</v>
      </c>
      <c r="B131" s="1070">
        <v>7000027953</v>
      </c>
      <c r="C131" s="1070">
        <v>1510</v>
      </c>
      <c r="D131" s="1070" t="s">
        <v>123</v>
      </c>
      <c r="E131" s="1070">
        <v>1000055440</v>
      </c>
      <c r="F131" s="1070" t="s">
        <v>219</v>
      </c>
      <c r="G131" s="907" t="s">
        <v>120</v>
      </c>
      <c r="H131" s="907">
        <v>1</v>
      </c>
      <c r="I131" s="989"/>
      <c r="J131" s="1071" t="str">
        <f t="shared" si="8"/>
        <v>Included</v>
      </c>
      <c r="K131" s="1072"/>
      <c r="M131" s="937"/>
    </row>
    <row r="132" spans="1:13" s="1073" customFormat="1">
      <c r="A132" s="986">
        <f t="shared" si="10"/>
        <v>112</v>
      </c>
      <c r="B132" s="1070">
        <v>7000027953</v>
      </c>
      <c r="C132" s="1070">
        <v>1530</v>
      </c>
      <c r="D132" s="1070" t="s">
        <v>133</v>
      </c>
      <c r="E132" s="1070">
        <v>1000031976</v>
      </c>
      <c r="F132" s="1070" t="s">
        <v>134</v>
      </c>
      <c r="G132" s="907" t="s">
        <v>135</v>
      </c>
      <c r="H132" s="907">
        <v>1</v>
      </c>
      <c r="I132" s="989"/>
      <c r="J132" s="1071" t="str">
        <f t="shared" si="8"/>
        <v>Included</v>
      </c>
      <c r="K132" s="1072"/>
      <c r="M132" s="937"/>
    </row>
    <row r="133" spans="1:13" s="1073" customFormat="1">
      <c r="A133" s="986">
        <f t="shared" si="10"/>
        <v>113</v>
      </c>
      <c r="B133" s="1070">
        <v>7000027953</v>
      </c>
      <c r="C133" s="1070">
        <v>1540</v>
      </c>
      <c r="D133" s="1070" t="s">
        <v>133</v>
      </c>
      <c r="E133" s="1070">
        <v>1000031985</v>
      </c>
      <c r="F133" s="1070" t="s">
        <v>136</v>
      </c>
      <c r="G133" s="907" t="s">
        <v>135</v>
      </c>
      <c r="H133" s="907">
        <v>0.8</v>
      </c>
      <c r="I133" s="989"/>
      <c r="J133" s="1071" t="str">
        <f t="shared" si="8"/>
        <v>Included</v>
      </c>
      <c r="K133" s="1072"/>
      <c r="M133" s="937"/>
    </row>
    <row r="134" spans="1:13" s="1073" customFormat="1">
      <c r="A134" s="986">
        <f t="shared" si="10"/>
        <v>114</v>
      </c>
      <c r="B134" s="1070">
        <v>7000027953</v>
      </c>
      <c r="C134" s="1070">
        <v>1550</v>
      </c>
      <c r="D134" s="1070" t="s">
        <v>133</v>
      </c>
      <c r="E134" s="1070">
        <v>1000031943</v>
      </c>
      <c r="F134" s="1070" t="s">
        <v>137</v>
      </c>
      <c r="G134" s="907" t="s">
        <v>135</v>
      </c>
      <c r="H134" s="907">
        <v>0.8</v>
      </c>
      <c r="I134" s="989"/>
      <c r="J134" s="1071" t="str">
        <f t="shared" si="8"/>
        <v>Included</v>
      </c>
      <c r="K134" s="1072"/>
      <c r="M134" s="937"/>
    </row>
    <row r="135" spans="1:13" s="1073" customFormat="1">
      <c r="A135" s="986">
        <f t="shared" si="10"/>
        <v>115</v>
      </c>
      <c r="B135" s="1070">
        <v>7000027953</v>
      </c>
      <c r="C135" s="1070">
        <v>1560</v>
      </c>
      <c r="D135" s="1070" t="s">
        <v>133</v>
      </c>
      <c r="E135" s="1070">
        <v>1000031964</v>
      </c>
      <c r="F135" s="1070" t="s">
        <v>138</v>
      </c>
      <c r="G135" s="907" t="s">
        <v>135</v>
      </c>
      <c r="H135" s="907">
        <v>0.8</v>
      </c>
      <c r="I135" s="989"/>
      <c r="J135" s="1071" t="str">
        <f t="shared" si="8"/>
        <v>Included</v>
      </c>
      <c r="K135" s="1072"/>
      <c r="M135" s="937"/>
    </row>
    <row r="136" spans="1:13" s="1073" customFormat="1">
      <c r="A136" s="986">
        <f t="shared" si="10"/>
        <v>116</v>
      </c>
      <c r="B136" s="1070">
        <v>7000027953</v>
      </c>
      <c r="C136" s="1070">
        <v>1570</v>
      </c>
      <c r="D136" s="1070" t="s">
        <v>133</v>
      </c>
      <c r="E136" s="1070">
        <v>1000031987</v>
      </c>
      <c r="F136" s="1070" t="s">
        <v>139</v>
      </c>
      <c r="G136" s="907" t="s">
        <v>135</v>
      </c>
      <c r="H136" s="907">
        <v>3</v>
      </c>
      <c r="I136" s="989"/>
      <c r="J136" s="1071" t="str">
        <f t="shared" si="8"/>
        <v>Included</v>
      </c>
      <c r="K136" s="1072"/>
      <c r="M136" s="937"/>
    </row>
    <row r="137" spans="1:13" s="1073" customFormat="1">
      <c r="A137" s="986">
        <f t="shared" si="10"/>
        <v>117</v>
      </c>
      <c r="B137" s="1070">
        <v>7000027953</v>
      </c>
      <c r="C137" s="1070">
        <v>1580</v>
      </c>
      <c r="D137" s="1070" t="s">
        <v>133</v>
      </c>
      <c r="E137" s="1070">
        <v>1000031887</v>
      </c>
      <c r="F137" s="1070" t="s">
        <v>140</v>
      </c>
      <c r="G137" s="907" t="s">
        <v>135</v>
      </c>
      <c r="H137" s="907">
        <v>3</v>
      </c>
      <c r="I137" s="989"/>
      <c r="J137" s="1071" t="str">
        <f t="shared" si="8"/>
        <v>Included</v>
      </c>
      <c r="K137" s="1072"/>
      <c r="M137" s="937"/>
    </row>
    <row r="138" spans="1:13" s="1073" customFormat="1">
      <c r="A138" s="986">
        <f t="shared" si="10"/>
        <v>118</v>
      </c>
      <c r="B138" s="1070">
        <v>7000027953</v>
      </c>
      <c r="C138" s="1070">
        <v>1590</v>
      </c>
      <c r="D138" s="1070" t="s">
        <v>133</v>
      </c>
      <c r="E138" s="1070">
        <v>1000056264</v>
      </c>
      <c r="F138" s="1070" t="s">
        <v>141</v>
      </c>
      <c r="G138" s="907" t="s">
        <v>135</v>
      </c>
      <c r="H138" s="907">
        <v>1</v>
      </c>
      <c r="I138" s="989"/>
      <c r="J138" s="1071" t="str">
        <f t="shared" si="8"/>
        <v>Included</v>
      </c>
      <c r="K138" s="1072"/>
      <c r="M138" s="937"/>
    </row>
    <row r="139" spans="1:13" s="1073" customFormat="1" ht="33">
      <c r="A139" s="986">
        <f t="shared" si="10"/>
        <v>119</v>
      </c>
      <c r="B139" s="1070">
        <v>7000027953</v>
      </c>
      <c r="C139" s="1070">
        <v>1600</v>
      </c>
      <c r="D139" s="1070" t="s">
        <v>149</v>
      </c>
      <c r="E139" s="1070">
        <v>1000036883</v>
      </c>
      <c r="F139" s="1070" t="s">
        <v>150</v>
      </c>
      <c r="G139" s="907" t="s">
        <v>122</v>
      </c>
      <c r="H139" s="907">
        <v>1</v>
      </c>
      <c r="I139" s="989"/>
      <c r="J139" s="1071" t="str">
        <f t="shared" si="8"/>
        <v>Included</v>
      </c>
      <c r="K139" s="1072"/>
      <c r="M139" s="937"/>
    </row>
    <row r="140" spans="1:13" s="1073" customFormat="1" ht="49.5">
      <c r="A140" s="986">
        <f t="shared" si="10"/>
        <v>120</v>
      </c>
      <c r="B140" s="1070">
        <v>7000027953</v>
      </c>
      <c r="C140" s="1070">
        <v>1630</v>
      </c>
      <c r="D140" s="1070" t="s">
        <v>163</v>
      </c>
      <c r="E140" s="1070">
        <v>1000017683</v>
      </c>
      <c r="F140" s="1070" t="s">
        <v>164</v>
      </c>
      <c r="G140" s="907" t="s">
        <v>120</v>
      </c>
      <c r="H140" s="907">
        <v>3</v>
      </c>
      <c r="I140" s="989"/>
      <c r="J140" s="1071" t="str">
        <f t="shared" si="8"/>
        <v>Included</v>
      </c>
      <c r="K140" s="1072"/>
      <c r="M140" s="937"/>
    </row>
    <row r="141" spans="1:13" s="1073" customFormat="1" ht="49.5">
      <c r="A141" s="986">
        <f t="shared" si="10"/>
        <v>121</v>
      </c>
      <c r="B141" s="1070">
        <v>7000027953</v>
      </c>
      <c r="C141" s="1070">
        <v>1640</v>
      </c>
      <c r="D141" s="1070" t="s">
        <v>163</v>
      </c>
      <c r="E141" s="1070">
        <v>1000024952</v>
      </c>
      <c r="F141" s="1070" t="s">
        <v>166</v>
      </c>
      <c r="G141" s="907" t="s">
        <v>122</v>
      </c>
      <c r="H141" s="907">
        <v>2</v>
      </c>
      <c r="I141" s="989"/>
      <c r="J141" s="1071" t="str">
        <f t="shared" si="8"/>
        <v>Included</v>
      </c>
      <c r="K141" s="1072"/>
      <c r="M141" s="937"/>
    </row>
    <row r="142" spans="1:13" s="1073" customFormat="1" ht="49.5">
      <c r="A142" s="986">
        <f t="shared" si="10"/>
        <v>122</v>
      </c>
      <c r="B142" s="1070">
        <v>7000027953</v>
      </c>
      <c r="C142" s="1070">
        <v>1650</v>
      </c>
      <c r="D142" s="1070" t="s">
        <v>163</v>
      </c>
      <c r="E142" s="1070">
        <v>1000041983</v>
      </c>
      <c r="F142" s="1070" t="s">
        <v>167</v>
      </c>
      <c r="G142" s="907" t="s">
        <v>120</v>
      </c>
      <c r="H142" s="907">
        <v>5</v>
      </c>
      <c r="I142" s="989"/>
      <c r="J142" s="1071" t="str">
        <f t="shared" si="8"/>
        <v>Included</v>
      </c>
      <c r="K142" s="1072"/>
      <c r="M142" s="937"/>
    </row>
    <row r="143" spans="1:13" s="1073" customFormat="1" ht="20.25">
      <c r="A143" s="902" t="s">
        <v>220</v>
      </c>
      <c r="B143" s="1223" t="s">
        <v>221</v>
      </c>
      <c r="C143" s="1224"/>
      <c r="D143" s="1224"/>
      <c r="E143" s="1224"/>
      <c r="F143" s="1225"/>
      <c r="G143" s="902"/>
      <c r="H143" s="902"/>
      <c r="I143" s="902"/>
      <c r="J143" s="936"/>
      <c r="K143" s="1072"/>
      <c r="M143" s="937"/>
    </row>
    <row r="144" spans="1:13" s="1073" customFormat="1" ht="49.5">
      <c r="A144" s="986">
        <v>123</v>
      </c>
      <c r="B144" s="1070">
        <v>7000027953</v>
      </c>
      <c r="C144" s="1070">
        <v>1270</v>
      </c>
      <c r="D144" s="1070" t="s">
        <v>215</v>
      </c>
      <c r="E144" s="1070">
        <v>1000067808</v>
      </c>
      <c r="F144" s="1070" t="s">
        <v>216</v>
      </c>
      <c r="G144" s="907" t="s">
        <v>122</v>
      </c>
      <c r="H144" s="907">
        <v>1</v>
      </c>
      <c r="I144" s="989"/>
      <c r="J144" s="1071" t="str">
        <f t="shared" si="8"/>
        <v>Included</v>
      </c>
      <c r="K144" s="1072"/>
      <c r="M144" s="937"/>
    </row>
    <row r="145" spans="1:32" s="1073" customFormat="1" ht="33">
      <c r="A145" s="986">
        <f t="shared" ref="A145:A158" si="11">A144+1</f>
        <v>124</v>
      </c>
      <c r="B145" s="1070">
        <v>7000027953</v>
      </c>
      <c r="C145" s="1070">
        <v>1290</v>
      </c>
      <c r="D145" s="1070" t="s">
        <v>123</v>
      </c>
      <c r="E145" s="1070">
        <v>1000009628</v>
      </c>
      <c r="F145" s="1070" t="s">
        <v>217</v>
      </c>
      <c r="G145" s="907" t="s">
        <v>120</v>
      </c>
      <c r="H145" s="907">
        <v>1</v>
      </c>
      <c r="I145" s="989"/>
      <c r="J145" s="1071" t="str">
        <f t="shared" si="8"/>
        <v>Included</v>
      </c>
      <c r="K145" s="1072"/>
      <c r="M145" s="937"/>
    </row>
    <row r="146" spans="1:32" s="1073" customFormat="1" ht="33">
      <c r="A146" s="986">
        <f t="shared" si="11"/>
        <v>125</v>
      </c>
      <c r="B146" s="1070">
        <v>7000027953</v>
      </c>
      <c r="C146" s="1070">
        <v>1300</v>
      </c>
      <c r="D146" s="1070" t="s">
        <v>123</v>
      </c>
      <c r="E146" s="1070">
        <v>1000000822</v>
      </c>
      <c r="F146" s="1070" t="s">
        <v>218</v>
      </c>
      <c r="G146" s="907" t="s">
        <v>120</v>
      </c>
      <c r="H146" s="907">
        <v>1</v>
      </c>
      <c r="I146" s="989"/>
      <c r="J146" s="1071" t="str">
        <f t="shared" si="8"/>
        <v>Included</v>
      </c>
      <c r="K146" s="1072"/>
      <c r="M146" s="937"/>
    </row>
    <row r="147" spans="1:32" s="1073" customFormat="1" ht="33">
      <c r="A147" s="986">
        <f t="shared" si="11"/>
        <v>126</v>
      </c>
      <c r="B147" s="1070">
        <v>7000027953</v>
      </c>
      <c r="C147" s="1070">
        <v>1310</v>
      </c>
      <c r="D147" s="1070" t="s">
        <v>123</v>
      </c>
      <c r="E147" s="1070">
        <v>1000055440</v>
      </c>
      <c r="F147" s="1070" t="s">
        <v>219</v>
      </c>
      <c r="G147" s="907" t="s">
        <v>120</v>
      </c>
      <c r="H147" s="907">
        <v>1</v>
      </c>
      <c r="I147" s="989"/>
      <c r="J147" s="1071" t="str">
        <f t="shared" si="8"/>
        <v>Included</v>
      </c>
      <c r="K147" s="1072"/>
      <c r="M147" s="937"/>
    </row>
    <row r="148" spans="1:32" s="1073" customFormat="1">
      <c r="A148" s="986">
        <f t="shared" si="11"/>
        <v>127</v>
      </c>
      <c r="B148" s="1070">
        <v>7000027953</v>
      </c>
      <c r="C148" s="1070">
        <v>1330</v>
      </c>
      <c r="D148" s="1070" t="s">
        <v>133</v>
      </c>
      <c r="E148" s="1070">
        <v>1000031976</v>
      </c>
      <c r="F148" s="1070" t="s">
        <v>134</v>
      </c>
      <c r="G148" s="907" t="s">
        <v>135</v>
      </c>
      <c r="H148" s="907">
        <v>1</v>
      </c>
      <c r="I148" s="989"/>
      <c r="J148" s="1071" t="str">
        <f t="shared" si="8"/>
        <v>Included</v>
      </c>
      <c r="K148" s="1072"/>
      <c r="M148" s="937"/>
    </row>
    <row r="149" spans="1:32" s="1073" customFormat="1">
      <c r="A149" s="986">
        <f t="shared" si="11"/>
        <v>128</v>
      </c>
      <c r="B149" s="1070">
        <v>7000027953</v>
      </c>
      <c r="C149" s="1070">
        <v>1340</v>
      </c>
      <c r="D149" s="1070" t="s">
        <v>133</v>
      </c>
      <c r="E149" s="1070">
        <v>1000031985</v>
      </c>
      <c r="F149" s="1070" t="s">
        <v>136</v>
      </c>
      <c r="G149" s="907" t="s">
        <v>135</v>
      </c>
      <c r="H149" s="907">
        <v>0.8</v>
      </c>
      <c r="I149" s="989"/>
      <c r="J149" s="1071" t="str">
        <f t="shared" si="8"/>
        <v>Included</v>
      </c>
      <c r="K149" s="1072"/>
      <c r="M149" s="937"/>
    </row>
    <row r="150" spans="1:32" s="1073" customFormat="1">
      <c r="A150" s="986">
        <f t="shared" si="11"/>
        <v>129</v>
      </c>
      <c r="B150" s="1070">
        <v>7000027953</v>
      </c>
      <c r="C150" s="1070">
        <v>1350</v>
      </c>
      <c r="D150" s="1070" t="s">
        <v>133</v>
      </c>
      <c r="E150" s="1070">
        <v>1000031943</v>
      </c>
      <c r="F150" s="1070" t="s">
        <v>137</v>
      </c>
      <c r="G150" s="907" t="s">
        <v>135</v>
      </c>
      <c r="H150" s="907">
        <v>0.8</v>
      </c>
      <c r="I150" s="989"/>
      <c r="J150" s="1071" t="str">
        <f t="shared" si="8"/>
        <v>Included</v>
      </c>
      <c r="K150" s="1072"/>
      <c r="M150" s="937"/>
    </row>
    <row r="151" spans="1:32" s="1073" customFormat="1">
      <c r="A151" s="986">
        <f t="shared" si="11"/>
        <v>130</v>
      </c>
      <c r="B151" s="1070">
        <v>7000027953</v>
      </c>
      <c r="C151" s="1070">
        <v>1360</v>
      </c>
      <c r="D151" s="1070" t="s">
        <v>133</v>
      </c>
      <c r="E151" s="1070">
        <v>1000031964</v>
      </c>
      <c r="F151" s="1070" t="s">
        <v>138</v>
      </c>
      <c r="G151" s="907" t="s">
        <v>135</v>
      </c>
      <c r="H151" s="907">
        <v>0.8</v>
      </c>
      <c r="I151" s="989"/>
      <c r="J151" s="1071" t="str">
        <f t="shared" si="8"/>
        <v>Included</v>
      </c>
      <c r="K151" s="1072"/>
      <c r="M151" s="937"/>
    </row>
    <row r="152" spans="1:32" s="1073" customFormat="1">
      <c r="A152" s="986">
        <f t="shared" si="11"/>
        <v>131</v>
      </c>
      <c r="B152" s="1070">
        <v>7000027953</v>
      </c>
      <c r="C152" s="1070">
        <v>1370</v>
      </c>
      <c r="D152" s="1070" t="s">
        <v>133</v>
      </c>
      <c r="E152" s="1070">
        <v>1000031987</v>
      </c>
      <c r="F152" s="1070" t="s">
        <v>139</v>
      </c>
      <c r="G152" s="907" t="s">
        <v>135</v>
      </c>
      <c r="H152" s="907">
        <v>3</v>
      </c>
      <c r="I152" s="989"/>
      <c r="J152" s="1071" t="str">
        <f t="shared" si="8"/>
        <v>Included</v>
      </c>
      <c r="K152" s="1072"/>
      <c r="M152" s="937"/>
    </row>
    <row r="153" spans="1:32" s="1073" customFormat="1">
      <c r="A153" s="986">
        <f t="shared" si="11"/>
        <v>132</v>
      </c>
      <c r="B153" s="1070">
        <v>7000027953</v>
      </c>
      <c r="C153" s="1070">
        <v>1380</v>
      </c>
      <c r="D153" s="1070" t="s">
        <v>133</v>
      </c>
      <c r="E153" s="1070">
        <v>1000031887</v>
      </c>
      <c r="F153" s="1070" t="s">
        <v>140</v>
      </c>
      <c r="G153" s="907" t="s">
        <v>135</v>
      </c>
      <c r="H153" s="907">
        <v>3</v>
      </c>
      <c r="I153" s="989"/>
      <c r="J153" s="1071" t="str">
        <f t="shared" si="8"/>
        <v>Included</v>
      </c>
      <c r="K153" s="1072"/>
      <c r="M153" s="937"/>
    </row>
    <row r="154" spans="1:32" s="1073" customFormat="1">
      <c r="A154" s="986">
        <f t="shared" si="11"/>
        <v>133</v>
      </c>
      <c r="B154" s="1070">
        <v>7000027953</v>
      </c>
      <c r="C154" s="1070">
        <v>1390</v>
      </c>
      <c r="D154" s="1070" t="s">
        <v>133</v>
      </c>
      <c r="E154" s="1070">
        <v>1000056264</v>
      </c>
      <c r="F154" s="1070" t="s">
        <v>141</v>
      </c>
      <c r="G154" s="907" t="s">
        <v>135</v>
      </c>
      <c r="H154" s="907">
        <v>1</v>
      </c>
      <c r="I154" s="989"/>
      <c r="J154" s="1071" t="str">
        <f t="shared" si="8"/>
        <v>Included</v>
      </c>
      <c r="K154" s="1072"/>
      <c r="M154" s="937"/>
    </row>
    <row r="155" spans="1:32" s="1073" customFormat="1" ht="33">
      <c r="A155" s="986">
        <f t="shared" si="11"/>
        <v>134</v>
      </c>
      <c r="B155" s="1070">
        <v>7000027953</v>
      </c>
      <c r="C155" s="1070">
        <v>1400</v>
      </c>
      <c r="D155" s="1070" t="s">
        <v>149</v>
      </c>
      <c r="E155" s="1070">
        <v>1000036883</v>
      </c>
      <c r="F155" s="1070" t="s">
        <v>150</v>
      </c>
      <c r="G155" s="907" t="s">
        <v>122</v>
      </c>
      <c r="H155" s="907">
        <v>1</v>
      </c>
      <c r="I155" s="989"/>
      <c r="J155" s="1071" t="str">
        <f t="shared" si="8"/>
        <v>Included</v>
      </c>
      <c r="K155" s="1072"/>
      <c r="M155" s="937"/>
    </row>
    <row r="156" spans="1:32" s="1073" customFormat="1" ht="49.5">
      <c r="A156" s="986">
        <f t="shared" si="11"/>
        <v>135</v>
      </c>
      <c r="B156" s="1070">
        <v>7000027953</v>
      </c>
      <c r="C156" s="1070">
        <v>1430</v>
      </c>
      <c r="D156" s="1070" t="s">
        <v>163</v>
      </c>
      <c r="E156" s="1070">
        <v>1000017683</v>
      </c>
      <c r="F156" s="1070" t="s">
        <v>164</v>
      </c>
      <c r="G156" s="907" t="s">
        <v>120</v>
      </c>
      <c r="H156" s="907">
        <v>3</v>
      </c>
      <c r="I156" s="989"/>
      <c r="J156" s="1071" t="str">
        <f t="shared" si="8"/>
        <v>Included</v>
      </c>
      <c r="K156" s="1072"/>
      <c r="M156" s="937"/>
    </row>
    <row r="157" spans="1:32" s="1073" customFormat="1" ht="49.5">
      <c r="A157" s="986">
        <f t="shared" si="11"/>
        <v>136</v>
      </c>
      <c r="B157" s="1070">
        <v>7000027953</v>
      </c>
      <c r="C157" s="1070">
        <v>1440</v>
      </c>
      <c r="D157" s="1070" t="s">
        <v>163</v>
      </c>
      <c r="E157" s="1070">
        <v>1000024952</v>
      </c>
      <c r="F157" s="1070" t="s">
        <v>166</v>
      </c>
      <c r="G157" s="907" t="s">
        <v>122</v>
      </c>
      <c r="H157" s="907">
        <v>2</v>
      </c>
      <c r="I157" s="989"/>
      <c r="J157" s="1071" t="str">
        <f t="shared" si="8"/>
        <v>Included</v>
      </c>
      <c r="K157" s="1072"/>
      <c r="M157" s="937"/>
    </row>
    <row r="158" spans="1:32" s="1073" customFormat="1" ht="49.5">
      <c r="A158" s="986">
        <f t="shared" si="11"/>
        <v>137</v>
      </c>
      <c r="B158" s="1070">
        <v>7000027953</v>
      </c>
      <c r="C158" s="1070">
        <v>1450</v>
      </c>
      <c r="D158" s="1070" t="s">
        <v>163</v>
      </c>
      <c r="E158" s="1070">
        <v>1000041983</v>
      </c>
      <c r="F158" s="1070" t="s">
        <v>167</v>
      </c>
      <c r="G158" s="907" t="s">
        <v>120</v>
      </c>
      <c r="H158" s="907">
        <v>5</v>
      </c>
      <c r="I158" s="989"/>
      <c r="J158" s="1071" t="str">
        <f t="shared" si="8"/>
        <v>Included</v>
      </c>
      <c r="K158" s="1072"/>
      <c r="M158" s="937"/>
    </row>
    <row r="159" spans="1:32" s="833" customFormat="1" ht="12" customHeight="1">
      <c r="A159" s="1220"/>
      <c r="B159" s="1220"/>
      <c r="C159" s="1220"/>
      <c r="D159" s="1220"/>
      <c r="E159" s="1220"/>
      <c r="F159" s="1220"/>
      <c r="G159" s="1220"/>
      <c r="H159" s="1220"/>
      <c r="I159" s="1220"/>
      <c r="J159" s="1220"/>
      <c r="K159" s="845"/>
      <c r="M159" s="279"/>
    </row>
    <row r="160" spans="1:32" ht="30" customHeight="1">
      <c r="A160" s="846"/>
      <c r="B160" s="846"/>
      <c r="C160" s="846"/>
      <c r="D160" s="846"/>
      <c r="E160" s="846"/>
      <c r="F160" s="903" t="s">
        <v>257</v>
      </c>
      <c r="G160" s="847"/>
      <c r="H160" s="903"/>
      <c r="I160" s="848"/>
      <c r="J160" s="926">
        <f>ROUND(SUM(J67:J159),0)</f>
        <v>0</v>
      </c>
      <c r="N160" s="279"/>
      <c r="O160" s="279"/>
      <c r="P160" s="279"/>
      <c r="Q160" s="279"/>
      <c r="R160" s="279"/>
      <c r="S160" s="279"/>
      <c r="T160" s="279"/>
      <c r="U160" s="279"/>
      <c r="V160" s="279"/>
      <c r="W160" s="279"/>
      <c r="X160" s="279"/>
      <c r="Y160" s="279"/>
      <c r="Z160" s="279"/>
      <c r="AA160" s="279"/>
      <c r="AB160" s="279"/>
      <c r="AC160" s="279"/>
      <c r="AD160" s="279"/>
      <c r="AE160" s="279"/>
      <c r="AF160" s="279"/>
    </row>
    <row r="161" spans="1:32" ht="9" customHeight="1">
      <c r="A161" s="849"/>
      <c r="B161" s="849"/>
      <c r="C161" s="849"/>
      <c r="D161" s="849"/>
      <c r="E161" s="849"/>
      <c r="F161" s="850"/>
      <c r="G161" s="851"/>
      <c r="H161" s="904"/>
      <c r="I161" s="852"/>
      <c r="J161" s="853"/>
      <c r="N161" s="279"/>
      <c r="O161" s="279"/>
      <c r="P161" s="279"/>
      <c r="Q161" s="279"/>
      <c r="R161" s="279"/>
      <c r="S161" s="279"/>
      <c r="T161" s="279"/>
      <c r="U161" s="279"/>
      <c r="V161" s="279"/>
      <c r="W161" s="279"/>
      <c r="X161" s="279"/>
      <c r="Y161" s="279"/>
      <c r="Z161" s="279"/>
      <c r="AA161" s="279"/>
      <c r="AB161" s="279"/>
      <c r="AC161" s="279"/>
      <c r="AD161" s="279"/>
      <c r="AE161" s="279"/>
      <c r="AF161" s="279"/>
    </row>
    <row r="162" spans="1:32" ht="12.75" customHeight="1">
      <c r="A162" s="849"/>
      <c r="B162" s="849"/>
      <c r="C162" s="849"/>
      <c r="D162" s="849"/>
      <c r="E162" s="849"/>
      <c r="F162" s="850"/>
      <c r="G162" s="851"/>
      <c r="H162" s="904"/>
      <c r="I162" s="852"/>
      <c r="J162" s="853"/>
      <c r="N162" s="279"/>
      <c r="O162" s="279"/>
      <c r="P162" s="279"/>
      <c r="Q162" s="279"/>
      <c r="R162" s="279"/>
      <c r="S162" s="279"/>
      <c r="T162" s="279"/>
      <c r="U162" s="279"/>
      <c r="V162" s="279"/>
      <c r="W162" s="279"/>
      <c r="X162" s="279"/>
      <c r="Y162" s="279"/>
      <c r="Z162" s="279"/>
      <c r="AA162" s="279"/>
      <c r="AB162" s="279"/>
      <c r="AC162" s="279"/>
      <c r="AD162" s="279"/>
      <c r="AE162" s="279"/>
      <c r="AF162" s="279"/>
    </row>
    <row r="163" spans="1:32" ht="6.75" customHeight="1">
      <c r="A163" s="817" t="s">
        <v>258</v>
      </c>
      <c r="B163" s="817"/>
      <c r="C163" s="817"/>
      <c r="D163" s="817"/>
      <c r="E163" s="817"/>
      <c r="F163" s="854"/>
      <c r="G163" s="851"/>
      <c r="H163" s="904"/>
      <c r="I163" s="852"/>
      <c r="J163" s="853"/>
      <c r="N163" s="279"/>
      <c r="O163" s="279"/>
      <c r="P163" s="279"/>
      <c r="Q163" s="279"/>
      <c r="R163" s="279"/>
      <c r="S163" s="279"/>
      <c r="T163" s="279"/>
      <c r="U163" s="279"/>
      <c r="V163" s="279"/>
      <c r="W163" s="279"/>
      <c r="X163" s="279"/>
      <c r="Y163" s="279"/>
      <c r="Z163" s="279"/>
      <c r="AA163" s="279"/>
      <c r="AB163" s="279"/>
      <c r="AC163" s="279"/>
      <c r="AD163" s="279"/>
      <c r="AE163" s="279"/>
      <c r="AF163" s="279"/>
    </row>
    <row r="164" spans="1:32" ht="63.75" customHeight="1">
      <c r="A164" s="817"/>
      <c r="B164" s="1228" t="s">
        <v>259</v>
      </c>
      <c r="C164" s="1228"/>
      <c r="D164" s="1228"/>
      <c r="E164" s="1228"/>
      <c r="F164" s="1228"/>
      <c r="G164" s="1228"/>
      <c r="H164" s="1228"/>
      <c r="I164" s="1228"/>
      <c r="J164" s="1228"/>
      <c r="N164" s="279"/>
      <c r="O164" s="279"/>
      <c r="P164" s="279"/>
      <c r="Q164" s="279"/>
      <c r="R164" s="279"/>
      <c r="S164" s="279"/>
      <c r="T164" s="279"/>
      <c r="U164" s="279"/>
      <c r="V164" s="279"/>
      <c r="W164" s="279"/>
      <c r="X164" s="279"/>
      <c r="Y164" s="279"/>
      <c r="Z164" s="279"/>
      <c r="AA164" s="279"/>
      <c r="AB164" s="279"/>
      <c r="AC164" s="279"/>
      <c r="AD164" s="279"/>
      <c r="AE164" s="279"/>
      <c r="AF164" s="279"/>
    </row>
    <row r="165" spans="1:32">
      <c r="A165" s="855" t="s">
        <v>260</v>
      </c>
      <c r="B165" s="856" t="str">
        <f>'Sch-1'!B167</f>
        <v>--</v>
      </c>
      <c r="C165" s="855"/>
      <c r="D165" s="855"/>
      <c r="E165" s="855"/>
      <c r="F165" s="279"/>
      <c r="G165" s="857"/>
      <c r="H165" s="11"/>
      <c r="I165" s="279"/>
      <c r="J165" s="279"/>
      <c r="N165" s="279"/>
      <c r="O165" s="279"/>
      <c r="P165" s="279"/>
      <c r="Q165" s="279"/>
      <c r="R165" s="279"/>
      <c r="S165" s="279"/>
      <c r="T165" s="279"/>
      <c r="U165" s="279"/>
      <c r="V165" s="279"/>
      <c r="W165" s="279"/>
      <c r="X165" s="279"/>
      <c r="Y165" s="279"/>
      <c r="Z165" s="279"/>
      <c r="AA165" s="279"/>
      <c r="AB165" s="279"/>
      <c r="AC165" s="279"/>
      <c r="AD165" s="279"/>
      <c r="AE165" s="279"/>
      <c r="AF165" s="279"/>
    </row>
    <row r="166" spans="1:32" ht="27.75" customHeight="1">
      <c r="A166" s="855" t="s">
        <v>261</v>
      </c>
      <c r="B166" s="856" t="str">
        <f>'Sch-1'!B168</f>
        <v/>
      </c>
      <c r="C166" s="855"/>
      <c r="D166" s="855"/>
      <c r="E166" s="855"/>
      <c r="F166" s="279"/>
      <c r="G166" s="824"/>
      <c r="H166" s="1219" t="s">
        <v>232</v>
      </c>
      <c r="I166" s="1219"/>
      <c r="J166" s="858" t="str">
        <f>'Sch-1'!M168</f>
        <v/>
      </c>
      <c r="N166" s="279"/>
      <c r="O166" s="279"/>
      <c r="P166" s="279"/>
      <c r="Q166" s="279"/>
      <c r="R166" s="279"/>
      <c r="S166" s="279"/>
      <c r="T166" s="279"/>
      <c r="U166" s="279"/>
      <c r="V166" s="279"/>
      <c r="W166" s="279"/>
      <c r="X166" s="279"/>
      <c r="Y166" s="279"/>
      <c r="Z166" s="279"/>
      <c r="AA166" s="279"/>
      <c r="AB166" s="279"/>
      <c r="AC166" s="279"/>
      <c r="AD166" s="279"/>
      <c r="AE166" s="279"/>
      <c r="AF166" s="279"/>
    </row>
    <row r="167" spans="1:32" ht="14.25" customHeight="1">
      <c r="A167" s="828"/>
      <c r="B167" s="828"/>
      <c r="C167" s="828"/>
      <c r="D167" s="828"/>
      <c r="E167" s="828"/>
      <c r="F167" s="859"/>
      <c r="G167" s="828"/>
      <c r="H167" s="1219" t="s">
        <v>233</v>
      </c>
      <c r="I167" s="1219"/>
      <c r="J167" s="858" t="str">
        <f>'Sch-1'!M169</f>
        <v/>
      </c>
      <c r="N167" s="279"/>
      <c r="O167" s="279"/>
      <c r="P167" s="279"/>
      <c r="Q167" s="279"/>
      <c r="R167" s="279"/>
      <c r="S167" s="279"/>
      <c r="T167" s="279"/>
      <c r="U167" s="279"/>
      <c r="V167" s="279"/>
      <c r="W167" s="279"/>
      <c r="X167" s="279"/>
      <c r="Y167" s="279"/>
      <c r="Z167" s="279"/>
      <c r="AA167" s="279"/>
      <c r="AB167" s="279"/>
      <c r="AC167" s="279"/>
      <c r="AD167" s="279"/>
      <c r="AE167" s="279"/>
      <c r="AF167" s="279"/>
    </row>
    <row r="168" spans="1:32" ht="10.5" customHeight="1">
      <c r="A168" s="817"/>
      <c r="B168" s="817"/>
      <c r="C168" s="817"/>
      <c r="D168" s="817"/>
      <c r="E168" s="817"/>
      <c r="F168" s="860"/>
      <c r="G168" s="857"/>
      <c r="H168" s="11"/>
      <c r="I168" s="279"/>
      <c r="J168" s="279"/>
      <c r="N168" s="279"/>
      <c r="O168" s="279"/>
      <c r="P168" s="279"/>
      <c r="Q168" s="279"/>
      <c r="R168" s="279"/>
      <c r="S168" s="279"/>
      <c r="T168" s="279"/>
      <c r="U168" s="279"/>
      <c r="V168" s="279"/>
      <c r="W168" s="279"/>
      <c r="X168" s="279"/>
      <c r="Y168" s="279"/>
      <c r="Z168" s="279"/>
      <c r="AA168" s="279"/>
      <c r="AB168" s="279"/>
      <c r="AC168" s="279"/>
      <c r="AD168" s="279"/>
      <c r="AE168" s="279"/>
      <c r="AF168" s="279"/>
    </row>
    <row r="206" spans="1:32">
      <c r="A206" s="861"/>
      <c r="B206" s="861"/>
      <c r="C206" s="861"/>
      <c r="D206" s="861"/>
      <c r="E206" s="861"/>
      <c r="F206" s="862"/>
      <c r="G206" s="861"/>
      <c r="H206" s="905"/>
      <c r="I206" s="861"/>
      <c r="J206" s="861"/>
      <c r="K206" s="279"/>
      <c r="N206" s="279"/>
      <c r="O206" s="279"/>
      <c r="P206" s="279"/>
      <c r="Q206" s="279"/>
      <c r="R206" s="279"/>
      <c r="S206" s="279"/>
      <c r="T206" s="279"/>
      <c r="U206" s="279"/>
      <c r="V206" s="279"/>
      <c r="W206" s="279"/>
      <c r="X206" s="279"/>
      <c r="Y206" s="279"/>
      <c r="Z206" s="279"/>
      <c r="AA206" s="279"/>
      <c r="AB206" s="279"/>
      <c r="AC206" s="279"/>
      <c r="AD206" s="279"/>
      <c r="AE206" s="279"/>
      <c r="AF206" s="279"/>
    </row>
    <row r="207" spans="1:32">
      <c r="A207" s="861"/>
      <c r="B207" s="861"/>
      <c r="C207" s="861"/>
      <c r="D207" s="861"/>
      <c r="E207" s="861"/>
      <c r="F207" s="862"/>
      <c r="G207" s="861"/>
      <c r="H207" s="905"/>
      <c r="I207" s="861"/>
      <c r="J207" s="861"/>
      <c r="K207" s="279"/>
      <c r="N207" s="279"/>
      <c r="O207" s="279"/>
      <c r="P207" s="279"/>
      <c r="Q207" s="279"/>
      <c r="R207" s="279"/>
      <c r="S207" s="279"/>
      <c r="T207" s="279"/>
      <c r="U207" s="279"/>
      <c r="V207" s="279"/>
      <c r="W207" s="279"/>
      <c r="X207" s="279"/>
      <c r="Y207" s="279"/>
      <c r="Z207" s="279"/>
      <c r="AA207" s="279"/>
      <c r="AB207" s="279"/>
      <c r="AC207" s="279"/>
      <c r="AD207" s="279"/>
      <c r="AE207" s="279"/>
      <c r="AF207" s="279"/>
    </row>
    <row r="208" spans="1:32">
      <c r="A208" s="861"/>
      <c r="B208" s="861"/>
      <c r="C208" s="861"/>
      <c r="D208" s="861"/>
      <c r="E208" s="861"/>
      <c r="F208" s="862"/>
      <c r="G208" s="861"/>
      <c r="H208" s="905"/>
      <c r="I208" s="861"/>
      <c r="J208" s="861"/>
      <c r="K208" s="279"/>
      <c r="N208" s="279"/>
      <c r="O208" s="279"/>
      <c r="P208" s="279"/>
      <c r="Q208" s="279"/>
      <c r="R208" s="279"/>
      <c r="S208" s="279"/>
      <c r="T208" s="279"/>
      <c r="U208" s="279"/>
      <c r="V208" s="279"/>
      <c r="W208" s="279"/>
      <c r="X208" s="279"/>
      <c r="Y208" s="279"/>
      <c r="Z208" s="279"/>
      <c r="AA208" s="279"/>
      <c r="AB208" s="279"/>
      <c r="AC208" s="279"/>
      <c r="AD208" s="279"/>
      <c r="AE208" s="279"/>
      <c r="AF208" s="279"/>
    </row>
    <row r="209" spans="1:32">
      <c r="A209" s="861"/>
      <c r="B209" s="861"/>
      <c r="C209" s="861"/>
      <c r="D209" s="861"/>
      <c r="E209" s="861"/>
      <c r="F209" s="862"/>
      <c r="G209" s="861"/>
      <c r="H209" s="905"/>
      <c r="I209" s="861"/>
      <c r="J209" s="861"/>
      <c r="K209" s="279"/>
      <c r="N209" s="279"/>
      <c r="O209" s="279"/>
      <c r="P209" s="279"/>
      <c r="Q209" s="279"/>
      <c r="R209" s="279"/>
      <c r="S209" s="279"/>
      <c r="T209" s="279"/>
      <c r="U209" s="279"/>
      <c r="V209" s="279"/>
      <c r="W209" s="279"/>
      <c r="X209" s="279"/>
      <c r="Y209" s="279"/>
      <c r="Z209" s="279"/>
      <c r="AA209" s="279"/>
      <c r="AB209" s="279"/>
      <c r="AC209" s="279"/>
      <c r="AD209" s="279"/>
      <c r="AE209" s="279"/>
      <c r="AF209" s="279"/>
    </row>
    <row r="210" spans="1:32">
      <c r="A210" s="861"/>
      <c r="B210" s="861"/>
      <c r="C210" s="861"/>
      <c r="D210" s="861"/>
      <c r="E210" s="861"/>
      <c r="F210" s="862"/>
      <c r="G210" s="861"/>
      <c r="H210" s="905"/>
      <c r="I210" s="861"/>
      <c r="J210" s="861"/>
      <c r="K210" s="279"/>
      <c r="N210" s="279"/>
      <c r="O210" s="279"/>
      <c r="P210" s="279"/>
      <c r="Q210" s="279"/>
      <c r="R210" s="279"/>
      <c r="S210" s="279"/>
      <c r="T210" s="279"/>
      <c r="U210" s="279"/>
      <c r="V210" s="279"/>
      <c r="W210" s="279"/>
      <c r="X210" s="279"/>
      <c r="Y210" s="279"/>
      <c r="Z210" s="279"/>
      <c r="AA210" s="279"/>
      <c r="AB210" s="279"/>
      <c r="AC210" s="279"/>
      <c r="AD210" s="279"/>
      <c r="AE210" s="279"/>
      <c r="AF210" s="279"/>
    </row>
    <row r="211" spans="1:32">
      <c r="A211" s="861"/>
      <c r="B211" s="861"/>
      <c r="C211" s="861"/>
      <c r="D211" s="861"/>
      <c r="E211" s="861"/>
      <c r="F211" s="862"/>
      <c r="G211" s="861"/>
      <c r="H211" s="905"/>
      <c r="I211" s="861"/>
      <c r="J211" s="861"/>
      <c r="K211" s="279"/>
      <c r="N211" s="279"/>
      <c r="O211" s="279"/>
      <c r="P211" s="279"/>
      <c r="Q211" s="279"/>
      <c r="R211" s="279"/>
      <c r="S211" s="279"/>
      <c r="T211" s="279"/>
      <c r="U211" s="279"/>
      <c r="V211" s="279"/>
      <c r="W211" s="279"/>
      <c r="X211" s="279"/>
      <c r="Y211" s="279"/>
      <c r="Z211" s="279"/>
      <c r="AA211" s="279"/>
      <c r="AB211" s="279"/>
      <c r="AC211" s="279"/>
      <c r="AD211" s="279"/>
      <c r="AE211" s="279"/>
      <c r="AF211" s="279"/>
    </row>
    <row r="212" spans="1:32">
      <c r="A212" s="861"/>
      <c r="B212" s="861"/>
      <c r="C212" s="861"/>
      <c r="D212" s="861"/>
      <c r="E212" s="861"/>
      <c r="F212" s="862"/>
      <c r="G212" s="861"/>
      <c r="H212" s="905"/>
      <c r="I212" s="861"/>
      <c r="J212" s="861"/>
      <c r="K212" s="279"/>
      <c r="N212" s="279"/>
      <c r="O212" s="279"/>
      <c r="P212" s="279"/>
      <c r="Q212" s="279"/>
      <c r="R212" s="279"/>
      <c r="S212" s="279"/>
      <c r="T212" s="279"/>
      <c r="U212" s="279"/>
      <c r="V212" s="279"/>
      <c r="W212" s="279"/>
      <c r="X212" s="279"/>
      <c r="Y212" s="279"/>
      <c r="Z212" s="279"/>
      <c r="AA212" s="279"/>
      <c r="AB212" s="279"/>
      <c r="AC212" s="279"/>
      <c r="AD212" s="279"/>
      <c r="AE212" s="279"/>
      <c r="AF212" s="279"/>
    </row>
    <row r="213" spans="1:32">
      <c r="A213" s="861"/>
      <c r="B213" s="861"/>
      <c r="C213" s="861"/>
      <c r="D213" s="861"/>
      <c r="E213" s="861"/>
      <c r="F213" s="862"/>
      <c r="G213" s="861"/>
      <c r="H213" s="905"/>
      <c r="I213" s="861"/>
      <c r="J213" s="861"/>
      <c r="K213" s="279"/>
      <c r="N213" s="279"/>
      <c r="O213" s="279"/>
      <c r="P213" s="279"/>
      <c r="Q213" s="279"/>
      <c r="R213" s="279"/>
      <c r="S213" s="279"/>
      <c r="T213" s="279"/>
      <c r="U213" s="279"/>
      <c r="V213" s="279"/>
      <c r="W213" s="279"/>
      <c r="X213" s="279"/>
      <c r="Y213" s="279"/>
      <c r="Z213" s="279"/>
      <c r="AA213" s="279"/>
      <c r="AB213" s="279"/>
      <c r="AC213" s="279"/>
      <c r="AD213" s="279"/>
      <c r="AE213" s="279"/>
      <c r="AF213" s="279"/>
    </row>
    <row r="214" spans="1:32">
      <c r="A214" s="861"/>
      <c r="B214" s="861"/>
      <c r="C214" s="861"/>
      <c r="D214" s="861"/>
      <c r="E214" s="861"/>
      <c r="F214" s="862"/>
      <c r="G214" s="861"/>
      <c r="H214" s="905"/>
      <c r="I214" s="861"/>
      <c r="J214" s="861"/>
      <c r="K214" s="279"/>
      <c r="N214" s="279"/>
      <c r="O214" s="279"/>
      <c r="P214" s="279"/>
      <c r="Q214" s="279"/>
      <c r="R214" s="279"/>
      <c r="S214" s="279"/>
      <c r="T214" s="279"/>
      <c r="U214" s="279"/>
      <c r="V214" s="279"/>
      <c r="W214" s="279"/>
      <c r="X214" s="279"/>
      <c r="Y214" s="279"/>
      <c r="Z214" s="279"/>
      <c r="AA214" s="279"/>
      <c r="AB214" s="279"/>
      <c r="AC214" s="279"/>
      <c r="AD214" s="279"/>
      <c r="AE214" s="279"/>
      <c r="AF214" s="279"/>
    </row>
    <row r="215" spans="1:32">
      <c r="A215" s="861"/>
      <c r="B215" s="861"/>
      <c r="C215" s="861"/>
      <c r="D215" s="861"/>
      <c r="E215" s="861"/>
      <c r="F215" s="862"/>
      <c r="G215" s="861"/>
      <c r="H215" s="905"/>
      <c r="I215" s="861"/>
      <c r="J215" s="861"/>
      <c r="K215" s="279"/>
      <c r="N215" s="279"/>
      <c r="O215" s="279"/>
      <c r="P215" s="279"/>
      <c r="Q215" s="279"/>
      <c r="R215" s="279"/>
      <c r="S215" s="279"/>
      <c r="T215" s="279"/>
      <c r="U215" s="279"/>
      <c r="V215" s="279"/>
      <c r="W215" s="279"/>
      <c r="X215" s="279"/>
      <c r="Y215" s="279"/>
      <c r="Z215" s="279"/>
      <c r="AA215" s="279"/>
      <c r="AB215" s="279"/>
      <c r="AC215" s="279"/>
      <c r="AD215" s="279"/>
      <c r="AE215" s="279"/>
      <c r="AF215" s="279"/>
    </row>
    <row r="216" spans="1:32">
      <c r="A216" s="861"/>
      <c r="B216" s="861"/>
      <c r="C216" s="861"/>
      <c r="D216" s="861"/>
      <c r="E216" s="861"/>
      <c r="F216" s="862"/>
      <c r="G216" s="861"/>
      <c r="H216" s="905"/>
      <c r="I216" s="861"/>
      <c r="J216" s="861"/>
      <c r="K216" s="279"/>
      <c r="N216" s="279"/>
      <c r="O216" s="279"/>
      <c r="P216" s="279"/>
      <c r="Q216" s="279"/>
      <c r="R216" s="279"/>
      <c r="S216" s="279"/>
      <c r="T216" s="279"/>
      <c r="U216" s="279"/>
      <c r="V216" s="279"/>
      <c r="W216" s="279"/>
      <c r="X216" s="279"/>
      <c r="Y216" s="279"/>
      <c r="Z216" s="279"/>
      <c r="AA216" s="279"/>
      <c r="AB216" s="279"/>
      <c r="AC216" s="279"/>
      <c r="AD216" s="279"/>
      <c r="AE216" s="279"/>
      <c r="AF216" s="279"/>
    </row>
    <row r="217" spans="1:32">
      <c r="A217" s="861"/>
      <c r="B217" s="861"/>
      <c r="C217" s="861"/>
      <c r="D217" s="861"/>
      <c r="E217" s="861"/>
      <c r="F217" s="862"/>
      <c r="G217" s="861"/>
      <c r="H217" s="905"/>
      <c r="I217" s="861"/>
      <c r="J217" s="861"/>
      <c r="K217" s="279"/>
      <c r="N217" s="279"/>
      <c r="O217" s="279"/>
      <c r="P217" s="279"/>
      <c r="Q217" s="279"/>
      <c r="R217" s="279"/>
      <c r="S217" s="279"/>
      <c r="T217" s="279"/>
      <c r="U217" s="279"/>
      <c r="V217" s="279"/>
      <c r="W217" s="279"/>
      <c r="X217" s="279"/>
      <c r="Y217" s="279"/>
      <c r="Z217" s="279"/>
      <c r="AA217" s="279"/>
      <c r="AB217" s="279"/>
      <c r="AC217" s="279"/>
      <c r="AD217" s="279"/>
      <c r="AE217" s="279"/>
      <c r="AF217" s="279"/>
    </row>
    <row r="218" spans="1:32">
      <c r="A218" s="861"/>
      <c r="B218" s="861"/>
      <c r="C218" s="861"/>
      <c r="D218" s="861"/>
      <c r="E218" s="861"/>
      <c r="F218" s="862"/>
      <c r="G218" s="861"/>
      <c r="H218" s="905"/>
      <c r="I218" s="861"/>
      <c r="J218" s="861"/>
      <c r="K218" s="279"/>
      <c r="N218" s="279"/>
      <c r="O218" s="279"/>
      <c r="P218" s="279"/>
      <c r="Q218" s="279"/>
      <c r="R218" s="279"/>
      <c r="S218" s="279"/>
      <c r="T218" s="279"/>
      <c r="U218" s="279"/>
      <c r="V218" s="279"/>
      <c r="W218" s="279"/>
      <c r="X218" s="279"/>
      <c r="Y218" s="279"/>
      <c r="Z218" s="279"/>
      <c r="AA218" s="279"/>
      <c r="AB218" s="279"/>
      <c r="AC218" s="279"/>
      <c r="AD218" s="279"/>
      <c r="AE218" s="279"/>
      <c r="AF218" s="279"/>
    </row>
    <row r="219" spans="1:32">
      <c r="A219" s="861"/>
      <c r="B219" s="861"/>
      <c r="C219" s="861"/>
      <c r="D219" s="861"/>
      <c r="E219" s="861"/>
      <c r="F219" s="862"/>
      <c r="G219" s="861"/>
      <c r="H219" s="905"/>
      <c r="I219" s="861"/>
      <c r="J219" s="861"/>
      <c r="K219" s="279"/>
      <c r="N219" s="279"/>
      <c r="O219" s="279"/>
      <c r="P219" s="279"/>
      <c r="Q219" s="279"/>
      <c r="R219" s="279"/>
      <c r="S219" s="279"/>
      <c r="T219" s="279"/>
      <c r="U219" s="279"/>
      <c r="V219" s="279"/>
      <c r="W219" s="279"/>
      <c r="X219" s="279"/>
      <c r="Y219" s="279"/>
      <c r="Z219" s="279"/>
      <c r="AA219" s="279"/>
      <c r="AB219" s="279"/>
      <c r="AC219" s="279"/>
      <c r="AD219" s="279"/>
      <c r="AE219" s="279"/>
      <c r="AF219" s="279"/>
    </row>
    <row r="220" spans="1:32">
      <c r="A220" s="861"/>
      <c r="B220" s="861"/>
      <c r="C220" s="861"/>
      <c r="D220" s="861"/>
      <c r="E220" s="861"/>
      <c r="F220" s="862"/>
      <c r="G220" s="861"/>
      <c r="H220" s="905"/>
      <c r="I220" s="861"/>
      <c r="J220" s="861"/>
      <c r="K220" s="279"/>
      <c r="N220" s="279"/>
      <c r="O220" s="279"/>
      <c r="P220" s="279"/>
      <c r="Q220" s="279"/>
      <c r="R220" s="279"/>
      <c r="S220" s="279"/>
      <c r="T220" s="279"/>
      <c r="U220" s="279"/>
      <c r="V220" s="279"/>
      <c r="W220" s="279"/>
      <c r="X220" s="279"/>
      <c r="Y220" s="279"/>
      <c r="Z220" s="279"/>
      <c r="AA220" s="279"/>
      <c r="AB220" s="279"/>
      <c r="AC220" s="279"/>
      <c r="AD220" s="279"/>
      <c r="AE220" s="279"/>
      <c r="AF220" s="279"/>
    </row>
    <row r="221" spans="1:32">
      <c r="A221" s="861"/>
      <c r="B221" s="861"/>
      <c r="C221" s="861"/>
      <c r="D221" s="861"/>
      <c r="E221" s="861"/>
      <c r="F221" s="862"/>
      <c r="G221" s="861"/>
      <c r="H221" s="905"/>
      <c r="I221" s="861"/>
      <c r="J221" s="861"/>
      <c r="K221" s="279"/>
      <c r="N221" s="279"/>
      <c r="O221" s="279"/>
      <c r="P221" s="279"/>
      <c r="Q221" s="279"/>
      <c r="R221" s="279"/>
      <c r="S221" s="279"/>
      <c r="T221" s="279"/>
      <c r="U221" s="279"/>
      <c r="V221" s="279"/>
      <c r="W221" s="279"/>
      <c r="X221" s="279"/>
      <c r="Y221" s="279"/>
      <c r="Z221" s="279"/>
      <c r="AA221" s="279"/>
      <c r="AB221" s="279"/>
      <c r="AC221" s="279"/>
      <c r="AD221" s="279"/>
      <c r="AE221" s="279"/>
      <c r="AF221" s="279"/>
    </row>
    <row r="222" spans="1:32">
      <c r="A222" s="861"/>
      <c r="B222" s="861"/>
      <c r="C222" s="861"/>
      <c r="D222" s="861"/>
      <c r="E222" s="861"/>
      <c r="F222" s="862"/>
      <c r="G222" s="861"/>
      <c r="H222" s="905"/>
      <c r="I222" s="861"/>
      <c r="J222" s="861"/>
      <c r="K222" s="279"/>
      <c r="N222" s="279"/>
      <c r="O222" s="279"/>
      <c r="P222" s="279"/>
      <c r="Q222" s="279"/>
      <c r="R222" s="279"/>
      <c r="S222" s="279"/>
      <c r="T222" s="279"/>
      <c r="U222" s="279"/>
      <c r="V222" s="279"/>
      <c r="W222" s="279"/>
      <c r="X222" s="279"/>
      <c r="Y222" s="279"/>
      <c r="Z222" s="279"/>
      <c r="AA222" s="279"/>
      <c r="AB222" s="279"/>
      <c r="AC222" s="279"/>
      <c r="AD222" s="279"/>
      <c r="AE222" s="279"/>
      <c r="AF222" s="279"/>
    </row>
    <row r="223" spans="1:32">
      <c r="A223" s="861"/>
      <c r="B223" s="861"/>
      <c r="C223" s="861"/>
      <c r="D223" s="861"/>
      <c r="E223" s="861"/>
      <c r="F223" s="862"/>
      <c r="G223" s="861"/>
      <c r="H223" s="905"/>
      <c r="I223" s="861"/>
      <c r="J223" s="861"/>
      <c r="K223" s="279"/>
      <c r="N223" s="279"/>
      <c r="O223" s="279"/>
      <c r="P223" s="279"/>
      <c r="Q223" s="279"/>
      <c r="R223" s="279"/>
      <c r="S223" s="279"/>
      <c r="T223" s="279"/>
      <c r="U223" s="279"/>
      <c r="V223" s="279"/>
      <c r="W223" s="279"/>
      <c r="X223" s="279"/>
      <c r="Y223" s="279"/>
      <c r="Z223" s="279"/>
      <c r="AA223" s="279"/>
      <c r="AB223" s="279"/>
      <c r="AC223" s="279"/>
      <c r="AD223" s="279"/>
      <c r="AE223" s="279"/>
      <c r="AF223" s="279"/>
    </row>
    <row r="224" spans="1:32">
      <c r="A224" s="861"/>
      <c r="B224" s="861"/>
      <c r="C224" s="861"/>
      <c r="D224" s="861"/>
      <c r="E224" s="861"/>
      <c r="F224" s="862"/>
      <c r="G224" s="861"/>
      <c r="H224" s="905"/>
      <c r="I224" s="861"/>
      <c r="J224" s="861"/>
      <c r="K224" s="279"/>
      <c r="N224" s="279"/>
      <c r="O224" s="279"/>
      <c r="P224" s="279"/>
      <c r="Q224" s="279"/>
      <c r="R224" s="279"/>
      <c r="S224" s="279"/>
      <c r="T224" s="279"/>
      <c r="U224" s="279"/>
      <c r="V224" s="279"/>
      <c r="W224" s="279"/>
      <c r="X224" s="279"/>
      <c r="Y224" s="279"/>
      <c r="Z224" s="279"/>
      <c r="AA224" s="279"/>
      <c r="AB224" s="279"/>
      <c r="AC224" s="279"/>
      <c r="AD224" s="279"/>
      <c r="AE224" s="279"/>
      <c r="AF224" s="279"/>
    </row>
    <row r="225" spans="1:32">
      <c r="A225" s="861"/>
      <c r="B225" s="861"/>
      <c r="C225" s="861"/>
      <c r="D225" s="861"/>
      <c r="E225" s="861"/>
      <c r="F225" s="862"/>
      <c r="G225" s="861"/>
      <c r="H225" s="905"/>
      <c r="I225" s="861"/>
      <c r="J225" s="861"/>
      <c r="K225" s="279"/>
      <c r="N225" s="279"/>
      <c r="O225" s="279"/>
      <c r="P225" s="279"/>
      <c r="Q225" s="279"/>
      <c r="R225" s="279"/>
      <c r="S225" s="279"/>
      <c r="T225" s="279"/>
      <c r="U225" s="279"/>
      <c r="V225" s="279"/>
      <c r="W225" s="279"/>
      <c r="X225" s="279"/>
      <c r="Y225" s="279"/>
      <c r="Z225" s="279"/>
      <c r="AA225" s="279"/>
      <c r="AB225" s="279"/>
      <c r="AC225" s="279"/>
      <c r="AD225" s="279"/>
      <c r="AE225" s="279"/>
      <c r="AF225" s="279"/>
    </row>
    <row r="226" spans="1:32">
      <c r="A226" s="861"/>
      <c r="B226" s="861"/>
      <c r="C226" s="861"/>
      <c r="D226" s="861"/>
      <c r="E226" s="861"/>
      <c r="F226" s="862"/>
      <c r="G226" s="861"/>
      <c r="H226" s="905"/>
      <c r="I226" s="861"/>
      <c r="J226" s="861"/>
      <c r="K226" s="279"/>
      <c r="N226" s="279"/>
      <c r="O226" s="279"/>
      <c r="P226" s="279"/>
      <c r="Q226" s="279"/>
      <c r="R226" s="279"/>
      <c r="S226" s="279"/>
      <c r="T226" s="279"/>
      <c r="U226" s="279"/>
      <c r="V226" s="279"/>
      <c r="W226" s="279"/>
      <c r="X226" s="279"/>
      <c r="Y226" s="279"/>
      <c r="Z226" s="279"/>
      <c r="AA226" s="279"/>
      <c r="AB226" s="279"/>
      <c r="AC226" s="279"/>
      <c r="AD226" s="279"/>
      <c r="AE226" s="279"/>
      <c r="AF226" s="279"/>
    </row>
    <row r="227" spans="1:32">
      <c r="A227" s="861"/>
      <c r="B227" s="861"/>
      <c r="C227" s="861"/>
      <c r="D227" s="861"/>
      <c r="E227" s="861"/>
      <c r="F227" s="862"/>
      <c r="G227" s="861"/>
      <c r="H227" s="905"/>
      <c r="I227" s="861"/>
      <c r="J227" s="861"/>
      <c r="K227" s="279"/>
      <c r="N227" s="279"/>
      <c r="O227" s="279"/>
      <c r="P227" s="279"/>
      <c r="Q227" s="279"/>
      <c r="R227" s="279"/>
      <c r="S227" s="279"/>
      <c r="T227" s="279"/>
      <c r="U227" s="279"/>
      <c r="V227" s="279"/>
      <c r="W227" s="279"/>
      <c r="X227" s="279"/>
      <c r="Y227" s="279"/>
      <c r="Z227" s="279"/>
      <c r="AA227" s="279"/>
      <c r="AB227" s="279"/>
      <c r="AC227" s="279"/>
      <c r="AD227" s="279"/>
      <c r="AE227" s="279"/>
      <c r="AF227" s="279"/>
    </row>
    <row r="228" spans="1:32">
      <c r="A228" s="861"/>
      <c r="B228" s="861"/>
      <c r="C228" s="861"/>
      <c r="D228" s="861"/>
      <c r="E228" s="861"/>
      <c r="F228" s="862"/>
      <c r="G228" s="861"/>
      <c r="H228" s="905"/>
      <c r="I228" s="861"/>
      <c r="J228" s="861"/>
      <c r="K228" s="279"/>
      <c r="N228" s="279"/>
      <c r="O228" s="279"/>
      <c r="P228" s="279"/>
      <c r="Q228" s="279"/>
      <c r="R228" s="279"/>
      <c r="S228" s="279"/>
      <c r="T228" s="279"/>
      <c r="U228" s="279"/>
      <c r="V228" s="279"/>
      <c r="W228" s="279"/>
      <c r="X228" s="279"/>
      <c r="Y228" s="279"/>
      <c r="Z228" s="279"/>
      <c r="AA228" s="279"/>
      <c r="AB228" s="279"/>
      <c r="AC228" s="279"/>
      <c r="AD228" s="279"/>
      <c r="AE228" s="279"/>
      <c r="AF228" s="279"/>
    </row>
    <row r="229" spans="1:32">
      <c r="A229" s="861"/>
      <c r="B229" s="861"/>
      <c r="C229" s="861"/>
      <c r="D229" s="861"/>
      <c r="E229" s="861"/>
      <c r="F229" s="863"/>
      <c r="G229" s="861"/>
      <c r="H229" s="905"/>
      <c r="I229" s="864"/>
      <c r="J229" s="864"/>
      <c r="K229" s="279"/>
      <c r="N229" s="279"/>
      <c r="O229" s="279"/>
      <c r="P229" s="279"/>
      <c r="Q229" s="279"/>
      <c r="R229" s="279"/>
      <c r="S229" s="279"/>
      <c r="T229" s="279"/>
      <c r="U229" s="279"/>
      <c r="V229" s="279"/>
      <c r="W229" s="279"/>
      <c r="X229" s="279"/>
      <c r="Y229" s="279"/>
      <c r="Z229" s="279"/>
      <c r="AA229" s="279"/>
      <c r="AB229" s="279"/>
      <c r="AC229" s="279"/>
      <c r="AD229" s="279"/>
      <c r="AE229" s="279"/>
      <c r="AF229" s="279"/>
    </row>
    <row r="230" spans="1:32">
      <c r="A230" s="861"/>
      <c r="B230" s="861"/>
      <c r="C230" s="861"/>
      <c r="D230" s="861"/>
      <c r="E230" s="861"/>
      <c r="F230" s="863"/>
      <c r="G230" s="861"/>
      <c r="H230" s="905"/>
      <c r="I230" s="864"/>
      <c r="J230" s="864"/>
      <c r="K230" s="279"/>
      <c r="N230" s="279"/>
      <c r="O230" s="279"/>
      <c r="P230" s="279"/>
      <c r="Q230" s="279"/>
      <c r="R230" s="279"/>
      <c r="S230" s="279"/>
      <c r="T230" s="279"/>
      <c r="U230" s="279"/>
      <c r="V230" s="279"/>
      <c r="W230" s="279"/>
      <c r="X230" s="279"/>
      <c r="Y230" s="279"/>
      <c r="Z230" s="279"/>
      <c r="AA230" s="279"/>
      <c r="AB230" s="279"/>
      <c r="AC230" s="279"/>
      <c r="AD230" s="279"/>
      <c r="AE230" s="279"/>
      <c r="AF230" s="279"/>
    </row>
    <row r="231" spans="1:32">
      <c r="A231" s="861"/>
      <c r="B231" s="861"/>
      <c r="C231" s="861"/>
      <c r="D231" s="861"/>
      <c r="E231" s="861"/>
      <c r="F231" s="863"/>
      <c r="G231" s="861"/>
      <c r="H231" s="905"/>
      <c r="I231" s="864"/>
      <c r="J231" s="864"/>
      <c r="K231" s="279"/>
      <c r="N231" s="279"/>
      <c r="O231" s="279"/>
      <c r="P231" s="279"/>
      <c r="Q231" s="279"/>
      <c r="R231" s="279"/>
      <c r="S231" s="279"/>
      <c r="T231" s="279"/>
      <c r="U231" s="279"/>
      <c r="V231" s="279"/>
      <c r="W231" s="279"/>
      <c r="X231" s="279"/>
      <c r="Y231" s="279"/>
      <c r="Z231" s="279"/>
      <c r="AA231" s="279"/>
      <c r="AB231" s="279"/>
      <c r="AC231" s="279"/>
      <c r="AD231" s="279"/>
      <c r="AE231" s="279"/>
      <c r="AF231" s="279"/>
    </row>
    <row r="232" spans="1:32">
      <c r="A232" s="861"/>
      <c r="B232" s="861"/>
      <c r="C232" s="861"/>
      <c r="D232" s="861"/>
      <c r="E232" s="861"/>
      <c r="F232" s="863"/>
      <c r="G232" s="861"/>
      <c r="H232" s="905"/>
      <c r="I232" s="864"/>
      <c r="J232" s="864"/>
      <c r="K232" s="279"/>
      <c r="N232" s="279"/>
      <c r="O232" s="279"/>
      <c r="P232" s="279"/>
      <c r="Q232" s="279"/>
      <c r="R232" s="279"/>
      <c r="S232" s="279"/>
      <c r="T232" s="279"/>
      <c r="U232" s="279"/>
      <c r="V232" s="279"/>
      <c r="W232" s="279"/>
      <c r="X232" s="279"/>
      <c r="Y232" s="279"/>
      <c r="Z232" s="279"/>
      <c r="AA232" s="279"/>
      <c r="AB232" s="279"/>
      <c r="AC232" s="279"/>
      <c r="AD232" s="279"/>
      <c r="AE232" s="279"/>
      <c r="AF232" s="279"/>
    </row>
    <row r="233" spans="1:32">
      <c r="A233" s="861"/>
      <c r="B233" s="861"/>
      <c r="C233" s="861"/>
      <c r="D233" s="861"/>
      <c r="E233" s="861"/>
      <c r="F233" s="863"/>
      <c r="G233" s="861"/>
      <c r="H233" s="905"/>
      <c r="I233" s="864"/>
      <c r="J233" s="864"/>
      <c r="K233" s="279"/>
      <c r="N233" s="279"/>
      <c r="O233" s="279"/>
      <c r="P233" s="279"/>
      <c r="Q233" s="279"/>
      <c r="R233" s="279"/>
      <c r="S233" s="279"/>
      <c r="T233" s="279"/>
      <c r="U233" s="279"/>
      <c r="V233" s="279"/>
      <c r="W233" s="279"/>
      <c r="X233" s="279"/>
      <c r="Y233" s="279"/>
      <c r="Z233" s="279"/>
      <c r="AA233" s="279"/>
      <c r="AB233" s="279"/>
      <c r="AC233" s="279"/>
      <c r="AD233" s="279"/>
      <c r="AE233" s="279"/>
      <c r="AF233" s="279"/>
    </row>
    <row r="234" spans="1:32">
      <c r="A234" s="861"/>
      <c r="B234" s="861"/>
      <c r="C234" s="861"/>
      <c r="D234" s="861"/>
      <c r="E234" s="861"/>
      <c r="F234" s="863"/>
      <c r="G234" s="861"/>
      <c r="H234" s="905"/>
      <c r="I234" s="864"/>
      <c r="J234" s="864"/>
      <c r="K234" s="279"/>
      <c r="N234" s="279"/>
      <c r="O234" s="279"/>
      <c r="P234" s="279"/>
      <c r="Q234" s="279"/>
      <c r="R234" s="279"/>
      <c r="S234" s="279"/>
      <c r="T234" s="279"/>
      <c r="U234" s="279"/>
      <c r="V234" s="279"/>
      <c r="W234" s="279"/>
      <c r="X234" s="279"/>
      <c r="Y234" s="279"/>
      <c r="Z234" s="279"/>
      <c r="AA234" s="279"/>
      <c r="AB234" s="279"/>
      <c r="AC234" s="279"/>
      <c r="AD234" s="279"/>
      <c r="AE234" s="279"/>
      <c r="AF234" s="279"/>
    </row>
    <row r="235" spans="1:32">
      <c r="A235" s="861"/>
      <c r="B235" s="861"/>
      <c r="C235" s="861"/>
      <c r="D235" s="861"/>
      <c r="E235" s="861"/>
      <c r="F235" s="863"/>
      <c r="G235" s="861"/>
      <c r="H235" s="905"/>
      <c r="I235" s="864"/>
      <c r="J235" s="864"/>
      <c r="K235" s="279"/>
      <c r="N235" s="279"/>
      <c r="O235" s="279"/>
      <c r="P235" s="279"/>
      <c r="Q235" s="279"/>
      <c r="R235" s="279"/>
      <c r="S235" s="279"/>
      <c r="T235" s="279"/>
      <c r="U235" s="279"/>
      <c r="V235" s="279"/>
      <c r="W235" s="279"/>
      <c r="X235" s="279"/>
      <c r="Y235" s="279"/>
      <c r="Z235" s="279"/>
      <c r="AA235" s="279"/>
      <c r="AB235" s="279"/>
      <c r="AC235" s="279"/>
      <c r="AD235" s="279"/>
      <c r="AE235" s="279"/>
      <c r="AF235" s="279"/>
    </row>
    <row r="236" spans="1:32">
      <c r="A236" s="861"/>
      <c r="B236" s="861"/>
      <c r="C236" s="861"/>
      <c r="D236" s="861"/>
      <c r="E236" s="861"/>
      <c r="F236" s="863"/>
      <c r="G236" s="861"/>
      <c r="H236" s="905"/>
      <c r="I236" s="864"/>
      <c r="J236" s="864"/>
      <c r="K236" s="279"/>
      <c r="N236" s="279"/>
      <c r="O236" s="279"/>
      <c r="P236" s="279"/>
      <c r="Q236" s="279"/>
      <c r="R236" s="279"/>
      <c r="S236" s="279"/>
      <c r="T236" s="279"/>
      <c r="U236" s="279"/>
      <c r="V236" s="279"/>
      <c r="W236" s="279"/>
      <c r="X236" s="279"/>
      <c r="Y236" s="279"/>
      <c r="Z236" s="279"/>
      <c r="AA236" s="279"/>
      <c r="AB236" s="279"/>
      <c r="AC236" s="279"/>
      <c r="AD236" s="279"/>
      <c r="AE236" s="279"/>
      <c r="AF236" s="279"/>
    </row>
    <row r="237" spans="1:32">
      <c r="A237" s="861"/>
      <c r="B237" s="861"/>
      <c r="C237" s="861"/>
      <c r="D237" s="861"/>
      <c r="E237" s="861"/>
      <c r="F237" s="863"/>
      <c r="G237" s="861"/>
      <c r="H237" s="905"/>
      <c r="I237" s="864"/>
      <c r="J237" s="864"/>
      <c r="K237" s="279"/>
      <c r="N237" s="279"/>
      <c r="O237" s="279"/>
      <c r="P237" s="279"/>
      <c r="Q237" s="279"/>
      <c r="R237" s="279"/>
      <c r="S237" s="279"/>
      <c r="T237" s="279"/>
      <c r="U237" s="279"/>
      <c r="V237" s="279"/>
      <c r="W237" s="279"/>
      <c r="X237" s="279"/>
      <c r="Y237" s="279"/>
      <c r="Z237" s="279"/>
      <c r="AA237" s="279"/>
      <c r="AB237" s="279"/>
      <c r="AC237" s="279"/>
      <c r="AD237" s="279"/>
      <c r="AE237" s="279"/>
      <c r="AF237" s="279"/>
    </row>
    <row r="238" spans="1:32">
      <c r="A238" s="861"/>
      <c r="B238" s="861"/>
      <c r="C238" s="861"/>
      <c r="D238" s="861"/>
      <c r="E238" s="861"/>
      <c r="F238" s="863"/>
      <c r="G238" s="861"/>
      <c r="H238" s="905"/>
      <c r="I238" s="864"/>
      <c r="J238" s="864"/>
      <c r="K238" s="279"/>
      <c r="N238" s="279"/>
      <c r="O238" s="279"/>
      <c r="P238" s="279"/>
      <c r="Q238" s="279"/>
      <c r="R238" s="279"/>
      <c r="S238" s="279"/>
      <c r="T238" s="279"/>
      <c r="U238" s="279"/>
      <c r="V238" s="279"/>
      <c r="W238" s="279"/>
      <c r="X238" s="279"/>
      <c r="Y238" s="279"/>
      <c r="Z238" s="279"/>
      <c r="AA238" s="279"/>
      <c r="AB238" s="279"/>
      <c r="AC238" s="279"/>
      <c r="AD238" s="279"/>
      <c r="AE238" s="279"/>
      <c r="AF238" s="279"/>
    </row>
    <row r="239" spans="1:32">
      <c r="A239" s="861"/>
      <c r="B239" s="861"/>
      <c r="C239" s="861"/>
      <c r="D239" s="861"/>
      <c r="E239" s="861"/>
      <c r="F239" s="863"/>
      <c r="G239" s="861"/>
      <c r="H239" s="905"/>
      <c r="I239" s="864"/>
      <c r="J239" s="864"/>
      <c r="K239" s="279"/>
      <c r="N239" s="279"/>
      <c r="O239" s="279"/>
      <c r="P239" s="279"/>
      <c r="Q239" s="279"/>
      <c r="R239" s="279"/>
      <c r="S239" s="279"/>
      <c r="T239" s="279"/>
      <c r="U239" s="279"/>
      <c r="V239" s="279"/>
      <c r="W239" s="279"/>
      <c r="X239" s="279"/>
      <c r="Y239" s="279"/>
      <c r="Z239" s="279"/>
      <c r="AA239" s="279"/>
      <c r="AB239" s="279"/>
      <c r="AC239" s="279"/>
      <c r="AD239" s="279"/>
      <c r="AE239" s="279"/>
      <c r="AF239" s="279"/>
    </row>
    <row r="240" spans="1:32">
      <c r="A240" s="861"/>
      <c r="B240" s="861"/>
      <c r="C240" s="861"/>
      <c r="D240" s="861"/>
      <c r="E240" s="861"/>
      <c r="F240" s="863"/>
      <c r="G240" s="861"/>
      <c r="H240" s="905"/>
      <c r="I240" s="864"/>
      <c r="J240" s="864"/>
      <c r="K240" s="279"/>
      <c r="N240" s="279"/>
      <c r="O240" s="279"/>
      <c r="P240" s="279"/>
      <c r="Q240" s="279"/>
      <c r="R240" s="279"/>
      <c r="S240" s="279"/>
      <c r="T240" s="279"/>
      <c r="U240" s="279"/>
      <c r="V240" s="279"/>
      <c r="W240" s="279"/>
      <c r="X240" s="279"/>
      <c r="Y240" s="279"/>
      <c r="Z240" s="279"/>
      <c r="AA240" s="279"/>
      <c r="AB240" s="279"/>
      <c r="AC240" s="279"/>
      <c r="AD240" s="279"/>
      <c r="AE240" s="279"/>
      <c r="AF240" s="279"/>
    </row>
    <row r="241" spans="1:32">
      <c r="A241" s="861"/>
      <c r="B241" s="861"/>
      <c r="C241" s="861"/>
      <c r="D241" s="861"/>
      <c r="E241" s="861"/>
      <c r="F241" s="863"/>
      <c r="G241" s="861"/>
      <c r="H241" s="905"/>
      <c r="I241" s="864"/>
      <c r="J241" s="864"/>
      <c r="K241" s="279"/>
      <c r="N241" s="279"/>
      <c r="O241" s="279"/>
      <c r="P241" s="279"/>
      <c r="Q241" s="279"/>
      <c r="R241" s="279"/>
      <c r="S241" s="279"/>
      <c r="T241" s="279"/>
      <c r="U241" s="279"/>
      <c r="V241" s="279"/>
      <c r="W241" s="279"/>
      <c r="X241" s="279"/>
      <c r="Y241" s="279"/>
      <c r="Z241" s="279"/>
      <c r="AA241" s="279"/>
      <c r="AB241" s="279"/>
      <c r="AC241" s="279"/>
      <c r="AD241" s="279"/>
      <c r="AE241" s="279"/>
      <c r="AF241" s="279"/>
    </row>
    <row r="242" spans="1:32">
      <c r="A242" s="861"/>
      <c r="B242" s="861"/>
      <c r="C242" s="861"/>
      <c r="D242" s="861"/>
      <c r="E242" s="861"/>
      <c r="F242" s="863"/>
      <c r="G242" s="861"/>
      <c r="H242" s="905"/>
      <c r="I242" s="864"/>
      <c r="J242" s="864"/>
      <c r="K242" s="279"/>
      <c r="N242" s="279"/>
      <c r="O242" s="279"/>
      <c r="P242" s="279"/>
      <c r="Q242" s="279"/>
      <c r="R242" s="279"/>
      <c r="S242" s="279"/>
      <c r="T242" s="279"/>
      <c r="U242" s="279"/>
      <c r="V242" s="279"/>
      <c r="W242" s="279"/>
      <c r="X242" s="279"/>
      <c r="Y242" s="279"/>
      <c r="Z242" s="279"/>
      <c r="AA242" s="279"/>
      <c r="AB242" s="279"/>
      <c r="AC242" s="279"/>
      <c r="AD242" s="279"/>
      <c r="AE242" s="279"/>
      <c r="AF242" s="279"/>
    </row>
    <row r="243" spans="1:32">
      <c r="A243" s="861"/>
      <c r="B243" s="861"/>
      <c r="C243" s="861"/>
      <c r="D243" s="861"/>
      <c r="E243" s="861"/>
      <c r="F243" s="863"/>
      <c r="G243" s="861"/>
      <c r="H243" s="905"/>
      <c r="I243" s="864"/>
      <c r="J243" s="864"/>
      <c r="K243" s="279"/>
      <c r="N243" s="279"/>
      <c r="O243" s="279"/>
      <c r="P243" s="279"/>
      <c r="Q243" s="279"/>
      <c r="R243" s="279"/>
      <c r="S243" s="279"/>
      <c r="T243" s="279"/>
      <c r="U243" s="279"/>
      <c r="V243" s="279"/>
      <c r="W243" s="279"/>
      <c r="X243" s="279"/>
      <c r="Y243" s="279"/>
      <c r="Z243" s="279"/>
      <c r="AA243" s="279"/>
      <c r="AB243" s="279"/>
      <c r="AC243" s="279"/>
      <c r="AD243" s="279"/>
      <c r="AE243" s="279"/>
      <c r="AF243" s="279"/>
    </row>
    <row r="244" spans="1:32">
      <c r="A244" s="861"/>
      <c r="B244" s="861"/>
      <c r="C244" s="861"/>
      <c r="D244" s="861"/>
      <c r="E244" s="861"/>
      <c r="F244" s="863"/>
      <c r="G244" s="861"/>
      <c r="H244" s="905"/>
      <c r="I244" s="864"/>
      <c r="J244" s="864"/>
      <c r="K244" s="279"/>
      <c r="N244" s="279"/>
      <c r="O244" s="279"/>
      <c r="P244" s="279"/>
      <c r="Q244" s="279"/>
      <c r="R244" s="279"/>
      <c r="S244" s="279"/>
      <c r="T244" s="279"/>
      <c r="U244" s="279"/>
      <c r="V244" s="279"/>
      <c r="W244" s="279"/>
      <c r="X244" s="279"/>
      <c r="Y244" s="279"/>
      <c r="Z244" s="279"/>
      <c r="AA244" s="279"/>
      <c r="AB244" s="279"/>
      <c r="AC244" s="279"/>
      <c r="AD244" s="279"/>
      <c r="AE244" s="279"/>
      <c r="AF244" s="279"/>
    </row>
    <row r="245" spans="1:32">
      <c r="A245" s="861"/>
      <c r="B245" s="861"/>
      <c r="C245" s="861"/>
      <c r="D245" s="861"/>
      <c r="E245" s="861"/>
      <c r="F245" s="863"/>
      <c r="G245" s="861"/>
      <c r="H245" s="905"/>
      <c r="I245" s="864"/>
      <c r="J245" s="864"/>
      <c r="K245" s="279"/>
      <c r="N245" s="279"/>
      <c r="O245" s="279"/>
      <c r="P245" s="279"/>
      <c r="Q245" s="279"/>
      <c r="R245" s="279"/>
      <c r="S245" s="279"/>
      <c r="T245" s="279"/>
      <c r="U245" s="279"/>
      <c r="V245" s="279"/>
      <c r="W245" s="279"/>
      <c r="X245" s="279"/>
      <c r="Y245" s="279"/>
      <c r="Z245" s="279"/>
      <c r="AA245" s="279"/>
      <c r="AB245" s="279"/>
      <c r="AC245" s="279"/>
      <c r="AD245" s="279"/>
      <c r="AE245" s="279"/>
      <c r="AF245" s="279"/>
    </row>
    <row r="246" spans="1:32">
      <c r="A246" s="861"/>
      <c r="B246" s="861"/>
      <c r="C246" s="861"/>
      <c r="D246" s="861"/>
      <c r="E246" s="861"/>
      <c r="F246" s="863"/>
      <c r="G246" s="861"/>
      <c r="H246" s="905"/>
      <c r="I246" s="864"/>
      <c r="J246" s="864"/>
      <c r="K246" s="279"/>
      <c r="N246" s="279"/>
      <c r="O246" s="279"/>
      <c r="P246" s="279"/>
      <c r="Q246" s="279"/>
      <c r="R246" s="279"/>
      <c r="S246" s="279"/>
      <c r="T246" s="279"/>
      <c r="U246" s="279"/>
      <c r="V246" s="279"/>
      <c r="W246" s="279"/>
      <c r="X246" s="279"/>
      <c r="Y246" s="279"/>
      <c r="Z246" s="279"/>
      <c r="AA246" s="279"/>
      <c r="AB246" s="279"/>
      <c r="AC246" s="279"/>
      <c r="AD246" s="279"/>
      <c r="AE246" s="279"/>
      <c r="AF246" s="279"/>
    </row>
  </sheetData>
  <sheetProtection algorithmName="SHA-512" hashValue="mlewFa/5TeDyr8BRmVSw9wnxKiMJ683SclKbGOxEjyqMIxXekcoVLNrKwv9nkbM0nwsp7FTIEUugUkNhJ9S0Mg==" saltValue="L2KeYLJCwivT0WrcFmKTiw==" spinCount="100000" sheet="1" formatColumns="0" formatRows="0" selectLockedCells="1"/>
  <customSheetViews>
    <customSheetView guid="{59B22650-2E89-4930-B28D-7EF16B09BF94}" scale="70" fitToPage="1" printArea="1" view="pageBreakPreview" topLeftCell="A4">
      <selection activeCell="I20" sqref="I20"/>
      <pageMargins left="0" right="0" top="0" bottom="0" header="0" footer="0"/>
      <printOptions horizontalCentered="1"/>
      <pageSetup paperSize="9" scale="75" fitToHeight="0" orientation="landscape" r:id="rId1"/>
      <headerFooter alignWithMargins="0">
        <oddFooter>&amp;R&amp;"Book Antiqua,Bold"&amp;10Schedule-2/ Page &amp;P of &amp;N</oddFooter>
      </headerFooter>
    </customSheetView>
    <customSheetView guid="{023E95C7-CD0A-46A1-945E-64751E02EBFE}" scale="70" fitToPage="1" printArea="1" hiddenRows="1" view="pageBreakPreview" topLeftCell="A5">
      <selection activeCell="I46" sqref="I46"/>
      <pageMargins left="0" right="0" top="0" bottom="0" header="0" footer="0"/>
      <printOptions horizontalCentered="1"/>
      <pageSetup paperSize="9" scale="79" fitToHeight="0" orientation="landscape" r:id="rId2"/>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 right="0" top="0" bottom="0" header="0" footer="0"/>
      <printOptions horizontalCentered="1"/>
      <pageSetup paperSize="9" scale="79" fitToHeight="0" orientation="landscape" r:id="rId3"/>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 right="0" top="0" bottom="0" header="0" footer="0"/>
      <printOptions horizontalCentered="1"/>
      <pageSetup paperSize="9" scale="79" fitToHeight="0" orientation="landscape" r:id="rId4"/>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 right="0" top="0" bottom="0" header="0" footer="0"/>
      <printOptions horizontalCentered="1"/>
      <pageSetup paperSize="9" scale="79" fitToHeight="0" orientation="landscape" r:id="rId5"/>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 right="0" top="0" bottom="0" header="0" footer="0"/>
      <printOptions horizontalCentered="1"/>
      <pageSetup paperSize="9" scale="82" fitToHeight="0" orientation="landscape" r:id="rId6"/>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 right="0" top="0" bottom="0" header="0" footer="0"/>
      <printOptions horizontalCentered="1"/>
      <pageSetup paperSize="9" scale="93" fitToHeight="2" orientation="landscape" r:id="rId7"/>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8"/>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 right="0" top="0" bottom="0" header="0" footer="0"/>
      <printOptions horizontalCentered="1"/>
      <pageSetup paperSize="9" scale="77" fitToHeight="2" orientation="portrait" r:id="rId9"/>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0"/>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1"/>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2"/>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19"/>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20"/>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21"/>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22"/>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23"/>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 right="0" top="0" bottom="0" header="0" footer="0"/>
      <printOptions horizontalCentered="1"/>
      <pageSetup paperSize="9" scale="93" fitToHeight="2" orientation="landscape" r:id="rId24"/>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 right="0" top="0" bottom="0" header="0" footer="0"/>
      <printOptions horizontalCentered="1"/>
      <pageSetup paperSize="9" scale="79" fitToHeight="0" orientation="landscape" r:id="rId25"/>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 right="0" top="0" bottom="0" header="0" footer="0"/>
      <printOptions horizontalCentered="1"/>
      <pageSetup paperSize="9" scale="79" fitToHeight="0" orientation="landscape" r:id="rId26"/>
      <headerFooter alignWithMargins="0">
        <oddFooter>&amp;R&amp;"Book Antiqua,Bold"&amp;10Schedule-2/ Page &amp;P of &amp;N</oddFooter>
      </headerFooter>
    </customSheetView>
    <customSheetView guid="{483E1266-F7EB-4547-BBEC-59BD72B9AE8B}" scale="70" fitToPage="1" printArea="1" view="pageBreakPreview" topLeftCell="A4">
      <selection activeCell="I20" sqref="I20"/>
      <pageMargins left="0" right="0" top="0" bottom="0" header="0" footer="0"/>
      <printOptions horizontalCentered="1"/>
      <pageSetup paperSize="9" scale="75" fitToHeight="0" orientation="landscape" r:id="rId27"/>
      <headerFooter alignWithMargins="0">
        <oddFooter>&amp;R&amp;"Book Antiqua,Bold"&amp;10Schedule-2/ Page &amp;P of &amp;N</oddFooter>
      </headerFooter>
    </customSheetView>
  </customSheetViews>
  <mergeCells count="19">
    <mergeCell ref="A6:D6"/>
    <mergeCell ref="B164:J164"/>
    <mergeCell ref="H166:I166"/>
    <mergeCell ref="A3:J3"/>
    <mergeCell ref="R3:S3"/>
    <mergeCell ref="A4:J4"/>
    <mergeCell ref="A7:H7"/>
    <mergeCell ref="C8:E8"/>
    <mergeCell ref="H167:I167"/>
    <mergeCell ref="A159:J159"/>
    <mergeCell ref="C11:E11"/>
    <mergeCell ref="C9:E9"/>
    <mergeCell ref="I15:J15"/>
    <mergeCell ref="B18:F18"/>
    <mergeCell ref="A13:J13"/>
    <mergeCell ref="C10:E10"/>
    <mergeCell ref="B91:F91"/>
    <mergeCell ref="B127:F127"/>
    <mergeCell ref="B143:F143"/>
  </mergeCells>
  <phoneticPr fontId="2" type="noConversion"/>
  <conditionalFormatting sqref="I19:I42">
    <cfRule type="cellIs" dxfId="53" priority="3" stopIfTrue="1" operator="equal">
      <formula>"a"</formula>
    </cfRule>
  </conditionalFormatting>
  <conditionalFormatting sqref="I19:I66">
    <cfRule type="expression" dxfId="52" priority="4" stopIfTrue="1">
      <formula>F19&gt;0</formula>
    </cfRule>
  </conditionalFormatting>
  <conditionalFormatting sqref="I19:I90">
    <cfRule type="expression" dxfId="51" priority="2" stopIfTrue="1">
      <formula>H19&gt;0</formula>
    </cfRule>
  </conditionalFormatting>
  <conditionalFormatting sqref="I43:I66">
    <cfRule type="cellIs" dxfId="50" priority="1" stopIfTrue="1" operator="equal">
      <formula>"a"</formula>
    </cfRule>
  </conditionalFormatting>
  <conditionalFormatting sqref="I67:I90 I92:I126 I128:I142 I144:I158">
    <cfRule type="expression" dxfId="49" priority="3252" stopIfTrue="1">
      <formula>F67&gt;0</formula>
    </cfRule>
  </conditionalFormatting>
  <conditionalFormatting sqref="I67:I90">
    <cfRule type="cellIs" dxfId="48" priority="3251" stopIfTrue="1" operator="equal">
      <formula>"a"</formula>
    </cfRule>
  </conditionalFormatting>
  <conditionalFormatting sqref="I92:I126 I128:I142 I144:I158">
    <cfRule type="cellIs" dxfId="47" priority="24" stopIfTrue="1" operator="equal">
      <formula>"a"</formula>
    </cfRule>
    <cfRule type="expression" dxfId="46" priority="3250" stopIfTrue="1">
      <formula>H92&gt;0</formula>
    </cfRule>
  </conditionalFormatting>
  <dataValidations count="1">
    <dataValidation type="decimal" operator="greaterThan" allowBlank="1" showInputMessage="1" showErrorMessage="1" sqref="I19:I90 I92:I126 I128:I142 I144:I158" xr:uid="{00000000-0002-0000-0600-000000000000}">
      <formula1>0</formula1>
    </dataValidation>
  </dataValidations>
  <printOptions horizontalCentered="1"/>
  <pageMargins left="0.25" right="0.25" top="0.25" bottom="0.25" header="0.05" footer="0.05"/>
  <pageSetup paperSize="9" scale="75" fitToHeight="0" orientation="landscape" r:id="rId28"/>
  <headerFooter alignWithMargins="0">
    <oddFooter>&amp;R&amp;"Book Antiqua,Bold"&amp;10Schedule-2/ Page &amp;P of &amp;N</oddFooter>
  </headerFooter>
  <drawing r:id="rId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73" customWidth="1"/>
    <col min="2" max="2" width="32.625" style="360" customWidth="1"/>
    <col min="3" max="3" width="7.625" style="359" customWidth="1"/>
    <col min="4" max="4" width="9.625" style="359" customWidth="1"/>
    <col min="5" max="6" width="17.625" style="359" customWidth="1"/>
    <col min="7" max="7" width="9" style="183"/>
    <col min="8" max="10" width="9" style="321"/>
    <col min="11" max="11" width="9" style="321" hidden="1" customWidth="1"/>
    <col min="12" max="13" width="17.625" style="321" hidden="1" customWidth="1"/>
    <col min="14" max="14" width="9" style="322" hidden="1" customWidth="1"/>
    <col min="15" max="15" width="15.625" style="321" hidden="1" customWidth="1"/>
    <col min="16" max="16" width="17.125" style="321" hidden="1" customWidth="1"/>
    <col min="17" max="17" width="9" style="321" hidden="1" customWidth="1"/>
    <col min="18" max="37" width="9" style="80"/>
    <col min="38" max="16384" width="9" style="321"/>
  </cols>
  <sheetData>
    <row r="1" spans="1:41" s="322" customFormat="1" ht="18" customHeight="1">
      <c r="A1" s="59" t="str">
        <f>Cover!B3</f>
        <v>Spec. No.: CC/NT/W-AIS/DOM/A02/24/08413</v>
      </c>
      <c r="B1" s="60"/>
      <c r="C1" s="61"/>
      <c r="D1" s="61"/>
      <c r="E1" s="7"/>
      <c r="F1" s="8" t="s">
        <v>262</v>
      </c>
      <c r="G1" s="183"/>
      <c r="H1" s="1"/>
      <c r="I1" s="1"/>
      <c r="J1" s="1"/>
      <c r="K1" s="1"/>
      <c r="L1" s="1"/>
      <c r="M1" s="1"/>
      <c r="N1" s="1"/>
      <c r="O1" s="1"/>
      <c r="P1" s="1"/>
      <c r="Q1" s="1"/>
      <c r="R1" s="183"/>
      <c r="S1" s="183"/>
      <c r="T1" s="183"/>
      <c r="U1" s="183"/>
      <c r="V1" s="183"/>
      <c r="W1" s="183"/>
      <c r="X1" s="183"/>
      <c r="Y1" s="183"/>
      <c r="Z1" s="183"/>
      <c r="AA1" s="183"/>
      <c r="AB1" s="183"/>
      <c r="AC1" s="183"/>
      <c r="AD1" s="183"/>
      <c r="AE1" s="183"/>
      <c r="AF1" s="183"/>
      <c r="AG1" s="183"/>
      <c r="AH1" s="183"/>
      <c r="AI1" s="183"/>
      <c r="AJ1" s="183"/>
      <c r="AK1" s="183"/>
      <c r="AL1" s="1"/>
      <c r="AM1" s="1"/>
      <c r="AN1" s="1"/>
      <c r="AO1" s="1"/>
    </row>
    <row r="2" spans="1:41" s="322" customFormat="1" ht="15" customHeight="1">
      <c r="A2" s="4"/>
      <c r="B2" s="13"/>
      <c r="C2" s="6"/>
      <c r="D2" s="6"/>
      <c r="E2" s="1"/>
      <c r="F2" s="1"/>
      <c r="G2" s="183"/>
      <c r="H2" s="1"/>
      <c r="I2" s="1"/>
      <c r="J2" s="1"/>
      <c r="K2" s="1"/>
      <c r="L2" s="1"/>
      <c r="M2" s="1"/>
      <c r="N2" s="1"/>
      <c r="O2" s="1"/>
      <c r="P2" s="1"/>
      <c r="Q2" s="1"/>
      <c r="R2" s="183"/>
      <c r="S2" s="183"/>
      <c r="T2" s="183"/>
      <c r="U2" s="183"/>
      <c r="V2" s="183"/>
      <c r="W2" s="183"/>
      <c r="X2" s="183"/>
      <c r="Y2" s="183"/>
      <c r="Z2" s="183"/>
      <c r="AA2" s="183"/>
      <c r="AB2" s="183"/>
      <c r="AC2" s="183"/>
      <c r="AD2" s="183"/>
      <c r="AE2" s="183"/>
      <c r="AF2" s="183"/>
      <c r="AG2" s="183"/>
      <c r="AH2" s="183"/>
      <c r="AI2" s="183"/>
      <c r="AJ2" s="183"/>
      <c r="AK2" s="183"/>
      <c r="AL2" s="1"/>
      <c r="AM2" s="1"/>
      <c r="AN2" s="1"/>
      <c r="AO2" s="1"/>
    </row>
    <row r="3" spans="1:41" s="322" customFormat="1" ht="50.25" customHeight="1">
      <c r="A3" s="1201" t="str">
        <f>Cover!$B$2</f>
        <v>110kV AIS Substation Extension Package-SS127 under Consultancy services to Electricity Department, Puducherry (PED)</v>
      </c>
      <c r="B3" s="1201"/>
      <c r="C3" s="1201"/>
      <c r="D3" s="1201"/>
      <c r="E3" s="1201"/>
      <c r="F3" s="1201"/>
      <c r="G3" s="358"/>
      <c r="H3" s="374"/>
      <c r="I3" s="250"/>
      <c r="J3" s="183"/>
      <c r="K3" s="183" t="s">
        <v>263</v>
      </c>
      <c r="L3" s="183"/>
      <c r="M3" s="183">
        <f>IF(ISERROR(#REF!/('Sch-6'!D14+'Sch-6'!D16+'Sch-6'!D18)),0,#REF!/( 'Sch-6'!D14+'Sch-6'!D16+'Sch-6'!D18))</f>
        <v>0</v>
      </c>
      <c r="N3" s="183"/>
      <c r="O3" s="188"/>
      <c r="P3" s="189"/>
      <c r="Q3" s="189"/>
      <c r="R3" s="189"/>
      <c r="S3" s="183"/>
      <c r="T3" s="188"/>
      <c r="U3" s="183"/>
      <c r="V3" s="183"/>
      <c r="W3" s="1233"/>
      <c r="X3" s="1233"/>
      <c r="Y3" s="183"/>
      <c r="Z3" s="183"/>
      <c r="AA3" s="183"/>
      <c r="AB3" s="183"/>
      <c r="AC3" s="183"/>
      <c r="AD3" s="183"/>
      <c r="AE3" s="183"/>
      <c r="AF3" s="183"/>
      <c r="AG3" s="183"/>
      <c r="AH3" s="183"/>
      <c r="AI3" s="183"/>
      <c r="AJ3" s="183"/>
      <c r="AK3" s="183"/>
      <c r="AL3" s="183"/>
      <c r="AM3" s="183"/>
      <c r="AN3" s="183"/>
      <c r="AO3" s="183"/>
    </row>
    <row r="4" spans="1:41" s="322" customFormat="1" ht="21.95" customHeight="1">
      <c r="A4" s="1202" t="s">
        <v>264</v>
      </c>
      <c r="B4" s="1202"/>
      <c r="C4" s="1202"/>
      <c r="D4" s="1202"/>
      <c r="E4" s="1202"/>
      <c r="F4" s="1202"/>
      <c r="G4" s="190"/>
      <c r="H4" s="1"/>
      <c r="I4" s="1"/>
      <c r="J4" s="1"/>
      <c r="K4" s="4" t="s">
        <v>265</v>
      </c>
      <c r="L4" s="1"/>
      <c r="M4" s="304" t="e">
        <f>#REF!</f>
        <v>#REF!</v>
      </c>
      <c r="N4" s="1"/>
      <c r="O4" s="1"/>
      <c r="P4" s="1"/>
      <c r="Q4" s="1"/>
      <c r="R4" s="183"/>
      <c r="S4" s="183"/>
      <c r="T4" s="183"/>
      <c r="U4" s="183"/>
      <c r="V4" s="183"/>
      <c r="W4" s="183"/>
      <c r="X4" s="183"/>
      <c r="Y4" s="183"/>
      <c r="Z4" s="183"/>
      <c r="AA4" s="183"/>
      <c r="AB4" s="183"/>
      <c r="AC4" s="183"/>
      <c r="AD4" s="183"/>
      <c r="AE4" s="183"/>
      <c r="AF4" s="183"/>
      <c r="AG4" s="183"/>
      <c r="AH4" s="183"/>
      <c r="AI4" s="183"/>
      <c r="AJ4" s="183"/>
      <c r="AK4" s="183"/>
      <c r="AL4" s="1"/>
      <c r="AM4" s="1"/>
      <c r="AN4" s="1"/>
      <c r="AO4" s="1"/>
    </row>
    <row r="5" spans="1:41" s="322" customFormat="1" ht="15" customHeight="1">
      <c r="A5" s="1084"/>
      <c r="B5" s="447"/>
      <c r="C5" s="3"/>
      <c r="D5" s="3"/>
      <c r="E5" s="3"/>
      <c r="F5" s="1"/>
      <c r="G5" s="183"/>
      <c r="H5" s="1"/>
      <c r="I5" s="1"/>
      <c r="J5" s="1"/>
      <c r="K5" s="4" t="s">
        <v>266</v>
      </c>
      <c r="L5" s="1"/>
      <c r="M5" s="304">
        <f>IF(ISERROR(#REF!/#REF!),0,#REF! /#REF!)</f>
        <v>0</v>
      </c>
      <c r="N5" s="1"/>
      <c r="O5" s="1"/>
      <c r="P5" s="1"/>
      <c r="Q5" s="1"/>
      <c r="R5" s="183"/>
      <c r="S5" s="183"/>
      <c r="T5" s="183"/>
      <c r="U5" s="183"/>
      <c r="V5" s="183"/>
      <c r="W5" s="183"/>
      <c r="X5" s="183"/>
      <c r="Y5" s="183"/>
      <c r="Z5" s="183"/>
      <c r="AA5" s="183"/>
      <c r="AB5" s="183"/>
      <c r="AC5" s="183"/>
      <c r="AD5" s="183"/>
      <c r="AE5" s="183"/>
      <c r="AF5" s="183"/>
      <c r="AG5" s="183"/>
      <c r="AH5" s="183"/>
      <c r="AI5" s="183"/>
      <c r="AJ5" s="183"/>
      <c r="AK5" s="183"/>
      <c r="AL5" s="1"/>
      <c r="AM5" s="1"/>
      <c r="AN5" s="1"/>
      <c r="AO5" s="1"/>
    </row>
    <row r="6" spans="1:41" s="322" customFormat="1" ht="18" customHeight="1">
      <c r="A6" s="31" t="str">
        <f>'Sch-1'!A6</f>
        <v>Bidder’s Name and Address (Sole Bidder) :</v>
      </c>
      <c r="B6" s="32"/>
      <c r="C6" s="32"/>
      <c r="D6" s="32"/>
      <c r="E6" s="67" t="s">
        <v>88</v>
      </c>
      <c r="F6" s="1"/>
      <c r="G6" s="191"/>
      <c r="H6" s="1"/>
      <c r="I6" s="1"/>
      <c r="J6" s="1"/>
      <c r="K6" s="4" t="s">
        <v>267</v>
      </c>
      <c r="L6" s="1"/>
      <c r="M6" s="304" t="e">
        <f>#REF!</f>
        <v>#REF!</v>
      </c>
      <c r="N6" s="1"/>
      <c r="O6" s="1"/>
      <c r="P6" s="1"/>
      <c r="Q6" s="1"/>
      <c r="R6" s="183"/>
      <c r="S6" s="183"/>
      <c r="T6" s="183"/>
      <c r="U6" s="183"/>
      <c r="V6" s="183"/>
      <c r="W6" s="183"/>
      <c r="X6" s="183"/>
      <c r="Y6" s="183"/>
      <c r="Z6" s="183"/>
      <c r="AA6" s="183"/>
      <c r="AB6" s="183"/>
      <c r="AC6" s="183"/>
      <c r="AD6" s="183"/>
      <c r="AE6" s="183"/>
      <c r="AF6" s="183"/>
      <c r="AG6" s="183"/>
      <c r="AH6" s="183"/>
      <c r="AI6" s="183"/>
      <c r="AJ6" s="183"/>
      <c r="AK6" s="183"/>
      <c r="AL6" s="1"/>
      <c r="AM6" s="1"/>
      <c r="AN6" s="1"/>
      <c r="AO6" s="1"/>
    </row>
    <row r="7" spans="1:41" s="322" customFormat="1" ht="36" customHeight="1">
      <c r="A7" s="1234" t="str">
        <f>'Sch-1'!A7</f>
        <v/>
      </c>
      <c r="B7" s="1234"/>
      <c r="C7" s="1234"/>
      <c r="D7" s="1234"/>
      <c r="E7" s="302" t="str">
        <f>'Sch-1'!M7</f>
        <v>Contracts Services, 3rd Floor</v>
      </c>
      <c r="F7" s="1"/>
      <c r="G7" s="191"/>
      <c r="H7" s="1"/>
      <c r="I7" s="1"/>
      <c r="J7" s="1"/>
      <c r="K7" s="4" t="s">
        <v>268</v>
      </c>
      <c r="L7" s="1"/>
      <c r="M7" s="304" t="e">
        <f>SUM(M3:M6)</f>
        <v>#REF!</v>
      </c>
      <c r="N7" s="1"/>
      <c r="O7" s="1"/>
      <c r="P7" s="1"/>
      <c r="Q7" s="1"/>
      <c r="R7" s="183"/>
      <c r="S7" s="183"/>
      <c r="T7" s="183"/>
      <c r="U7" s="183"/>
      <c r="V7" s="183"/>
      <c r="W7" s="183"/>
      <c r="X7" s="183"/>
      <c r="Y7" s="183"/>
      <c r="Z7" s="183"/>
      <c r="AA7" s="183"/>
      <c r="AB7" s="183"/>
      <c r="AC7" s="183"/>
      <c r="AD7" s="183"/>
      <c r="AE7" s="183"/>
      <c r="AF7" s="183"/>
      <c r="AG7" s="183"/>
      <c r="AH7" s="183"/>
      <c r="AI7" s="183"/>
      <c r="AJ7" s="183"/>
      <c r="AK7" s="183"/>
      <c r="AL7" s="1"/>
      <c r="AM7" s="1"/>
      <c r="AN7" s="1"/>
      <c r="AO7" s="1"/>
    </row>
    <row r="8" spans="1:41" s="322" customFormat="1" ht="18" customHeight="1">
      <c r="A8" s="31" t="s">
        <v>90</v>
      </c>
      <c r="B8" s="1235" t="str">
        <f>IF('Sch-1'!C8=0, "", 'Sch-1'!C8)</f>
        <v/>
      </c>
      <c r="C8" s="1235"/>
      <c r="D8" s="1235"/>
      <c r="E8" s="302" t="str">
        <f>'Sch-1'!M8</f>
        <v>Power Grid Corporation of India Ltd.,</v>
      </c>
      <c r="F8" s="1"/>
      <c r="G8" s="191"/>
      <c r="H8" s="1"/>
      <c r="I8" s="1"/>
      <c r="J8" s="1"/>
      <c r="K8" s="1"/>
      <c r="L8" s="1"/>
      <c r="M8" s="1"/>
      <c r="N8" s="1"/>
      <c r="O8" s="1"/>
      <c r="P8" s="1"/>
      <c r="Q8" s="1"/>
      <c r="R8" s="183"/>
      <c r="S8" s="183"/>
      <c r="T8" s="183"/>
      <c r="U8" s="183"/>
      <c r="V8" s="183"/>
      <c r="W8" s="183"/>
      <c r="X8" s="183"/>
      <c r="Y8" s="183"/>
      <c r="Z8" s="183"/>
      <c r="AA8" s="183"/>
      <c r="AB8" s="183"/>
      <c r="AC8" s="183"/>
      <c r="AD8" s="183"/>
      <c r="AE8" s="183"/>
      <c r="AF8" s="183"/>
      <c r="AG8" s="183"/>
      <c r="AH8" s="183"/>
      <c r="AI8" s="183"/>
      <c r="AJ8" s="183"/>
      <c r="AK8" s="183"/>
      <c r="AL8" s="1"/>
      <c r="AM8" s="1"/>
      <c r="AN8" s="1"/>
      <c r="AO8" s="1"/>
    </row>
    <row r="9" spans="1:41" s="322" customFormat="1" ht="18" customHeight="1">
      <c r="A9" s="31" t="s">
        <v>92</v>
      </c>
      <c r="B9" s="1235" t="str">
        <f>IF('Sch-1'!C9=0, "", 'Sch-1'!C9)</f>
        <v/>
      </c>
      <c r="C9" s="1235"/>
      <c r="D9" s="1235"/>
      <c r="E9" s="302" t="str">
        <f>'Sch-1'!M9</f>
        <v>"Saudamini", Plot No.-2</v>
      </c>
      <c r="F9" s="1"/>
      <c r="G9" s="191"/>
      <c r="H9" s="1"/>
      <c r="I9" s="1"/>
      <c r="J9" s="1"/>
      <c r="K9" s="1"/>
      <c r="L9" s="1"/>
      <c r="M9" s="1"/>
      <c r="N9" s="1"/>
      <c r="O9" s="1"/>
      <c r="P9" s="1"/>
      <c r="Q9" s="1"/>
      <c r="R9" s="183"/>
      <c r="S9" s="183"/>
      <c r="T9" s="183"/>
      <c r="U9" s="183"/>
      <c r="V9" s="183"/>
      <c r="W9" s="183"/>
      <c r="X9" s="183"/>
      <c r="Y9" s="183"/>
      <c r="Z9" s="183"/>
      <c r="AA9" s="183"/>
      <c r="AB9" s="183"/>
      <c r="AC9" s="183"/>
      <c r="AD9" s="183"/>
      <c r="AE9" s="183"/>
      <c r="AF9" s="183"/>
      <c r="AG9" s="183"/>
      <c r="AH9" s="183"/>
      <c r="AI9" s="183"/>
      <c r="AJ9" s="183"/>
      <c r="AK9" s="183"/>
      <c r="AL9" s="1"/>
      <c r="AM9" s="1"/>
      <c r="AN9" s="1"/>
      <c r="AO9" s="1"/>
    </row>
    <row r="10" spans="1:41" s="322" customFormat="1" ht="18" customHeight="1">
      <c r="A10" s="32"/>
      <c r="B10" s="1235" t="str">
        <f>IF('Sch-1'!C10=0, "", 'Sch-1'!C10)</f>
        <v/>
      </c>
      <c r="C10" s="1235"/>
      <c r="D10" s="1235"/>
      <c r="E10" s="302" t="str">
        <f>'Sch-1'!M10</f>
        <v xml:space="preserve">Sector-29, </v>
      </c>
      <c r="F10" s="1"/>
      <c r="G10" s="191"/>
      <c r="H10" s="1"/>
      <c r="I10" s="1"/>
      <c r="J10" s="1"/>
      <c r="K10" s="4" t="s">
        <v>269</v>
      </c>
      <c r="L10" s="1"/>
      <c r="M10" s="304">
        <f>'Sch-1'!AA10</f>
        <v>0</v>
      </c>
      <c r="N10" s="1"/>
      <c r="O10" s="1"/>
      <c r="P10" s="1"/>
      <c r="Q10" s="1"/>
      <c r="R10" s="183"/>
      <c r="S10" s="183"/>
      <c r="T10" s="183"/>
      <c r="U10" s="183"/>
      <c r="V10" s="183"/>
      <c r="W10" s="183"/>
      <c r="X10" s="183"/>
      <c r="Y10" s="183"/>
      <c r="Z10" s="183"/>
      <c r="AA10" s="183"/>
      <c r="AB10" s="183"/>
      <c r="AC10" s="183"/>
      <c r="AD10" s="183"/>
      <c r="AE10" s="183"/>
      <c r="AF10" s="183"/>
      <c r="AG10" s="183"/>
      <c r="AH10" s="183"/>
      <c r="AI10" s="183"/>
      <c r="AJ10" s="183"/>
      <c r="AK10" s="183"/>
      <c r="AL10" s="1"/>
      <c r="AM10" s="1"/>
      <c r="AN10" s="1"/>
      <c r="AO10" s="1"/>
    </row>
    <row r="11" spans="1:41" s="322" customFormat="1" ht="18" customHeight="1">
      <c r="A11" s="32"/>
      <c r="B11" s="1235" t="str">
        <f>IF('Sch-1'!C11=0, "", 'Sch-1'!C11)</f>
        <v/>
      </c>
      <c r="C11" s="1235"/>
      <c r="D11" s="1235"/>
      <c r="E11" s="302" t="str">
        <f>'Sch-1'!M11</f>
        <v>Gurgaon (Haryana) - 122001</v>
      </c>
      <c r="F11" s="1"/>
      <c r="G11" s="191"/>
      <c r="H11" s="1"/>
      <c r="I11" s="1"/>
      <c r="J11" s="1"/>
      <c r="K11" s="4"/>
      <c r="L11" s="1"/>
      <c r="M11" s="304"/>
      <c r="N11" s="1"/>
      <c r="O11" s="1"/>
      <c r="P11" s="1"/>
      <c r="Q11" s="1"/>
      <c r="R11" s="183"/>
      <c r="S11" s="183"/>
      <c r="T11" s="183"/>
      <c r="U11" s="183"/>
      <c r="V11" s="183"/>
      <c r="W11" s="183"/>
      <c r="X11" s="183"/>
      <c r="Y11" s="183"/>
      <c r="Z11" s="183"/>
      <c r="AA11" s="183"/>
      <c r="AB11" s="183"/>
      <c r="AC11" s="183"/>
      <c r="AD11" s="183"/>
      <c r="AE11" s="183"/>
      <c r="AF11" s="183"/>
      <c r="AG11" s="183"/>
      <c r="AH11" s="183"/>
      <c r="AI11" s="183"/>
      <c r="AJ11" s="183"/>
      <c r="AK11" s="183"/>
      <c r="AL11" s="1"/>
      <c r="AM11" s="1"/>
      <c r="AN11" s="1"/>
      <c r="AO11" s="1"/>
    </row>
    <row r="12" spans="1:41" s="322" customFormat="1" ht="18" customHeight="1">
      <c r="A12" s="32"/>
      <c r="B12" s="1078"/>
      <c r="C12" s="1078"/>
      <c r="D12" s="1078"/>
      <c r="E12" s="302"/>
      <c r="F12" s="1"/>
      <c r="G12" s="191"/>
      <c r="H12" s="1"/>
      <c r="I12" s="1"/>
      <c r="J12" s="1"/>
      <c r="K12" s="4"/>
      <c r="L12" s="1"/>
      <c r="M12" s="304"/>
      <c r="N12" s="1"/>
      <c r="O12" s="1"/>
      <c r="P12" s="1"/>
      <c r="Q12" s="1"/>
      <c r="R12" s="183"/>
      <c r="S12" s="183"/>
      <c r="T12" s="183"/>
      <c r="U12" s="183"/>
      <c r="V12" s="183"/>
      <c r="W12" s="183"/>
      <c r="X12" s="183"/>
      <c r="Y12" s="183"/>
      <c r="Z12" s="183"/>
      <c r="AA12" s="183"/>
      <c r="AB12" s="183"/>
      <c r="AC12" s="183"/>
      <c r="AD12" s="183"/>
      <c r="AE12" s="183"/>
      <c r="AF12" s="183"/>
      <c r="AG12" s="183"/>
      <c r="AH12" s="183"/>
      <c r="AI12" s="183"/>
      <c r="AJ12" s="183"/>
      <c r="AK12" s="183"/>
      <c r="AL12" s="1"/>
      <c r="AM12" s="1"/>
      <c r="AN12" s="1"/>
      <c r="AO12" s="1"/>
    </row>
    <row r="13" spans="1:41" s="322" customFormat="1" ht="18" customHeight="1">
      <c r="A13" s="32"/>
      <c r="B13" s="31"/>
      <c r="C13" s="31"/>
      <c r="D13" s="31"/>
      <c r="E13" s="31"/>
      <c r="F13" s="8" t="s">
        <v>98</v>
      </c>
      <c r="G13" s="192"/>
      <c r="H13" s="1"/>
      <c r="I13" s="1"/>
      <c r="J13" s="1"/>
      <c r="K13" s="1"/>
      <c r="L13" s="1199" t="s">
        <v>270</v>
      </c>
      <c r="M13" s="1199"/>
      <c r="N13" s="6" t="s">
        <v>247</v>
      </c>
      <c r="O13" s="1199" t="s">
        <v>271</v>
      </c>
      <c r="P13" s="1199"/>
      <c r="Q13" s="1"/>
      <c r="R13" s="183"/>
      <c r="S13" s="183"/>
      <c r="T13" s="183"/>
      <c r="U13" s="183"/>
      <c r="V13" s="183"/>
      <c r="W13" s="183"/>
      <c r="X13" s="183"/>
      <c r="Y13" s="183"/>
      <c r="Z13" s="183"/>
      <c r="AA13" s="183"/>
      <c r="AB13" s="183"/>
      <c r="AC13" s="183"/>
      <c r="AD13" s="183"/>
      <c r="AE13" s="183"/>
      <c r="AF13" s="183"/>
      <c r="AG13" s="183"/>
      <c r="AH13" s="183"/>
      <c r="AI13" s="183"/>
      <c r="AJ13" s="183"/>
      <c r="AK13" s="183"/>
      <c r="AL13" s="1"/>
      <c r="AM13" s="1"/>
      <c r="AN13" s="1"/>
      <c r="AO13" s="1"/>
    </row>
    <row r="14" spans="1:41" s="322" customFormat="1" ht="43.5" customHeight="1">
      <c r="A14" s="14" t="s">
        <v>100</v>
      </c>
      <c r="B14" s="14" t="s">
        <v>251</v>
      </c>
      <c r="C14" s="72" t="s">
        <v>110</v>
      </c>
      <c r="D14" s="72" t="s">
        <v>252</v>
      </c>
      <c r="E14" s="73" t="s">
        <v>272</v>
      </c>
      <c r="F14" s="73" t="s">
        <v>273</v>
      </c>
      <c r="G14" s="183"/>
      <c r="H14" s="1"/>
      <c r="I14" s="1"/>
      <c r="J14" s="1"/>
      <c r="K14" s="1"/>
      <c r="L14" s="301" t="s">
        <v>272</v>
      </c>
      <c r="M14" s="301" t="s">
        <v>273</v>
      </c>
      <c r="N14" s="6"/>
      <c r="O14" s="301" t="s">
        <v>272</v>
      </c>
      <c r="P14" s="301" t="s">
        <v>273</v>
      </c>
      <c r="Q14" s="1"/>
      <c r="R14" s="183"/>
      <c r="S14" s="183"/>
      <c r="T14" s="183"/>
      <c r="U14" s="183"/>
      <c r="V14" s="183"/>
      <c r="W14" s="183"/>
      <c r="X14" s="183"/>
      <c r="Y14" s="183"/>
      <c r="Z14" s="183"/>
      <c r="AA14" s="183"/>
      <c r="AB14" s="183"/>
      <c r="AC14" s="183"/>
      <c r="AD14" s="183"/>
      <c r="AE14" s="183"/>
      <c r="AF14" s="183"/>
      <c r="AG14" s="183"/>
      <c r="AH14" s="183"/>
      <c r="AI14" s="183"/>
      <c r="AJ14" s="183"/>
      <c r="AK14" s="183"/>
      <c r="AL14" s="1"/>
      <c r="AM14" s="1"/>
      <c r="AN14" s="1"/>
      <c r="AO14" s="1"/>
    </row>
    <row r="15" spans="1:41" s="322" customFormat="1" ht="18" customHeight="1">
      <c r="A15" s="9">
        <v>1</v>
      </c>
      <c r="B15" s="9">
        <v>2</v>
      </c>
      <c r="C15" s="9">
        <v>3</v>
      </c>
      <c r="D15" s="9">
        <v>4</v>
      </c>
      <c r="E15" s="9">
        <v>5</v>
      </c>
      <c r="F15" s="9" t="s">
        <v>240</v>
      </c>
      <c r="G15" s="194"/>
      <c r="H15" s="1"/>
      <c r="I15" s="1"/>
      <c r="J15" s="1"/>
      <c r="K15" s="1"/>
      <c r="L15" s="187">
        <v>5</v>
      </c>
      <c r="M15" s="187" t="s">
        <v>240</v>
      </c>
      <c r="N15" s="6"/>
      <c r="O15" s="187">
        <v>5</v>
      </c>
      <c r="P15" s="187" t="s">
        <v>240</v>
      </c>
      <c r="Q15" s="1"/>
      <c r="R15" s="183"/>
      <c r="S15" s="183"/>
      <c r="T15" s="183"/>
      <c r="U15" s="183"/>
      <c r="V15" s="183"/>
      <c r="W15" s="183"/>
      <c r="X15" s="183"/>
      <c r="Y15" s="183"/>
      <c r="Z15" s="183"/>
      <c r="AA15" s="183"/>
      <c r="AB15" s="183"/>
      <c r="AC15" s="183"/>
      <c r="AD15" s="183"/>
      <c r="AE15" s="183"/>
      <c r="AF15" s="183"/>
      <c r="AG15" s="183"/>
      <c r="AH15" s="183"/>
      <c r="AI15" s="183"/>
      <c r="AJ15" s="183"/>
      <c r="AK15" s="183"/>
      <c r="AL15" s="1"/>
      <c r="AM15" s="1"/>
      <c r="AN15" s="1"/>
      <c r="AO15" s="1"/>
    </row>
    <row r="16" spans="1:41" s="435" customFormat="1">
      <c r="A16" s="520" t="e">
        <f>'Sch-2'!#REF!</f>
        <v>#REF!</v>
      </c>
      <c r="B16" s="520" t="e">
        <f>'Sch-2'!#REF!</f>
        <v>#REF!</v>
      </c>
      <c r="C16" s="520"/>
      <c r="D16" s="520"/>
      <c r="E16" s="385"/>
      <c r="F16" s="385"/>
      <c r="G16" s="437"/>
    </row>
    <row r="17" spans="1:7" s="436" customFormat="1" ht="21" customHeight="1">
      <c r="A17" s="520" t="e">
        <f>'Sch-2'!#REF!</f>
        <v>#REF!</v>
      </c>
      <c r="B17" s="520" t="e">
        <f>'Sch-2'!#REF!</f>
        <v>#REF!</v>
      </c>
      <c r="C17" s="520" t="e">
        <f>'Sch-2'!#REF!</f>
        <v>#REF!</v>
      </c>
      <c r="D17" s="520" t="e">
        <f>'Sch-2'!#REF!</f>
        <v>#REF!</v>
      </c>
      <c r="E17" s="385" t="e">
        <f>'Sch-2'!#REF!</f>
        <v>#REF!</v>
      </c>
      <c r="F17" s="385" t="e">
        <f t="shared" ref="F17:F54" si="0">IF(E17=0, "Included", IF(ISERROR(D17*E17), E17, D17*E17))</f>
        <v>#REF!</v>
      </c>
      <c r="G17" s="438"/>
    </row>
    <row r="18" spans="1:7" s="436" customFormat="1" ht="21" customHeight="1">
      <c r="A18" s="520"/>
      <c r="B18" s="520"/>
      <c r="C18" s="520"/>
      <c r="D18" s="520"/>
      <c r="E18" s="385"/>
      <c r="F18" s="385"/>
      <c r="G18" s="438"/>
    </row>
    <row r="19" spans="1:7" s="436" customFormat="1" ht="21" customHeight="1">
      <c r="A19" s="520" t="e">
        <f>'Sch-2'!#REF!</f>
        <v>#REF!</v>
      </c>
      <c r="B19" s="520" t="e">
        <f>'Sch-2'!#REF!</f>
        <v>#REF!</v>
      </c>
      <c r="C19" s="520" t="e">
        <f>'Sch-2'!#REF!</f>
        <v>#REF!</v>
      </c>
      <c r="D19" s="520" t="e">
        <f>'Sch-2'!#REF!</f>
        <v>#REF!</v>
      </c>
      <c r="E19" s="385" t="e">
        <f>'Sch-2'!#REF!</f>
        <v>#REF!</v>
      </c>
      <c r="F19" s="385" t="e">
        <f t="shared" si="0"/>
        <v>#REF!</v>
      </c>
      <c r="G19" s="438"/>
    </row>
    <row r="20" spans="1:7" s="435" customFormat="1" ht="67.5" customHeight="1">
      <c r="A20" s="520"/>
      <c r="B20" s="520"/>
      <c r="C20" s="520"/>
      <c r="D20" s="520"/>
      <c r="E20" s="385"/>
      <c r="F20" s="385"/>
      <c r="G20" s="437"/>
    </row>
    <row r="21" spans="1:7" s="436" customFormat="1" ht="21" customHeight="1">
      <c r="A21" s="520" t="e">
        <f>'Sch-2'!#REF!</f>
        <v>#REF!</v>
      </c>
      <c r="B21" s="520" t="e">
        <f>'Sch-2'!#REF!</f>
        <v>#REF!</v>
      </c>
      <c r="C21" s="520"/>
      <c r="D21" s="520"/>
      <c r="E21" s="385"/>
      <c r="F21" s="385"/>
      <c r="G21" s="438"/>
    </row>
    <row r="22" spans="1:7" s="436" customFormat="1" ht="21" customHeight="1">
      <c r="A22" s="520" t="e">
        <f>'Sch-2'!#REF!</f>
        <v>#REF!</v>
      </c>
      <c r="B22" s="520" t="e">
        <f>'Sch-2'!#REF!</f>
        <v>#REF!</v>
      </c>
      <c r="C22" s="520" t="e">
        <f>'Sch-2'!#REF!</f>
        <v>#REF!</v>
      </c>
      <c r="D22" s="520" t="e">
        <f>'Sch-2'!#REF!</f>
        <v>#REF!</v>
      </c>
      <c r="E22" s="385" t="e">
        <f>'Sch-2'!#REF!</f>
        <v>#REF!</v>
      </c>
      <c r="F22" s="385" t="e">
        <f t="shared" si="0"/>
        <v>#REF!</v>
      </c>
      <c r="G22" s="438"/>
    </row>
    <row r="23" spans="1:7" s="436" customFormat="1" ht="21" customHeight="1">
      <c r="A23" s="520" t="e">
        <f>'Sch-2'!#REF!</f>
        <v>#REF!</v>
      </c>
      <c r="B23" s="520" t="e">
        <f>'Sch-2'!#REF!</f>
        <v>#REF!</v>
      </c>
      <c r="C23" s="520" t="e">
        <f>'Sch-2'!#REF!</f>
        <v>#REF!</v>
      </c>
      <c r="D23" s="520" t="e">
        <f>'Sch-2'!#REF!</f>
        <v>#REF!</v>
      </c>
      <c r="E23" s="385" t="e">
        <f>'Sch-2'!#REF!</f>
        <v>#REF!</v>
      </c>
      <c r="F23" s="385" t="e">
        <f t="shared" si="0"/>
        <v>#REF!</v>
      </c>
      <c r="G23" s="438"/>
    </row>
    <row r="24" spans="1:7" s="435" customFormat="1">
      <c r="A24" s="520"/>
      <c r="B24" s="520"/>
      <c r="C24" s="520"/>
      <c r="D24" s="520"/>
      <c r="E24" s="385"/>
      <c r="F24" s="385"/>
      <c r="G24" s="437"/>
    </row>
    <row r="25" spans="1:7" s="436" customFormat="1" ht="19.5" customHeight="1">
      <c r="A25" s="520" t="e">
        <f>'Sch-2'!#REF!</f>
        <v>#REF!</v>
      </c>
      <c r="B25" s="520" t="e">
        <f>'Sch-2'!#REF!</f>
        <v>#REF!</v>
      </c>
      <c r="C25" s="520"/>
      <c r="D25" s="520"/>
      <c r="E25" s="385"/>
      <c r="F25" s="385"/>
      <c r="G25" s="438"/>
    </row>
    <row r="26" spans="1:7" s="436" customFormat="1" ht="18.75" customHeight="1">
      <c r="A26" s="520" t="e">
        <f>'Sch-2'!#REF!</f>
        <v>#REF!</v>
      </c>
      <c r="B26" s="520" t="e">
        <f>'Sch-2'!#REF!</f>
        <v>#REF!</v>
      </c>
      <c r="C26" s="520" t="e">
        <f>'Sch-2'!#REF!</f>
        <v>#REF!</v>
      </c>
      <c r="D26" s="520" t="e">
        <f>'Sch-2'!#REF!</f>
        <v>#REF!</v>
      </c>
      <c r="E26" s="385" t="e">
        <f>'Sch-2'!#REF!</f>
        <v>#REF!</v>
      </c>
      <c r="F26" s="385" t="e">
        <f t="shared" si="0"/>
        <v>#REF!</v>
      </c>
      <c r="G26" s="438"/>
    </row>
    <row r="27" spans="1:7" s="435" customFormat="1" ht="21.75" customHeight="1">
      <c r="A27" s="520" t="e">
        <f>'Sch-2'!#REF!</f>
        <v>#REF!</v>
      </c>
      <c r="B27" s="520" t="e">
        <f>'Sch-2'!#REF!</f>
        <v>#REF!</v>
      </c>
      <c r="C27" s="520" t="e">
        <f>'Sch-2'!#REF!</f>
        <v>#REF!</v>
      </c>
      <c r="D27" s="520" t="e">
        <f>'Sch-2'!#REF!</f>
        <v>#REF!</v>
      </c>
      <c r="E27" s="385" t="e">
        <f>'Sch-2'!#REF!</f>
        <v>#REF!</v>
      </c>
      <c r="F27" s="385" t="e">
        <f t="shared" si="0"/>
        <v>#REF!</v>
      </c>
      <c r="G27" s="437"/>
    </row>
    <row r="28" spans="1:7" s="436" customFormat="1" ht="17.25" customHeight="1">
      <c r="A28" s="520" t="e">
        <f>'Sch-2'!#REF!</f>
        <v>#REF!</v>
      </c>
      <c r="B28" s="520" t="e">
        <f>'Sch-2'!#REF!</f>
        <v>#REF!</v>
      </c>
      <c r="C28" s="520" t="e">
        <f>'Sch-2'!#REF!</f>
        <v>#REF!</v>
      </c>
      <c r="D28" s="520" t="e">
        <f>'Sch-2'!#REF!</f>
        <v>#REF!</v>
      </c>
      <c r="E28" s="385" t="e">
        <f>'Sch-2'!#REF!</f>
        <v>#REF!</v>
      </c>
      <c r="F28" s="385" t="e">
        <f t="shared" si="0"/>
        <v>#REF!</v>
      </c>
      <c r="G28" s="438"/>
    </row>
    <row r="29" spans="1:7" s="436" customFormat="1" ht="17.25" customHeight="1">
      <c r="A29" s="520" t="e">
        <f>'Sch-2'!#REF!</f>
        <v>#REF!</v>
      </c>
      <c r="B29" s="520" t="e">
        <f>'Sch-2'!#REF!</f>
        <v>#REF!</v>
      </c>
      <c r="C29" s="520" t="e">
        <f>'Sch-2'!#REF!</f>
        <v>#REF!</v>
      </c>
      <c r="D29" s="520" t="e">
        <f>'Sch-2'!#REF!</f>
        <v>#REF!</v>
      </c>
      <c r="E29" s="385" t="e">
        <f>'Sch-2'!#REF!</f>
        <v>#REF!</v>
      </c>
      <c r="F29" s="385" t="e">
        <f t="shared" si="0"/>
        <v>#REF!</v>
      </c>
      <c r="G29" s="438"/>
    </row>
    <row r="30" spans="1:7" s="436" customFormat="1" ht="17.25" customHeight="1">
      <c r="A30" s="520" t="e">
        <f>'Sch-2'!#REF!</f>
        <v>#REF!</v>
      </c>
      <c r="B30" s="520" t="e">
        <f>'Sch-2'!#REF!</f>
        <v>#REF!</v>
      </c>
      <c r="C30" s="520" t="e">
        <f>'Sch-2'!#REF!</f>
        <v>#REF!</v>
      </c>
      <c r="D30" s="520" t="e">
        <f>'Sch-2'!#REF!</f>
        <v>#REF!</v>
      </c>
      <c r="E30" s="385" t="e">
        <f>'Sch-2'!#REF!</f>
        <v>#REF!</v>
      </c>
      <c r="F30" s="385" t="e">
        <f t="shared" si="0"/>
        <v>#REF!</v>
      </c>
      <c r="G30" s="438"/>
    </row>
    <row r="31" spans="1:7" s="436" customFormat="1" ht="17.25" customHeight="1">
      <c r="A31" s="520" t="e">
        <f>'Sch-2'!#REF!</f>
        <v>#REF!</v>
      </c>
      <c r="B31" s="520" t="e">
        <f>'Sch-2'!#REF!</f>
        <v>#REF!</v>
      </c>
      <c r="C31" s="520" t="e">
        <f>'Sch-2'!#REF!</f>
        <v>#REF!</v>
      </c>
      <c r="D31" s="520" t="e">
        <f>'Sch-2'!#REF!</f>
        <v>#REF!</v>
      </c>
      <c r="E31" s="385" t="e">
        <f>'Sch-2'!#REF!</f>
        <v>#REF!</v>
      </c>
      <c r="F31" s="385" t="e">
        <f t="shared" si="0"/>
        <v>#REF!</v>
      </c>
      <c r="G31" s="438"/>
    </row>
    <row r="32" spans="1:7" s="436" customFormat="1" ht="17.25" customHeight="1">
      <c r="A32" s="520"/>
      <c r="B32" s="520"/>
      <c r="C32" s="520"/>
      <c r="D32" s="520"/>
      <c r="E32" s="385"/>
      <c r="F32" s="385"/>
      <c r="G32" s="438"/>
    </row>
    <row r="33" spans="1:7" s="436" customFormat="1" ht="17.25" customHeight="1">
      <c r="A33" s="520" t="e">
        <f>'Sch-2'!#REF!</f>
        <v>#REF!</v>
      </c>
      <c r="B33" s="520" t="e">
        <f>'Sch-2'!#REF!</f>
        <v>#REF!</v>
      </c>
      <c r="C33" s="520"/>
      <c r="D33" s="520"/>
      <c r="E33" s="385"/>
      <c r="F33" s="385"/>
      <c r="G33" s="438"/>
    </row>
    <row r="34" spans="1:7" s="436" customFormat="1" ht="17.25" customHeight="1">
      <c r="A34" s="520" t="e">
        <f>'Sch-2'!#REF!</f>
        <v>#REF!</v>
      </c>
      <c r="B34" s="520" t="e">
        <f>'Sch-2'!#REF!</f>
        <v>#REF!</v>
      </c>
      <c r="C34" s="520" t="e">
        <f>'Sch-2'!#REF!</f>
        <v>#REF!</v>
      </c>
      <c r="D34" s="520" t="e">
        <f>'Sch-2'!#REF!</f>
        <v>#REF!</v>
      </c>
      <c r="E34" s="385" t="e">
        <f>'Sch-2'!#REF!</f>
        <v>#REF!</v>
      </c>
      <c r="F34" s="385" t="e">
        <f t="shared" si="0"/>
        <v>#REF!</v>
      </c>
      <c r="G34" s="438"/>
    </row>
    <row r="35" spans="1:7" s="436" customFormat="1" ht="17.25" customHeight="1">
      <c r="A35" s="520"/>
      <c r="B35" s="520"/>
      <c r="C35" s="520"/>
      <c r="D35" s="520"/>
      <c r="E35" s="385"/>
      <c r="F35" s="385"/>
      <c r="G35" s="438"/>
    </row>
    <row r="36" spans="1:7" s="436" customFormat="1" ht="17.25" customHeight="1">
      <c r="A36" s="520" t="e">
        <f>'Sch-2'!#REF!</f>
        <v>#REF!</v>
      </c>
      <c r="B36" s="520" t="e">
        <f>'Sch-2'!#REF!</f>
        <v>#REF!</v>
      </c>
      <c r="C36" s="520"/>
      <c r="D36" s="520"/>
      <c r="E36" s="385"/>
      <c r="F36" s="385"/>
      <c r="G36" s="438"/>
    </row>
    <row r="37" spans="1:7" s="436" customFormat="1" ht="17.25" customHeight="1">
      <c r="A37" s="520" t="e">
        <f>'Sch-2'!#REF!</f>
        <v>#REF!</v>
      </c>
      <c r="B37" s="520" t="e">
        <f>'Sch-2'!#REF!</f>
        <v>#REF!</v>
      </c>
      <c r="C37" s="520" t="e">
        <f>'Sch-2'!#REF!</f>
        <v>#REF!</v>
      </c>
      <c r="D37" s="520" t="e">
        <f>'Sch-2'!#REF!</f>
        <v>#REF!</v>
      </c>
      <c r="E37" s="385" t="e">
        <f>'Sch-2'!#REF!</f>
        <v>#REF!</v>
      </c>
      <c r="F37" s="385" t="e">
        <f t="shared" si="0"/>
        <v>#REF!</v>
      </c>
      <c r="G37" s="438"/>
    </row>
    <row r="38" spans="1:7" s="436" customFormat="1" ht="17.25" customHeight="1">
      <c r="A38" s="520" t="e">
        <f>'Sch-2'!#REF!</f>
        <v>#REF!</v>
      </c>
      <c r="B38" s="520" t="e">
        <f>'Sch-2'!#REF!</f>
        <v>#REF!</v>
      </c>
      <c r="C38" s="520" t="e">
        <f>'Sch-2'!#REF!</f>
        <v>#REF!</v>
      </c>
      <c r="D38" s="520" t="e">
        <f>'Sch-2'!#REF!</f>
        <v>#REF!</v>
      </c>
      <c r="E38" s="385" t="e">
        <f>'Sch-2'!#REF!</f>
        <v>#REF!</v>
      </c>
      <c r="F38" s="385" t="e">
        <f t="shared" si="0"/>
        <v>#REF!</v>
      </c>
      <c r="G38" s="438"/>
    </row>
    <row r="39" spans="1:7" s="436" customFormat="1" ht="17.25" customHeight="1">
      <c r="A39" s="520" t="e">
        <f>'Sch-2'!#REF!</f>
        <v>#REF!</v>
      </c>
      <c r="B39" s="520" t="e">
        <f>'Sch-2'!#REF!</f>
        <v>#REF!</v>
      </c>
      <c r="C39" s="520" t="e">
        <f>'Sch-2'!#REF!</f>
        <v>#REF!</v>
      </c>
      <c r="D39" s="520" t="e">
        <f>'Sch-2'!#REF!</f>
        <v>#REF!</v>
      </c>
      <c r="E39" s="385" t="e">
        <f>'Sch-2'!#REF!</f>
        <v>#REF!</v>
      </c>
      <c r="F39" s="385" t="e">
        <f t="shared" si="0"/>
        <v>#REF!</v>
      </c>
      <c r="G39" s="438"/>
    </row>
    <row r="40" spans="1:7" s="436" customFormat="1" ht="17.25" customHeight="1">
      <c r="A40" s="520" t="e">
        <f>'Sch-2'!#REF!</f>
        <v>#REF!</v>
      </c>
      <c r="B40" s="520" t="e">
        <f>'Sch-2'!#REF!</f>
        <v>#REF!</v>
      </c>
      <c r="C40" s="520" t="e">
        <f>'Sch-2'!#REF!</f>
        <v>#REF!</v>
      </c>
      <c r="D40" s="520" t="e">
        <f>'Sch-2'!#REF!</f>
        <v>#REF!</v>
      </c>
      <c r="E40" s="385" t="e">
        <f>'Sch-2'!#REF!</f>
        <v>#REF!</v>
      </c>
      <c r="F40" s="385" t="e">
        <f t="shared" si="0"/>
        <v>#REF!</v>
      </c>
      <c r="G40" s="438"/>
    </row>
    <row r="41" spans="1:7" s="436" customFormat="1" ht="17.25" customHeight="1">
      <c r="A41" s="520"/>
      <c r="B41" s="520"/>
      <c r="C41" s="520"/>
      <c r="D41" s="520"/>
      <c r="E41" s="385"/>
      <c r="F41" s="385"/>
      <c r="G41" s="438"/>
    </row>
    <row r="42" spans="1:7" s="436" customFormat="1" ht="17.25" customHeight="1">
      <c r="A42" s="520" t="e">
        <f>'Sch-2'!#REF!</f>
        <v>#REF!</v>
      </c>
      <c r="B42" s="520" t="e">
        <f>'Sch-2'!#REF!</f>
        <v>#REF!</v>
      </c>
      <c r="C42" s="520"/>
      <c r="D42" s="520"/>
      <c r="E42" s="385"/>
      <c r="F42" s="385"/>
      <c r="G42" s="438"/>
    </row>
    <row r="43" spans="1:7" s="436" customFormat="1" ht="17.25" customHeight="1">
      <c r="A43" s="520" t="e">
        <f>'Sch-2'!#REF!</f>
        <v>#REF!</v>
      </c>
      <c r="B43" s="520" t="e">
        <f>'Sch-2'!#REF!</f>
        <v>#REF!</v>
      </c>
      <c r="C43" s="520" t="e">
        <f>'Sch-2'!#REF!</f>
        <v>#REF!</v>
      </c>
      <c r="D43" s="520" t="e">
        <f>'Sch-2'!#REF!</f>
        <v>#REF!</v>
      </c>
      <c r="E43" s="385" t="e">
        <f>'Sch-2'!#REF!</f>
        <v>#REF!</v>
      </c>
      <c r="F43" s="385" t="e">
        <f t="shared" si="0"/>
        <v>#REF!</v>
      </c>
      <c r="G43" s="438"/>
    </row>
    <row r="44" spans="1:7" s="436" customFormat="1" ht="17.25" customHeight="1">
      <c r="A44" s="520" t="e">
        <f>'Sch-2'!#REF!</f>
        <v>#REF!</v>
      </c>
      <c r="B44" s="520" t="e">
        <f>'Sch-2'!#REF!</f>
        <v>#REF!</v>
      </c>
      <c r="C44" s="520" t="e">
        <f>'Sch-2'!#REF!</f>
        <v>#REF!</v>
      </c>
      <c r="D44" s="520" t="e">
        <f>'Sch-2'!#REF!</f>
        <v>#REF!</v>
      </c>
      <c r="E44" s="385" t="e">
        <f>'Sch-2'!#REF!</f>
        <v>#REF!</v>
      </c>
      <c r="F44" s="385" t="e">
        <f t="shared" si="0"/>
        <v>#REF!</v>
      </c>
      <c r="G44" s="438"/>
    </row>
    <row r="45" spans="1:7" s="436" customFormat="1" ht="17.25" customHeight="1">
      <c r="A45" s="520" t="e">
        <f>'Sch-2'!#REF!</f>
        <v>#REF!</v>
      </c>
      <c r="B45" s="520" t="e">
        <f>'Sch-2'!#REF!</f>
        <v>#REF!</v>
      </c>
      <c r="C45" s="520" t="e">
        <f>'Sch-2'!#REF!</f>
        <v>#REF!</v>
      </c>
      <c r="D45" s="520" t="e">
        <f>'Sch-2'!#REF!</f>
        <v>#REF!</v>
      </c>
      <c r="E45" s="385" t="e">
        <f>'Sch-2'!#REF!</f>
        <v>#REF!</v>
      </c>
      <c r="F45" s="385" t="e">
        <f t="shared" si="0"/>
        <v>#REF!</v>
      </c>
      <c r="G45" s="438"/>
    </row>
    <row r="46" spans="1:7" s="436" customFormat="1" ht="17.25" customHeight="1">
      <c r="A46" s="520" t="e">
        <f>'Sch-2'!#REF!</f>
        <v>#REF!</v>
      </c>
      <c r="B46" s="520" t="e">
        <f>'Sch-2'!#REF!</f>
        <v>#REF!</v>
      </c>
      <c r="C46" s="520" t="e">
        <f>'Sch-2'!#REF!</f>
        <v>#REF!</v>
      </c>
      <c r="D46" s="520" t="e">
        <f>'Sch-2'!#REF!</f>
        <v>#REF!</v>
      </c>
      <c r="E46" s="385" t="e">
        <f>'Sch-2'!#REF!</f>
        <v>#REF!</v>
      </c>
      <c r="F46" s="385" t="e">
        <f t="shared" si="0"/>
        <v>#REF!</v>
      </c>
      <c r="G46" s="438"/>
    </row>
    <row r="47" spans="1:7" s="436" customFormat="1" ht="17.25" customHeight="1">
      <c r="A47" s="520" t="e">
        <f>'Sch-2'!#REF!</f>
        <v>#REF!</v>
      </c>
      <c r="B47" s="520" t="e">
        <f>'Sch-2'!#REF!</f>
        <v>#REF!</v>
      </c>
      <c r="C47" s="520" t="e">
        <f>'Sch-2'!#REF!</f>
        <v>#REF!</v>
      </c>
      <c r="D47" s="520" t="e">
        <f>'Sch-2'!#REF!</f>
        <v>#REF!</v>
      </c>
      <c r="E47" s="385" t="e">
        <f>'Sch-2'!#REF!</f>
        <v>#REF!</v>
      </c>
      <c r="F47" s="385" t="e">
        <f t="shared" si="0"/>
        <v>#REF!</v>
      </c>
      <c r="G47" s="438"/>
    </row>
    <row r="48" spans="1:7" s="436" customFormat="1" ht="17.25" customHeight="1">
      <c r="A48" s="520" t="e">
        <f>'Sch-2'!#REF!</f>
        <v>#REF!</v>
      </c>
      <c r="B48" s="520" t="e">
        <f>'Sch-2'!#REF!</f>
        <v>#REF!</v>
      </c>
      <c r="C48" s="520" t="e">
        <f>'Sch-2'!#REF!</f>
        <v>#REF!</v>
      </c>
      <c r="D48" s="520" t="e">
        <f>'Sch-2'!#REF!</f>
        <v>#REF!</v>
      </c>
      <c r="E48" s="385" t="e">
        <f>'Sch-2'!#REF!</f>
        <v>#REF!</v>
      </c>
      <c r="F48" s="385" t="e">
        <f t="shared" si="0"/>
        <v>#REF!</v>
      </c>
      <c r="G48" s="438"/>
    </row>
    <row r="49" spans="1:7" s="436" customFormat="1" ht="17.25" customHeight="1">
      <c r="A49" s="520" t="e">
        <f>'Sch-2'!#REF!</f>
        <v>#REF!</v>
      </c>
      <c r="B49" s="520" t="e">
        <f>'Sch-2'!#REF!</f>
        <v>#REF!</v>
      </c>
      <c r="C49" s="520" t="e">
        <f>'Sch-2'!#REF!</f>
        <v>#REF!</v>
      </c>
      <c r="D49" s="520" t="e">
        <f>'Sch-2'!#REF!</f>
        <v>#REF!</v>
      </c>
      <c r="E49" s="385" t="e">
        <f>'Sch-2'!#REF!</f>
        <v>#REF!</v>
      </c>
      <c r="F49" s="385" t="e">
        <f t="shared" si="0"/>
        <v>#REF!</v>
      </c>
      <c r="G49" s="438"/>
    </row>
    <row r="50" spans="1:7" s="436" customFormat="1" ht="17.25" customHeight="1">
      <c r="A50" s="520" t="e">
        <f>'Sch-2'!#REF!</f>
        <v>#REF!</v>
      </c>
      <c r="B50" s="520" t="e">
        <f>'Sch-2'!#REF!</f>
        <v>#REF!</v>
      </c>
      <c r="C50" s="520" t="e">
        <f>'Sch-2'!#REF!</f>
        <v>#REF!</v>
      </c>
      <c r="D50" s="520" t="e">
        <f>'Sch-2'!#REF!</f>
        <v>#REF!</v>
      </c>
      <c r="E50" s="385" t="e">
        <f>'Sch-2'!#REF!</f>
        <v>#REF!</v>
      </c>
      <c r="F50" s="385" t="e">
        <f t="shared" si="0"/>
        <v>#REF!</v>
      </c>
      <c r="G50" s="438"/>
    </row>
    <row r="51" spans="1:7" s="436" customFormat="1" ht="17.25" customHeight="1">
      <c r="A51" s="520"/>
      <c r="B51" s="520"/>
      <c r="C51" s="520"/>
      <c r="D51" s="520"/>
      <c r="E51" s="385"/>
      <c r="F51" s="385"/>
      <c r="G51" s="438"/>
    </row>
    <row r="52" spans="1:7" s="436" customFormat="1" ht="17.25" customHeight="1">
      <c r="A52" s="520" t="e">
        <f>'Sch-2'!#REF!</f>
        <v>#REF!</v>
      </c>
      <c r="B52" s="520" t="e">
        <f>'Sch-2'!#REF!</f>
        <v>#REF!</v>
      </c>
      <c r="C52" s="520"/>
      <c r="D52" s="520"/>
      <c r="E52" s="385"/>
      <c r="F52" s="385"/>
      <c r="G52" s="438"/>
    </row>
    <row r="53" spans="1:7" s="436" customFormat="1" ht="17.25" customHeight="1">
      <c r="A53" s="520"/>
      <c r="B53" s="520" t="e">
        <f>'Sch-2'!#REF!</f>
        <v>#REF!</v>
      </c>
      <c r="C53" s="520" t="e">
        <f>'Sch-2'!#REF!</f>
        <v>#REF!</v>
      </c>
      <c r="D53" s="520" t="e">
        <f>'Sch-2'!#REF!</f>
        <v>#REF!</v>
      </c>
      <c r="E53" s="385" t="e">
        <f>'Sch-2'!#REF!</f>
        <v>#REF!</v>
      </c>
      <c r="F53" s="385" t="e">
        <f>IF(E53=0, "Included", IF(ISERROR(D53*E53), E53, D53*E53))</f>
        <v>#REF!</v>
      </c>
      <c r="G53" s="438"/>
    </row>
    <row r="54" spans="1:7" s="436" customFormat="1" ht="17.25" customHeight="1">
      <c r="A54" s="520" t="e">
        <f>'Sch-2'!#REF!</f>
        <v>#REF!</v>
      </c>
      <c r="B54" s="520" t="e">
        <f>'Sch-2'!#REF!</f>
        <v>#REF!</v>
      </c>
      <c r="C54" s="520" t="e">
        <f>'Sch-2'!#REF!</f>
        <v>#REF!</v>
      </c>
      <c r="D54" s="520" t="e">
        <f>'Sch-2'!#REF!</f>
        <v>#REF!</v>
      </c>
      <c r="E54" s="385" t="e">
        <f>'Sch-2'!#REF!</f>
        <v>#REF!</v>
      </c>
      <c r="F54" s="385" t="e">
        <f t="shared" si="0"/>
        <v>#REF!</v>
      </c>
      <c r="G54" s="438"/>
    </row>
    <row r="55" spans="1:7" s="436" customFormat="1" ht="17.25" customHeight="1">
      <c r="A55" s="520" t="e">
        <f>'Sch-2'!#REF!</f>
        <v>#REF!</v>
      </c>
      <c r="B55" s="520" t="e">
        <f>'Sch-2'!#REF!</f>
        <v>#REF!</v>
      </c>
      <c r="C55" s="520" t="e">
        <f>'Sch-2'!#REF!</f>
        <v>#REF!</v>
      </c>
      <c r="D55" s="520" t="e">
        <f>'Sch-2'!#REF!</f>
        <v>#REF!</v>
      </c>
      <c r="E55" s="385" t="e">
        <f>'Sch-2'!#REF!</f>
        <v>#REF!</v>
      </c>
      <c r="F55" s="385" t="e">
        <f>IF(E55=0, "Included", IF(ISERROR(D55*E55), E55, D55*E55))</f>
        <v>#REF!</v>
      </c>
      <c r="G55" s="438"/>
    </row>
    <row r="56" spans="1:7" ht="27.95" customHeight="1">
      <c r="A56" s="443"/>
      <c r="B56" s="397" t="s">
        <v>274</v>
      </c>
      <c r="C56" s="397"/>
      <c r="D56" s="397"/>
      <c r="E56" s="383"/>
      <c r="F56" s="383" t="e">
        <f>SUM(F16:F55)</f>
        <v>#REF!</v>
      </c>
    </row>
    <row r="57" spans="1:7" ht="27.95" customHeight="1">
      <c r="A57" s="1085"/>
      <c r="B57" s="376"/>
      <c r="C57" s="376"/>
      <c r="D57" s="376"/>
      <c r="E57" s="377"/>
      <c r="F57" s="377"/>
    </row>
    <row r="58" spans="1:7" ht="27.95" customHeight="1">
      <c r="A58" s="1084"/>
      <c r="B58" s="447"/>
      <c r="C58" s="3"/>
      <c r="D58" s="3"/>
      <c r="E58" s="3"/>
      <c r="F58" s="3"/>
    </row>
    <row r="59" spans="1:7" ht="27.95" customHeight="1">
      <c r="A59" s="35" t="s">
        <v>230</v>
      </c>
      <c r="B59" s="113" t="str">
        <f>'Sch-1'!B167</f>
        <v>--</v>
      </c>
      <c r="C59" s="12"/>
      <c r="D59" s="36"/>
      <c r="E59" s="1"/>
      <c r="F59" s="1"/>
    </row>
    <row r="60" spans="1:7" ht="27.95" customHeight="1">
      <c r="A60" s="35" t="s">
        <v>231</v>
      </c>
      <c r="B60" s="113" t="str">
        <f>'Sch-1'!B168</f>
        <v/>
      </c>
      <c r="C60" s="1"/>
      <c r="D60" s="36" t="s">
        <v>232</v>
      </c>
      <c r="E60" s="186" t="str">
        <f>'Sch-1'!M168</f>
        <v/>
      </c>
      <c r="F60" s="1"/>
    </row>
    <row r="61" spans="1:7" ht="27.95" customHeight="1">
      <c r="A61" s="199"/>
      <c r="B61" s="198"/>
      <c r="C61" s="192"/>
      <c r="D61" s="36" t="s">
        <v>233</v>
      </c>
      <c r="E61" s="186" t="str">
        <f>'Sch-1'!M169</f>
        <v/>
      </c>
      <c r="F61" s="192"/>
    </row>
    <row r="62" spans="1:7" ht="27.95" customHeight="1">
      <c r="A62" s="35"/>
      <c r="B62" s="113"/>
      <c r="C62" s="12"/>
      <c r="D62" s="36"/>
      <c r="E62" s="1"/>
      <c r="F62" s="1"/>
    </row>
    <row r="100" spans="1:41" s="183" customFormat="1">
      <c r="A100" s="1086"/>
      <c r="B100" s="1086"/>
      <c r="C100" s="1086"/>
      <c r="D100" s="1086"/>
      <c r="E100" s="1086"/>
      <c r="F100" s="1086"/>
      <c r="H100" s="37"/>
      <c r="I100" s="37"/>
      <c r="J100" s="37"/>
      <c r="K100" s="37"/>
      <c r="L100" s="37"/>
      <c r="M100" s="37"/>
      <c r="N100" s="1"/>
      <c r="O100" s="37"/>
      <c r="P100" s="37"/>
      <c r="Q100" s="37"/>
      <c r="R100" s="80"/>
      <c r="S100" s="80"/>
      <c r="T100" s="80"/>
      <c r="U100" s="80"/>
      <c r="V100" s="80"/>
      <c r="W100" s="80"/>
      <c r="X100" s="80"/>
      <c r="Y100" s="80"/>
      <c r="Z100" s="80"/>
      <c r="AA100" s="80"/>
      <c r="AB100" s="80"/>
      <c r="AC100" s="80"/>
      <c r="AD100" s="80"/>
      <c r="AE100" s="80"/>
      <c r="AF100" s="80"/>
      <c r="AG100" s="80"/>
      <c r="AH100" s="80"/>
      <c r="AI100" s="80"/>
      <c r="AJ100" s="80"/>
      <c r="AK100" s="80"/>
      <c r="AL100" s="37"/>
      <c r="AM100" s="37"/>
      <c r="AN100" s="37"/>
      <c r="AO100" s="37"/>
    </row>
    <row r="101" spans="1:41" s="183" customFormat="1">
      <c r="A101" s="1086"/>
      <c r="B101" s="1086"/>
      <c r="C101" s="1086"/>
      <c r="D101" s="1086"/>
      <c r="E101" s="1086"/>
      <c r="F101" s="1086"/>
      <c r="H101" s="37"/>
      <c r="I101" s="37"/>
      <c r="J101" s="37"/>
      <c r="K101" s="37"/>
      <c r="L101" s="37"/>
      <c r="M101" s="37"/>
      <c r="N101" s="1"/>
      <c r="O101" s="37"/>
      <c r="P101" s="37"/>
      <c r="Q101" s="37"/>
      <c r="R101" s="80"/>
      <c r="S101" s="80"/>
      <c r="T101" s="80"/>
      <c r="U101" s="80"/>
      <c r="V101" s="80"/>
      <c r="W101" s="80"/>
      <c r="X101" s="80"/>
      <c r="Y101" s="80"/>
      <c r="Z101" s="80"/>
      <c r="AA101" s="80"/>
      <c r="AB101" s="80"/>
      <c r="AC101" s="80"/>
      <c r="AD101" s="80"/>
      <c r="AE101" s="80"/>
      <c r="AF101" s="80"/>
      <c r="AG101" s="80"/>
      <c r="AH101" s="80"/>
      <c r="AI101" s="80"/>
      <c r="AJ101" s="80"/>
      <c r="AK101" s="80"/>
      <c r="AL101" s="37"/>
      <c r="AM101" s="37"/>
      <c r="AN101" s="37"/>
      <c r="AO101" s="37"/>
    </row>
    <row r="102" spans="1:41" s="183" customFormat="1">
      <c r="A102" s="1086"/>
      <c r="B102" s="1086"/>
      <c r="C102" s="1086"/>
      <c r="D102" s="1086"/>
      <c r="E102" s="1086"/>
      <c r="F102" s="1086"/>
      <c r="H102" s="37"/>
      <c r="I102" s="37"/>
      <c r="J102" s="37"/>
      <c r="K102" s="37"/>
      <c r="L102" s="37"/>
      <c r="M102" s="37"/>
      <c r="N102" s="1"/>
      <c r="O102" s="37"/>
      <c r="P102" s="37"/>
      <c r="Q102" s="37"/>
      <c r="R102" s="80"/>
      <c r="S102" s="80"/>
      <c r="T102" s="80"/>
      <c r="U102" s="80"/>
      <c r="V102" s="80"/>
      <c r="W102" s="80"/>
      <c r="X102" s="80"/>
      <c r="Y102" s="80"/>
      <c r="Z102" s="80"/>
      <c r="AA102" s="80"/>
      <c r="AB102" s="80"/>
      <c r="AC102" s="80"/>
      <c r="AD102" s="80"/>
      <c r="AE102" s="80"/>
      <c r="AF102" s="80"/>
      <c r="AG102" s="80"/>
      <c r="AH102" s="80"/>
      <c r="AI102" s="80"/>
      <c r="AJ102" s="80"/>
      <c r="AK102" s="80"/>
      <c r="AL102" s="37"/>
      <c r="AM102" s="37"/>
      <c r="AN102" s="37"/>
      <c r="AO102" s="37"/>
    </row>
    <row r="103" spans="1:41" s="183" customFormat="1">
      <c r="A103" s="1086"/>
      <c r="B103" s="1086"/>
      <c r="C103" s="1086"/>
      <c r="D103" s="1086"/>
      <c r="E103" s="1086"/>
      <c r="F103" s="1086"/>
      <c r="H103" s="37"/>
      <c r="I103" s="37"/>
      <c r="J103" s="37"/>
      <c r="K103" s="37"/>
      <c r="L103" s="37"/>
      <c r="M103" s="37"/>
      <c r="N103" s="1"/>
      <c r="O103" s="37"/>
      <c r="P103" s="37"/>
      <c r="Q103" s="37"/>
      <c r="R103" s="80"/>
      <c r="S103" s="80"/>
      <c r="T103" s="80"/>
      <c r="U103" s="80"/>
      <c r="V103" s="80"/>
      <c r="W103" s="80"/>
      <c r="X103" s="80"/>
      <c r="Y103" s="80"/>
      <c r="Z103" s="80"/>
      <c r="AA103" s="80"/>
      <c r="AB103" s="80"/>
      <c r="AC103" s="80"/>
      <c r="AD103" s="80"/>
      <c r="AE103" s="80"/>
      <c r="AF103" s="80"/>
      <c r="AG103" s="80"/>
      <c r="AH103" s="80"/>
      <c r="AI103" s="80"/>
      <c r="AJ103" s="80"/>
      <c r="AK103" s="80"/>
      <c r="AL103" s="37"/>
      <c r="AM103" s="37"/>
      <c r="AN103" s="37"/>
      <c r="AO103" s="37"/>
    </row>
    <row r="104" spans="1:41" s="183" customFormat="1">
      <c r="A104" s="1086"/>
      <c r="B104" s="1086"/>
      <c r="C104" s="1086"/>
      <c r="D104" s="1086"/>
      <c r="E104" s="1086"/>
      <c r="F104" s="1086"/>
      <c r="H104" s="37"/>
      <c r="I104" s="37"/>
      <c r="J104" s="37"/>
      <c r="K104" s="37"/>
      <c r="L104" s="37"/>
      <c r="M104" s="37"/>
      <c r="N104" s="1"/>
      <c r="O104" s="37"/>
      <c r="P104" s="37"/>
      <c r="Q104" s="37"/>
      <c r="R104" s="80"/>
      <c r="S104" s="80"/>
      <c r="T104" s="80"/>
      <c r="U104" s="80"/>
      <c r="V104" s="80"/>
      <c r="W104" s="80"/>
      <c r="X104" s="80"/>
      <c r="Y104" s="80"/>
      <c r="Z104" s="80"/>
      <c r="AA104" s="80"/>
      <c r="AB104" s="80"/>
      <c r="AC104" s="80"/>
      <c r="AD104" s="80"/>
      <c r="AE104" s="80"/>
      <c r="AF104" s="80"/>
      <c r="AG104" s="80"/>
      <c r="AH104" s="80"/>
      <c r="AI104" s="80"/>
      <c r="AJ104" s="80"/>
      <c r="AK104" s="80"/>
      <c r="AL104" s="37"/>
      <c r="AM104" s="37"/>
      <c r="AN104" s="37"/>
      <c r="AO104" s="37"/>
    </row>
    <row r="105" spans="1:41" s="183" customFormat="1">
      <c r="A105" s="1086"/>
      <c r="B105" s="1086"/>
      <c r="C105" s="1086"/>
      <c r="D105" s="1086"/>
      <c r="E105" s="1086"/>
      <c r="F105" s="1086"/>
      <c r="H105" s="37"/>
      <c r="I105" s="37"/>
      <c r="J105" s="37"/>
      <c r="K105" s="37"/>
      <c r="L105" s="37"/>
      <c r="M105" s="37"/>
      <c r="N105" s="1"/>
      <c r="O105" s="37"/>
      <c r="P105" s="37"/>
      <c r="Q105" s="37"/>
      <c r="R105" s="80"/>
      <c r="S105" s="80"/>
      <c r="T105" s="80"/>
      <c r="U105" s="80"/>
      <c r="V105" s="80"/>
      <c r="W105" s="80"/>
      <c r="X105" s="80"/>
      <c r="Y105" s="80"/>
      <c r="Z105" s="80"/>
      <c r="AA105" s="80"/>
      <c r="AB105" s="80"/>
      <c r="AC105" s="80"/>
      <c r="AD105" s="80"/>
      <c r="AE105" s="80"/>
      <c r="AF105" s="80"/>
      <c r="AG105" s="80"/>
      <c r="AH105" s="80"/>
      <c r="AI105" s="80"/>
      <c r="AJ105" s="80"/>
      <c r="AK105" s="80"/>
      <c r="AL105" s="37"/>
      <c r="AM105" s="37"/>
      <c r="AN105" s="37"/>
      <c r="AO105" s="37"/>
    </row>
    <row r="106" spans="1:41" s="183" customFormat="1">
      <c r="A106" s="1086"/>
      <c r="B106" s="1086"/>
      <c r="C106" s="1086"/>
      <c r="D106" s="1086"/>
      <c r="E106" s="1086"/>
      <c r="F106" s="1086"/>
      <c r="H106" s="37"/>
      <c r="I106" s="37"/>
      <c r="J106" s="37"/>
      <c r="K106" s="37"/>
      <c r="L106" s="37"/>
      <c r="M106" s="37"/>
      <c r="N106" s="1"/>
      <c r="O106" s="37"/>
      <c r="P106" s="37"/>
      <c r="Q106" s="37"/>
      <c r="R106" s="80"/>
      <c r="S106" s="80"/>
      <c r="T106" s="80"/>
      <c r="U106" s="80"/>
      <c r="V106" s="80"/>
      <c r="W106" s="80"/>
      <c r="X106" s="80"/>
      <c r="Y106" s="80"/>
      <c r="Z106" s="80"/>
      <c r="AA106" s="80"/>
      <c r="AB106" s="80"/>
      <c r="AC106" s="80"/>
      <c r="AD106" s="80"/>
      <c r="AE106" s="80"/>
      <c r="AF106" s="80"/>
      <c r="AG106" s="80"/>
      <c r="AH106" s="80"/>
      <c r="AI106" s="80"/>
      <c r="AJ106" s="80"/>
      <c r="AK106" s="80"/>
      <c r="AL106" s="37"/>
      <c r="AM106" s="37"/>
      <c r="AN106" s="37"/>
      <c r="AO106" s="37"/>
    </row>
    <row r="107" spans="1:41" s="183" customFormat="1">
      <c r="A107" s="1086"/>
      <c r="B107" s="1086"/>
      <c r="C107" s="1086"/>
      <c r="D107" s="1086"/>
      <c r="E107" s="1086"/>
      <c r="F107" s="1086"/>
      <c r="H107" s="37"/>
      <c r="I107" s="37"/>
      <c r="J107" s="37"/>
      <c r="K107" s="37"/>
      <c r="L107" s="37"/>
      <c r="M107" s="37"/>
      <c r="N107" s="1"/>
      <c r="O107" s="37"/>
      <c r="P107" s="37"/>
      <c r="Q107" s="37"/>
      <c r="R107" s="80"/>
      <c r="S107" s="80"/>
      <c r="T107" s="80"/>
      <c r="U107" s="80"/>
      <c r="V107" s="80"/>
      <c r="W107" s="80"/>
      <c r="X107" s="80"/>
      <c r="Y107" s="80"/>
      <c r="Z107" s="80"/>
      <c r="AA107" s="80"/>
      <c r="AB107" s="80"/>
      <c r="AC107" s="80"/>
      <c r="AD107" s="80"/>
      <c r="AE107" s="80"/>
      <c r="AF107" s="80"/>
      <c r="AG107" s="80"/>
      <c r="AH107" s="80"/>
      <c r="AI107" s="80"/>
      <c r="AJ107" s="80"/>
      <c r="AK107" s="80"/>
      <c r="AL107" s="37"/>
      <c r="AM107" s="37"/>
      <c r="AN107" s="37"/>
      <c r="AO107" s="37"/>
    </row>
    <row r="108" spans="1:41" s="183" customFormat="1">
      <c r="A108" s="1086"/>
      <c r="B108" s="1086"/>
      <c r="C108" s="1086"/>
      <c r="D108" s="1086"/>
      <c r="E108" s="1086"/>
      <c r="F108" s="1086"/>
      <c r="H108" s="37"/>
      <c r="I108" s="37"/>
      <c r="J108" s="37"/>
      <c r="K108" s="37"/>
      <c r="L108" s="37"/>
      <c r="M108" s="37"/>
      <c r="N108" s="1"/>
      <c r="O108" s="37"/>
      <c r="P108" s="37"/>
      <c r="Q108" s="37"/>
      <c r="R108" s="80"/>
      <c r="S108" s="80"/>
      <c r="T108" s="80"/>
      <c r="U108" s="80"/>
      <c r="V108" s="80"/>
      <c r="W108" s="80"/>
      <c r="X108" s="80"/>
      <c r="Y108" s="80"/>
      <c r="Z108" s="80"/>
      <c r="AA108" s="80"/>
      <c r="AB108" s="80"/>
      <c r="AC108" s="80"/>
      <c r="AD108" s="80"/>
      <c r="AE108" s="80"/>
      <c r="AF108" s="80"/>
      <c r="AG108" s="80"/>
      <c r="AH108" s="80"/>
      <c r="AI108" s="80"/>
      <c r="AJ108" s="80"/>
      <c r="AK108" s="80"/>
      <c r="AL108" s="37"/>
      <c r="AM108" s="37"/>
      <c r="AN108" s="37"/>
      <c r="AO108" s="37"/>
    </row>
    <row r="109" spans="1:41" s="183" customFormat="1">
      <c r="A109" s="1086"/>
      <c r="B109" s="1086"/>
      <c r="C109" s="1086"/>
      <c r="D109" s="1086"/>
      <c r="E109" s="1086"/>
      <c r="F109" s="1086"/>
      <c r="H109" s="37"/>
      <c r="I109" s="37"/>
      <c r="J109" s="37"/>
      <c r="K109" s="37"/>
      <c r="L109" s="37"/>
      <c r="M109" s="37"/>
      <c r="N109" s="1"/>
      <c r="O109" s="37"/>
      <c r="P109" s="37"/>
      <c r="Q109" s="37"/>
      <c r="R109" s="80"/>
      <c r="S109" s="80"/>
      <c r="T109" s="80"/>
      <c r="U109" s="80"/>
      <c r="V109" s="80"/>
      <c r="W109" s="80"/>
      <c r="X109" s="80"/>
      <c r="Y109" s="80"/>
      <c r="Z109" s="80"/>
      <c r="AA109" s="80"/>
      <c r="AB109" s="80"/>
      <c r="AC109" s="80"/>
      <c r="AD109" s="80"/>
      <c r="AE109" s="80"/>
      <c r="AF109" s="80"/>
      <c r="AG109" s="80"/>
      <c r="AH109" s="80"/>
      <c r="AI109" s="80"/>
      <c r="AJ109" s="80"/>
      <c r="AK109" s="80"/>
      <c r="AL109" s="37"/>
      <c r="AM109" s="37"/>
      <c r="AN109" s="37"/>
      <c r="AO109" s="37"/>
    </row>
    <row r="110" spans="1:41" s="183" customFormat="1">
      <c r="A110" s="1086"/>
      <c r="B110" s="1086"/>
      <c r="C110" s="1086"/>
      <c r="D110" s="1086"/>
      <c r="E110" s="1086"/>
      <c r="F110" s="1086"/>
      <c r="H110" s="37"/>
      <c r="I110" s="37"/>
      <c r="J110" s="37"/>
      <c r="K110" s="37"/>
      <c r="L110" s="37"/>
      <c r="M110" s="37"/>
      <c r="N110" s="1"/>
      <c r="O110" s="37"/>
      <c r="P110" s="37"/>
      <c r="Q110" s="37"/>
      <c r="R110" s="80"/>
      <c r="S110" s="80"/>
      <c r="T110" s="80"/>
      <c r="U110" s="80"/>
      <c r="V110" s="80"/>
      <c r="W110" s="80"/>
      <c r="X110" s="80"/>
      <c r="Y110" s="80"/>
      <c r="Z110" s="80"/>
      <c r="AA110" s="80"/>
      <c r="AB110" s="80"/>
      <c r="AC110" s="80"/>
      <c r="AD110" s="80"/>
      <c r="AE110" s="80"/>
      <c r="AF110" s="80"/>
      <c r="AG110" s="80"/>
      <c r="AH110" s="80"/>
      <c r="AI110" s="80"/>
      <c r="AJ110" s="80"/>
      <c r="AK110" s="80"/>
      <c r="AL110" s="37"/>
      <c r="AM110" s="37"/>
      <c r="AN110" s="37"/>
      <c r="AO110" s="37"/>
    </row>
    <row r="111" spans="1:41" s="183" customFormat="1">
      <c r="A111" s="1086"/>
      <c r="B111" s="1086"/>
      <c r="C111" s="1086"/>
      <c r="D111" s="1086"/>
      <c r="E111" s="1086"/>
      <c r="F111" s="1086"/>
      <c r="H111" s="37"/>
      <c r="I111" s="37"/>
      <c r="J111" s="37"/>
      <c r="K111" s="37"/>
      <c r="L111" s="37"/>
      <c r="M111" s="37"/>
      <c r="N111" s="1"/>
      <c r="O111" s="37"/>
      <c r="P111" s="37"/>
      <c r="Q111" s="37"/>
      <c r="R111" s="80"/>
      <c r="S111" s="80"/>
      <c r="T111" s="80"/>
      <c r="U111" s="80"/>
      <c r="V111" s="80"/>
      <c r="W111" s="80"/>
      <c r="X111" s="80"/>
      <c r="Y111" s="80"/>
      <c r="Z111" s="80"/>
      <c r="AA111" s="80"/>
      <c r="AB111" s="80"/>
      <c r="AC111" s="80"/>
      <c r="AD111" s="80"/>
      <c r="AE111" s="80"/>
      <c r="AF111" s="80"/>
      <c r="AG111" s="80"/>
      <c r="AH111" s="80"/>
      <c r="AI111" s="80"/>
      <c r="AJ111" s="80"/>
      <c r="AK111" s="80"/>
      <c r="AL111" s="37"/>
      <c r="AM111" s="37"/>
      <c r="AN111" s="37"/>
      <c r="AO111" s="37"/>
    </row>
    <row r="112" spans="1:41" s="183" customFormat="1">
      <c r="A112" s="1086"/>
      <c r="B112" s="1086"/>
      <c r="C112" s="1086"/>
      <c r="D112" s="1086"/>
      <c r="E112" s="1086"/>
      <c r="F112" s="1086"/>
      <c r="H112" s="37"/>
      <c r="I112" s="37"/>
      <c r="J112" s="37"/>
      <c r="K112" s="37"/>
      <c r="L112" s="37"/>
      <c r="M112" s="37"/>
      <c r="N112" s="1"/>
      <c r="O112" s="37"/>
      <c r="P112" s="37"/>
      <c r="Q112" s="37"/>
      <c r="R112" s="80"/>
      <c r="S112" s="80"/>
      <c r="T112" s="80"/>
      <c r="U112" s="80"/>
      <c r="V112" s="80"/>
      <c r="W112" s="80"/>
      <c r="X112" s="80"/>
      <c r="Y112" s="80"/>
      <c r="Z112" s="80"/>
      <c r="AA112" s="80"/>
      <c r="AB112" s="80"/>
      <c r="AC112" s="80"/>
      <c r="AD112" s="80"/>
      <c r="AE112" s="80"/>
      <c r="AF112" s="80"/>
      <c r="AG112" s="80"/>
      <c r="AH112" s="80"/>
      <c r="AI112" s="80"/>
      <c r="AJ112" s="80"/>
      <c r="AK112" s="80"/>
      <c r="AL112" s="37"/>
      <c r="AM112" s="37"/>
      <c r="AN112" s="37"/>
      <c r="AO112" s="37"/>
    </row>
    <row r="113" spans="1:41" s="183" customFormat="1">
      <c r="A113" s="1086"/>
      <c r="B113" s="1086"/>
      <c r="C113" s="1086"/>
      <c r="D113" s="1086"/>
      <c r="E113" s="1086"/>
      <c r="F113" s="1086"/>
      <c r="H113" s="37"/>
      <c r="I113" s="37"/>
      <c r="J113" s="37"/>
      <c r="K113" s="37"/>
      <c r="L113" s="37"/>
      <c r="M113" s="37"/>
      <c r="N113" s="1"/>
      <c r="O113" s="37"/>
      <c r="P113" s="37"/>
      <c r="Q113" s="37"/>
      <c r="R113" s="80"/>
      <c r="S113" s="80"/>
      <c r="T113" s="80"/>
      <c r="U113" s="80"/>
      <c r="V113" s="80"/>
      <c r="W113" s="80"/>
      <c r="X113" s="80"/>
      <c r="Y113" s="80"/>
      <c r="Z113" s="80"/>
      <c r="AA113" s="80"/>
      <c r="AB113" s="80"/>
      <c r="AC113" s="80"/>
      <c r="AD113" s="80"/>
      <c r="AE113" s="80"/>
      <c r="AF113" s="80"/>
      <c r="AG113" s="80"/>
      <c r="AH113" s="80"/>
      <c r="AI113" s="80"/>
      <c r="AJ113" s="80"/>
      <c r="AK113" s="80"/>
      <c r="AL113" s="37"/>
      <c r="AM113" s="37"/>
      <c r="AN113" s="37"/>
      <c r="AO113" s="37"/>
    </row>
    <row r="114" spans="1:41" s="183" customFormat="1">
      <c r="A114" s="1086"/>
      <c r="B114" s="1086"/>
      <c r="C114" s="1086"/>
      <c r="D114" s="1086"/>
      <c r="E114" s="1086"/>
      <c r="F114" s="1086"/>
      <c r="H114" s="37"/>
      <c r="I114" s="37"/>
      <c r="J114" s="37"/>
      <c r="K114" s="37"/>
      <c r="L114" s="37"/>
      <c r="M114" s="37"/>
      <c r="N114" s="1"/>
      <c r="O114" s="37"/>
      <c r="P114" s="37"/>
      <c r="Q114" s="37"/>
      <c r="R114" s="80"/>
      <c r="S114" s="80"/>
      <c r="T114" s="80"/>
      <c r="U114" s="80"/>
      <c r="V114" s="80"/>
      <c r="W114" s="80"/>
      <c r="X114" s="80"/>
      <c r="Y114" s="80"/>
      <c r="Z114" s="80"/>
      <c r="AA114" s="80"/>
      <c r="AB114" s="80"/>
      <c r="AC114" s="80"/>
      <c r="AD114" s="80"/>
      <c r="AE114" s="80"/>
      <c r="AF114" s="80"/>
      <c r="AG114" s="80"/>
      <c r="AH114" s="80"/>
      <c r="AI114" s="80"/>
      <c r="AJ114" s="80"/>
      <c r="AK114" s="80"/>
      <c r="AL114" s="37"/>
      <c r="AM114" s="37"/>
      <c r="AN114" s="37"/>
      <c r="AO114" s="37"/>
    </row>
    <row r="115" spans="1:41" s="183" customFormat="1">
      <c r="A115" s="1086"/>
      <c r="B115" s="1086"/>
      <c r="C115" s="1086"/>
      <c r="D115" s="1086"/>
      <c r="E115" s="1086"/>
      <c r="F115" s="1086"/>
      <c r="H115" s="37"/>
      <c r="I115" s="37"/>
      <c r="J115" s="37"/>
      <c r="K115" s="37"/>
      <c r="L115" s="37"/>
      <c r="M115" s="37"/>
      <c r="N115" s="1"/>
      <c r="O115" s="37"/>
      <c r="P115" s="37"/>
      <c r="Q115" s="37"/>
      <c r="R115" s="80"/>
      <c r="S115" s="80"/>
      <c r="T115" s="80"/>
      <c r="U115" s="80"/>
      <c r="V115" s="80"/>
      <c r="W115" s="80"/>
      <c r="X115" s="80"/>
      <c r="Y115" s="80"/>
      <c r="Z115" s="80"/>
      <c r="AA115" s="80"/>
      <c r="AB115" s="80"/>
      <c r="AC115" s="80"/>
      <c r="AD115" s="80"/>
      <c r="AE115" s="80"/>
      <c r="AF115" s="80"/>
      <c r="AG115" s="80"/>
      <c r="AH115" s="80"/>
      <c r="AI115" s="80"/>
      <c r="AJ115" s="80"/>
      <c r="AK115" s="80"/>
      <c r="AL115" s="37"/>
      <c r="AM115" s="37"/>
      <c r="AN115" s="37"/>
      <c r="AO115" s="37"/>
    </row>
    <row r="116" spans="1:41" s="183" customFormat="1">
      <c r="A116" s="1086"/>
      <c r="B116" s="1086"/>
      <c r="C116" s="1086"/>
      <c r="D116" s="1086"/>
      <c r="E116" s="1086"/>
      <c r="F116" s="1086"/>
      <c r="H116" s="37"/>
      <c r="I116" s="37"/>
      <c r="J116" s="37"/>
      <c r="K116" s="37"/>
      <c r="L116" s="37"/>
      <c r="M116" s="37"/>
      <c r="N116" s="1"/>
      <c r="O116" s="37"/>
      <c r="P116" s="37"/>
      <c r="Q116" s="37"/>
      <c r="R116" s="80"/>
      <c r="S116" s="80"/>
      <c r="T116" s="80"/>
      <c r="U116" s="80"/>
      <c r="V116" s="80"/>
      <c r="W116" s="80"/>
      <c r="X116" s="80"/>
      <c r="Y116" s="80"/>
      <c r="Z116" s="80"/>
      <c r="AA116" s="80"/>
      <c r="AB116" s="80"/>
      <c r="AC116" s="80"/>
      <c r="AD116" s="80"/>
      <c r="AE116" s="80"/>
      <c r="AF116" s="80"/>
      <c r="AG116" s="80"/>
      <c r="AH116" s="80"/>
      <c r="AI116" s="80"/>
      <c r="AJ116" s="80"/>
      <c r="AK116" s="80"/>
      <c r="AL116" s="37"/>
      <c r="AM116" s="37"/>
      <c r="AN116" s="37"/>
      <c r="AO116" s="37"/>
    </row>
    <row r="117" spans="1:41" s="183" customFormat="1">
      <c r="A117" s="1086"/>
      <c r="B117" s="1086"/>
      <c r="C117" s="1086"/>
      <c r="D117" s="1086"/>
      <c r="E117" s="1086"/>
      <c r="F117" s="1086"/>
      <c r="H117" s="37"/>
      <c r="I117" s="37"/>
      <c r="J117" s="37"/>
      <c r="K117" s="37"/>
      <c r="L117" s="37"/>
      <c r="M117" s="37"/>
      <c r="N117" s="1"/>
      <c r="O117" s="37"/>
      <c r="P117" s="37"/>
      <c r="Q117" s="37"/>
      <c r="R117" s="80"/>
      <c r="S117" s="80"/>
      <c r="T117" s="80"/>
      <c r="U117" s="80"/>
      <c r="V117" s="80"/>
      <c r="W117" s="80"/>
      <c r="X117" s="80"/>
      <c r="Y117" s="80"/>
      <c r="Z117" s="80"/>
      <c r="AA117" s="80"/>
      <c r="AB117" s="80"/>
      <c r="AC117" s="80"/>
      <c r="AD117" s="80"/>
      <c r="AE117" s="80"/>
      <c r="AF117" s="80"/>
      <c r="AG117" s="80"/>
      <c r="AH117" s="80"/>
      <c r="AI117" s="80"/>
      <c r="AJ117" s="80"/>
      <c r="AK117" s="80"/>
      <c r="AL117" s="37"/>
      <c r="AM117" s="37"/>
      <c r="AN117" s="37"/>
      <c r="AO117" s="37"/>
    </row>
    <row r="118" spans="1:41" s="183" customFormat="1">
      <c r="A118" s="1086"/>
      <c r="B118" s="1086"/>
      <c r="C118" s="1086"/>
      <c r="D118" s="1086"/>
      <c r="E118" s="1086"/>
      <c r="F118" s="1086"/>
      <c r="H118" s="37"/>
      <c r="I118" s="37"/>
      <c r="J118" s="37"/>
      <c r="K118" s="37"/>
      <c r="L118" s="37"/>
      <c r="M118" s="37"/>
      <c r="N118" s="1"/>
      <c r="O118" s="37"/>
      <c r="P118" s="37"/>
      <c r="Q118" s="37"/>
      <c r="R118" s="80"/>
      <c r="S118" s="80"/>
      <c r="T118" s="80"/>
      <c r="U118" s="80"/>
      <c r="V118" s="80"/>
      <c r="W118" s="80"/>
      <c r="X118" s="80"/>
      <c r="Y118" s="80"/>
      <c r="Z118" s="80"/>
      <c r="AA118" s="80"/>
      <c r="AB118" s="80"/>
      <c r="AC118" s="80"/>
      <c r="AD118" s="80"/>
      <c r="AE118" s="80"/>
      <c r="AF118" s="80"/>
      <c r="AG118" s="80"/>
      <c r="AH118" s="80"/>
      <c r="AI118" s="80"/>
      <c r="AJ118" s="80"/>
      <c r="AK118" s="80"/>
      <c r="AL118" s="37"/>
      <c r="AM118" s="37"/>
      <c r="AN118" s="37"/>
      <c r="AO118" s="37"/>
    </row>
    <row r="119" spans="1:41" s="183" customFormat="1">
      <c r="A119" s="1086"/>
      <c r="B119" s="1086"/>
      <c r="C119" s="1086"/>
      <c r="D119" s="1086"/>
      <c r="E119" s="1086"/>
      <c r="F119" s="1086"/>
      <c r="H119" s="37"/>
      <c r="I119" s="37"/>
      <c r="J119" s="37"/>
      <c r="K119" s="37"/>
      <c r="L119" s="37"/>
      <c r="M119" s="37"/>
      <c r="N119" s="1"/>
      <c r="O119" s="37"/>
      <c r="P119" s="37"/>
      <c r="Q119" s="37"/>
      <c r="R119" s="80"/>
      <c r="S119" s="80"/>
      <c r="T119" s="80"/>
      <c r="U119" s="80"/>
      <c r="V119" s="80"/>
      <c r="W119" s="80"/>
      <c r="X119" s="80"/>
      <c r="Y119" s="80"/>
      <c r="Z119" s="80"/>
      <c r="AA119" s="80"/>
      <c r="AB119" s="80"/>
      <c r="AC119" s="80"/>
      <c r="AD119" s="80"/>
      <c r="AE119" s="80"/>
      <c r="AF119" s="80"/>
      <c r="AG119" s="80"/>
      <c r="AH119" s="80"/>
      <c r="AI119" s="80"/>
      <c r="AJ119" s="80"/>
      <c r="AK119" s="80"/>
      <c r="AL119" s="37"/>
      <c r="AM119" s="37"/>
      <c r="AN119" s="37"/>
      <c r="AO119" s="37"/>
    </row>
    <row r="120" spans="1:41" s="183" customFormat="1">
      <c r="A120" s="1086"/>
      <c r="B120" s="1086"/>
      <c r="C120" s="1086"/>
      <c r="D120" s="1086"/>
      <c r="E120" s="1086"/>
      <c r="F120" s="1086"/>
      <c r="H120" s="37"/>
      <c r="I120" s="37"/>
      <c r="J120" s="37"/>
      <c r="K120" s="37"/>
      <c r="L120" s="37"/>
      <c r="M120" s="37"/>
      <c r="N120" s="1"/>
      <c r="O120" s="37"/>
      <c r="P120" s="37"/>
      <c r="Q120" s="37"/>
      <c r="R120" s="80"/>
      <c r="S120" s="80"/>
      <c r="T120" s="80"/>
      <c r="U120" s="80"/>
      <c r="V120" s="80"/>
      <c r="W120" s="80"/>
      <c r="X120" s="80"/>
      <c r="Y120" s="80"/>
      <c r="Z120" s="80"/>
      <c r="AA120" s="80"/>
      <c r="AB120" s="80"/>
      <c r="AC120" s="80"/>
      <c r="AD120" s="80"/>
      <c r="AE120" s="80"/>
      <c r="AF120" s="80"/>
      <c r="AG120" s="80"/>
      <c r="AH120" s="80"/>
      <c r="AI120" s="80"/>
      <c r="AJ120" s="80"/>
      <c r="AK120" s="80"/>
      <c r="AL120" s="37"/>
      <c r="AM120" s="37"/>
      <c r="AN120" s="37"/>
      <c r="AO120" s="37"/>
    </row>
    <row r="121" spans="1:41" s="183" customFormat="1">
      <c r="A121" s="1086"/>
      <c r="B121" s="1086"/>
      <c r="C121" s="1086"/>
      <c r="D121" s="1086"/>
      <c r="E121" s="1086"/>
      <c r="F121" s="1086"/>
      <c r="H121" s="37"/>
      <c r="I121" s="37"/>
      <c r="J121" s="37"/>
      <c r="K121" s="37"/>
      <c r="L121" s="37"/>
      <c r="M121" s="37"/>
      <c r="N121" s="1"/>
      <c r="O121" s="37"/>
      <c r="P121" s="37"/>
      <c r="Q121" s="37"/>
      <c r="R121" s="80"/>
      <c r="S121" s="80"/>
      <c r="T121" s="80"/>
      <c r="U121" s="80"/>
      <c r="V121" s="80"/>
      <c r="W121" s="80"/>
      <c r="X121" s="80"/>
      <c r="Y121" s="80"/>
      <c r="Z121" s="80"/>
      <c r="AA121" s="80"/>
      <c r="AB121" s="80"/>
      <c r="AC121" s="80"/>
      <c r="AD121" s="80"/>
      <c r="AE121" s="80"/>
      <c r="AF121" s="80"/>
      <c r="AG121" s="80"/>
      <c r="AH121" s="80"/>
      <c r="AI121" s="80"/>
      <c r="AJ121" s="80"/>
      <c r="AK121" s="80"/>
      <c r="AL121" s="37"/>
      <c r="AM121" s="37"/>
      <c r="AN121" s="37"/>
      <c r="AO121" s="37"/>
    </row>
    <row r="122" spans="1:41" s="183" customFormat="1">
      <c r="A122" s="1086"/>
      <c r="B122" s="1086"/>
      <c r="C122" s="1086"/>
      <c r="D122" s="1086"/>
      <c r="E122" s="1086"/>
      <c r="F122" s="1086"/>
      <c r="H122" s="37"/>
      <c r="I122" s="37"/>
      <c r="J122" s="37"/>
      <c r="K122" s="37"/>
      <c r="L122" s="37"/>
      <c r="M122" s="37"/>
      <c r="N122" s="1"/>
      <c r="O122" s="37"/>
      <c r="P122" s="37"/>
      <c r="Q122" s="37"/>
      <c r="R122" s="80"/>
      <c r="S122" s="80"/>
      <c r="T122" s="80"/>
      <c r="U122" s="80"/>
      <c r="V122" s="80"/>
      <c r="W122" s="80"/>
      <c r="X122" s="80"/>
      <c r="Y122" s="80"/>
      <c r="Z122" s="80"/>
      <c r="AA122" s="80"/>
      <c r="AB122" s="80"/>
      <c r="AC122" s="80"/>
      <c r="AD122" s="80"/>
      <c r="AE122" s="80"/>
      <c r="AF122" s="80"/>
      <c r="AG122" s="80"/>
      <c r="AH122" s="80"/>
      <c r="AI122" s="80"/>
      <c r="AJ122" s="80"/>
      <c r="AK122" s="80"/>
      <c r="AL122" s="37"/>
      <c r="AM122" s="37"/>
      <c r="AN122" s="37"/>
      <c r="AO122" s="37"/>
    </row>
    <row r="123" spans="1:41" s="183" customFormat="1">
      <c r="A123" s="1086"/>
      <c r="B123" s="91"/>
      <c r="C123" s="90"/>
      <c r="D123" s="90"/>
      <c r="E123" s="90"/>
      <c r="F123" s="90"/>
      <c r="H123" s="37"/>
      <c r="I123" s="37"/>
      <c r="J123" s="37"/>
      <c r="K123" s="37"/>
      <c r="L123" s="37"/>
      <c r="M123" s="37"/>
      <c r="N123" s="1"/>
      <c r="O123" s="37"/>
      <c r="P123" s="37"/>
      <c r="Q123" s="37"/>
      <c r="R123" s="80"/>
      <c r="S123" s="80"/>
      <c r="T123" s="80"/>
      <c r="U123" s="80"/>
      <c r="V123" s="80"/>
      <c r="W123" s="80"/>
      <c r="X123" s="80"/>
      <c r="Y123" s="80"/>
      <c r="Z123" s="80"/>
      <c r="AA123" s="80"/>
      <c r="AB123" s="80"/>
      <c r="AC123" s="80"/>
      <c r="AD123" s="80"/>
      <c r="AE123" s="80"/>
      <c r="AF123" s="80"/>
      <c r="AG123" s="80"/>
      <c r="AH123" s="80"/>
      <c r="AI123" s="80"/>
      <c r="AJ123" s="80"/>
      <c r="AK123" s="80"/>
      <c r="AL123" s="37"/>
      <c r="AM123" s="37"/>
      <c r="AN123" s="37"/>
      <c r="AO123" s="37"/>
    </row>
    <row r="124" spans="1:41" s="183" customFormat="1">
      <c r="A124" s="1086"/>
      <c r="B124" s="91"/>
      <c r="C124" s="90"/>
      <c r="D124" s="90"/>
      <c r="E124" s="90"/>
      <c r="F124" s="90"/>
      <c r="H124" s="37"/>
      <c r="I124" s="37"/>
      <c r="J124" s="37"/>
      <c r="K124" s="37"/>
      <c r="L124" s="37"/>
      <c r="M124" s="37"/>
      <c r="N124" s="1"/>
      <c r="O124" s="37"/>
      <c r="P124" s="37"/>
      <c r="Q124" s="37"/>
      <c r="R124" s="80"/>
      <c r="S124" s="80"/>
      <c r="T124" s="80"/>
      <c r="U124" s="80"/>
      <c r="V124" s="80"/>
      <c r="W124" s="80"/>
      <c r="X124" s="80"/>
      <c r="Y124" s="80"/>
      <c r="Z124" s="80"/>
      <c r="AA124" s="80"/>
      <c r="AB124" s="80"/>
      <c r="AC124" s="80"/>
      <c r="AD124" s="80"/>
      <c r="AE124" s="80"/>
      <c r="AF124" s="80"/>
      <c r="AG124" s="80"/>
      <c r="AH124" s="80"/>
      <c r="AI124" s="80"/>
      <c r="AJ124" s="80"/>
      <c r="AK124" s="80"/>
      <c r="AL124" s="37"/>
      <c r="AM124" s="37"/>
      <c r="AN124" s="37"/>
      <c r="AO124" s="37"/>
    </row>
    <row r="125" spans="1:41" s="183" customFormat="1">
      <c r="A125" s="1086"/>
      <c r="B125" s="91"/>
      <c r="C125" s="90"/>
      <c r="D125" s="90"/>
      <c r="E125" s="90"/>
      <c r="F125" s="90"/>
      <c r="H125" s="37"/>
      <c r="I125" s="37"/>
      <c r="J125" s="37"/>
      <c r="K125" s="37"/>
      <c r="L125" s="37"/>
      <c r="M125" s="37"/>
      <c r="N125" s="1"/>
      <c r="O125" s="37"/>
      <c r="P125" s="37"/>
      <c r="Q125" s="37"/>
      <c r="R125" s="80"/>
      <c r="S125" s="80"/>
      <c r="T125" s="80"/>
      <c r="U125" s="80"/>
      <c r="V125" s="80"/>
      <c r="W125" s="80"/>
      <c r="X125" s="80"/>
      <c r="Y125" s="80"/>
      <c r="Z125" s="80"/>
      <c r="AA125" s="80"/>
      <c r="AB125" s="80"/>
      <c r="AC125" s="80"/>
      <c r="AD125" s="80"/>
      <c r="AE125" s="80"/>
      <c r="AF125" s="80"/>
      <c r="AG125" s="80"/>
      <c r="AH125" s="80"/>
      <c r="AI125" s="80"/>
      <c r="AJ125" s="80"/>
      <c r="AK125" s="80"/>
      <c r="AL125" s="37"/>
      <c r="AM125" s="37"/>
      <c r="AN125" s="37"/>
      <c r="AO125" s="37"/>
    </row>
    <row r="126" spans="1:41" s="183" customFormat="1">
      <c r="A126" s="1086"/>
      <c r="B126" s="91"/>
      <c r="C126" s="90"/>
      <c r="D126" s="90"/>
      <c r="E126" s="90"/>
      <c r="F126" s="90"/>
      <c r="H126" s="37"/>
      <c r="I126" s="37"/>
      <c r="J126" s="37"/>
      <c r="K126" s="37"/>
      <c r="L126" s="37"/>
      <c r="M126" s="37"/>
      <c r="N126" s="1"/>
      <c r="O126" s="37"/>
      <c r="P126" s="37"/>
      <c r="Q126" s="37"/>
      <c r="R126" s="80"/>
      <c r="S126" s="80"/>
      <c r="T126" s="80"/>
      <c r="U126" s="80"/>
      <c r="V126" s="80"/>
      <c r="W126" s="80"/>
      <c r="X126" s="80"/>
      <c r="Y126" s="80"/>
      <c r="Z126" s="80"/>
      <c r="AA126" s="80"/>
      <c r="AB126" s="80"/>
      <c r="AC126" s="80"/>
      <c r="AD126" s="80"/>
      <c r="AE126" s="80"/>
      <c r="AF126" s="80"/>
      <c r="AG126" s="80"/>
      <c r="AH126" s="80"/>
      <c r="AI126" s="80"/>
      <c r="AJ126" s="80"/>
      <c r="AK126" s="80"/>
      <c r="AL126" s="37"/>
      <c r="AM126" s="37"/>
      <c r="AN126" s="37"/>
      <c r="AO126" s="37"/>
    </row>
    <row r="127" spans="1:41" s="183" customFormat="1">
      <c r="A127" s="1086"/>
      <c r="B127" s="91"/>
      <c r="C127" s="90"/>
      <c r="D127" s="90"/>
      <c r="E127" s="90"/>
      <c r="F127" s="90"/>
      <c r="H127" s="37"/>
      <c r="I127" s="37"/>
      <c r="J127" s="37"/>
      <c r="K127" s="37"/>
      <c r="L127" s="37"/>
      <c r="M127" s="37"/>
      <c r="N127" s="1"/>
      <c r="O127" s="37"/>
      <c r="P127" s="37"/>
      <c r="Q127" s="37"/>
      <c r="R127" s="80"/>
      <c r="S127" s="80"/>
      <c r="T127" s="80"/>
      <c r="U127" s="80"/>
      <c r="V127" s="80"/>
      <c r="W127" s="80"/>
      <c r="X127" s="80"/>
      <c r="Y127" s="80"/>
      <c r="Z127" s="80"/>
      <c r="AA127" s="80"/>
      <c r="AB127" s="80"/>
      <c r="AC127" s="80"/>
      <c r="AD127" s="80"/>
      <c r="AE127" s="80"/>
      <c r="AF127" s="80"/>
      <c r="AG127" s="80"/>
      <c r="AH127" s="80"/>
      <c r="AI127" s="80"/>
      <c r="AJ127" s="80"/>
      <c r="AK127" s="80"/>
      <c r="AL127" s="37"/>
      <c r="AM127" s="37"/>
      <c r="AN127" s="37"/>
      <c r="AO127" s="37"/>
    </row>
    <row r="128" spans="1:41" s="183" customFormat="1">
      <c r="A128" s="1086"/>
      <c r="B128" s="91"/>
      <c r="C128" s="90"/>
      <c r="D128" s="90"/>
      <c r="E128" s="90"/>
      <c r="F128" s="90"/>
      <c r="H128" s="37"/>
      <c r="I128" s="37"/>
      <c r="J128" s="37"/>
      <c r="K128" s="37"/>
      <c r="L128" s="37"/>
      <c r="M128" s="37"/>
      <c r="N128" s="1"/>
      <c r="O128" s="37"/>
      <c r="P128" s="37"/>
      <c r="Q128" s="37"/>
      <c r="R128" s="80"/>
      <c r="S128" s="80"/>
      <c r="T128" s="80"/>
      <c r="U128" s="80"/>
      <c r="V128" s="80"/>
      <c r="W128" s="80"/>
      <c r="X128" s="80"/>
      <c r="Y128" s="80"/>
      <c r="Z128" s="80"/>
      <c r="AA128" s="80"/>
      <c r="AB128" s="80"/>
      <c r="AC128" s="80"/>
      <c r="AD128" s="80"/>
      <c r="AE128" s="80"/>
      <c r="AF128" s="80"/>
      <c r="AG128" s="80"/>
      <c r="AH128" s="80"/>
      <c r="AI128" s="80"/>
      <c r="AJ128" s="80"/>
      <c r="AK128" s="80"/>
      <c r="AL128" s="37"/>
      <c r="AM128" s="37"/>
      <c r="AN128" s="37"/>
      <c r="AO128" s="37"/>
    </row>
    <row r="129" spans="1:41" s="183" customFormat="1">
      <c r="A129" s="1086"/>
      <c r="B129" s="91"/>
      <c r="C129" s="90"/>
      <c r="D129" s="90"/>
      <c r="E129" s="90"/>
      <c r="F129" s="90"/>
      <c r="H129" s="37"/>
      <c r="I129" s="37"/>
      <c r="J129" s="37"/>
      <c r="K129" s="37"/>
      <c r="L129" s="37"/>
      <c r="M129" s="37"/>
      <c r="N129" s="1"/>
      <c r="O129" s="37"/>
      <c r="P129" s="37"/>
      <c r="Q129" s="37"/>
      <c r="R129" s="80"/>
      <c r="S129" s="80"/>
      <c r="T129" s="80"/>
      <c r="U129" s="80"/>
      <c r="V129" s="80"/>
      <c r="W129" s="80"/>
      <c r="X129" s="80"/>
      <c r="Y129" s="80"/>
      <c r="Z129" s="80"/>
      <c r="AA129" s="80"/>
      <c r="AB129" s="80"/>
      <c r="AC129" s="80"/>
      <c r="AD129" s="80"/>
      <c r="AE129" s="80"/>
      <c r="AF129" s="80"/>
      <c r="AG129" s="80"/>
      <c r="AH129" s="80"/>
      <c r="AI129" s="80"/>
      <c r="AJ129" s="80"/>
      <c r="AK129" s="80"/>
      <c r="AL129" s="37"/>
      <c r="AM129" s="37"/>
      <c r="AN129" s="37"/>
      <c r="AO129" s="37"/>
    </row>
    <row r="130" spans="1:41" s="183" customFormat="1">
      <c r="A130" s="1086"/>
      <c r="B130" s="91"/>
      <c r="C130" s="90"/>
      <c r="D130" s="90"/>
      <c r="E130" s="90"/>
      <c r="F130" s="90"/>
      <c r="H130" s="37"/>
      <c r="I130" s="37"/>
      <c r="J130" s="37"/>
      <c r="K130" s="37"/>
      <c r="L130" s="37"/>
      <c r="M130" s="37"/>
      <c r="N130" s="1"/>
      <c r="O130" s="37"/>
      <c r="P130" s="37"/>
      <c r="Q130" s="37"/>
      <c r="R130" s="80"/>
      <c r="S130" s="80"/>
      <c r="T130" s="80"/>
      <c r="U130" s="80"/>
      <c r="V130" s="80"/>
      <c r="W130" s="80"/>
      <c r="X130" s="80"/>
      <c r="Y130" s="80"/>
      <c r="Z130" s="80"/>
      <c r="AA130" s="80"/>
      <c r="AB130" s="80"/>
      <c r="AC130" s="80"/>
      <c r="AD130" s="80"/>
      <c r="AE130" s="80"/>
      <c r="AF130" s="80"/>
      <c r="AG130" s="80"/>
      <c r="AH130" s="80"/>
      <c r="AI130" s="80"/>
      <c r="AJ130" s="80"/>
      <c r="AK130" s="80"/>
      <c r="AL130" s="37"/>
      <c r="AM130" s="37"/>
      <c r="AN130" s="37"/>
      <c r="AO130" s="37"/>
    </row>
    <row r="131" spans="1:41" s="183" customFormat="1">
      <c r="A131" s="1086"/>
      <c r="B131" s="91"/>
      <c r="C131" s="90"/>
      <c r="D131" s="90"/>
      <c r="E131" s="90"/>
      <c r="F131" s="90"/>
      <c r="H131" s="37"/>
      <c r="I131" s="37"/>
      <c r="J131" s="37"/>
      <c r="K131" s="37"/>
      <c r="L131" s="37"/>
      <c r="M131" s="37"/>
      <c r="N131" s="1"/>
      <c r="O131" s="37"/>
      <c r="P131" s="37"/>
      <c r="Q131" s="37"/>
      <c r="R131" s="80"/>
      <c r="S131" s="80"/>
      <c r="T131" s="80"/>
      <c r="U131" s="80"/>
      <c r="V131" s="80"/>
      <c r="W131" s="80"/>
      <c r="X131" s="80"/>
      <c r="Y131" s="80"/>
      <c r="Z131" s="80"/>
      <c r="AA131" s="80"/>
      <c r="AB131" s="80"/>
      <c r="AC131" s="80"/>
      <c r="AD131" s="80"/>
      <c r="AE131" s="80"/>
      <c r="AF131" s="80"/>
      <c r="AG131" s="80"/>
      <c r="AH131" s="80"/>
      <c r="AI131" s="80"/>
      <c r="AJ131" s="80"/>
      <c r="AK131" s="80"/>
      <c r="AL131" s="37"/>
      <c r="AM131" s="37"/>
      <c r="AN131" s="37"/>
      <c r="AO131" s="37"/>
    </row>
    <row r="132" spans="1:41" s="183" customFormat="1">
      <c r="A132" s="1086"/>
      <c r="B132" s="91"/>
      <c r="C132" s="90"/>
      <c r="D132" s="90"/>
      <c r="E132" s="90"/>
      <c r="F132" s="90"/>
      <c r="H132" s="37"/>
      <c r="I132" s="37"/>
      <c r="J132" s="37"/>
      <c r="K132" s="37"/>
      <c r="L132" s="37"/>
      <c r="M132" s="37"/>
      <c r="N132" s="1"/>
      <c r="O132" s="37"/>
      <c r="P132" s="37"/>
      <c r="Q132" s="37"/>
      <c r="R132" s="80"/>
      <c r="S132" s="80"/>
      <c r="T132" s="80"/>
      <c r="U132" s="80"/>
      <c r="V132" s="80"/>
      <c r="W132" s="80"/>
      <c r="X132" s="80"/>
      <c r="Y132" s="80"/>
      <c r="Z132" s="80"/>
      <c r="AA132" s="80"/>
      <c r="AB132" s="80"/>
      <c r="AC132" s="80"/>
      <c r="AD132" s="80"/>
      <c r="AE132" s="80"/>
      <c r="AF132" s="80"/>
      <c r="AG132" s="80"/>
      <c r="AH132" s="80"/>
      <c r="AI132" s="80"/>
      <c r="AJ132" s="80"/>
      <c r="AK132" s="80"/>
      <c r="AL132" s="37"/>
      <c r="AM132" s="37"/>
      <c r="AN132" s="37"/>
      <c r="AO132" s="37"/>
    </row>
    <row r="133" spans="1:41" s="183" customFormat="1">
      <c r="A133" s="1086"/>
      <c r="B133" s="91"/>
      <c r="C133" s="90"/>
      <c r="D133" s="90"/>
      <c r="E133" s="90"/>
      <c r="F133" s="90"/>
      <c r="H133" s="37"/>
      <c r="I133" s="37"/>
      <c r="J133" s="37"/>
      <c r="K133" s="37"/>
      <c r="L133" s="37"/>
      <c r="M133" s="37"/>
      <c r="N133" s="1"/>
      <c r="O133" s="37"/>
      <c r="P133" s="37"/>
      <c r="Q133" s="37"/>
      <c r="R133" s="80"/>
      <c r="S133" s="80"/>
      <c r="T133" s="80"/>
      <c r="U133" s="80"/>
      <c r="V133" s="80"/>
      <c r="W133" s="80"/>
      <c r="X133" s="80"/>
      <c r="Y133" s="80"/>
      <c r="Z133" s="80"/>
      <c r="AA133" s="80"/>
      <c r="AB133" s="80"/>
      <c r="AC133" s="80"/>
      <c r="AD133" s="80"/>
      <c r="AE133" s="80"/>
      <c r="AF133" s="80"/>
      <c r="AG133" s="80"/>
      <c r="AH133" s="80"/>
      <c r="AI133" s="80"/>
      <c r="AJ133" s="80"/>
      <c r="AK133" s="80"/>
      <c r="AL133" s="37"/>
      <c r="AM133" s="37"/>
      <c r="AN133" s="37"/>
      <c r="AO133" s="37"/>
    </row>
    <row r="134" spans="1:41" s="183" customFormat="1">
      <c r="A134" s="1086"/>
      <c r="B134" s="91"/>
      <c r="C134" s="90"/>
      <c r="D134" s="90"/>
      <c r="E134" s="90"/>
      <c r="F134" s="90"/>
      <c r="H134" s="37"/>
      <c r="I134" s="37"/>
      <c r="J134" s="37"/>
      <c r="K134" s="37"/>
      <c r="L134" s="37"/>
      <c r="M134" s="37"/>
      <c r="N134" s="1"/>
      <c r="O134" s="37"/>
      <c r="P134" s="37"/>
      <c r="Q134" s="37"/>
      <c r="R134" s="80"/>
      <c r="S134" s="80"/>
      <c r="T134" s="80"/>
      <c r="U134" s="80"/>
      <c r="V134" s="80"/>
      <c r="W134" s="80"/>
      <c r="X134" s="80"/>
      <c r="Y134" s="80"/>
      <c r="Z134" s="80"/>
      <c r="AA134" s="80"/>
      <c r="AB134" s="80"/>
      <c r="AC134" s="80"/>
      <c r="AD134" s="80"/>
      <c r="AE134" s="80"/>
      <c r="AF134" s="80"/>
      <c r="AG134" s="80"/>
      <c r="AH134" s="80"/>
      <c r="AI134" s="80"/>
      <c r="AJ134" s="80"/>
      <c r="AK134" s="80"/>
      <c r="AL134" s="37"/>
      <c r="AM134" s="37"/>
      <c r="AN134" s="37"/>
      <c r="AO134" s="37"/>
    </row>
    <row r="135" spans="1:41" s="183" customFormat="1">
      <c r="A135" s="1086"/>
      <c r="B135" s="91"/>
      <c r="C135" s="90"/>
      <c r="D135" s="90"/>
      <c r="E135" s="90"/>
      <c r="F135" s="90"/>
      <c r="H135" s="37"/>
      <c r="I135" s="37"/>
      <c r="J135" s="37"/>
      <c r="K135" s="37"/>
      <c r="L135" s="37"/>
      <c r="M135" s="37"/>
      <c r="N135" s="1"/>
      <c r="O135" s="37"/>
      <c r="P135" s="37"/>
      <c r="Q135" s="37"/>
      <c r="R135" s="80"/>
      <c r="S135" s="80"/>
      <c r="T135" s="80"/>
      <c r="U135" s="80"/>
      <c r="V135" s="80"/>
      <c r="W135" s="80"/>
      <c r="X135" s="80"/>
      <c r="Y135" s="80"/>
      <c r="Z135" s="80"/>
      <c r="AA135" s="80"/>
      <c r="AB135" s="80"/>
      <c r="AC135" s="80"/>
      <c r="AD135" s="80"/>
      <c r="AE135" s="80"/>
      <c r="AF135" s="80"/>
      <c r="AG135" s="80"/>
      <c r="AH135" s="80"/>
      <c r="AI135" s="80"/>
      <c r="AJ135" s="80"/>
      <c r="AK135" s="80"/>
      <c r="AL135" s="37"/>
      <c r="AM135" s="37"/>
      <c r="AN135" s="37"/>
      <c r="AO135" s="37"/>
    </row>
    <row r="136" spans="1:41" s="183" customFormat="1">
      <c r="A136" s="1086"/>
      <c r="B136" s="91"/>
      <c r="C136" s="90"/>
      <c r="D136" s="90"/>
      <c r="E136" s="90"/>
      <c r="F136" s="90"/>
      <c r="H136" s="37"/>
      <c r="I136" s="37"/>
      <c r="J136" s="37"/>
      <c r="K136" s="37"/>
      <c r="L136" s="37"/>
      <c r="M136" s="37"/>
      <c r="N136" s="1"/>
      <c r="O136" s="37"/>
      <c r="P136" s="37"/>
      <c r="Q136" s="37"/>
      <c r="R136" s="80"/>
      <c r="S136" s="80"/>
      <c r="T136" s="80"/>
      <c r="U136" s="80"/>
      <c r="V136" s="80"/>
      <c r="W136" s="80"/>
      <c r="X136" s="80"/>
      <c r="Y136" s="80"/>
      <c r="Z136" s="80"/>
      <c r="AA136" s="80"/>
      <c r="AB136" s="80"/>
      <c r="AC136" s="80"/>
      <c r="AD136" s="80"/>
      <c r="AE136" s="80"/>
      <c r="AF136" s="80"/>
      <c r="AG136" s="80"/>
      <c r="AH136" s="80"/>
      <c r="AI136" s="80"/>
      <c r="AJ136" s="80"/>
      <c r="AK136" s="80"/>
      <c r="AL136" s="37"/>
      <c r="AM136" s="37"/>
      <c r="AN136" s="37"/>
      <c r="AO136" s="37"/>
    </row>
    <row r="137" spans="1:41" s="183" customFormat="1">
      <c r="A137" s="1086"/>
      <c r="B137" s="91"/>
      <c r="C137" s="90"/>
      <c r="D137" s="90"/>
      <c r="E137" s="90"/>
      <c r="F137" s="90"/>
      <c r="H137" s="37"/>
      <c r="I137" s="37"/>
      <c r="J137" s="37"/>
      <c r="K137" s="37"/>
      <c r="L137" s="37"/>
      <c r="M137" s="37"/>
      <c r="N137" s="1"/>
      <c r="O137" s="37"/>
      <c r="P137" s="37"/>
      <c r="Q137" s="37"/>
      <c r="R137" s="80"/>
      <c r="S137" s="80"/>
      <c r="T137" s="80"/>
      <c r="U137" s="80"/>
      <c r="V137" s="80"/>
      <c r="W137" s="80"/>
      <c r="X137" s="80"/>
      <c r="Y137" s="80"/>
      <c r="Z137" s="80"/>
      <c r="AA137" s="80"/>
      <c r="AB137" s="80"/>
      <c r="AC137" s="80"/>
      <c r="AD137" s="80"/>
      <c r="AE137" s="80"/>
      <c r="AF137" s="80"/>
      <c r="AG137" s="80"/>
      <c r="AH137" s="80"/>
      <c r="AI137" s="80"/>
      <c r="AJ137" s="80"/>
      <c r="AK137" s="80"/>
      <c r="AL137" s="37"/>
      <c r="AM137" s="37"/>
      <c r="AN137" s="37"/>
      <c r="AO137" s="37"/>
    </row>
    <row r="138" spans="1:41" s="183" customFormat="1">
      <c r="A138" s="1086"/>
      <c r="B138" s="91"/>
      <c r="C138" s="90"/>
      <c r="D138" s="90"/>
      <c r="E138" s="90"/>
      <c r="F138" s="90"/>
      <c r="H138" s="37"/>
      <c r="I138" s="37"/>
      <c r="J138" s="37"/>
      <c r="K138" s="37"/>
      <c r="L138" s="37"/>
      <c r="M138" s="37"/>
      <c r="N138" s="1"/>
      <c r="O138" s="37"/>
      <c r="P138" s="37"/>
      <c r="Q138" s="37"/>
      <c r="R138" s="80"/>
      <c r="S138" s="80"/>
      <c r="T138" s="80"/>
      <c r="U138" s="80"/>
      <c r="V138" s="80"/>
      <c r="W138" s="80"/>
      <c r="X138" s="80"/>
      <c r="Y138" s="80"/>
      <c r="Z138" s="80"/>
      <c r="AA138" s="80"/>
      <c r="AB138" s="80"/>
      <c r="AC138" s="80"/>
      <c r="AD138" s="80"/>
      <c r="AE138" s="80"/>
      <c r="AF138" s="80"/>
      <c r="AG138" s="80"/>
      <c r="AH138" s="80"/>
      <c r="AI138" s="80"/>
      <c r="AJ138" s="80"/>
      <c r="AK138" s="80"/>
      <c r="AL138" s="37"/>
      <c r="AM138" s="37"/>
      <c r="AN138" s="37"/>
      <c r="AO138" s="37"/>
    </row>
    <row r="139" spans="1:41" s="183" customFormat="1">
      <c r="A139" s="1086"/>
      <c r="B139" s="91"/>
      <c r="C139" s="90"/>
      <c r="D139" s="90"/>
      <c r="E139" s="90"/>
      <c r="F139" s="90"/>
      <c r="H139" s="37"/>
      <c r="I139" s="37"/>
      <c r="J139" s="37"/>
      <c r="K139" s="37"/>
      <c r="L139" s="37"/>
      <c r="M139" s="37"/>
      <c r="N139" s="1"/>
      <c r="O139" s="37"/>
      <c r="P139" s="37"/>
      <c r="Q139" s="37"/>
      <c r="R139" s="80"/>
      <c r="S139" s="80"/>
      <c r="T139" s="80"/>
      <c r="U139" s="80"/>
      <c r="V139" s="80"/>
      <c r="W139" s="80"/>
      <c r="X139" s="80"/>
      <c r="Y139" s="80"/>
      <c r="Z139" s="80"/>
      <c r="AA139" s="80"/>
      <c r="AB139" s="80"/>
      <c r="AC139" s="80"/>
      <c r="AD139" s="80"/>
      <c r="AE139" s="80"/>
      <c r="AF139" s="80"/>
      <c r="AG139" s="80"/>
      <c r="AH139" s="80"/>
      <c r="AI139" s="80"/>
      <c r="AJ139" s="80"/>
      <c r="AK139" s="80"/>
      <c r="AL139" s="37"/>
      <c r="AM139" s="37"/>
      <c r="AN139" s="37"/>
      <c r="AO139" s="37"/>
    </row>
    <row r="140" spans="1:41" s="183" customFormat="1">
      <c r="A140" s="1086"/>
      <c r="B140" s="91"/>
      <c r="C140" s="90"/>
      <c r="D140" s="90"/>
      <c r="E140" s="90"/>
      <c r="F140" s="90"/>
      <c r="H140" s="37"/>
      <c r="I140" s="37"/>
      <c r="J140" s="37"/>
      <c r="K140" s="37"/>
      <c r="L140" s="37"/>
      <c r="M140" s="37"/>
      <c r="N140" s="1"/>
      <c r="O140" s="37"/>
      <c r="P140" s="37"/>
      <c r="Q140" s="37"/>
      <c r="R140" s="80"/>
      <c r="S140" s="80"/>
      <c r="T140" s="80"/>
      <c r="U140" s="80"/>
      <c r="V140" s="80"/>
      <c r="W140" s="80"/>
      <c r="X140" s="80"/>
      <c r="Y140" s="80"/>
      <c r="Z140" s="80"/>
      <c r="AA140" s="80"/>
      <c r="AB140" s="80"/>
      <c r="AC140" s="80"/>
      <c r="AD140" s="80"/>
      <c r="AE140" s="80"/>
      <c r="AF140" s="80"/>
      <c r="AG140" s="80"/>
      <c r="AH140" s="80"/>
      <c r="AI140" s="80"/>
      <c r="AJ140" s="80"/>
      <c r="AK140" s="80"/>
      <c r="AL140" s="37"/>
      <c r="AM140" s="37"/>
      <c r="AN140" s="37"/>
      <c r="AO140" s="37"/>
    </row>
  </sheetData>
  <sheetProtection password="CFB5" sheet="1" objects="1" scenarios="1" formatColumns="0" formatRows="0" selectLockedCells="1"/>
  <customSheetViews>
    <customSheetView guid="{59B22650-2E89-4930-B28D-7EF16B09BF94}"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Antiqua,Bold"&amp;10Schedule-2/ Page &amp;P of &amp;N</oddFooter>
      </headerFooter>
    </customSheetView>
    <customSheetView guid="{483E1266-F7EB-4547-BBEC-59BD72B9AE8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8" type="noConversion"/>
  <conditionalFormatting sqref="E16:E55">
    <cfRule type="expression" dxfId="45" priority="1" stopIfTrue="1">
      <formula>D16&gt;0</formula>
    </cfRule>
  </conditionalFormatting>
  <printOptions horizontalCentered="1"/>
  <pageMargins left="0.51181102362204722" right="0.26" top="0.4" bottom="0.44" header="0.25" footer="0.24"/>
  <pageSetup paperSize="9" orientation="portrait" horizontalDpi="300" verticalDpi="300" r:id="rId25"/>
  <headerFooter alignWithMargins="0">
    <oddFooter>&amp;R&amp;"Book Antiqua,Bold"&amp;10Schedule-2/ Page &amp;P of &amp;N</oddFooter>
  </headerFooter>
  <colBreaks count="1" manualBreakCount="1">
    <brk id="6" max="1048575" man="1"/>
  </colBreaks>
  <drawing r:id="rId2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94"/>
  <sheetViews>
    <sheetView view="pageBreakPreview" topLeftCell="A119" zoomScale="70" zoomScaleNormal="100" zoomScaleSheetLayoutView="70" workbookViewId="0">
      <selection activeCell="I133" sqref="I133"/>
    </sheetView>
  </sheetViews>
  <sheetFormatPr defaultColWidth="9" defaultRowHeight="15.75"/>
  <cols>
    <col min="1" max="1" width="5.25" style="754" customWidth="1"/>
    <col min="2" max="2" width="13" style="659" customWidth="1"/>
    <col min="3" max="3" width="7.875" style="659" customWidth="1"/>
    <col min="4" max="4" width="7.375" style="659" customWidth="1"/>
    <col min="5" max="5" width="9.375" style="659" customWidth="1"/>
    <col min="6" max="6" width="25" style="659" customWidth="1"/>
    <col min="7" max="7" width="12.625" style="659" customWidth="1"/>
    <col min="8" max="8" width="12.125" style="704" customWidth="1"/>
    <col min="9" max="9" width="12" style="642" bestFit="1" customWidth="1"/>
    <col min="10" max="10" width="9.5" style="659" customWidth="1"/>
    <col min="11" max="11" width="13" style="659" customWidth="1"/>
    <col min="12" max="12" width="89.75" style="643" customWidth="1"/>
    <col min="13" max="13" width="12.875" style="642" customWidth="1"/>
    <col min="14" max="14" width="11.875" style="642" customWidth="1"/>
    <col min="15" max="15" width="15.875" style="616" customWidth="1"/>
    <col min="16" max="16" width="15.5" style="642" bestFit="1" customWidth="1"/>
    <col min="17" max="17" width="12.375" style="641" bestFit="1" customWidth="1"/>
    <col min="18" max="18" width="2.25" style="714" hidden="1" customWidth="1"/>
    <col min="19" max="19" width="10.125" style="714" hidden="1" customWidth="1"/>
    <col min="20" max="20" width="9.125" style="637" customWidth="1"/>
    <col min="21" max="28" width="9" style="637" customWidth="1"/>
    <col min="29" max="29" width="16.5" style="637" customWidth="1"/>
    <col min="30" max="31" width="9" style="637" customWidth="1"/>
    <col min="32" max="36" width="9" style="637"/>
    <col min="37" max="37" width="9" style="637" hidden="1" customWidth="1"/>
    <col min="38" max="39" width="17.625" style="637" hidden="1" customWidth="1"/>
    <col min="40" max="40" width="9" style="637" hidden="1" customWidth="1"/>
    <col min="41" max="41" width="15.5" style="637" hidden="1" customWidth="1"/>
    <col min="42" max="42" width="15.375" style="637" hidden="1" customWidth="1"/>
    <col min="43" max="54" width="9" style="637"/>
    <col min="55" max="16384" width="9" style="638"/>
  </cols>
  <sheetData>
    <row r="1" spans="1:54" ht="16.5">
      <c r="A1" s="752" t="str">
        <f>Cover!B3</f>
        <v>Spec. No.: CC/NT/W-AIS/DOM/A02/24/08413</v>
      </c>
      <c r="B1" s="656"/>
      <c r="C1" s="922"/>
      <c r="D1" s="922"/>
      <c r="E1" s="922"/>
      <c r="F1" s="656"/>
      <c r="G1" s="922"/>
      <c r="H1" s="702"/>
      <c r="I1" s="633"/>
      <c r="J1" s="656"/>
      <c r="K1" s="656"/>
      <c r="L1" s="634"/>
      <c r="M1" s="635"/>
      <c r="N1" s="635"/>
      <c r="O1" s="636"/>
      <c r="P1" s="635" t="s">
        <v>275</v>
      </c>
    </row>
    <row r="2" spans="1:54">
      <c r="A2" s="753"/>
      <c r="B2" s="657"/>
      <c r="C2" s="657"/>
      <c r="D2" s="657"/>
      <c r="E2" s="657"/>
      <c r="F2" s="657"/>
      <c r="G2" s="657"/>
      <c r="H2" s="703"/>
      <c r="I2" s="626"/>
      <c r="J2" s="657"/>
      <c r="K2" s="657"/>
      <c r="L2" s="639"/>
      <c r="M2" s="626"/>
      <c r="N2" s="626"/>
      <c r="O2" s="638"/>
      <c r="P2" s="626"/>
    </row>
    <row r="3" spans="1:54" ht="78" customHeight="1">
      <c r="A3" s="1253" t="str">
        <f>Cover!$B$2</f>
        <v>110kV AIS Substation Extension Package-SS127 under Consultancy services to Electricity Department, Puducherry (PED)</v>
      </c>
      <c r="B3" s="1253"/>
      <c r="C3" s="1253"/>
      <c r="D3" s="1253"/>
      <c r="E3" s="1253"/>
      <c r="F3" s="1253"/>
      <c r="G3" s="1253"/>
      <c r="H3" s="1253"/>
      <c r="I3" s="1253"/>
      <c r="J3" s="1253"/>
      <c r="K3" s="1253"/>
      <c r="L3" s="1253"/>
      <c r="M3" s="1253"/>
      <c r="N3" s="1253"/>
      <c r="O3" s="1253"/>
      <c r="P3" s="1253"/>
      <c r="Q3" s="1253"/>
      <c r="AK3" s="640" t="s">
        <v>263</v>
      </c>
      <c r="AM3" s="658">
        <f>IF(ISERROR(#REF!/('Sch-6'!D14+'Sch-6'!D16+'Sch-6'!D18)),0,#REF!/( 'Sch-6'!D14+'Sch-6'!D16+'Sch-6'!D18))</f>
        <v>0</v>
      </c>
    </row>
    <row r="4" spans="1:54" ht="16.5">
      <c r="A4" s="1255" t="s">
        <v>276</v>
      </c>
      <c r="B4" s="1255"/>
      <c r="C4" s="1255"/>
      <c r="D4" s="1255"/>
      <c r="E4" s="1255"/>
      <c r="F4" s="1255"/>
      <c r="G4" s="1255"/>
      <c r="H4" s="1255"/>
      <c r="I4" s="1255"/>
      <c r="J4" s="1255"/>
      <c r="K4" s="1255"/>
      <c r="L4" s="1255"/>
      <c r="M4" s="1255"/>
      <c r="N4" s="1255"/>
      <c r="O4" s="1255"/>
      <c r="P4" s="1255"/>
      <c r="Q4" s="1255"/>
      <c r="AK4" s="640" t="s">
        <v>265</v>
      </c>
      <c r="AM4" s="658" t="e">
        <f>#REF!</f>
        <v>#REF!</v>
      </c>
    </row>
    <row r="5" spans="1:54">
      <c r="AK5" s="640" t="s">
        <v>277</v>
      </c>
      <c r="AM5" s="658">
        <f>IF(ISERROR(#REF!/#REF!),0,#REF! /#REF!)</f>
        <v>0</v>
      </c>
    </row>
    <row r="6" spans="1:54" ht="16.5">
      <c r="A6" s="755" t="str">
        <f>'Sch-1'!A6</f>
        <v>Bidder’s Name and Address (Sole Bidder) :</v>
      </c>
      <c r="B6" s="660"/>
      <c r="C6" s="923"/>
      <c r="D6" s="923"/>
      <c r="E6" s="923"/>
      <c r="F6" s="660"/>
      <c r="G6" s="923"/>
      <c r="H6" s="705"/>
      <c r="I6" s="699"/>
      <c r="J6" s="660"/>
      <c r="K6" s="660"/>
      <c r="L6" s="644"/>
      <c r="M6" s="696" t="s">
        <v>88</v>
      </c>
      <c r="P6" s="626"/>
      <c r="AK6" s="640" t="s">
        <v>278</v>
      </c>
      <c r="AM6" s="658" t="e">
        <f>#REF!</f>
        <v>#REF!</v>
      </c>
    </row>
    <row r="7" spans="1:54" ht="16.5">
      <c r="A7" s="756" t="str">
        <f>'Sch-1'!A7</f>
        <v/>
      </c>
      <c r="B7" s="661"/>
      <c r="C7" s="924"/>
      <c r="D7" s="924"/>
      <c r="E7" s="924"/>
      <c r="F7" s="661"/>
      <c r="G7" s="924"/>
      <c r="H7" s="706"/>
      <c r="I7" s="661"/>
      <c r="J7" s="661"/>
      <c r="K7" s="661"/>
      <c r="L7" s="661"/>
      <c r="M7" s="1241" t="str">
        <f>'Sch-1'!M7</f>
        <v>Contracts Services, 3rd Floor</v>
      </c>
      <c r="N7" s="1241"/>
      <c r="O7" s="1241"/>
      <c r="P7" s="1241"/>
      <c r="AK7" s="640" t="s">
        <v>268</v>
      </c>
      <c r="AM7" s="658" t="e">
        <f>SUM(AM3:AM6)</f>
        <v>#REF!</v>
      </c>
    </row>
    <row r="8" spans="1:54" ht="16.5">
      <c r="A8" s="755" t="s">
        <v>90</v>
      </c>
      <c r="B8" s="660"/>
      <c r="C8" s="665" t="str">
        <f>IF('Sch-1'!C8=0, "", 'Sch-1'!C8)</f>
        <v/>
      </c>
      <c r="D8" s="923"/>
      <c r="E8" s="923"/>
      <c r="F8" s="660"/>
      <c r="G8" s="923"/>
      <c r="H8" s="705"/>
      <c r="I8" s="699"/>
      <c r="J8" s="660"/>
      <c r="K8" s="660"/>
      <c r="M8" s="1241" t="str">
        <f>'Sch-1'!M8</f>
        <v>Power Grid Corporation of India Ltd.,</v>
      </c>
      <c r="N8" s="1241"/>
      <c r="O8" s="1241"/>
      <c r="P8" s="1241"/>
    </row>
    <row r="9" spans="1:54" ht="16.5">
      <c r="A9" s="755" t="s">
        <v>92</v>
      </c>
      <c r="B9" s="660"/>
      <c r="C9" s="665" t="str">
        <f>IF('Sch-1'!C9=0, "", 'Sch-1'!C9)</f>
        <v/>
      </c>
      <c r="D9" s="923"/>
      <c r="E9" s="923"/>
      <c r="F9" s="660"/>
      <c r="G9" s="923"/>
      <c r="H9" s="705"/>
      <c r="I9" s="699"/>
      <c r="J9" s="660"/>
      <c r="K9" s="660"/>
      <c r="M9" s="1241" t="str">
        <f>'Sch-1'!M9</f>
        <v>"Saudamini", Plot No.-2</v>
      </c>
      <c r="N9" s="1241"/>
      <c r="O9" s="1241"/>
      <c r="P9" s="1241"/>
    </row>
    <row r="10" spans="1:54" ht="16.5" customHeight="1">
      <c r="A10" s="757"/>
      <c r="B10" s="662"/>
      <c r="C10" s="665" t="str">
        <f>IF('Sch-1'!C10=0, "", 'Sch-1'!C10)</f>
        <v/>
      </c>
      <c r="D10" s="663"/>
      <c r="E10" s="663"/>
      <c r="F10" s="662"/>
      <c r="G10" s="663"/>
      <c r="H10" s="707"/>
      <c r="I10" s="645"/>
      <c r="J10" s="662"/>
      <c r="K10" s="662"/>
      <c r="M10" s="700" t="str">
        <f>'Sch-1'!M10</f>
        <v xml:space="preserve">Sector-29, </v>
      </c>
      <c r="N10" s="700"/>
      <c r="O10" s="719"/>
      <c r="P10" s="700"/>
      <c r="AK10" s="640" t="s">
        <v>279</v>
      </c>
      <c r="AM10" s="658">
        <f>'Sch-1'!AA10</f>
        <v>0</v>
      </c>
    </row>
    <row r="11" spans="1:54" ht="16.5" customHeight="1">
      <c r="A11" s="757"/>
      <c r="B11" s="662"/>
      <c r="C11" s="665" t="str">
        <f>IF('Sch-1'!C11=0, "", 'Sch-1'!C11)</f>
        <v/>
      </c>
      <c r="D11" s="663"/>
      <c r="E11" s="663"/>
      <c r="F11" s="662"/>
      <c r="G11" s="663"/>
      <c r="H11" s="707"/>
      <c r="I11" s="645"/>
      <c r="J11" s="662"/>
      <c r="K11" s="662"/>
      <c r="M11" s="1241" t="str">
        <f>'Sch-1'!M11</f>
        <v>Gurgaon (Haryana) - 122001</v>
      </c>
      <c r="N11" s="1241"/>
      <c r="O11" s="1241"/>
      <c r="P11" s="1241"/>
      <c r="AK11" s="640"/>
      <c r="AM11" s="658"/>
    </row>
    <row r="12" spans="1:54">
      <c r="A12" s="758"/>
      <c r="B12" s="663"/>
      <c r="C12" s="663"/>
      <c r="D12" s="663"/>
      <c r="E12" s="663"/>
      <c r="F12" s="663"/>
      <c r="G12" s="663"/>
      <c r="H12" s="707"/>
      <c r="I12" s="700"/>
      <c r="J12" s="663"/>
      <c r="K12" s="663"/>
      <c r="L12" s="664"/>
      <c r="M12" s="665"/>
      <c r="N12" s="665"/>
      <c r="O12" s="645"/>
      <c r="P12" s="626"/>
      <c r="AK12" s="640"/>
      <c r="AM12" s="658"/>
    </row>
    <row r="13" spans="1:54" s="718" customFormat="1" ht="33" customHeight="1">
      <c r="A13" s="908"/>
      <c r="B13" s="908"/>
      <c r="C13" s="909"/>
      <c r="D13" s="909"/>
      <c r="E13" s="909"/>
      <c r="F13" s="908"/>
      <c r="G13" s="909"/>
      <c r="H13" s="921" t="s">
        <v>280</v>
      </c>
      <c r="I13" s="908"/>
      <c r="J13" s="908"/>
      <c r="K13" s="908"/>
      <c r="L13" s="908"/>
      <c r="M13" s="909"/>
      <c r="N13" s="909"/>
      <c r="O13" s="908"/>
      <c r="P13" s="909"/>
      <c r="Q13" s="911"/>
      <c r="R13" s="715"/>
      <c r="S13" s="715"/>
      <c r="T13" s="715"/>
      <c r="U13" s="715"/>
      <c r="V13" s="714"/>
      <c r="W13" s="714"/>
      <c r="X13" s="714"/>
      <c r="Y13" s="714"/>
      <c r="Z13" s="714"/>
      <c r="AA13" s="714"/>
      <c r="AB13" s="714"/>
      <c r="AC13" s="714"/>
      <c r="AD13" s="714"/>
      <c r="AE13" s="714"/>
      <c r="AF13" s="714"/>
      <c r="AG13" s="714"/>
      <c r="AH13" s="714"/>
      <c r="AI13" s="714"/>
      <c r="AJ13" s="714"/>
      <c r="AK13" s="714"/>
      <c r="AL13" s="1246" t="s">
        <v>270</v>
      </c>
      <c r="AM13" s="1246"/>
      <c r="AN13" s="717" t="s">
        <v>247</v>
      </c>
      <c r="AO13" s="1246" t="s">
        <v>271</v>
      </c>
      <c r="AP13" s="1246"/>
      <c r="AQ13" s="714"/>
      <c r="AR13" s="714"/>
      <c r="AS13" s="714"/>
      <c r="AT13" s="714"/>
      <c r="AU13" s="714"/>
      <c r="AV13" s="714"/>
      <c r="AW13" s="714"/>
      <c r="AX13" s="714"/>
      <c r="AY13" s="714"/>
      <c r="AZ13" s="714"/>
      <c r="BA13" s="714"/>
      <c r="BB13" s="714"/>
    </row>
    <row r="14" spans="1:54" ht="16.5">
      <c r="A14" s="757"/>
      <c r="B14" s="662"/>
      <c r="C14" s="663"/>
      <c r="D14" s="663"/>
      <c r="E14" s="663"/>
      <c r="F14" s="662"/>
      <c r="G14" s="663"/>
      <c r="H14" s="707"/>
      <c r="I14" s="645"/>
      <c r="J14" s="662"/>
      <c r="K14" s="662"/>
      <c r="L14" s="662"/>
      <c r="M14" s="663"/>
      <c r="N14" s="663"/>
      <c r="O14" s="662"/>
      <c r="P14" s="663"/>
      <c r="R14" s="715"/>
      <c r="S14" s="715"/>
      <c r="T14" s="666"/>
      <c r="U14" s="666"/>
      <c r="AL14" s="667"/>
      <c r="AM14" s="667"/>
      <c r="AN14" s="641"/>
      <c r="AO14" s="667"/>
      <c r="AP14" s="667"/>
    </row>
    <row r="15" spans="1:54" ht="16.5">
      <c r="A15" s="757"/>
      <c r="B15" s="662"/>
      <c r="C15" s="663"/>
      <c r="D15" s="663"/>
      <c r="E15" s="663"/>
      <c r="F15" s="662"/>
      <c r="G15" s="663"/>
      <c r="H15" s="707"/>
      <c r="I15" s="645"/>
      <c r="J15" s="662"/>
      <c r="K15" s="662"/>
      <c r="L15" s="662"/>
      <c r="M15" s="663"/>
      <c r="N15" s="1237" t="s">
        <v>98</v>
      </c>
      <c r="O15" s="1237"/>
      <c r="P15" s="1237"/>
      <c r="R15" s="715"/>
      <c r="S15" s="715"/>
      <c r="T15" s="666"/>
      <c r="U15" s="666"/>
      <c r="AL15" s="667"/>
      <c r="AM15" s="667"/>
      <c r="AN15" s="641"/>
      <c r="AO15" s="667"/>
      <c r="AP15" s="667"/>
    </row>
    <row r="16" spans="1:54" ht="148.5" customHeight="1">
      <c r="A16" s="865" t="s">
        <v>100</v>
      </c>
      <c r="B16" s="842" t="s">
        <v>101</v>
      </c>
      <c r="C16" s="842" t="s">
        <v>102</v>
      </c>
      <c r="D16" s="842" t="s">
        <v>281</v>
      </c>
      <c r="E16" s="842" t="s">
        <v>282</v>
      </c>
      <c r="F16" s="842" t="s">
        <v>103</v>
      </c>
      <c r="G16" s="866" t="s">
        <v>283</v>
      </c>
      <c r="H16" s="781" t="s">
        <v>284</v>
      </c>
      <c r="I16" s="782" t="s">
        <v>285</v>
      </c>
      <c r="J16" s="782" t="s">
        <v>107</v>
      </c>
      <c r="K16" s="782" t="s">
        <v>108</v>
      </c>
      <c r="L16" s="842" t="s">
        <v>251</v>
      </c>
      <c r="M16" s="843" t="s">
        <v>110</v>
      </c>
      <c r="N16" s="843" t="s">
        <v>252</v>
      </c>
      <c r="O16" s="842" t="s">
        <v>286</v>
      </c>
      <c r="P16" s="842" t="s">
        <v>287</v>
      </c>
      <c r="Q16" s="912" t="s">
        <v>288</v>
      </c>
      <c r="R16" s="715"/>
      <c r="S16" s="715"/>
      <c r="T16" s="666"/>
      <c r="U16" s="666"/>
      <c r="AL16" s="668" t="s">
        <v>289</v>
      </c>
      <c r="AM16" s="668" t="s">
        <v>290</v>
      </c>
      <c r="AN16" s="641"/>
      <c r="AO16" s="668" t="s">
        <v>289</v>
      </c>
      <c r="AP16" s="668" t="s">
        <v>290</v>
      </c>
    </row>
    <row r="17" spans="1:54" s="718" customFormat="1" ht="16.5">
      <c r="A17" s="867">
        <v>1</v>
      </c>
      <c r="B17" s="868">
        <v>2</v>
      </c>
      <c r="C17" s="868">
        <v>3</v>
      </c>
      <c r="D17" s="868">
        <v>4</v>
      </c>
      <c r="E17" s="868">
        <v>5</v>
      </c>
      <c r="F17" s="869">
        <v>6</v>
      </c>
      <c r="G17" s="868">
        <v>7</v>
      </c>
      <c r="H17" s="787">
        <v>8</v>
      </c>
      <c r="I17" s="788">
        <v>9</v>
      </c>
      <c r="J17" s="788">
        <v>10</v>
      </c>
      <c r="K17" s="788">
        <v>11</v>
      </c>
      <c r="L17" s="870">
        <v>12</v>
      </c>
      <c r="M17" s="870">
        <v>13</v>
      </c>
      <c r="N17" s="870">
        <v>14</v>
      </c>
      <c r="O17" s="870">
        <v>15</v>
      </c>
      <c r="P17" s="870" t="s">
        <v>291</v>
      </c>
      <c r="Q17" s="870">
        <v>17</v>
      </c>
      <c r="R17" s="715"/>
      <c r="S17" s="715"/>
      <c r="T17" s="715"/>
      <c r="U17" s="715"/>
      <c r="V17" s="714"/>
      <c r="W17" s="714"/>
      <c r="X17" s="714"/>
      <c r="Y17" s="714"/>
      <c r="Z17" s="714"/>
      <c r="AA17" s="714"/>
      <c r="AB17" s="714"/>
      <c r="AC17" s="714"/>
      <c r="AD17" s="714"/>
      <c r="AE17" s="714"/>
      <c r="AF17" s="714"/>
      <c r="AG17" s="714"/>
      <c r="AH17" s="714"/>
      <c r="AI17" s="714"/>
      <c r="AJ17" s="714"/>
      <c r="AK17" s="714"/>
      <c r="AL17" s="716">
        <v>5</v>
      </c>
      <c r="AM17" s="716" t="s">
        <v>240</v>
      </c>
      <c r="AN17" s="717"/>
      <c r="AO17" s="716">
        <v>5</v>
      </c>
      <c r="AP17" s="716" t="s">
        <v>240</v>
      </c>
      <c r="AQ17" s="714"/>
      <c r="AR17" s="714"/>
      <c r="AS17" s="714"/>
      <c r="AT17" s="714"/>
      <c r="AU17" s="714"/>
      <c r="AV17" s="714"/>
      <c r="AW17" s="714"/>
      <c r="AX17" s="714"/>
      <c r="AY17" s="714"/>
      <c r="AZ17" s="714"/>
      <c r="BA17" s="714"/>
      <c r="BB17" s="714"/>
    </row>
    <row r="18" spans="1:54" s="718" customFormat="1" ht="38.25" customHeight="1">
      <c r="A18" s="894" t="s">
        <v>116</v>
      </c>
      <c r="B18" s="1250" t="s">
        <v>256</v>
      </c>
      <c r="C18" s="1251"/>
      <c r="D18" s="1251"/>
      <c r="E18" s="1251"/>
      <c r="F18" s="1251"/>
      <c r="G18" s="1251"/>
      <c r="H18" s="1251"/>
      <c r="I18" s="1251"/>
      <c r="J18" s="1251"/>
      <c r="K18" s="1251"/>
      <c r="L18" s="1252"/>
      <c r="M18" s="895"/>
      <c r="N18" s="895"/>
      <c r="O18" s="895"/>
      <c r="P18" s="895"/>
      <c r="Q18" s="895"/>
      <c r="R18" s="715"/>
      <c r="S18" s="715"/>
      <c r="T18" s="715"/>
      <c r="U18" s="715"/>
      <c r="V18" s="714"/>
      <c r="W18" s="714"/>
      <c r="X18" s="714"/>
      <c r="Y18" s="714"/>
      <c r="Z18" s="714"/>
      <c r="AA18" s="714"/>
      <c r="AB18" s="714"/>
      <c r="AC18" s="714"/>
      <c r="AD18" s="714"/>
      <c r="AE18" s="714"/>
      <c r="AF18" s="714"/>
      <c r="AG18" s="714"/>
      <c r="AH18" s="714"/>
      <c r="AI18" s="714"/>
      <c r="AJ18" s="714"/>
      <c r="AK18" s="714"/>
      <c r="AL18" s="716"/>
      <c r="AM18" s="716"/>
      <c r="AN18" s="717"/>
      <c r="AO18" s="716"/>
      <c r="AP18" s="716"/>
      <c r="AQ18" s="714"/>
      <c r="AR18" s="714"/>
      <c r="AS18" s="714"/>
      <c r="AT18" s="714"/>
      <c r="AU18" s="714"/>
      <c r="AV18" s="714"/>
      <c r="AW18" s="714"/>
      <c r="AX18" s="714"/>
      <c r="AY18" s="714"/>
      <c r="AZ18" s="714"/>
      <c r="BA18" s="714"/>
      <c r="BB18" s="714"/>
    </row>
    <row r="19" spans="1:54" s="616" customFormat="1" ht="47.25" customHeight="1">
      <c r="A19" s="889">
        <v>1</v>
      </c>
      <c r="B19" s="896">
        <v>7000027953</v>
      </c>
      <c r="C19" s="898">
        <v>30</v>
      </c>
      <c r="D19" s="898">
        <v>20</v>
      </c>
      <c r="E19" s="898">
        <v>10</v>
      </c>
      <c r="F19" s="896" t="s">
        <v>118</v>
      </c>
      <c r="G19" s="898">
        <v>100006997</v>
      </c>
      <c r="H19" s="898">
        <v>998736</v>
      </c>
      <c r="I19" s="890"/>
      <c r="J19" s="898">
        <v>18</v>
      </c>
      <c r="K19" s="891"/>
      <c r="L19" s="1070" t="s">
        <v>292</v>
      </c>
      <c r="M19" s="907" t="s">
        <v>122</v>
      </c>
      <c r="N19" s="907">
        <v>2</v>
      </c>
      <c r="O19" s="890"/>
      <c r="P19" s="913" t="str">
        <f>IF(O19=0, "Included", IF(ISERROR(N19*O19), O19, N19*O19))</f>
        <v>Included</v>
      </c>
      <c r="Q19" s="913">
        <f>S19</f>
        <v>0</v>
      </c>
      <c r="R19" s="1074">
        <f>IF(P19="Included",0,P19)</f>
        <v>0</v>
      </c>
      <c r="S19" s="1074">
        <f>IF(K19="",(R19*J19/100),(R19*K19))</f>
        <v>0</v>
      </c>
      <c r="T19" s="617"/>
      <c r="U19" s="617"/>
      <c r="AD19" s="749"/>
    </row>
    <row r="20" spans="1:54" s="616" customFormat="1" ht="47.25" customHeight="1">
      <c r="A20" s="889">
        <v>2</v>
      </c>
      <c r="B20" s="896">
        <v>7000027953</v>
      </c>
      <c r="C20" s="898">
        <v>30</v>
      </c>
      <c r="D20" s="898">
        <v>20</v>
      </c>
      <c r="E20" s="898">
        <v>20</v>
      </c>
      <c r="F20" s="896" t="s">
        <v>118</v>
      </c>
      <c r="G20" s="898">
        <v>100040378</v>
      </c>
      <c r="H20" s="898">
        <v>998736</v>
      </c>
      <c r="I20" s="890"/>
      <c r="J20" s="898">
        <v>18</v>
      </c>
      <c r="K20" s="891"/>
      <c r="L20" s="1070" t="s">
        <v>293</v>
      </c>
      <c r="M20" s="907" t="s">
        <v>120</v>
      </c>
      <c r="N20" s="907">
        <v>2</v>
      </c>
      <c r="O20" s="890"/>
      <c r="P20" s="913" t="str">
        <f t="shared" ref="P20:P50" si="0">IF(O20=0, "Included", IF(ISERROR(N20*O20), O20, N20*O20))</f>
        <v>Included</v>
      </c>
      <c r="Q20" s="913">
        <f>S20</f>
        <v>0</v>
      </c>
      <c r="R20" s="1074">
        <f t="shared" ref="R20:R50" si="1">IF(P20="Included",0,P20)</f>
        <v>0</v>
      </c>
      <c r="S20" s="1074">
        <f t="shared" ref="S20:S50" si="2">IF(K20="",(R20*J20/100),(R20*K20))</f>
        <v>0</v>
      </c>
      <c r="T20" s="617"/>
      <c r="U20" s="617"/>
      <c r="AD20" s="749"/>
    </row>
    <row r="21" spans="1:54" s="616" customFormat="1" ht="131.25" customHeight="1">
      <c r="A21" s="889">
        <v>3</v>
      </c>
      <c r="B21" s="896">
        <v>7000027953</v>
      </c>
      <c r="C21" s="898">
        <v>130</v>
      </c>
      <c r="D21" s="898">
        <v>40</v>
      </c>
      <c r="E21" s="898">
        <v>10</v>
      </c>
      <c r="F21" s="896" t="s">
        <v>294</v>
      </c>
      <c r="G21" s="898">
        <v>100000747</v>
      </c>
      <c r="H21" s="898">
        <v>998736</v>
      </c>
      <c r="I21" s="890"/>
      <c r="J21" s="898">
        <v>18</v>
      </c>
      <c r="K21" s="891"/>
      <c r="L21" s="1070" t="s">
        <v>295</v>
      </c>
      <c r="M21" s="907" t="s">
        <v>120</v>
      </c>
      <c r="N21" s="907">
        <v>2</v>
      </c>
      <c r="O21" s="890"/>
      <c r="P21" s="913" t="str">
        <f t="shared" si="0"/>
        <v>Included</v>
      </c>
      <c r="Q21" s="913">
        <f>S21</f>
        <v>0</v>
      </c>
      <c r="R21" s="1074">
        <f t="shared" si="1"/>
        <v>0</v>
      </c>
      <c r="S21" s="1074">
        <f t="shared" si="2"/>
        <v>0</v>
      </c>
      <c r="T21" s="617"/>
      <c r="U21" s="617"/>
      <c r="AD21" s="749"/>
    </row>
    <row r="22" spans="1:54" s="616" customFormat="1" ht="47.25" customHeight="1">
      <c r="A22" s="889">
        <v>4</v>
      </c>
      <c r="B22" s="896">
        <v>7000027953</v>
      </c>
      <c r="C22" s="898">
        <v>130</v>
      </c>
      <c r="D22" s="898">
        <v>40</v>
      </c>
      <c r="E22" s="898">
        <v>20</v>
      </c>
      <c r="F22" s="896" t="s">
        <v>294</v>
      </c>
      <c r="G22" s="898">
        <v>100000746</v>
      </c>
      <c r="H22" s="898">
        <v>998736</v>
      </c>
      <c r="I22" s="890"/>
      <c r="J22" s="898">
        <v>18</v>
      </c>
      <c r="K22" s="891"/>
      <c r="L22" s="1070" t="s">
        <v>126</v>
      </c>
      <c r="M22" s="907" t="s">
        <v>120</v>
      </c>
      <c r="N22" s="907">
        <v>2</v>
      </c>
      <c r="O22" s="890"/>
      <c r="P22" s="913" t="str">
        <f t="shared" si="0"/>
        <v>Included</v>
      </c>
      <c r="Q22" s="913">
        <f>S22</f>
        <v>0</v>
      </c>
      <c r="R22" s="1074">
        <f t="shared" si="1"/>
        <v>0</v>
      </c>
      <c r="S22" s="1074">
        <f t="shared" si="2"/>
        <v>0</v>
      </c>
      <c r="T22" s="617"/>
      <c r="U22" s="617"/>
      <c r="AD22" s="749"/>
    </row>
    <row r="23" spans="1:54" s="616" customFormat="1" ht="39.75" customHeight="1">
      <c r="A23" s="889">
        <v>5</v>
      </c>
      <c r="B23" s="896">
        <v>7000027953</v>
      </c>
      <c r="C23" s="898">
        <v>130</v>
      </c>
      <c r="D23" s="898">
        <v>40</v>
      </c>
      <c r="E23" s="898">
        <v>30</v>
      </c>
      <c r="F23" s="896" t="s">
        <v>294</v>
      </c>
      <c r="G23" s="898">
        <v>100000744</v>
      </c>
      <c r="H23" s="898">
        <v>998736</v>
      </c>
      <c r="I23" s="890"/>
      <c r="J23" s="898">
        <v>18</v>
      </c>
      <c r="K23" s="891"/>
      <c r="L23" s="1070" t="s">
        <v>296</v>
      </c>
      <c r="M23" s="907" t="s">
        <v>120</v>
      </c>
      <c r="N23" s="907">
        <v>4</v>
      </c>
      <c r="O23" s="890"/>
      <c r="P23" s="913" t="str">
        <f t="shared" si="0"/>
        <v>Included</v>
      </c>
      <c r="Q23" s="913">
        <f t="shared" ref="Q23:Q29" si="3">S23</f>
        <v>0</v>
      </c>
      <c r="R23" s="1074">
        <f t="shared" si="1"/>
        <v>0</v>
      </c>
      <c r="S23" s="1074">
        <f t="shared" si="2"/>
        <v>0</v>
      </c>
      <c r="T23" s="617"/>
      <c r="U23" s="617"/>
      <c r="AD23" s="749"/>
    </row>
    <row r="24" spans="1:54" s="616" customFormat="1" ht="47.25" customHeight="1">
      <c r="A24" s="889">
        <v>6</v>
      </c>
      <c r="B24" s="896">
        <v>7000027953</v>
      </c>
      <c r="C24" s="898">
        <v>130</v>
      </c>
      <c r="D24" s="898">
        <v>40</v>
      </c>
      <c r="E24" s="898">
        <v>40</v>
      </c>
      <c r="F24" s="896" t="s">
        <v>294</v>
      </c>
      <c r="G24" s="898">
        <v>100001891</v>
      </c>
      <c r="H24" s="898">
        <v>998736</v>
      </c>
      <c r="I24" s="890"/>
      <c r="J24" s="898">
        <v>18</v>
      </c>
      <c r="K24" s="891"/>
      <c r="L24" s="1070" t="s">
        <v>128</v>
      </c>
      <c r="M24" s="907" t="s">
        <v>120</v>
      </c>
      <c r="N24" s="907">
        <v>1</v>
      </c>
      <c r="O24" s="890"/>
      <c r="P24" s="913" t="str">
        <f t="shared" si="0"/>
        <v>Included</v>
      </c>
      <c r="Q24" s="913">
        <f t="shared" si="3"/>
        <v>0</v>
      </c>
      <c r="R24" s="1074">
        <f t="shared" si="1"/>
        <v>0</v>
      </c>
      <c r="S24" s="1074">
        <f t="shared" si="2"/>
        <v>0</v>
      </c>
      <c r="T24" s="617"/>
      <c r="U24" s="617"/>
      <c r="AD24" s="749"/>
    </row>
    <row r="25" spans="1:54" s="616" customFormat="1" ht="47.25" customHeight="1">
      <c r="A25" s="889">
        <v>7</v>
      </c>
      <c r="B25" s="896">
        <v>7000027953</v>
      </c>
      <c r="C25" s="898">
        <v>130</v>
      </c>
      <c r="D25" s="898">
        <v>40</v>
      </c>
      <c r="E25" s="898">
        <v>50</v>
      </c>
      <c r="F25" s="896" t="s">
        <v>294</v>
      </c>
      <c r="G25" s="898">
        <v>100000773</v>
      </c>
      <c r="H25" s="898">
        <v>998736</v>
      </c>
      <c r="I25" s="890"/>
      <c r="J25" s="898">
        <v>18</v>
      </c>
      <c r="K25" s="891"/>
      <c r="L25" s="1070" t="s">
        <v>297</v>
      </c>
      <c r="M25" s="907" t="s">
        <v>120</v>
      </c>
      <c r="N25" s="907">
        <v>4</v>
      </c>
      <c r="O25" s="890"/>
      <c r="P25" s="913" t="str">
        <f t="shared" si="0"/>
        <v>Included</v>
      </c>
      <c r="Q25" s="913">
        <f t="shared" si="3"/>
        <v>0</v>
      </c>
      <c r="R25" s="1074">
        <f t="shared" si="1"/>
        <v>0</v>
      </c>
      <c r="S25" s="1074">
        <f t="shared" si="2"/>
        <v>0</v>
      </c>
      <c r="T25" s="617"/>
      <c r="U25" s="617"/>
      <c r="AD25" s="749"/>
    </row>
    <row r="26" spans="1:54" s="616" customFormat="1" ht="66" customHeight="1">
      <c r="A26" s="889">
        <v>8</v>
      </c>
      <c r="B26" s="896">
        <v>7000027953</v>
      </c>
      <c r="C26" s="898">
        <v>130</v>
      </c>
      <c r="D26" s="898">
        <v>40</v>
      </c>
      <c r="E26" s="898">
        <v>60</v>
      </c>
      <c r="F26" s="896" t="s">
        <v>294</v>
      </c>
      <c r="G26" s="898">
        <v>100006998</v>
      </c>
      <c r="H26" s="898">
        <v>998736</v>
      </c>
      <c r="I26" s="890"/>
      <c r="J26" s="898">
        <v>18</v>
      </c>
      <c r="K26" s="891"/>
      <c r="L26" s="1070" t="s">
        <v>298</v>
      </c>
      <c r="M26" s="907" t="s">
        <v>120</v>
      </c>
      <c r="N26" s="907">
        <v>12</v>
      </c>
      <c r="O26" s="890"/>
      <c r="P26" s="913" t="str">
        <f t="shared" si="0"/>
        <v>Included</v>
      </c>
      <c r="Q26" s="913">
        <f t="shared" si="3"/>
        <v>0</v>
      </c>
      <c r="R26" s="1074">
        <f t="shared" si="1"/>
        <v>0</v>
      </c>
      <c r="S26" s="1074">
        <f t="shared" si="2"/>
        <v>0</v>
      </c>
      <c r="T26" s="617"/>
      <c r="U26" s="617"/>
      <c r="AD26" s="749"/>
    </row>
    <row r="27" spans="1:54" s="616" customFormat="1" ht="54" customHeight="1">
      <c r="A27" s="889">
        <v>9</v>
      </c>
      <c r="B27" s="896">
        <v>7000027953</v>
      </c>
      <c r="C27" s="898">
        <v>130</v>
      </c>
      <c r="D27" s="898">
        <v>40</v>
      </c>
      <c r="E27" s="898">
        <v>70</v>
      </c>
      <c r="F27" s="896" t="s">
        <v>294</v>
      </c>
      <c r="G27" s="898">
        <v>100000839</v>
      </c>
      <c r="H27" s="898">
        <v>998736</v>
      </c>
      <c r="I27" s="890"/>
      <c r="J27" s="898">
        <v>18</v>
      </c>
      <c r="K27" s="891"/>
      <c r="L27" s="1070" t="s">
        <v>124</v>
      </c>
      <c r="M27" s="907" t="s">
        <v>120</v>
      </c>
      <c r="N27" s="907">
        <v>2</v>
      </c>
      <c r="O27" s="890"/>
      <c r="P27" s="913" t="str">
        <f t="shared" si="0"/>
        <v>Included</v>
      </c>
      <c r="Q27" s="913">
        <f t="shared" si="3"/>
        <v>0</v>
      </c>
      <c r="R27" s="1074">
        <f t="shared" si="1"/>
        <v>0</v>
      </c>
      <c r="S27" s="1074">
        <f t="shared" si="2"/>
        <v>0</v>
      </c>
      <c r="T27" s="617"/>
      <c r="U27" s="617"/>
      <c r="AD27" s="749"/>
    </row>
    <row r="28" spans="1:54" s="616" customFormat="1" ht="69.75" customHeight="1">
      <c r="A28" s="889">
        <v>10</v>
      </c>
      <c r="B28" s="896">
        <v>7000027953</v>
      </c>
      <c r="C28" s="898">
        <v>130</v>
      </c>
      <c r="D28" s="898">
        <v>40</v>
      </c>
      <c r="E28" s="898">
        <v>80</v>
      </c>
      <c r="F28" s="896" t="s">
        <v>294</v>
      </c>
      <c r="G28" s="898">
        <v>100040833</v>
      </c>
      <c r="H28" s="898">
        <v>998736</v>
      </c>
      <c r="I28" s="890"/>
      <c r="J28" s="898">
        <v>18</v>
      </c>
      <c r="K28" s="891"/>
      <c r="L28" s="1070" t="s">
        <v>299</v>
      </c>
      <c r="M28" s="907" t="s">
        <v>120</v>
      </c>
      <c r="N28" s="907">
        <v>6</v>
      </c>
      <c r="O28" s="890"/>
      <c r="P28" s="913" t="str">
        <f t="shared" si="0"/>
        <v>Included</v>
      </c>
      <c r="Q28" s="913">
        <f t="shared" si="3"/>
        <v>0</v>
      </c>
      <c r="R28" s="1074">
        <f t="shared" si="1"/>
        <v>0</v>
      </c>
      <c r="S28" s="1074">
        <f t="shared" si="2"/>
        <v>0</v>
      </c>
      <c r="T28" s="617"/>
      <c r="U28" s="617"/>
      <c r="AD28" s="749"/>
    </row>
    <row r="29" spans="1:54" s="616" customFormat="1" ht="45" customHeight="1">
      <c r="A29" s="889">
        <v>11</v>
      </c>
      <c r="B29" s="896">
        <v>7000027953</v>
      </c>
      <c r="C29" s="898">
        <v>310</v>
      </c>
      <c r="D29" s="898">
        <v>110</v>
      </c>
      <c r="E29" s="898">
        <v>10</v>
      </c>
      <c r="F29" s="896" t="s">
        <v>149</v>
      </c>
      <c r="G29" s="898">
        <v>100002307</v>
      </c>
      <c r="H29" s="898">
        <v>998731</v>
      </c>
      <c r="I29" s="890"/>
      <c r="J29" s="898">
        <v>18</v>
      </c>
      <c r="K29" s="891"/>
      <c r="L29" s="1070" t="s">
        <v>300</v>
      </c>
      <c r="M29" s="907" t="s">
        <v>122</v>
      </c>
      <c r="N29" s="907">
        <v>2</v>
      </c>
      <c r="O29" s="890"/>
      <c r="P29" s="913" t="str">
        <f t="shared" si="0"/>
        <v>Included</v>
      </c>
      <c r="Q29" s="913">
        <f t="shared" si="3"/>
        <v>0</v>
      </c>
      <c r="R29" s="1074">
        <f t="shared" si="1"/>
        <v>0</v>
      </c>
      <c r="S29" s="1074">
        <f t="shared" si="2"/>
        <v>0</v>
      </c>
      <c r="T29" s="617"/>
      <c r="U29" s="617"/>
      <c r="AD29" s="749"/>
    </row>
    <row r="30" spans="1:54" s="616" customFormat="1" ht="47.25" customHeight="1">
      <c r="A30" s="889">
        <v>12</v>
      </c>
      <c r="B30" s="896">
        <v>7000027953</v>
      </c>
      <c r="C30" s="898">
        <v>310</v>
      </c>
      <c r="D30" s="898">
        <v>110</v>
      </c>
      <c r="E30" s="898">
        <v>20</v>
      </c>
      <c r="F30" s="896" t="s">
        <v>149</v>
      </c>
      <c r="G30" s="898">
        <v>100002030</v>
      </c>
      <c r="H30" s="898">
        <v>998731</v>
      </c>
      <c r="I30" s="890"/>
      <c r="J30" s="898">
        <v>18</v>
      </c>
      <c r="K30" s="891"/>
      <c r="L30" s="1070" t="s">
        <v>301</v>
      </c>
      <c r="M30" s="907" t="s">
        <v>122</v>
      </c>
      <c r="N30" s="907">
        <v>2</v>
      </c>
      <c r="O30" s="890"/>
      <c r="P30" s="913" t="str">
        <f t="shared" si="0"/>
        <v>Included</v>
      </c>
      <c r="Q30" s="913">
        <f>S30</f>
        <v>0</v>
      </c>
      <c r="R30" s="1074">
        <f t="shared" si="1"/>
        <v>0</v>
      </c>
      <c r="S30" s="1074">
        <f t="shared" si="2"/>
        <v>0</v>
      </c>
      <c r="T30" s="617"/>
      <c r="U30" s="617"/>
      <c r="AD30" s="749"/>
    </row>
    <row r="31" spans="1:54" s="616" customFormat="1" ht="47.25" customHeight="1">
      <c r="A31" s="889">
        <v>13</v>
      </c>
      <c r="B31" s="896">
        <v>7000027953</v>
      </c>
      <c r="C31" s="898">
        <v>310</v>
      </c>
      <c r="D31" s="898">
        <v>110</v>
      </c>
      <c r="E31" s="898">
        <v>30</v>
      </c>
      <c r="F31" s="896" t="s">
        <v>149</v>
      </c>
      <c r="G31" s="898">
        <v>100002028</v>
      </c>
      <c r="H31" s="898">
        <v>998731</v>
      </c>
      <c r="I31" s="890"/>
      <c r="J31" s="898">
        <v>18</v>
      </c>
      <c r="K31" s="891"/>
      <c r="L31" s="1070" t="s">
        <v>302</v>
      </c>
      <c r="M31" s="907" t="s">
        <v>122</v>
      </c>
      <c r="N31" s="907">
        <v>4</v>
      </c>
      <c r="O31" s="890"/>
      <c r="P31" s="913" t="str">
        <f t="shared" si="0"/>
        <v>Included</v>
      </c>
      <c r="Q31" s="913">
        <f>S31</f>
        <v>0</v>
      </c>
      <c r="R31" s="1074">
        <f t="shared" si="1"/>
        <v>0</v>
      </c>
      <c r="S31" s="1074">
        <f t="shared" si="2"/>
        <v>0</v>
      </c>
      <c r="T31" s="617"/>
      <c r="U31" s="617"/>
      <c r="AD31" s="749"/>
    </row>
    <row r="32" spans="1:54" s="616" customFormat="1" ht="47.25" customHeight="1">
      <c r="A32" s="889">
        <v>14</v>
      </c>
      <c r="B32" s="896">
        <v>7000027953</v>
      </c>
      <c r="C32" s="898">
        <v>310</v>
      </c>
      <c r="D32" s="898">
        <v>110</v>
      </c>
      <c r="E32" s="898">
        <v>40</v>
      </c>
      <c r="F32" s="896" t="s">
        <v>149</v>
      </c>
      <c r="G32" s="898">
        <v>100002023</v>
      </c>
      <c r="H32" s="898">
        <v>998731</v>
      </c>
      <c r="I32" s="890"/>
      <c r="J32" s="898">
        <v>18</v>
      </c>
      <c r="K32" s="891"/>
      <c r="L32" s="1070" t="s">
        <v>303</v>
      </c>
      <c r="M32" s="907" t="s">
        <v>122</v>
      </c>
      <c r="N32" s="907">
        <v>1</v>
      </c>
      <c r="O32" s="890"/>
      <c r="P32" s="913" t="str">
        <f t="shared" si="0"/>
        <v>Included</v>
      </c>
      <c r="Q32" s="913">
        <f>S32</f>
        <v>0</v>
      </c>
      <c r="R32" s="1074">
        <f t="shared" si="1"/>
        <v>0</v>
      </c>
      <c r="S32" s="1074">
        <f t="shared" si="2"/>
        <v>0</v>
      </c>
      <c r="T32" s="617"/>
      <c r="U32" s="617"/>
      <c r="AD32" s="749"/>
    </row>
    <row r="33" spans="1:30" s="616" customFormat="1" ht="47.25" customHeight="1">
      <c r="A33" s="889">
        <v>15</v>
      </c>
      <c r="B33" s="896">
        <v>7000027953</v>
      </c>
      <c r="C33" s="898">
        <v>310</v>
      </c>
      <c r="D33" s="898">
        <v>110</v>
      </c>
      <c r="E33" s="898">
        <v>60</v>
      </c>
      <c r="F33" s="896" t="s">
        <v>149</v>
      </c>
      <c r="G33" s="898">
        <v>100054746</v>
      </c>
      <c r="H33" s="898">
        <v>998731</v>
      </c>
      <c r="I33" s="890"/>
      <c r="J33" s="898">
        <v>18</v>
      </c>
      <c r="K33" s="891"/>
      <c r="L33" s="1070" t="s">
        <v>304</v>
      </c>
      <c r="M33" s="907" t="s">
        <v>122</v>
      </c>
      <c r="N33" s="907">
        <v>2</v>
      </c>
      <c r="O33" s="890"/>
      <c r="P33" s="913" t="str">
        <f t="shared" si="0"/>
        <v>Included</v>
      </c>
      <c r="Q33" s="913">
        <f t="shared" ref="Q33:Q50" si="4">S33</f>
        <v>0</v>
      </c>
      <c r="R33" s="1074">
        <f t="shared" si="1"/>
        <v>0</v>
      </c>
      <c r="S33" s="1074">
        <f t="shared" si="2"/>
        <v>0</v>
      </c>
      <c r="T33" s="617"/>
      <c r="U33" s="617"/>
      <c r="AD33" s="749"/>
    </row>
    <row r="34" spans="1:30" s="616" customFormat="1" ht="47.25" customHeight="1">
      <c r="A34" s="889">
        <v>16</v>
      </c>
      <c r="B34" s="896">
        <v>7000027953</v>
      </c>
      <c r="C34" s="898">
        <v>310</v>
      </c>
      <c r="D34" s="898">
        <v>110</v>
      </c>
      <c r="E34" s="898">
        <v>70</v>
      </c>
      <c r="F34" s="896" t="s">
        <v>149</v>
      </c>
      <c r="G34" s="898">
        <v>100054747</v>
      </c>
      <c r="H34" s="898">
        <v>995429</v>
      </c>
      <c r="I34" s="890"/>
      <c r="J34" s="898">
        <v>18</v>
      </c>
      <c r="K34" s="891"/>
      <c r="L34" s="1070" t="s">
        <v>305</v>
      </c>
      <c r="M34" s="907" t="s">
        <v>193</v>
      </c>
      <c r="N34" s="907">
        <v>1</v>
      </c>
      <c r="O34" s="890"/>
      <c r="P34" s="913" t="str">
        <f t="shared" si="0"/>
        <v>Included</v>
      </c>
      <c r="Q34" s="913">
        <f t="shared" si="4"/>
        <v>0</v>
      </c>
      <c r="R34" s="1074">
        <f t="shared" si="1"/>
        <v>0</v>
      </c>
      <c r="S34" s="1074">
        <f t="shared" si="2"/>
        <v>0</v>
      </c>
      <c r="T34" s="617"/>
      <c r="U34" s="617"/>
      <c r="AD34" s="749"/>
    </row>
    <row r="35" spans="1:30" s="616" customFormat="1" ht="76.5" customHeight="1">
      <c r="A35" s="889">
        <v>17</v>
      </c>
      <c r="B35" s="896">
        <v>7000027953</v>
      </c>
      <c r="C35" s="898">
        <v>390</v>
      </c>
      <c r="D35" s="898">
        <v>130</v>
      </c>
      <c r="E35" s="898">
        <v>10</v>
      </c>
      <c r="F35" s="896" t="s">
        <v>142</v>
      </c>
      <c r="G35" s="898">
        <v>100007059</v>
      </c>
      <c r="H35" s="898">
        <v>995461</v>
      </c>
      <c r="I35" s="890"/>
      <c r="J35" s="898">
        <v>18</v>
      </c>
      <c r="K35" s="891"/>
      <c r="L35" s="1070" t="s">
        <v>306</v>
      </c>
      <c r="M35" s="907" t="s">
        <v>148</v>
      </c>
      <c r="N35" s="907">
        <v>290</v>
      </c>
      <c r="O35" s="890"/>
      <c r="P35" s="913" t="str">
        <f t="shared" si="0"/>
        <v>Included</v>
      </c>
      <c r="Q35" s="913">
        <f t="shared" si="4"/>
        <v>0</v>
      </c>
      <c r="R35" s="1074">
        <f t="shared" si="1"/>
        <v>0</v>
      </c>
      <c r="S35" s="1074">
        <f t="shared" si="2"/>
        <v>0</v>
      </c>
      <c r="T35" s="617"/>
      <c r="U35" s="617"/>
      <c r="AD35" s="749"/>
    </row>
    <row r="36" spans="1:30" s="616" customFormat="1" ht="42.75" customHeight="1">
      <c r="A36" s="889">
        <v>18</v>
      </c>
      <c r="B36" s="896">
        <v>7000027953</v>
      </c>
      <c r="C36" s="898">
        <v>400</v>
      </c>
      <c r="D36" s="898">
        <v>140</v>
      </c>
      <c r="E36" s="898">
        <v>10</v>
      </c>
      <c r="F36" s="896" t="s">
        <v>307</v>
      </c>
      <c r="G36" s="898">
        <v>100004518</v>
      </c>
      <c r="H36" s="898">
        <v>995433</v>
      </c>
      <c r="I36" s="890"/>
      <c r="J36" s="898">
        <v>18</v>
      </c>
      <c r="K36" s="891"/>
      <c r="L36" s="1070" t="s">
        <v>308</v>
      </c>
      <c r="M36" s="907" t="s">
        <v>309</v>
      </c>
      <c r="N36" s="907">
        <v>4743</v>
      </c>
      <c r="O36" s="890"/>
      <c r="P36" s="913" t="str">
        <f t="shared" si="0"/>
        <v>Included</v>
      </c>
      <c r="Q36" s="913">
        <f t="shared" si="4"/>
        <v>0</v>
      </c>
      <c r="R36" s="1074">
        <f t="shared" si="1"/>
        <v>0</v>
      </c>
      <c r="S36" s="1074">
        <f t="shared" si="2"/>
        <v>0</v>
      </c>
      <c r="T36" s="617"/>
      <c r="U36" s="617"/>
      <c r="AD36" s="749"/>
    </row>
    <row r="37" spans="1:30" s="616" customFormat="1" ht="45.75" customHeight="1">
      <c r="A37" s="889">
        <v>19</v>
      </c>
      <c r="B37" s="896">
        <v>7000027953</v>
      </c>
      <c r="C37" s="898">
        <v>400</v>
      </c>
      <c r="D37" s="898">
        <v>140</v>
      </c>
      <c r="E37" s="898">
        <v>20</v>
      </c>
      <c r="F37" s="896" t="s">
        <v>307</v>
      </c>
      <c r="G37" s="898">
        <v>100011662</v>
      </c>
      <c r="H37" s="898">
        <v>995433</v>
      </c>
      <c r="I37" s="890"/>
      <c r="J37" s="898">
        <v>18</v>
      </c>
      <c r="K37" s="891"/>
      <c r="L37" s="1070" t="s">
        <v>310</v>
      </c>
      <c r="M37" s="907" t="s">
        <v>309</v>
      </c>
      <c r="N37" s="907">
        <v>104</v>
      </c>
      <c r="O37" s="890"/>
      <c r="P37" s="913" t="str">
        <f t="shared" si="0"/>
        <v>Included</v>
      </c>
      <c r="Q37" s="913">
        <f t="shared" si="4"/>
        <v>0</v>
      </c>
      <c r="R37" s="1074">
        <f t="shared" si="1"/>
        <v>0</v>
      </c>
      <c r="S37" s="1074">
        <f t="shared" si="2"/>
        <v>0</v>
      </c>
      <c r="T37" s="617"/>
      <c r="U37" s="617"/>
      <c r="AD37" s="749"/>
    </row>
    <row r="38" spans="1:30" s="616" customFormat="1" ht="58.5" customHeight="1">
      <c r="A38" s="889">
        <v>20</v>
      </c>
      <c r="B38" s="896">
        <v>7000027953</v>
      </c>
      <c r="C38" s="898">
        <v>400</v>
      </c>
      <c r="D38" s="898">
        <v>140</v>
      </c>
      <c r="E38" s="898">
        <v>30</v>
      </c>
      <c r="F38" s="896" t="s">
        <v>307</v>
      </c>
      <c r="G38" s="898">
        <v>100001325</v>
      </c>
      <c r="H38" s="898">
        <v>995454</v>
      </c>
      <c r="I38" s="890"/>
      <c r="J38" s="898">
        <v>18</v>
      </c>
      <c r="K38" s="891"/>
      <c r="L38" s="1070" t="s">
        <v>311</v>
      </c>
      <c r="M38" s="907" t="s">
        <v>309</v>
      </c>
      <c r="N38" s="907">
        <v>164</v>
      </c>
      <c r="O38" s="890"/>
      <c r="P38" s="913" t="str">
        <f t="shared" si="0"/>
        <v>Included</v>
      </c>
      <c r="Q38" s="913">
        <f t="shared" si="4"/>
        <v>0</v>
      </c>
      <c r="R38" s="1074">
        <f t="shared" si="1"/>
        <v>0</v>
      </c>
      <c r="S38" s="1074">
        <f t="shared" si="2"/>
        <v>0</v>
      </c>
      <c r="T38" s="617"/>
      <c r="U38" s="617"/>
      <c r="AD38" s="749"/>
    </row>
    <row r="39" spans="1:30" s="616" customFormat="1" ht="46.5" customHeight="1">
      <c r="A39" s="889">
        <v>21</v>
      </c>
      <c r="B39" s="896">
        <v>7000027953</v>
      </c>
      <c r="C39" s="898">
        <v>400</v>
      </c>
      <c r="D39" s="898">
        <v>140</v>
      </c>
      <c r="E39" s="898">
        <v>40</v>
      </c>
      <c r="F39" s="896" t="s">
        <v>307</v>
      </c>
      <c r="G39" s="898">
        <v>100016607</v>
      </c>
      <c r="H39" s="898">
        <v>995451</v>
      </c>
      <c r="I39" s="890"/>
      <c r="J39" s="898">
        <v>18</v>
      </c>
      <c r="K39" s="891"/>
      <c r="L39" s="1070" t="s">
        <v>312</v>
      </c>
      <c r="M39" s="907" t="s">
        <v>309</v>
      </c>
      <c r="N39" s="907">
        <v>998</v>
      </c>
      <c r="O39" s="890"/>
      <c r="P39" s="913" t="str">
        <f t="shared" si="0"/>
        <v>Included</v>
      </c>
      <c r="Q39" s="913">
        <f t="shared" si="4"/>
        <v>0</v>
      </c>
      <c r="R39" s="1074">
        <f t="shared" si="1"/>
        <v>0</v>
      </c>
      <c r="S39" s="1074">
        <f t="shared" si="2"/>
        <v>0</v>
      </c>
      <c r="T39" s="617"/>
      <c r="U39" s="617"/>
      <c r="AD39" s="749"/>
    </row>
    <row r="40" spans="1:30" s="616" customFormat="1" ht="63.75" customHeight="1">
      <c r="A40" s="889">
        <v>22</v>
      </c>
      <c r="B40" s="896">
        <v>7000027953</v>
      </c>
      <c r="C40" s="898">
        <v>400</v>
      </c>
      <c r="D40" s="898">
        <v>140</v>
      </c>
      <c r="E40" s="898">
        <v>50</v>
      </c>
      <c r="F40" s="896" t="s">
        <v>307</v>
      </c>
      <c r="G40" s="898">
        <v>100016681</v>
      </c>
      <c r="H40" s="898">
        <v>995454</v>
      </c>
      <c r="I40" s="890"/>
      <c r="J40" s="898">
        <v>18</v>
      </c>
      <c r="K40" s="891"/>
      <c r="L40" s="1070" t="s">
        <v>313</v>
      </c>
      <c r="M40" s="907" t="s">
        <v>197</v>
      </c>
      <c r="N40" s="907">
        <v>90</v>
      </c>
      <c r="O40" s="890"/>
      <c r="P40" s="913" t="str">
        <f t="shared" si="0"/>
        <v>Included</v>
      </c>
      <c r="Q40" s="913">
        <f t="shared" si="4"/>
        <v>0</v>
      </c>
      <c r="R40" s="1074">
        <f t="shared" si="1"/>
        <v>0</v>
      </c>
      <c r="S40" s="1074">
        <f t="shared" si="2"/>
        <v>0</v>
      </c>
      <c r="T40" s="617"/>
      <c r="U40" s="617"/>
      <c r="AD40" s="749"/>
    </row>
    <row r="41" spans="1:30" s="616" customFormat="1" ht="58.5" customHeight="1">
      <c r="A41" s="889">
        <v>23</v>
      </c>
      <c r="B41" s="896">
        <v>7000027953</v>
      </c>
      <c r="C41" s="898">
        <v>400</v>
      </c>
      <c r="D41" s="898">
        <v>140</v>
      </c>
      <c r="E41" s="898">
        <v>60</v>
      </c>
      <c r="F41" s="896" t="s">
        <v>307</v>
      </c>
      <c r="G41" s="898">
        <v>100001330</v>
      </c>
      <c r="H41" s="898">
        <v>995428</v>
      </c>
      <c r="I41" s="890"/>
      <c r="J41" s="898">
        <v>18</v>
      </c>
      <c r="K41" s="891"/>
      <c r="L41" s="1070" t="s">
        <v>314</v>
      </c>
      <c r="M41" s="907" t="s">
        <v>309</v>
      </c>
      <c r="N41" s="907">
        <v>8</v>
      </c>
      <c r="O41" s="890"/>
      <c r="P41" s="913" t="str">
        <f t="shared" si="0"/>
        <v>Included</v>
      </c>
      <c r="Q41" s="913">
        <f t="shared" si="4"/>
        <v>0</v>
      </c>
      <c r="R41" s="1074">
        <f t="shared" si="1"/>
        <v>0</v>
      </c>
      <c r="S41" s="1074">
        <f t="shared" si="2"/>
        <v>0</v>
      </c>
      <c r="T41" s="617"/>
      <c r="U41" s="617"/>
      <c r="AD41" s="749"/>
    </row>
    <row r="42" spans="1:30" s="616" customFormat="1" ht="58.5" customHeight="1">
      <c r="A42" s="889">
        <v>24</v>
      </c>
      <c r="B42" s="896">
        <v>7000027953</v>
      </c>
      <c r="C42" s="898">
        <v>400</v>
      </c>
      <c r="D42" s="898">
        <v>140</v>
      </c>
      <c r="E42" s="898">
        <v>70</v>
      </c>
      <c r="F42" s="896" t="s">
        <v>307</v>
      </c>
      <c r="G42" s="898">
        <v>100001331</v>
      </c>
      <c r="H42" s="898">
        <v>995455</v>
      </c>
      <c r="I42" s="890"/>
      <c r="J42" s="898">
        <v>18</v>
      </c>
      <c r="K42" s="891"/>
      <c r="L42" s="1070" t="s">
        <v>315</v>
      </c>
      <c r="M42" s="907" t="s">
        <v>197</v>
      </c>
      <c r="N42" s="907">
        <v>4</v>
      </c>
      <c r="O42" s="890"/>
      <c r="P42" s="913" t="str">
        <f t="shared" si="0"/>
        <v>Included</v>
      </c>
      <c r="Q42" s="913">
        <f t="shared" si="4"/>
        <v>0</v>
      </c>
      <c r="R42" s="1074">
        <f t="shared" si="1"/>
        <v>0</v>
      </c>
      <c r="S42" s="1074">
        <f t="shared" si="2"/>
        <v>0</v>
      </c>
      <c r="T42" s="617"/>
      <c r="U42" s="617"/>
      <c r="AD42" s="749"/>
    </row>
    <row r="43" spans="1:30" s="616" customFormat="1" ht="48" customHeight="1">
      <c r="A43" s="889">
        <v>25</v>
      </c>
      <c r="B43" s="896">
        <v>7000027953</v>
      </c>
      <c r="C43" s="898">
        <v>400</v>
      </c>
      <c r="D43" s="898">
        <v>140</v>
      </c>
      <c r="E43" s="898">
        <v>80</v>
      </c>
      <c r="F43" s="896" t="s">
        <v>307</v>
      </c>
      <c r="G43" s="898">
        <v>100001714</v>
      </c>
      <c r="H43" s="898">
        <v>995428</v>
      </c>
      <c r="I43" s="890"/>
      <c r="J43" s="898">
        <v>18</v>
      </c>
      <c r="K43" s="891"/>
      <c r="L43" s="1070" t="s">
        <v>316</v>
      </c>
      <c r="M43" s="907" t="s">
        <v>148</v>
      </c>
      <c r="N43" s="907">
        <v>500</v>
      </c>
      <c r="O43" s="890"/>
      <c r="P43" s="913" t="str">
        <f t="shared" si="0"/>
        <v>Included</v>
      </c>
      <c r="Q43" s="913">
        <f t="shared" si="4"/>
        <v>0</v>
      </c>
      <c r="R43" s="1074">
        <f t="shared" si="1"/>
        <v>0</v>
      </c>
      <c r="S43" s="1074">
        <f t="shared" si="2"/>
        <v>0</v>
      </c>
      <c r="T43" s="617"/>
      <c r="U43" s="617"/>
      <c r="AD43" s="749"/>
    </row>
    <row r="44" spans="1:30" s="616" customFormat="1" ht="48" customHeight="1">
      <c r="A44" s="889">
        <v>26</v>
      </c>
      <c r="B44" s="896">
        <v>7000027953</v>
      </c>
      <c r="C44" s="898">
        <v>400</v>
      </c>
      <c r="D44" s="898">
        <v>140</v>
      </c>
      <c r="E44" s="898">
        <v>90</v>
      </c>
      <c r="F44" s="896" t="s">
        <v>307</v>
      </c>
      <c r="G44" s="898">
        <v>100001713</v>
      </c>
      <c r="H44" s="898">
        <v>995424</v>
      </c>
      <c r="I44" s="890"/>
      <c r="J44" s="898">
        <v>18</v>
      </c>
      <c r="K44" s="891"/>
      <c r="L44" s="1070" t="s">
        <v>317</v>
      </c>
      <c r="M44" s="907" t="s">
        <v>148</v>
      </c>
      <c r="N44" s="907">
        <v>500</v>
      </c>
      <c r="O44" s="890"/>
      <c r="P44" s="913" t="str">
        <f t="shared" si="0"/>
        <v>Included</v>
      </c>
      <c r="Q44" s="913">
        <f t="shared" si="4"/>
        <v>0</v>
      </c>
      <c r="R44" s="1074">
        <f t="shared" si="1"/>
        <v>0</v>
      </c>
      <c r="S44" s="1074">
        <f t="shared" si="2"/>
        <v>0</v>
      </c>
      <c r="T44" s="617"/>
      <c r="U44" s="617"/>
      <c r="AD44" s="749"/>
    </row>
    <row r="45" spans="1:30" s="616" customFormat="1" ht="63" customHeight="1">
      <c r="A45" s="889">
        <v>27</v>
      </c>
      <c r="B45" s="896">
        <v>7000027953</v>
      </c>
      <c r="C45" s="898">
        <v>400</v>
      </c>
      <c r="D45" s="898">
        <v>140</v>
      </c>
      <c r="E45" s="898">
        <v>100</v>
      </c>
      <c r="F45" s="896" t="s">
        <v>307</v>
      </c>
      <c r="G45" s="898">
        <v>100001712</v>
      </c>
      <c r="H45" s="898">
        <v>995428</v>
      </c>
      <c r="I45" s="890"/>
      <c r="J45" s="898">
        <v>18</v>
      </c>
      <c r="K45" s="891"/>
      <c r="L45" s="1070" t="s">
        <v>318</v>
      </c>
      <c r="M45" s="907" t="s">
        <v>148</v>
      </c>
      <c r="N45" s="907">
        <v>2000</v>
      </c>
      <c r="O45" s="890"/>
      <c r="P45" s="913" t="str">
        <f t="shared" si="0"/>
        <v>Included</v>
      </c>
      <c r="Q45" s="913">
        <f t="shared" si="4"/>
        <v>0</v>
      </c>
      <c r="R45" s="1074">
        <f t="shared" si="1"/>
        <v>0</v>
      </c>
      <c r="S45" s="1074">
        <f t="shared" si="2"/>
        <v>0</v>
      </c>
      <c r="T45" s="617"/>
      <c r="U45" s="617"/>
      <c r="AD45" s="749"/>
    </row>
    <row r="46" spans="1:30" s="616" customFormat="1" ht="48" customHeight="1">
      <c r="A46" s="889">
        <v>28</v>
      </c>
      <c r="B46" s="896">
        <v>7000027953</v>
      </c>
      <c r="C46" s="898">
        <v>400</v>
      </c>
      <c r="D46" s="898">
        <v>140</v>
      </c>
      <c r="E46" s="898">
        <v>110</v>
      </c>
      <c r="F46" s="896" t="s">
        <v>307</v>
      </c>
      <c r="G46" s="898">
        <v>100001721</v>
      </c>
      <c r="H46" s="898">
        <v>995428</v>
      </c>
      <c r="I46" s="890"/>
      <c r="J46" s="898">
        <v>18</v>
      </c>
      <c r="K46" s="891"/>
      <c r="L46" s="1070" t="s">
        <v>319</v>
      </c>
      <c r="M46" s="907" t="s">
        <v>309</v>
      </c>
      <c r="N46" s="907">
        <v>10</v>
      </c>
      <c r="O46" s="890"/>
      <c r="P46" s="913" t="str">
        <f t="shared" si="0"/>
        <v>Included</v>
      </c>
      <c r="Q46" s="913">
        <f t="shared" si="4"/>
        <v>0</v>
      </c>
      <c r="R46" s="1074">
        <f t="shared" si="1"/>
        <v>0</v>
      </c>
      <c r="S46" s="1074">
        <f t="shared" si="2"/>
        <v>0</v>
      </c>
      <c r="T46" s="617"/>
      <c r="U46" s="617"/>
      <c r="AD46" s="749"/>
    </row>
    <row r="47" spans="1:30" s="616" customFormat="1" ht="48" customHeight="1">
      <c r="A47" s="889">
        <v>29</v>
      </c>
      <c r="B47" s="896">
        <v>7000027953</v>
      </c>
      <c r="C47" s="898">
        <v>400</v>
      </c>
      <c r="D47" s="898">
        <v>140</v>
      </c>
      <c r="E47" s="898">
        <v>120</v>
      </c>
      <c r="F47" s="896" t="s">
        <v>307</v>
      </c>
      <c r="G47" s="898">
        <v>100001720</v>
      </c>
      <c r="H47" s="898">
        <v>995428</v>
      </c>
      <c r="I47" s="890"/>
      <c r="J47" s="898">
        <v>18</v>
      </c>
      <c r="K47" s="891"/>
      <c r="L47" s="1070" t="s">
        <v>320</v>
      </c>
      <c r="M47" s="907" t="s">
        <v>309</v>
      </c>
      <c r="N47" s="907">
        <v>10</v>
      </c>
      <c r="O47" s="890"/>
      <c r="P47" s="913" t="str">
        <f t="shared" si="0"/>
        <v>Included</v>
      </c>
      <c r="Q47" s="913">
        <f t="shared" si="4"/>
        <v>0</v>
      </c>
      <c r="R47" s="1074">
        <f t="shared" si="1"/>
        <v>0</v>
      </c>
      <c r="S47" s="1074">
        <f t="shared" si="2"/>
        <v>0</v>
      </c>
      <c r="T47" s="617"/>
      <c r="U47" s="617"/>
      <c r="AD47" s="749"/>
    </row>
    <row r="48" spans="1:30" s="616" customFormat="1" ht="63.75" customHeight="1">
      <c r="A48" s="889">
        <v>30</v>
      </c>
      <c r="B48" s="896">
        <v>7000027953</v>
      </c>
      <c r="C48" s="898">
        <v>400</v>
      </c>
      <c r="D48" s="898">
        <v>140</v>
      </c>
      <c r="E48" s="898">
        <v>130</v>
      </c>
      <c r="F48" s="896" t="s">
        <v>307</v>
      </c>
      <c r="G48" s="898">
        <v>120001387</v>
      </c>
      <c r="H48" s="898">
        <v>995453</v>
      </c>
      <c r="I48" s="890"/>
      <c r="J48" s="898">
        <v>18</v>
      </c>
      <c r="K48" s="891"/>
      <c r="L48" s="1070" t="s">
        <v>321</v>
      </c>
      <c r="M48" s="907" t="s">
        <v>148</v>
      </c>
      <c r="N48" s="907">
        <v>290</v>
      </c>
      <c r="O48" s="890"/>
      <c r="P48" s="913" t="str">
        <f t="shared" si="0"/>
        <v>Included</v>
      </c>
      <c r="Q48" s="913">
        <f t="shared" si="4"/>
        <v>0</v>
      </c>
      <c r="R48" s="1074">
        <f t="shared" si="1"/>
        <v>0</v>
      </c>
      <c r="S48" s="1074">
        <f t="shared" si="2"/>
        <v>0</v>
      </c>
      <c r="T48" s="617"/>
      <c r="U48" s="617"/>
      <c r="AD48" s="749"/>
    </row>
    <row r="49" spans="1:30" s="616" customFormat="1" ht="48" customHeight="1">
      <c r="A49" s="889">
        <v>31</v>
      </c>
      <c r="B49" s="896">
        <v>7000027953</v>
      </c>
      <c r="C49" s="898">
        <v>400</v>
      </c>
      <c r="D49" s="898">
        <v>140</v>
      </c>
      <c r="E49" s="898">
        <v>140</v>
      </c>
      <c r="F49" s="896" t="s">
        <v>307</v>
      </c>
      <c r="G49" s="898">
        <v>100001480</v>
      </c>
      <c r="H49" s="898">
        <v>995454</v>
      </c>
      <c r="I49" s="890"/>
      <c r="J49" s="898">
        <v>18</v>
      </c>
      <c r="K49" s="891"/>
      <c r="L49" s="1070" t="s">
        <v>322</v>
      </c>
      <c r="M49" s="907" t="s">
        <v>323</v>
      </c>
      <c r="N49" s="907">
        <v>150</v>
      </c>
      <c r="O49" s="890"/>
      <c r="P49" s="913" t="str">
        <f t="shared" si="0"/>
        <v>Included</v>
      </c>
      <c r="Q49" s="913">
        <f t="shared" si="4"/>
        <v>0</v>
      </c>
      <c r="R49" s="1074">
        <f t="shared" si="1"/>
        <v>0</v>
      </c>
      <c r="S49" s="1074">
        <f t="shared" si="2"/>
        <v>0</v>
      </c>
      <c r="T49" s="617"/>
      <c r="U49" s="617"/>
      <c r="AD49" s="749"/>
    </row>
    <row r="50" spans="1:30" s="616" customFormat="1" ht="48" customHeight="1">
      <c r="A50" s="889">
        <v>32</v>
      </c>
      <c r="B50" s="896">
        <v>7000027953</v>
      </c>
      <c r="C50" s="898">
        <v>400</v>
      </c>
      <c r="D50" s="898">
        <v>140</v>
      </c>
      <c r="E50" s="898">
        <v>150</v>
      </c>
      <c r="F50" s="896" t="s">
        <v>307</v>
      </c>
      <c r="G50" s="898">
        <v>100001479</v>
      </c>
      <c r="H50" s="898">
        <v>995454</v>
      </c>
      <c r="I50" s="890"/>
      <c r="J50" s="898">
        <v>18</v>
      </c>
      <c r="K50" s="891"/>
      <c r="L50" s="1070" t="s">
        <v>324</v>
      </c>
      <c r="M50" s="907" t="s">
        <v>323</v>
      </c>
      <c r="N50" s="907">
        <v>200</v>
      </c>
      <c r="O50" s="890"/>
      <c r="P50" s="913" t="str">
        <f t="shared" si="0"/>
        <v>Included</v>
      </c>
      <c r="Q50" s="913">
        <f t="shared" si="4"/>
        <v>0</v>
      </c>
      <c r="R50" s="1074">
        <f t="shared" si="1"/>
        <v>0</v>
      </c>
      <c r="S50" s="1074">
        <f t="shared" si="2"/>
        <v>0</v>
      </c>
      <c r="T50" s="617"/>
      <c r="U50" s="617"/>
      <c r="AD50" s="749"/>
    </row>
    <row r="51" spans="1:30" s="616" customFormat="1" ht="47.25" customHeight="1">
      <c r="A51" s="889">
        <v>33</v>
      </c>
      <c r="B51" s="896">
        <v>7000027953</v>
      </c>
      <c r="C51" s="898">
        <v>400</v>
      </c>
      <c r="D51" s="898">
        <v>140</v>
      </c>
      <c r="E51" s="898">
        <v>160</v>
      </c>
      <c r="F51" s="896" t="s">
        <v>307</v>
      </c>
      <c r="G51" s="898">
        <v>100001478</v>
      </c>
      <c r="H51" s="898">
        <v>995454</v>
      </c>
      <c r="I51" s="890"/>
      <c r="J51" s="898">
        <v>18</v>
      </c>
      <c r="K51" s="891"/>
      <c r="L51" s="1070" t="s">
        <v>325</v>
      </c>
      <c r="M51" s="907" t="s">
        <v>323</v>
      </c>
      <c r="N51" s="907">
        <v>50</v>
      </c>
      <c r="O51" s="890"/>
      <c r="P51" s="913" t="str">
        <f>IF(O51=0, "Included", IF(ISERROR(N51*O51), O51, N51*O51))</f>
        <v>Included</v>
      </c>
      <c r="Q51" s="913">
        <f>S51</f>
        <v>0</v>
      </c>
      <c r="R51" s="1074">
        <f>IF(P51="Included",0,P51)</f>
        <v>0</v>
      </c>
      <c r="S51" s="1074">
        <f>IF(K51="",(R51*J51/100),(R51*K51))</f>
        <v>0</v>
      </c>
      <c r="T51" s="617"/>
      <c r="U51" s="617"/>
      <c r="AD51" s="749"/>
    </row>
    <row r="52" spans="1:30" s="616" customFormat="1" ht="47.25" customHeight="1">
      <c r="A52" s="889">
        <v>34</v>
      </c>
      <c r="B52" s="896">
        <v>7000027953</v>
      </c>
      <c r="C52" s="898">
        <v>400</v>
      </c>
      <c r="D52" s="898">
        <v>140</v>
      </c>
      <c r="E52" s="898">
        <v>170</v>
      </c>
      <c r="F52" s="896" t="s">
        <v>307</v>
      </c>
      <c r="G52" s="898">
        <v>100039866</v>
      </c>
      <c r="H52" s="898">
        <v>995432</v>
      </c>
      <c r="I52" s="890"/>
      <c r="J52" s="898">
        <v>18</v>
      </c>
      <c r="K52" s="891"/>
      <c r="L52" s="1070" t="s">
        <v>326</v>
      </c>
      <c r="M52" s="907" t="s">
        <v>187</v>
      </c>
      <c r="N52" s="907">
        <v>1</v>
      </c>
      <c r="O52" s="890"/>
      <c r="P52" s="913" t="str">
        <f t="shared" ref="P52:P82" si="5">IF(O52=0, "Included", IF(ISERROR(N52*O52), O52, N52*O52))</f>
        <v>Included</v>
      </c>
      <c r="Q52" s="913">
        <f>S52</f>
        <v>0</v>
      </c>
      <c r="R52" s="1074">
        <f t="shared" ref="R52:R82" si="6">IF(P52="Included",0,P52)</f>
        <v>0</v>
      </c>
      <c r="S52" s="1074">
        <f t="shared" ref="S52:S82" si="7">IF(K52="",(R52*J52/100),(R52*K52))</f>
        <v>0</v>
      </c>
      <c r="T52" s="617"/>
      <c r="U52" s="617"/>
      <c r="AD52" s="749"/>
    </row>
    <row r="53" spans="1:30" s="616" customFormat="1" ht="131.25" customHeight="1">
      <c r="A53" s="889">
        <v>35</v>
      </c>
      <c r="B53" s="896">
        <v>7000027953</v>
      </c>
      <c r="C53" s="898">
        <v>400</v>
      </c>
      <c r="D53" s="898">
        <v>140</v>
      </c>
      <c r="E53" s="898">
        <v>180</v>
      </c>
      <c r="F53" s="896" t="s">
        <v>307</v>
      </c>
      <c r="G53" s="898">
        <v>100001454</v>
      </c>
      <c r="H53" s="898">
        <v>995429</v>
      </c>
      <c r="I53" s="890"/>
      <c r="J53" s="898">
        <v>18</v>
      </c>
      <c r="K53" s="891"/>
      <c r="L53" s="1070" t="s">
        <v>327</v>
      </c>
      <c r="M53" s="907" t="s">
        <v>309</v>
      </c>
      <c r="N53" s="907">
        <v>120</v>
      </c>
      <c r="O53" s="890"/>
      <c r="P53" s="913" t="str">
        <f t="shared" si="5"/>
        <v>Included</v>
      </c>
      <c r="Q53" s="913">
        <f>S53</f>
        <v>0</v>
      </c>
      <c r="R53" s="1074">
        <f t="shared" si="6"/>
        <v>0</v>
      </c>
      <c r="S53" s="1074">
        <f t="shared" si="7"/>
        <v>0</v>
      </c>
      <c r="T53" s="617"/>
      <c r="U53" s="617"/>
      <c r="AD53" s="749"/>
    </row>
    <row r="54" spans="1:30" s="616" customFormat="1" ht="47.25" customHeight="1">
      <c r="A54" s="889">
        <v>36</v>
      </c>
      <c r="B54" s="896">
        <v>7000027953</v>
      </c>
      <c r="C54" s="898">
        <v>400</v>
      </c>
      <c r="D54" s="898">
        <v>140</v>
      </c>
      <c r="E54" s="898">
        <v>79</v>
      </c>
      <c r="F54" s="896" t="s">
        <v>307</v>
      </c>
      <c r="G54" s="898">
        <v>100001458</v>
      </c>
      <c r="H54" s="898">
        <v>995421</v>
      </c>
      <c r="I54" s="890"/>
      <c r="J54" s="898">
        <v>18</v>
      </c>
      <c r="K54" s="891"/>
      <c r="L54" s="1070" t="s">
        <v>328</v>
      </c>
      <c r="M54" s="907" t="s">
        <v>148</v>
      </c>
      <c r="N54" s="907">
        <v>125</v>
      </c>
      <c r="O54" s="890"/>
      <c r="P54" s="913" t="str">
        <f t="shared" si="5"/>
        <v>Included</v>
      </c>
      <c r="Q54" s="913">
        <f>S54</f>
        <v>0</v>
      </c>
      <c r="R54" s="1074">
        <f t="shared" si="6"/>
        <v>0</v>
      </c>
      <c r="S54" s="1074">
        <f t="shared" si="7"/>
        <v>0</v>
      </c>
      <c r="T54" s="617"/>
      <c r="U54" s="617"/>
      <c r="AD54" s="749"/>
    </row>
    <row r="55" spans="1:30" s="616" customFormat="1" ht="39.75" customHeight="1">
      <c r="A55" s="889">
        <v>37</v>
      </c>
      <c r="B55" s="896">
        <v>7000027953</v>
      </c>
      <c r="C55" s="898">
        <v>400</v>
      </c>
      <c r="D55" s="898">
        <v>140</v>
      </c>
      <c r="E55" s="898">
        <v>78</v>
      </c>
      <c r="F55" s="896" t="s">
        <v>307</v>
      </c>
      <c r="G55" s="898">
        <v>100003114</v>
      </c>
      <c r="H55" s="898">
        <v>995454</v>
      </c>
      <c r="I55" s="890"/>
      <c r="J55" s="898">
        <v>18</v>
      </c>
      <c r="K55" s="891"/>
      <c r="L55" s="1070" t="s">
        <v>329</v>
      </c>
      <c r="M55" s="907" t="s">
        <v>148</v>
      </c>
      <c r="N55" s="907">
        <v>65</v>
      </c>
      <c r="O55" s="890"/>
      <c r="P55" s="913" t="str">
        <f t="shared" si="5"/>
        <v>Included</v>
      </c>
      <c r="Q55" s="913">
        <f t="shared" ref="Q55:Q61" si="8">S55</f>
        <v>0</v>
      </c>
      <c r="R55" s="1074">
        <f t="shared" si="6"/>
        <v>0</v>
      </c>
      <c r="S55" s="1074">
        <f t="shared" si="7"/>
        <v>0</v>
      </c>
      <c r="T55" s="617"/>
      <c r="U55" s="617"/>
      <c r="AD55" s="749"/>
    </row>
    <row r="56" spans="1:30" s="616" customFormat="1" ht="47.25" customHeight="1">
      <c r="A56" s="889">
        <v>38</v>
      </c>
      <c r="B56" s="896">
        <v>7000027953</v>
      </c>
      <c r="C56" s="898">
        <v>470</v>
      </c>
      <c r="D56" s="898">
        <v>170</v>
      </c>
      <c r="E56" s="898">
        <v>10</v>
      </c>
      <c r="F56" s="896" t="s">
        <v>168</v>
      </c>
      <c r="G56" s="898">
        <v>100000961</v>
      </c>
      <c r="H56" s="898">
        <v>995463</v>
      </c>
      <c r="I56" s="890"/>
      <c r="J56" s="898">
        <v>18</v>
      </c>
      <c r="K56" s="891"/>
      <c r="L56" s="1070" t="s">
        <v>169</v>
      </c>
      <c r="M56" s="907" t="s">
        <v>120</v>
      </c>
      <c r="N56" s="907">
        <v>12</v>
      </c>
      <c r="O56" s="890"/>
      <c r="P56" s="913" t="str">
        <f t="shared" si="5"/>
        <v>Included</v>
      </c>
      <c r="Q56" s="913">
        <f t="shared" si="8"/>
        <v>0</v>
      </c>
      <c r="R56" s="1074">
        <f t="shared" si="6"/>
        <v>0</v>
      </c>
      <c r="S56" s="1074">
        <f t="shared" si="7"/>
        <v>0</v>
      </c>
      <c r="T56" s="617"/>
      <c r="U56" s="617"/>
      <c r="AD56" s="749"/>
    </row>
    <row r="57" spans="1:30" s="616" customFormat="1" ht="47.25" customHeight="1">
      <c r="A57" s="889">
        <v>39</v>
      </c>
      <c r="B57" s="896">
        <v>7000027953</v>
      </c>
      <c r="C57" s="898">
        <v>470</v>
      </c>
      <c r="D57" s="898">
        <v>170</v>
      </c>
      <c r="E57" s="898">
        <v>20</v>
      </c>
      <c r="F57" s="896" t="s">
        <v>168</v>
      </c>
      <c r="G57" s="898">
        <v>100005500</v>
      </c>
      <c r="H57" s="898">
        <v>998739</v>
      </c>
      <c r="I57" s="890"/>
      <c r="J57" s="898">
        <v>18</v>
      </c>
      <c r="K57" s="891"/>
      <c r="L57" s="1070" t="s">
        <v>330</v>
      </c>
      <c r="M57" s="907" t="s">
        <v>148</v>
      </c>
      <c r="N57" s="907">
        <v>290</v>
      </c>
      <c r="O57" s="890"/>
      <c r="P57" s="913" t="str">
        <f t="shared" si="5"/>
        <v>Included</v>
      </c>
      <c r="Q57" s="913">
        <f t="shared" si="8"/>
        <v>0</v>
      </c>
      <c r="R57" s="1074">
        <f t="shared" si="6"/>
        <v>0</v>
      </c>
      <c r="S57" s="1074">
        <f t="shared" si="7"/>
        <v>0</v>
      </c>
      <c r="T57" s="617"/>
      <c r="U57" s="617"/>
      <c r="AD57" s="749"/>
    </row>
    <row r="58" spans="1:30" s="616" customFormat="1" ht="66" customHeight="1">
      <c r="A58" s="889">
        <v>40</v>
      </c>
      <c r="B58" s="896">
        <v>7000027953</v>
      </c>
      <c r="C58" s="898">
        <v>480</v>
      </c>
      <c r="D58" s="898">
        <v>180</v>
      </c>
      <c r="E58" s="898">
        <v>10</v>
      </c>
      <c r="F58" s="896" t="s">
        <v>331</v>
      </c>
      <c r="G58" s="898">
        <v>100002181</v>
      </c>
      <c r="H58" s="898">
        <v>998736</v>
      </c>
      <c r="I58" s="890"/>
      <c r="J58" s="898">
        <v>18</v>
      </c>
      <c r="K58" s="891"/>
      <c r="L58" s="1070" t="s">
        <v>332</v>
      </c>
      <c r="M58" s="907" t="s">
        <v>193</v>
      </c>
      <c r="N58" s="907">
        <v>1</v>
      </c>
      <c r="O58" s="890"/>
      <c r="P58" s="913" t="str">
        <f t="shared" si="5"/>
        <v>Included</v>
      </c>
      <c r="Q58" s="913">
        <f t="shared" si="8"/>
        <v>0</v>
      </c>
      <c r="R58" s="1074">
        <f t="shared" si="6"/>
        <v>0</v>
      </c>
      <c r="S58" s="1074">
        <f t="shared" si="7"/>
        <v>0</v>
      </c>
      <c r="T58" s="617"/>
      <c r="U58" s="617"/>
      <c r="AD58" s="749"/>
    </row>
    <row r="59" spans="1:30" s="616" customFormat="1" ht="54" customHeight="1">
      <c r="A59" s="889">
        <v>41</v>
      </c>
      <c r="B59" s="896">
        <v>7000027953</v>
      </c>
      <c r="C59" s="898">
        <v>480</v>
      </c>
      <c r="D59" s="898">
        <v>180</v>
      </c>
      <c r="E59" s="898">
        <v>20</v>
      </c>
      <c r="F59" s="896" t="s">
        <v>331</v>
      </c>
      <c r="G59" s="898">
        <v>100002182</v>
      </c>
      <c r="H59" s="898">
        <v>998736</v>
      </c>
      <c r="I59" s="890"/>
      <c r="J59" s="898">
        <v>18</v>
      </c>
      <c r="K59" s="891"/>
      <c r="L59" s="1070" t="s">
        <v>333</v>
      </c>
      <c r="M59" s="907" t="s">
        <v>193</v>
      </c>
      <c r="N59" s="907">
        <v>1</v>
      </c>
      <c r="O59" s="890"/>
      <c r="P59" s="913" t="str">
        <f t="shared" si="5"/>
        <v>Included</v>
      </c>
      <c r="Q59" s="913">
        <f t="shared" si="8"/>
        <v>0</v>
      </c>
      <c r="R59" s="1074">
        <f t="shared" si="6"/>
        <v>0</v>
      </c>
      <c r="S59" s="1074">
        <f t="shared" si="7"/>
        <v>0</v>
      </c>
      <c r="T59" s="617"/>
      <c r="U59" s="617"/>
      <c r="AD59" s="749"/>
    </row>
    <row r="60" spans="1:30" s="616" customFormat="1" ht="69.75" customHeight="1">
      <c r="A60" s="889">
        <v>42</v>
      </c>
      <c r="B60" s="896">
        <v>7000027953</v>
      </c>
      <c r="C60" s="898">
        <v>620</v>
      </c>
      <c r="D60" s="898">
        <v>200</v>
      </c>
      <c r="E60" s="898">
        <v>10</v>
      </c>
      <c r="F60" s="896" t="s">
        <v>171</v>
      </c>
      <c r="G60" s="898">
        <v>100001908</v>
      </c>
      <c r="H60" s="898">
        <v>998736</v>
      </c>
      <c r="I60" s="890"/>
      <c r="J60" s="898">
        <v>18</v>
      </c>
      <c r="K60" s="891"/>
      <c r="L60" s="1070" t="s">
        <v>334</v>
      </c>
      <c r="M60" s="907" t="s">
        <v>120</v>
      </c>
      <c r="N60" s="907">
        <v>30</v>
      </c>
      <c r="O60" s="890"/>
      <c r="P60" s="913" t="str">
        <f t="shared" si="5"/>
        <v>Included</v>
      </c>
      <c r="Q60" s="913">
        <f t="shared" si="8"/>
        <v>0</v>
      </c>
      <c r="R60" s="1074">
        <f t="shared" si="6"/>
        <v>0</v>
      </c>
      <c r="S60" s="1074">
        <f t="shared" si="7"/>
        <v>0</v>
      </c>
      <c r="T60" s="617"/>
      <c r="U60" s="617"/>
      <c r="AD60" s="749"/>
    </row>
    <row r="61" spans="1:30" s="616" customFormat="1" ht="45" customHeight="1">
      <c r="A61" s="889">
        <v>43</v>
      </c>
      <c r="B61" s="896">
        <v>7000027953</v>
      </c>
      <c r="C61" s="898">
        <v>620</v>
      </c>
      <c r="D61" s="898">
        <v>200</v>
      </c>
      <c r="E61" s="898">
        <v>30</v>
      </c>
      <c r="F61" s="896" t="s">
        <v>171</v>
      </c>
      <c r="G61" s="898">
        <v>100006458</v>
      </c>
      <c r="H61" s="898">
        <v>998736</v>
      </c>
      <c r="I61" s="890"/>
      <c r="J61" s="898">
        <v>18</v>
      </c>
      <c r="K61" s="891"/>
      <c r="L61" s="1070" t="s">
        <v>175</v>
      </c>
      <c r="M61" s="907" t="s">
        <v>120</v>
      </c>
      <c r="N61" s="907">
        <v>1</v>
      </c>
      <c r="O61" s="890"/>
      <c r="P61" s="913" t="str">
        <f t="shared" si="5"/>
        <v>Included</v>
      </c>
      <c r="Q61" s="913">
        <f t="shared" si="8"/>
        <v>0</v>
      </c>
      <c r="R61" s="1074">
        <f t="shared" si="6"/>
        <v>0</v>
      </c>
      <c r="S61" s="1074">
        <f t="shared" si="7"/>
        <v>0</v>
      </c>
      <c r="T61" s="617"/>
      <c r="U61" s="617"/>
      <c r="AD61" s="749"/>
    </row>
    <row r="62" spans="1:30" s="616" customFormat="1" ht="47.25" customHeight="1">
      <c r="A62" s="889">
        <v>44</v>
      </c>
      <c r="B62" s="896">
        <v>7000027953</v>
      </c>
      <c r="C62" s="898">
        <v>620</v>
      </c>
      <c r="D62" s="898">
        <v>200</v>
      </c>
      <c r="E62" s="898">
        <v>40</v>
      </c>
      <c r="F62" s="896" t="s">
        <v>171</v>
      </c>
      <c r="G62" s="898">
        <v>100006472</v>
      </c>
      <c r="H62" s="898">
        <v>998736</v>
      </c>
      <c r="I62" s="890"/>
      <c r="J62" s="898">
        <v>18</v>
      </c>
      <c r="K62" s="891"/>
      <c r="L62" s="1070" t="s">
        <v>335</v>
      </c>
      <c r="M62" s="907" t="s">
        <v>120</v>
      </c>
      <c r="N62" s="907">
        <v>3</v>
      </c>
      <c r="O62" s="890"/>
      <c r="P62" s="913" t="str">
        <f t="shared" si="5"/>
        <v>Included</v>
      </c>
      <c r="Q62" s="913">
        <f>S62</f>
        <v>0</v>
      </c>
      <c r="R62" s="1074">
        <f t="shared" si="6"/>
        <v>0</v>
      </c>
      <c r="S62" s="1074">
        <f t="shared" si="7"/>
        <v>0</v>
      </c>
      <c r="T62" s="617"/>
      <c r="U62" s="617"/>
      <c r="AD62" s="749"/>
    </row>
    <row r="63" spans="1:30" s="616" customFormat="1" ht="47.25" customHeight="1">
      <c r="A63" s="889">
        <v>45</v>
      </c>
      <c r="B63" s="896">
        <v>7000027953</v>
      </c>
      <c r="C63" s="898">
        <v>620</v>
      </c>
      <c r="D63" s="898">
        <v>200</v>
      </c>
      <c r="E63" s="898">
        <v>50</v>
      </c>
      <c r="F63" s="896" t="s">
        <v>171</v>
      </c>
      <c r="G63" s="898">
        <v>100006475</v>
      </c>
      <c r="H63" s="898">
        <v>998736</v>
      </c>
      <c r="I63" s="890"/>
      <c r="J63" s="898">
        <v>18</v>
      </c>
      <c r="K63" s="891"/>
      <c r="L63" s="1070" t="s">
        <v>336</v>
      </c>
      <c r="M63" s="907" t="s">
        <v>120</v>
      </c>
      <c r="N63" s="907">
        <v>8</v>
      </c>
      <c r="O63" s="890"/>
      <c r="P63" s="913" t="str">
        <f t="shared" si="5"/>
        <v>Included</v>
      </c>
      <c r="Q63" s="913">
        <f>S63</f>
        <v>0</v>
      </c>
      <c r="R63" s="1074">
        <f t="shared" si="6"/>
        <v>0</v>
      </c>
      <c r="S63" s="1074">
        <f t="shared" si="7"/>
        <v>0</v>
      </c>
      <c r="T63" s="617"/>
      <c r="U63" s="617"/>
      <c r="AD63" s="749"/>
    </row>
    <row r="64" spans="1:30" s="616" customFormat="1" ht="47.25" customHeight="1">
      <c r="A64" s="889">
        <v>46</v>
      </c>
      <c r="B64" s="896">
        <v>7000027953</v>
      </c>
      <c r="C64" s="898">
        <v>620</v>
      </c>
      <c r="D64" s="898">
        <v>200</v>
      </c>
      <c r="E64" s="898">
        <v>60</v>
      </c>
      <c r="F64" s="896" t="s">
        <v>171</v>
      </c>
      <c r="G64" s="898">
        <v>100006474</v>
      </c>
      <c r="H64" s="898">
        <v>998736</v>
      </c>
      <c r="I64" s="890"/>
      <c r="J64" s="898">
        <v>18</v>
      </c>
      <c r="K64" s="891"/>
      <c r="L64" s="1070" t="s">
        <v>337</v>
      </c>
      <c r="M64" s="907" t="s">
        <v>120</v>
      </c>
      <c r="N64" s="907">
        <v>9</v>
      </c>
      <c r="O64" s="890"/>
      <c r="P64" s="913" t="str">
        <f t="shared" si="5"/>
        <v>Included</v>
      </c>
      <c r="Q64" s="913">
        <f>S64</f>
        <v>0</v>
      </c>
      <c r="R64" s="1074">
        <f t="shared" si="6"/>
        <v>0</v>
      </c>
      <c r="S64" s="1074">
        <f t="shared" si="7"/>
        <v>0</v>
      </c>
      <c r="T64" s="617"/>
      <c r="U64" s="617"/>
      <c r="AD64" s="749"/>
    </row>
    <row r="65" spans="1:30" s="616" customFormat="1" ht="47.25" customHeight="1">
      <c r="A65" s="889">
        <v>47</v>
      </c>
      <c r="B65" s="896">
        <v>7000027953</v>
      </c>
      <c r="C65" s="898">
        <v>620</v>
      </c>
      <c r="D65" s="898">
        <v>200</v>
      </c>
      <c r="E65" s="898">
        <v>70</v>
      </c>
      <c r="F65" s="896" t="s">
        <v>171</v>
      </c>
      <c r="G65" s="898">
        <v>100038482</v>
      </c>
      <c r="H65" s="898">
        <v>998736</v>
      </c>
      <c r="I65" s="890"/>
      <c r="J65" s="898">
        <v>18</v>
      </c>
      <c r="K65" s="891"/>
      <c r="L65" s="1070" t="s">
        <v>338</v>
      </c>
      <c r="M65" s="907" t="s">
        <v>120</v>
      </c>
      <c r="N65" s="907">
        <v>9</v>
      </c>
      <c r="O65" s="890"/>
      <c r="P65" s="913" t="str">
        <f t="shared" si="5"/>
        <v>Included</v>
      </c>
      <c r="Q65" s="913">
        <f t="shared" ref="Q65:Q82" si="9">S65</f>
        <v>0</v>
      </c>
      <c r="R65" s="1074">
        <f t="shared" si="6"/>
        <v>0</v>
      </c>
      <c r="S65" s="1074">
        <f t="shared" si="7"/>
        <v>0</v>
      </c>
      <c r="T65" s="617"/>
      <c r="U65" s="617"/>
      <c r="AD65" s="749"/>
    </row>
    <row r="66" spans="1:30" s="616" customFormat="1" ht="47.25" customHeight="1">
      <c r="A66" s="889">
        <v>48</v>
      </c>
      <c r="B66" s="896">
        <v>7000027953</v>
      </c>
      <c r="C66" s="898">
        <v>620</v>
      </c>
      <c r="D66" s="898">
        <v>200</v>
      </c>
      <c r="E66" s="898">
        <v>80</v>
      </c>
      <c r="F66" s="896" t="s">
        <v>171</v>
      </c>
      <c r="G66" s="898">
        <v>100000691</v>
      </c>
      <c r="H66" s="898">
        <v>998736</v>
      </c>
      <c r="I66" s="890"/>
      <c r="J66" s="898">
        <v>18</v>
      </c>
      <c r="K66" s="891"/>
      <c r="L66" s="1070" t="s">
        <v>184</v>
      </c>
      <c r="M66" s="907" t="s">
        <v>120</v>
      </c>
      <c r="N66" s="907">
        <v>2</v>
      </c>
      <c r="O66" s="890"/>
      <c r="P66" s="913" t="str">
        <f t="shared" si="5"/>
        <v>Included</v>
      </c>
      <c r="Q66" s="913">
        <f t="shared" si="9"/>
        <v>0</v>
      </c>
      <c r="R66" s="1074">
        <f t="shared" si="6"/>
        <v>0</v>
      </c>
      <c r="S66" s="1074">
        <f t="shared" si="7"/>
        <v>0</v>
      </c>
      <c r="T66" s="617"/>
      <c r="U66" s="617"/>
      <c r="AD66" s="749"/>
    </row>
    <row r="67" spans="1:30" s="616" customFormat="1" ht="76.5" customHeight="1">
      <c r="A67" s="889">
        <v>49</v>
      </c>
      <c r="B67" s="896">
        <v>7000027953</v>
      </c>
      <c r="C67" s="898">
        <v>620</v>
      </c>
      <c r="D67" s="898">
        <v>200</v>
      </c>
      <c r="E67" s="898">
        <v>100</v>
      </c>
      <c r="F67" s="896" t="s">
        <v>171</v>
      </c>
      <c r="G67" s="898">
        <v>100000696</v>
      </c>
      <c r="H67" s="898">
        <v>998736</v>
      </c>
      <c r="I67" s="890"/>
      <c r="J67" s="898">
        <v>18</v>
      </c>
      <c r="K67" s="891"/>
      <c r="L67" s="1070" t="s">
        <v>339</v>
      </c>
      <c r="M67" s="907" t="s">
        <v>120</v>
      </c>
      <c r="N67" s="907">
        <v>12</v>
      </c>
      <c r="O67" s="890"/>
      <c r="P67" s="913" t="str">
        <f t="shared" si="5"/>
        <v>Included</v>
      </c>
      <c r="Q67" s="913">
        <f t="shared" si="9"/>
        <v>0</v>
      </c>
      <c r="R67" s="1074">
        <f t="shared" si="6"/>
        <v>0</v>
      </c>
      <c r="S67" s="1074">
        <f t="shared" si="7"/>
        <v>0</v>
      </c>
      <c r="T67" s="617"/>
      <c r="U67" s="617"/>
      <c r="AD67" s="749"/>
    </row>
    <row r="68" spans="1:30" s="616" customFormat="1" ht="42.75" customHeight="1">
      <c r="A68" s="889">
        <v>50</v>
      </c>
      <c r="B68" s="896">
        <v>7000027953</v>
      </c>
      <c r="C68" s="898">
        <v>620</v>
      </c>
      <c r="D68" s="898">
        <v>200</v>
      </c>
      <c r="E68" s="898">
        <v>110</v>
      </c>
      <c r="F68" s="896" t="s">
        <v>171</v>
      </c>
      <c r="G68" s="898">
        <v>100050610</v>
      </c>
      <c r="H68" s="898">
        <v>998736</v>
      </c>
      <c r="I68" s="890"/>
      <c r="J68" s="898">
        <v>18</v>
      </c>
      <c r="K68" s="891"/>
      <c r="L68" s="1070" t="s">
        <v>340</v>
      </c>
      <c r="M68" s="907" t="s">
        <v>120</v>
      </c>
      <c r="N68" s="907">
        <v>6</v>
      </c>
      <c r="O68" s="890"/>
      <c r="P68" s="913" t="str">
        <f t="shared" si="5"/>
        <v>Included</v>
      </c>
      <c r="Q68" s="913">
        <f t="shared" si="9"/>
        <v>0</v>
      </c>
      <c r="R68" s="1074">
        <f t="shared" si="6"/>
        <v>0</v>
      </c>
      <c r="S68" s="1074">
        <f t="shared" si="7"/>
        <v>0</v>
      </c>
      <c r="T68" s="617"/>
      <c r="U68" s="617"/>
      <c r="AD68" s="749"/>
    </row>
    <row r="69" spans="1:30" s="616" customFormat="1" ht="45.75" customHeight="1">
      <c r="A69" s="889">
        <v>51</v>
      </c>
      <c r="B69" s="896">
        <v>7000027953</v>
      </c>
      <c r="C69" s="898">
        <v>620</v>
      </c>
      <c r="D69" s="898">
        <v>200</v>
      </c>
      <c r="E69" s="898">
        <v>120</v>
      </c>
      <c r="F69" s="896" t="s">
        <v>171</v>
      </c>
      <c r="G69" s="898">
        <v>100050609</v>
      </c>
      <c r="H69" s="898">
        <v>998736</v>
      </c>
      <c r="I69" s="890"/>
      <c r="J69" s="898">
        <v>18</v>
      </c>
      <c r="K69" s="891"/>
      <c r="L69" s="1070" t="s">
        <v>341</v>
      </c>
      <c r="M69" s="907" t="s">
        <v>120</v>
      </c>
      <c r="N69" s="907">
        <v>2</v>
      </c>
      <c r="O69" s="890"/>
      <c r="P69" s="913" t="str">
        <f t="shared" si="5"/>
        <v>Included</v>
      </c>
      <c r="Q69" s="913">
        <f t="shared" si="9"/>
        <v>0</v>
      </c>
      <c r="R69" s="1074">
        <f t="shared" si="6"/>
        <v>0</v>
      </c>
      <c r="S69" s="1074">
        <f t="shared" si="7"/>
        <v>0</v>
      </c>
      <c r="T69" s="617"/>
      <c r="U69" s="617"/>
      <c r="AD69" s="749"/>
    </row>
    <row r="70" spans="1:30" s="616" customFormat="1" ht="58.5" customHeight="1">
      <c r="A70" s="889">
        <v>52</v>
      </c>
      <c r="B70" s="896">
        <v>7000027953</v>
      </c>
      <c r="C70" s="898">
        <v>620</v>
      </c>
      <c r="D70" s="898">
        <v>200</v>
      </c>
      <c r="E70" s="898">
        <v>130</v>
      </c>
      <c r="F70" s="896" t="s">
        <v>171</v>
      </c>
      <c r="G70" s="898">
        <v>100050608</v>
      </c>
      <c r="H70" s="898">
        <v>998736</v>
      </c>
      <c r="I70" s="890"/>
      <c r="J70" s="898">
        <v>18</v>
      </c>
      <c r="K70" s="891"/>
      <c r="L70" s="1070" t="s">
        <v>342</v>
      </c>
      <c r="M70" s="907" t="s">
        <v>120</v>
      </c>
      <c r="N70" s="907">
        <v>6</v>
      </c>
      <c r="O70" s="890"/>
      <c r="P70" s="913" t="str">
        <f t="shared" si="5"/>
        <v>Included</v>
      </c>
      <c r="Q70" s="913">
        <f t="shared" si="9"/>
        <v>0</v>
      </c>
      <c r="R70" s="1074">
        <f t="shared" si="6"/>
        <v>0</v>
      </c>
      <c r="S70" s="1074">
        <f t="shared" si="7"/>
        <v>0</v>
      </c>
      <c r="T70" s="617"/>
      <c r="U70" s="617"/>
      <c r="AD70" s="749"/>
    </row>
    <row r="71" spans="1:30" s="616" customFormat="1" ht="46.5" customHeight="1">
      <c r="A71" s="889">
        <v>53</v>
      </c>
      <c r="B71" s="896">
        <v>7000027953</v>
      </c>
      <c r="C71" s="898">
        <v>620</v>
      </c>
      <c r="D71" s="898">
        <v>200</v>
      </c>
      <c r="E71" s="898">
        <v>140</v>
      </c>
      <c r="F71" s="896" t="s">
        <v>171</v>
      </c>
      <c r="G71" s="898">
        <v>100000558</v>
      </c>
      <c r="H71" s="898">
        <v>998736</v>
      </c>
      <c r="I71" s="890"/>
      <c r="J71" s="898">
        <v>18</v>
      </c>
      <c r="K71" s="891"/>
      <c r="L71" s="1070" t="s">
        <v>181</v>
      </c>
      <c r="M71" s="907" t="s">
        <v>120</v>
      </c>
      <c r="N71" s="907">
        <v>3</v>
      </c>
      <c r="O71" s="890"/>
      <c r="P71" s="913" t="str">
        <f t="shared" si="5"/>
        <v>Included</v>
      </c>
      <c r="Q71" s="913">
        <f t="shared" si="9"/>
        <v>0</v>
      </c>
      <c r="R71" s="1074">
        <f t="shared" si="6"/>
        <v>0</v>
      </c>
      <c r="S71" s="1074">
        <f t="shared" si="7"/>
        <v>0</v>
      </c>
      <c r="T71" s="617"/>
      <c r="U71" s="617"/>
      <c r="AD71" s="749"/>
    </row>
    <row r="72" spans="1:30" s="616" customFormat="1" ht="63.75" customHeight="1">
      <c r="A72" s="889">
        <v>54</v>
      </c>
      <c r="B72" s="896">
        <v>7000027953</v>
      </c>
      <c r="C72" s="898">
        <v>620</v>
      </c>
      <c r="D72" s="898">
        <v>200</v>
      </c>
      <c r="E72" s="898">
        <v>150</v>
      </c>
      <c r="F72" s="896" t="s">
        <v>171</v>
      </c>
      <c r="G72" s="898">
        <v>100004654</v>
      </c>
      <c r="H72" s="898">
        <v>998734</v>
      </c>
      <c r="I72" s="890"/>
      <c r="J72" s="898">
        <v>18</v>
      </c>
      <c r="K72" s="891"/>
      <c r="L72" s="1070" t="s">
        <v>182</v>
      </c>
      <c r="M72" s="907" t="s">
        <v>120</v>
      </c>
      <c r="N72" s="907">
        <v>2</v>
      </c>
      <c r="O72" s="890"/>
      <c r="P72" s="913" t="str">
        <f t="shared" si="5"/>
        <v>Included</v>
      </c>
      <c r="Q72" s="913">
        <f t="shared" si="9"/>
        <v>0</v>
      </c>
      <c r="R72" s="1074">
        <f t="shared" si="6"/>
        <v>0</v>
      </c>
      <c r="S72" s="1074">
        <f t="shared" si="7"/>
        <v>0</v>
      </c>
      <c r="T72" s="617"/>
      <c r="U72" s="617"/>
      <c r="AD72" s="749"/>
    </row>
    <row r="73" spans="1:30" s="616" customFormat="1" ht="58.5" customHeight="1">
      <c r="A73" s="889">
        <v>55</v>
      </c>
      <c r="B73" s="896">
        <v>7000027953</v>
      </c>
      <c r="C73" s="898">
        <v>620</v>
      </c>
      <c r="D73" s="898">
        <v>200</v>
      </c>
      <c r="E73" s="898">
        <v>160</v>
      </c>
      <c r="F73" s="896" t="s">
        <v>171</v>
      </c>
      <c r="G73" s="898">
        <v>100001535</v>
      </c>
      <c r="H73" s="898">
        <v>995429</v>
      </c>
      <c r="I73" s="890"/>
      <c r="J73" s="898">
        <v>18</v>
      </c>
      <c r="K73" s="891"/>
      <c r="L73" s="1070" t="s">
        <v>343</v>
      </c>
      <c r="M73" s="907" t="s">
        <v>120</v>
      </c>
      <c r="N73" s="907">
        <v>3</v>
      </c>
      <c r="O73" s="890"/>
      <c r="P73" s="913" t="str">
        <f t="shared" si="5"/>
        <v>Included</v>
      </c>
      <c r="Q73" s="913">
        <f t="shared" si="9"/>
        <v>0</v>
      </c>
      <c r="R73" s="1074">
        <f t="shared" si="6"/>
        <v>0</v>
      </c>
      <c r="S73" s="1074">
        <f t="shared" si="7"/>
        <v>0</v>
      </c>
      <c r="T73" s="617"/>
      <c r="U73" s="617"/>
      <c r="AD73" s="749"/>
    </row>
    <row r="74" spans="1:30" s="616" customFormat="1" ht="58.5" customHeight="1">
      <c r="A74" s="889">
        <v>56</v>
      </c>
      <c r="B74" s="896">
        <v>7000027953</v>
      </c>
      <c r="C74" s="898">
        <v>620</v>
      </c>
      <c r="D74" s="898">
        <v>200</v>
      </c>
      <c r="E74" s="898">
        <v>170</v>
      </c>
      <c r="F74" s="896" t="s">
        <v>171</v>
      </c>
      <c r="G74" s="898">
        <v>100002513</v>
      </c>
      <c r="H74" s="898">
        <v>995429</v>
      </c>
      <c r="I74" s="890"/>
      <c r="J74" s="898">
        <v>18</v>
      </c>
      <c r="K74" s="891"/>
      <c r="L74" s="1070" t="s">
        <v>344</v>
      </c>
      <c r="M74" s="907" t="s">
        <v>120</v>
      </c>
      <c r="N74" s="907">
        <v>3</v>
      </c>
      <c r="O74" s="890"/>
      <c r="P74" s="913" t="str">
        <f t="shared" si="5"/>
        <v>Included</v>
      </c>
      <c r="Q74" s="913">
        <f t="shared" si="9"/>
        <v>0</v>
      </c>
      <c r="R74" s="1074">
        <f t="shared" si="6"/>
        <v>0</v>
      </c>
      <c r="S74" s="1074">
        <f t="shared" si="7"/>
        <v>0</v>
      </c>
      <c r="T74" s="617"/>
      <c r="U74" s="617"/>
      <c r="AD74" s="749"/>
    </row>
    <row r="75" spans="1:30" s="616" customFormat="1" ht="48" customHeight="1">
      <c r="A75" s="889">
        <v>57</v>
      </c>
      <c r="B75" s="896">
        <v>7000027953</v>
      </c>
      <c r="C75" s="898">
        <v>620</v>
      </c>
      <c r="D75" s="898">
        <v>200</v>
      </c>
      <c r="E75" s="898">
        <v>180</v>
      </c>
      <c r="F75" s="896" t="s">
        <v>171</v>
      </c>
      <c r="G75" s="898">
        <v>100002335</v>
      </c>
      <c r="H75" s="898">
        <v>995429</v>
      </c>
      <c r="I75" s="890"/>
      <c r="J75" s="898">
        <v>18</v>
      </c>
      <c r="K75" s="891"/>
      <c r="L75" s="1070" t="s">
        <v>345</v>
      </c>
      <c r="M75" s="907" t="s">
        <v>120</v>
      </c>
      <c r="N75" s="907">
        <v>9</v>
      </c>
      <c r="O75" s="890"/>
      <c r="P75" s="913" t="str">
        <f t="shared" si="5"/>
        <v>Included</v>
      </c>
      <c r="Q75" s="913">
        <f t="shared" si="9"/>
        <v>0</v>
      </c>
      <c r="R75" s="1074">
        <f t="shared" si="6"/>
        <v>0</v>
      </c>
      <c r="S75" s="1074">
        <f t="shared" si="7"/>
        <v>0</v>
      </c>
      <c r="T75" s="617"/>
      <c r="U75" s="617"/>
      <c r="AD75" s="749"/>
    </row>
    <row r="76" spans="1:30" s="616" customFormat="1" ht="48" customHeight="1">
      <c r="A76" s="889">
        <v>58</v>
      </c>
      <c r="B76" s="896">
        <v>7000027953</v>
      </c>
      <c r="C76" s="898">
        <v>620</v>
      </c>
      <c r="D76" s="898">
        <v>200</v>
      </c>
      <c r="E76" s="898">
        <v>190</v>
      </c>
      <c r="F76" s="896" t="s">
        <v>171</v>
      </c>
      <c r="G76" s="898">
        <v>100004468</v>
      </c>
      <c r="H76" s="898">
        <v>995429</v>
      </c>
      <c r="I76" s="890"/>
      <c r="J76" s="898">
        <v>18</v>
      </c>
      <c r="K76" s="891"/>
      <c r="L76" s="1070" t="s">
        <v>346</v>
      </c>
      <c r="M76" s="907" t="s">
        <v>120</v>
      </c>
      <c r="N76" s="907">
        <v>2</v>
      </c>
      <c r="O76" s="890"/>
      <c r="P76" s="913" t="str">
        <f t="shared" si="5"/>
        <v>Included</v>
      </c>
      <c r="Q76" s="913">
        <f t="shared" si="9"/>
        <v>0</v>
      </c>
      <c r="R76" s="1074">
        <f t="shared" si="6"/>
        <v>0</v>
      </c>
      <c r="S76" s="1074">
        <f t="shared" si="7"/>
        <v>0</v>
      </c>
      <c r="T76" s="617"/>
      <c r="U76" s="617"/>
      <c r="AD76" s="749"/>
    </row>
    <row r="77" spans="1:30" s="616" customFormat="1" ht="63" customHeight="1">
      <c r="A77" s="889">
        <v>59</v>
      </c>
      <c r="B77" s="896">
        <v>7000027953</v>
      </c>
      <c r="C77" s="898">
        <v>620</v>
      </c>
      <c r="D77" s="898">
        <v>200</v>
      </c>
      <c r="E77" s="898">
        <v>200</v>
      </c>
      <c r="F77" s="896" t="s">
        <v>171</v>
      </c>
      <c r="G77" s="898">
        <v>100002512</v>
      </c>
      <c r="H77" s="898">
        <v>995429</v>
      </c>
      <c r="I77" s="890"/>
      <c r="J77" s="898">
        <v>18</v>
      </c>
      <c r="K77" s="891"/>
      <c r="L77" s="1070" t="s">
        <v>347</v>
      </c>
      <c r="M77" s="907" t="s">
        <v>120</v>
      </c>
      <c r="N77" s="907">
        <v>3</v>
      </c>
      <c r="O77" s="890"/>
      <c r="P77" s="913" t="str">
        <f t="shared" si="5"/>
        <v>Included</v>
      </c>
      <c r="Q77" s="913">
        <f t="shared" si="9"/>
        <v>0</v>
      </c>
      <c r="R77" s="1074">
        <f t="shared" si="6"/>
        <v>0</v>
      </c>
      <c r="S77" s="1074">
        <f t="shared" si="7"/>
        <v>0</v>
      </c>
      <c r="T77" s="617"/>
      <c r="U77" s="617"/>
      <c r="AD77" s="749"/>
    </row>
    <row r="78" spans="1:30" s="616" customFormat="1" ht="48" customHeight="1">
      <c r="A78" s="889">
        <v>60</v>
      </c>
      <c r="B78" s="896">
        <v>7000027953</v>
      </c>
      <c r="C78" s="898">
        <v>620</v>
      </c>
      <c r="D78" s="898">
        <v>200</v>
      </c>
      <c r="E78" s="898">
        <v>210</v>
      </c>
      <c r="F78" s="896" t="s">
        <v>171</v>
      </c>
      <c r="G78" s="898">
        <v>100002511</v>
      </c>
      <c r="H78" s="898">
        <v>995429</v>
      </c>
      <c r="I78" s="890"/>
      <c r="J78" s="898">
        <v>18</v>
      </c>
      <c r="K78" s="891"/>
      <c r="L78" s="1070" t="s">
        <v>348</v>
      </c>
      <c r="M78" s="907" t="s">
        <v>120</v>
      </c>
      <c r="N78" s="907">
        <v>1</v>
      </c>
      <c r="O78" s="890"/>
      <c r="P78" s="913" t="str">
        <f t="shared" si="5"/>
        <v>Included</v>
      </c>
      <c r="Q78" s="913">
        <f t="shared" si="9"/>
        <v>0</v>
      </c>
      <c r="R78" s="1074">
        <f t="shared" si="6"/>
        <v>0</v>
      </c>
      <c r="S78" s="1074">
        <f t="shared" si="7"/>
        <v>0</v>
      </c>
      <c r="T78" s="617"/>
      <c r="U78" s="617"/>
      <c r="AD78" s="749"/>
    </row>
    <row r="79" spans="1:30" s="616" customFormat="1" ht="48" customHeight="1">
      <c r="A79" s="889">
        <v>61</v>
      </c>
      <c r="B79" s="896">
        <v>7000027953</v>
      </c>
      <c r="C79" s="898">
        <v>730</v>
      </c>
      <c r="D79" s="898">
        <v>230</v>
      </c>
      <c r="E79" s="898">
        <v>10</v>
      </c>
      <c r="F79" s="896" t="s">
        <v>195</v>
      </c>
      <c r="G79" s="898">
        <v>100001210</v>
      </c>
      <c r="H79" s="898">
        <v>995455</v>
      </c>
      <c r="I79" s="890"/>
      <c r="J79" s="898">
        <v>18</v>
      </c>
      <c r="K79" s="891"/>
      <c r="L79" s="1070" t="s">
        <v>349</v>
      </c>
      <c r="M79" s="907" t="s">
        <v>197</v>
      </c>
      <c r="N79" s="907">
        <v>99</v>
      </c>
      <c r="O79" s="890"/>
      <c r="P79" s="913" t="str">
        <f t="shared" si="5"/>
        <v>Included</v>
      </c>
      <c r="Q79" s="913">
        <f t="shared" si="9"/>
        <v>0</v>
      </c>
      <c r="R79" s="1074">
        <f t="shared" si="6"/>
        <v>0</v>
      </c>
      <c r="S79" s="1074">
        <f t="shared" si="7"/>
        <v>0</v>
      </c>
      <c r="T79" s="617"/>
      <c r="U79" s="617"/>
      <c r="AD79" s="749"/>
    </row>
    <row r="80" spans="1:30" s="616" customFormat="1" ht="63.75" customHeight="1">
      <c r="A80" s="889">
        <v>62</v>
      </c>
      <c r="B80" s="896">
        <v>7000027953</v>
      </c>
      <c r="C80" s="898">
        <v>730</v>
      </c>
      <c r="D80" s="898">
        <v>230</v>
      </c>
      <c r="E80" s="898">
        <v>20</v>
      </c>
      <c r="F80" s="896" t="s">
        <v>195</v>
      </c>
      <c r="G80" s="898">
        <v>100001680</v>
      </c>
      <c r="H80" s="898">
        <v>995455</v>
      </c>
      <c r="I80" s="890"/>
      <c r="J80" s="898">
        <v>18</v>
      </c>
      <c r="K80" s="891"/>
      <c r="L80" s="1070" t="s">
        <v>350</v>
      </c>
      <c r="M80" s="907" t="s">
        <v>197</v>
      </c>
      <c r="N80" s="907">
        <v>15</v>
      </c>
      <c r="O80" s="890"/>
      <c r="P80" s="913" t="str">
        <f t="shared" si="5"/>
        <v>Included</v>
      </c>
      <c r="Q80" s="913">
        <f t="shared" si="9"/>
        <v>0</v>
      </c>
      <c r="R80" s="1074">
        <f t="shared" si="6"/>
        <v>0</v>
      </c>
      <c r="S80" s="1074">
        <f t="shared" si="7"/>
        <v>0</v>
      </c>
      <c r="T80" s="617"/>
      <c r="U80" s="617"/>
      <c r="AD80" s="749"/>
    </row>
    <row r="81" spans="1:30" s="616" customFormat="1" ht="48" customHeight="1">
      <c r="A81" s="889">
        <v>63</v>
      </c>
      <c r="B81" s="896">
        <v>7000027953</v>
      </c>
      <c r="C81" s="898">
        <v>730</v>
      </c>
      <c r="D81" s="898">
        <v>230</v>
      </c>
      <c r="E81" s="898">
        <v>30</v>
      </c>
      <c r="F81" s="896" t="s">
        <v>195</v>
      </c>
      <c r="G81" s="898">
        <v>100001681</v>
      </c>
      <c r="H81" s="898">
        <v>995455</v>
      </c>
      <c r="I81" s="890"/>
      <c r="J81" s="898">
        <v>18</v>
      </c>
      <c r="K81" s="891"/>
      <c r="L81" s="1070" t="s">
        <v>351</v>
      </c>
      <c r="M81" s="907" t="s">
        <v>197</v>
      </c>
      <c r="N81" s="907">
        <v>9</v>
      </c>
      <c r="O81" s="890"/>
      <c r="P81" s="913" t="str">
        <f t="shared" si="5"/>
        <v>Included</v>
      </c>
      <c r="Q81" s="913">
        <f t="shared" si="9"/>
        <v>0</v>
      </c>
      <c r="R81" s="1074">
        <f t="shared" si="6"/>
        <v>0</v>
      </c>
      <c r="S81" s="1074">
        <f t="shared" si="7"/>
        <v>0</v>
      </c>
      <c r="T81" s="617"/>
      <c r="U81" s="617"/>
      <c r="AD81" s="749"/>
    </row>
    <row r="82" spans="1:30" s="616" customFormat="1" ht="48" customHeight="1">
      <c r="A82" s="889">
        <v>64</v>
      </c>
      <c r="B82" s="896">
        <v>7000027953</v>
      </c>
      <c r="C82" s="898">
        <v>740</v>
      </c>
      <c r="D82" s="898">
        <v>240</v>
      </c>
      <c r="E82" s="898">
        <v>30</v>
      </c>
      <c r="F82" s="896" t="s">
        <v>200</v>
      </c>
      <c r="G82" s="898">
        <v>100002559</v>
      </c>
      <c r="H82" s="898">
        <v>998736</v>
      </c>
      <c r="I82" s="890"/>
      <c r="J82" s="898">
        <v>18</v>
      </c>
      <c r="K82" s="891"/>
      <c r="L82" s="1070" t="s">
        <v>202</v>
      </c>
      <c r="M82" s="907" t="s">
        <v>122</v>
      </c>
      <c r="N82" s="907">
        <v>2</v>
      </c>
      <c r="O82" s="890"/>
      <c r="P82" s="913" t="str">
        <f t="shared" si="5"/>
        <v>Included</v>
      </c>
      <c r="Q82" s="913">
        <f t="shared" si="9"/>
        <v>0</v>
      </c>
      <c r="R82" s="1074">
        <f t="shared" si="6"/>
        <v>0</v>
      </c>
      <c r="S82" s="1074">
        <f t="shared" si="7"/>
        <v>0</v>
      </c>
      <c r="T82" s="617"/>
      <c r="U82" s="617"/>
      <c r="AD82" s="749"/>
    </row>
    <row r="83" spans="1:30" s="616" customFormat="1" ht="47.25" customHeight="1">
      <c r="A83" s="889">
        <v>65</v>
      </c>
      <c r="B83" s="896">
        <v>7000027953</v>
      </c>
      <c r="C83" s="898">
        <v>740</v>
      </c>
      <c r="D83" s="898">
        <v>240</v>
      </c>
      <c r="E83" s="898">
        <v>40</v>
      </c>
      <c r="F83" s="896" t="s">
        <v>200</v>
      </c>
      <c r="G83" s="898">
        <v>100000896</v>
      </c>
      <c r="H83" s="898">
        <v>998736</v>
      </c>
      <c r="I83" s="890"/>
      <c r="J83" s="898">
        <v>18</v>
      </c>
      <c r="K83" s="891"/>
      <c r="L83" s="1070" t="s">
        <v>201</v>
      </c>
      <c r="M83" s="907" t="s">
        <v>122</v>
      </c>
      <c r="N83" s="907">
        <v>1</v>
      </c>
      <c r="O83" s="890"/>
      <c r="P83" s="913" t="str">
        <f>IF(O83=0, "Included", IF(ISERROR(N83*O83), O83, N83*O83))</f>
        <v>Included</v>
      </c>
      <c r="Q83" s="913">
        <f>S83</f>
        <v>0</v>
      </c>
      <c r="R83" s="1074">
        <f>IF(P83="Included",0,P83)</f>
        <v>0</v>
      </c>
      <c r="S83" s="1074">
        <f>IF(K83="",(R83*J83/100),(R83*K83))</f>
        <v>0</v>
      </c>
      <c r="T83" s="617"/>
      <c r="U83" s="617"/>
      <c r="AD83" s="749"/>
    </row>
    <row r="84" spans="1:30" s="616" customFormat="1" ht="47.25" customHeight="1">
      <c r="A84" s="889">
        <v>66</v>
      </c>
      <c r="B84" s="896">
        <v>7000027953</v>
      </c>
      <c r="C84" s="898">
        <v>750</v>
      </c>
      <c r="D84" s="898">
        <v>250</v>
      </c>
      <c r="E84" s="898">
        <v>10</v>
      </c>
      <c r="F84" s="896" t="s">
        <v>203</v>
      </c>
      <c r="G84" s="898">
        <v>100004926</v>
      </c>
      <c r="H84" s="898">
        <v>998731</v>
      </c>
      <c r="I84" s="890"/>
      <c r="J84" s="898">
        <v>18</v>
      </c>
      <c r="K84" s="891"/>
      <c r="L84" s="1070" t="s">
        <v>352</v>
      </c>
      <c r="M84" s="907" t="s">
        <v>120</v>
      </c>
      <c r="N84" s="907">
        <v>15</v>
      </c>
      <c r="O84" s="890"/>
      <c r="P84" s="913" t="str">
        <f t="shared" ref="P84:P89" si="10">IF(O84=0, "Included", IF(ISERROR(N84*O84), O84, N84*O84))</f>
        <v>Included</v>
      </c>
      <c r="Q84" s="913">
        <f>S84</f>
        <v>0</v>
      </c>
      <c r="R84" s="1074">
        <f t="shared" ref="R84:R122" si="11">IF(P84="Included",0,P84)</f>
        <v>0</v>
      </c>
      <c r="S84" s="1074">
        <f t="shared" ref="S84:S122" si="12">IF(K84="",(R84*J84/100),(R84*K84))</f>
        <v>0</v>
      </c>
      <c r="T84" s="617"/>
      <c r="U84" s="617"/>
      <c r="AD84" s="749"/>
    </row>
    <row r="85" spans="1:30" s="616" customFormat="1" ht="131.25" customHeight="1">
      <c r="A85" s="889">
        <v>67</v>
      </c>
      <c r="B85" s="896">
        <v>7000027953</v>
      </c>
      <c r="C85" s="898">
        <v>750</v>
      </c>
      <c r="D85" s="898">
        <v>250</v>
      </c>
      <c r="E85" s="898">
        <v>20</v>
      </c>
      <c r="F85" s="896" t="s">
        <v>203</v>
      </c>
      <c r="G85" s="898">
        <v>100004852</v>
      </c>
      <c r="H85" s="898">
        <v>998731</v>
      </c>
      <c r="I85" s="890"/>
      <c r="J85" s="898">
        <v>18</v>
      </c>
      <c r="K85" s="891"/>
      <c r="L85" s="1070" t="s">
        <v>353</v>
      </c>
      <c r="M85" s="907" t="s">
        <v>120</v>
      </c>
      <c r="N85" s="907">
        <v>15</v>
      </c>
      <c r="O85" s="890"/>
      <c r="P85" s="913" t="str">
        <f t="shared" si="10"/>
        <v>Included</v>
      </c>
      <c r="Q85" s="913">
        <f>S85</f>
        <v>0</v>
      </c>
      <c r="R85" s="1074">
        <f t="shared" si="11"/>
        <v>0</v>
      </c>
      <c r="S85" s="1074">
        <f t="shared" si="12"/>
        <v>0</v>
      </c>
      <c r="T85" s="617"/>
      <c r="U85" s="617"/>
      <c r="AD85" s="749"/>
    </row>
    <row r="86" spans="1:30" s="616" customFormat="1" ht="47.25" customHeight="1">
      <c r="A86" s="889">
        <v>68</v>
      </c>
      <c r="B86" s="896">
        <v>7000027953</v>
      </c>
      <c r="C86" s="898">
        <v>750</v>
      </c>
      <c r="D86" s="898">
        <v>250</v>
      </c>
      <c r="E86" s="898">
        <v>30</v>
      </c>
      <c r="F86" s="896" t="s">
        <v>203</v>
      </c>
      <c r="G86" s="898">
        <v>100001052</v>
      </c>
      <c r="H86" s="898">
        <v>998731</v>
      </c>
      <c r="I86" s="890"/>
      <c r="J86" s="898">
        <v>18</v>
      </c>
      <c r="K86" s="891"/>
      <c r="L86" s="1070" t="s">
        <v>354</v>
      </c>
      <c r="M86" s="907" t="s">
        <v>120</v>
      </c>
      <c r="N86" s="907">
        <v>2</v>
      </c>
      <c r="O86" s="890"/>
      <c r="P86" s="913" t="str">
        <f t="shared" si="10"/>
        <v>Included</v>
      </c>
      <c r="Q86" s="913">
        <f>S86</f>
        <v>0</v>
      </c>
      <c r="R86" s="1074">
        <f t="shared" si="11"/>
        <v>0</v>
      </c>
      <c r="S86" s="1074">
        <f t="shared" si="12"/>
        <v>0</v>
      </c>
      <c r="T86" s="617"/>
      <c r="U86" s="617"/>
      <c r="AD86" s="749"/>
    </row>
    <row r="87" spans="1:30" s="616" customFormat="1" ht="39.75" customHeight="1">
      <c r="A87" s="889">
        <v>69</v>
      </c>
      <c r="B87" s="896">
        <v>7000027953</v>
      </c>
      <c r="C87" s="898">
        <v>750</v>
      </c>
      <c r="D87" s="898">
        <v>250</v>
      </c>
      <c r="E87" s="898">
        <v>40</v>
      </c>
      <c r="F87" s="896" t="s">
        <v>203</v>
      </c>
      <c r="G87" s="898">
        <v>100001022</v>
      </c>
      <c r="H87" s="898">
        <v>998731</v>
      </c>
      <c r="I87" s="890"/>
      <c r="J87" s="898">
        <v>18</v>
      </c>
      <c r="K87" s="891"/>
      <c r="L87" s="1070" t="s">
        <v>207</v>
      </c>
      <c r="M87" s="907" t="s">
        <v>120</v>
      </c>
      <c r="N87" s="907">
        <v>2</v>
      </c>
      <c r="O87" s="890"/>
      <c r="P87" s="913" t="str">
        <f t="shared" si="10"/>
        <v>Included</v>
      </c>
      <c r="Q87" s="913">
        <f t="shared" ref="Q87:Q89" si="13">S87</f>
        <v>0</v>
      </c>
      <c r="R87" s="1074">
        <f t="shared" si="11"/>
        <v>0</v>
      </c>
      <c r="S87" s="1074">
        <f t="shared" si="12"/>
        <v>0</v>
      </c>
      <c r="T87" s="617"/>
      <c r="U87" s="617"/>
      <c r="AD87" s="749"/>
    </row>
    <row r="88" spans="1:30" s="616" customFormat="1" ht="47.25" customHeight="1">
      <c r="A88" s="889">
        <v>70</v>
      </c>
      <c r="B88" s="896">
        <v>7000027953</v>
      </c>
      <c r="C88" s="898">
        <v>750</v>
      </c>
      <c r="D88" s="898">
        <v>250</v>
      </c>
      <c r="E88" s="898">
        <v>50</v>
      </c>
      <c r="F88" s="896" t="s">
        <v>203</v>
      </c>
      <c r="G88" s="898">
        <v>100002428</v>
      </c>
      <c r="H88" s="898">
        <v>998731</v>
      </c>
      <c r="I88" s="890"/>
      <c r="J88" s="898">
        <v>18</v>
      </c>
      <c r="K88" s="891"/>
      <c r="L88" s="1070" t="s">
        <v>208</v>
      </c>
      <c r="M88" s="907" t="s">
        <v>120</v>
      </c>
      <c r="N88" s="907">
        <v>1</v>
      </c>
      <c r="O88" s="890"/>
      <c r="P88" s="913" t="str">
        <f t="shared" si="10"/>
        <v>Included</v>
      </c>
      <c r="Q88" s="913">
        <f t="shared" si="13"/>
        <v>0</v>
      </c>
      <c r="R88" s="1074">
        <f t="shared" si="11"/>
        <v>0</v>
      </c>
      <c r="S88" s="1074">
        <f t="shared" si="12"/>
        <v>0</v>
      </c>
      <c r="T88" s="617"/>
      <c r="U88" s="617"/>
      <c r="AD88" s="749"/>
    </row>
    <row r="89" spans="1:30" s="616" customFormat="1" ht="47.25" customHeight="1">
      <c r="A89" s="889">
        <v>71</v>
      </c>
      <c r="B89" s="896">
        <v>7000027953</v>
      </c>
      <c r="C89" s="898">
        <v>840</v>
      </c>
      <c r="D89" s="898">
        <v>290</v>
      </c>
      <c r="E89" s="898">
        <v>10</v>
      </c>
      <c r="F89" s="896" t="s">
        <v>209</v>
      </c>
      <c r="G89" s="898">
        <v>100003103</v>
      </c>
      <c r="H89" s="898">
        <v>998731</v>
      </c>
      <c r="I89" s="890"/>
      <c r="J89" s="898">
        <v>18</v>
      </c>
      <c r="K89" s="891"/>
      <c r="L89" s="1070" t="s">
        <v>355</v>
      </c>
      <c r="M89" s="907" t="s">
        <v>135</v>
      </c>
      <c r="N89" s="907">
        <v>1</v>
      </c>
      <c r="O89" s="890"/>
      <c r="P89" s="913" t="str">
        <f t="shared" si="10"/>
        <v>Included</v>
      </c>
      <c r="Q89" s="913">
        <f t="shared" si="13"/>
        <v>0</v>
      </c>
      <c r="R89" s="1074">
        <f t="shared" si="11"/>
        <v>0</v>
      </c>
      <c r="S89" s="1074">
        <f t="shared" si="12"/>
        <v>0</v>
      </c>
      <c r="T89" s="617"/>
      <c r="U89" s="617"/>
      <c r="AD89" s="749"/>
    </row>
    <row r="90" spans="1:30" s="616" customFormat="1" ht="48" customHeight="1">
      <c r="A90" s="894" t="s">
        <v>211</v>
      </c>
      <c r="B90" s="1250" t="s">
        <v>212</v>
      </c>
      <c r="C90" s="1251"/>
      <c r="D90" s="1251"/>
      <c r="E90" s="1251"/>
      <c r="F90" s="1251"/>
      <c r="G90" s="1251"/>
      <c r="H90" s="1251"/>
      <c r="I90" s="1251"/>
      <c r="J90" s="1251"/>
      <c r="K90" s="1251"/>
      <c r="L90" s="1252"/>
      <c r="M90" s="895"/>
      <c r="N90" s="895"/>
      <c r="O90" s="895"/>
      <c r="P90" s="895"/>
      <c r="Q90" s="913"/>
      <c r="R90" s="1074">
        <f t="shared" si="11"/>
        <v>0</v>
      </c>
      <c r="S90" s="1074"/>
      <c r="T90" s="617"/>
      <c r="U90" s="617"/>
      <c r="AD90" s="749"/>
    </row>
    <row r="91" spans="1:30" s="616" customFormat="1" ht="48" customHeight="1">
      <c r="A91" s="889">
        <f>+A89+1</f>
        <v>72</v>
      </c>
      <c r="B91" s="896">
        <v>7000027953</v>
      </c>
      <c r="C91" s="898">
        <v>870</v>
      </c>
      <c r="D91" s="898">
        <v>20</v>
      </c>
      <c r="E91" s="898">
        <v>10</v>
      </c>
      <c r="F91" s="896" t="s">
        <v>118</v>
      </c>
      <c r="G91" s="898">
        <v>100006997</v>
      </c>
      <c r="H91" s="898">
        <v>998736</v>
      </c>
      <c r="I91" s="890"/>
      <c r="J91" s="898">
        <v>18</v>
      </c>
      <c r="K91" s="891"/>
      <c r="L91" s="896" t="s">
        <v>292</v>
      </c>
      <c r="M91" s="898" t="s">
        <v>122</v>
      </c>
      <c r="N91" s="898">
        <v>1</v>
      </c>
      <c r="O91" s="890"/>
      <c r="P91" s="913" t="str">
        <f t="shared" ref="P91:P123" si="14">IF(O91=0, "Included", IF(ISERROR(N91*O91), O91, N91*O91))</f>
        <v>Included</v>
      </c>
      <c r="Q91" s="913">
        <f t="shared" ref="Q91:Q138" si="15">S91</f>
        <v>0</v>
      </c>
      <c r="R91" s="1074">
        <f t="shared" si="11"/>
        <v>0</v>
      </c>
      <c r="S91" s="1074">
        <f t="shared" si="12"/>
        <v>0</v>
      </c>
      <c r="T91" s="617"/>
      <c r="U91" s="617"/>
      <c r="AD91" s="749"/>
    </row>
    <row r="92" spans="1:30" s="616" customFormat="1" ht="48" customHeight="1">
      <c r="A92" s="889">
        <f t="shared" ref="A92:A123" si="16">A91+1</f>
        <v>73</v>
      </c>
      <c r="B92" s="896">
        <v>7000027953</v>
      </c>
      <c r="C92" s="898">
        <v>870</v>
      </c>
      <c r="D92" s="898">
        <v>20</v>
      </c>
      <c r="E92" s="898">
        <v>20</v>
      </c>
      <c r="F92" s="896" t="s">
        <v>118</v>
      </c>
      <c r="G92" s="898">
        <v>100040378</v>
      </c>
      <c r="H92" s="898">
        <v>998736</v>
      </c>
      <c r="I92" s="890"/>
      <c r="J92" s="898">
        <v>18</v>
      </c>
      <c r="K92" s="891"/>
      <c r="L92" s="896" t="s">
        <v>293</v>
      </c>
      <c r="M92" s="898" t="s">
        <v>120</v>
      </c>
      <c r="N92" s="898">
        <v>1</v>
      </c>
      <c r="O92" s="890"/>
      <c r="P92" s="913" t="str">
        <f t="shared" si="14"/>
        <v>Included</v>
      </c>
      <c r="Q92" s="913">
        <f t="shared" si="15"/>
        <v>0</v>
      </c>
      <c r="R92" s="1074">
        <f t="shared" si="11"/>
        <v>0</v>
      </c>
      <c r="S92" s="1074">
        <f t="shared" si="12"/>
        <v>0</v>
      </c>
      <c r="T92" s="617"/>
      <c r="U92" s="617"/>
      <c r="AD92" s="749"/>
    </row>
    <row r="93" spans="1:30" s="616" customFormat="1" ht="48" customHeight="1">
      <c r="A93" s="889">
        <f t="shared" si="16"/>
        <v>74</v>
      </c>
      <c r="B93" s="896">
        <v>7000027953</v>
      </c>
      <c r="C93" s="898">
        <v>960</v>
      </c>
      <c r="D93" s="898">
        <v>40</v>
      </c>
      <c r="E93" s="898">
        <v>10</v>
      </c>
      <c r="F93" s="896" t="s">
        <v>294</v>
      </c>
      <c r="G93" s="898">
        <v>100000747</v>
      </c>
      <c r="H93" s="898">
        <v>998736</v>
      </c>
      <c r="I93" s="890"/>
      <c r="J93" s="898">
        <v>18</v>
      </c>
      <c r="K93" s="891"/>
      <c r="L93" s="896" t="s">
        <v>295</v>
      </c>
      <c r="M93" s="898" t="s">
        <v>120</v>
      </c>
      <c r="N93" s="898">
        <v>4</v>
      </c>
      <c r="O93" s="890"/>
      <c r="P93" s="913" t="str">
        <f t="shared" si="14"/>
        <v>Included</v>
      </c>
      <c r="Q93" s="913">
        <f t="shared" si="15"/>
        <v>0</v>
      </c>
      <c r="R93" s="1074">
        <f t="shared" si="11"/>
        <v>0</v>
      </c>
      <c r="S93" s="1074">
        <f t="shared" si="12"/>
        <v>0</v>
      </c>
      <c r="T93" s="617"/>
      <c r="U93" s="617"/>
      <c r="AD93" s="749"/>
    </row>
    <row r="94" spans="1:30" s="616" customFormat="1" ht="63" customHeight="1">
      <c r="A94" s="889">
        <f t="shared" si="16"/>
        <v>75</v>
      </c>
      <c r="B94" s="896">
        <v>7000027953</v>
      </c>
      <c r="C94" s="898">
        <v>960</v>
      </c>
      <c r="D94" s="898">
        <v>40</v>
      </c>
      <c r="E94" s="898">
        <v>30</v>
      </c>
      <c r="F94" s="896" t="s">
        <v>294</v>
      </c>
      <c r="G94" s="898">
        <v>100000744</v>
      </c>
      <c r="H94" s="898">
        <v>998736</v>
      </c>
      <c r="I94" s="890"/>
      <c r="J94" s="898">
        <v>18</v>
      </c>
      <c r="K94" s="891"/>
      <c r="L94" s="896" t="s">
        <v>296</v>
      </c>
      <c r="M94" s="898" t="s">
        <v>120</v>
      </c>
      <c r="N94" s="898">
        <v>4</v>
      </c>
      <c r="O94" s="890"/>
      <c r="P94" s="913" t="str">
        <f t="shared" si="14"/>
        <v>Included</v>
      </c>
      <c r="Q94" s="913">
        <f t="shared" si="15"/>
        <v>0</v>
      </c>
      <c r="R94" s="1074">
        <f t="shared" si="11"/>
        <v>0</v>
      </c>
      <c r="S94" s="1074">
        <f t="shared" si="12"/>
        <v>0</v>
      </c>
      <c r="T94" s="617"/>
      <c r="U94" s="617"/>
      <c r="AD94" s="749"/>
    </row>
    <row r="95" spans="1:30" s="616" customFormat="1" ht="149.25" customHeight="1">
      <c r="A95" s="889">
        <f t="shared" si="16"/>
        <v>76</v>
      </c>
      <c r="B95" s="896">
        <v>7000027953</v>
      </c>
      <c r="C95" s="898">
        <v>960</v>
      </c>
      <c r="D95" s="898">
        <v>40</v>
      </c>
      <c r="E95" s="898">
        <v>40</v>
      </c>
      <c r="F95" s="896" t="s">
        <v>294</v>
      </c>
      <c r="G95" s="898">
        <v>100001891</v>
      </c>
      <c r="H95" s="898">
        <v>998736</v>
      </c>
      <c r="I95" s="890"/>
      <c r="J95" s="898">
        <v>18</v>
      </c>
      <c r="K95" s="891"/>
      <c r="L95" s="896" t="s">
        <v>128</v>
      </c>
      <c r="M95" s="898" t="s">
        <v>120</v>
      </c>
      <c r="N95" s="898">
        <v>1</v>
      </c>
      <c r="O95" s="890"/>
      <c r="P95" s="913" t="str">
        <f t="shared" si="14"/>
        <v>Included</v>
      </c>
      <c r="Q95" s="913">
        <f t="shared" si="15"/>
        <v>0</v>
      </c>
      <c r="R95" s="1074">
        <f t="shared" si="11"/>
        <v>0</v>
      </c>
      <c r="S95" s="1074">
        <f t="shared" si="12"/>
        <v>0</v>
      </c>
      <c r="T95" s="617"/>
      <c r="U95" s="617"/>
      <c r="AD95" s="749"/>
    </row>
    <row r="96" spans="1:30" s="616" customFormat="1" ht="63" customHeight="1">
      <c r="A96" s="889">
        <f t="shared" si="16"/>
        <v>77</v>
      </c>
      <c r="B96" s="896">
        <v>7000027953</v>
      </c>
      <c r="C96" s="898">
        <v>960</v>
      </c>
      <c r="D96" s="898">
        <v>40</v>
      </c>
      <c r="E96" s="898">
        <v>50</v>
      </c>
      <c r="F96" s="896" t="s">
        <v>294</v>
      </c>
      <c r="G96" s="898">
        <v>100000773</v>
      </c>
      <c r="H96" s="898">
        <v>998736</v>
      </c>
      <c r="I96" s="890"/>
      <c r="J96" s="898">
        <v>18</v>
      </c>
      <c r="K96" s="891"/>
      <c r="L96" s="896" t="s">
        <v>297</v>
      </c>
      <c r="M96" s="898" t="s">
        <v>120</v>
      </c>
      <c r="N96" s="898">
        <v>4</v>
      </c>
      <c r="O96" s="890"/>
      <c r="P96" s="913" t="str">
        <f t="shared" si="14"/>
        <v>Included</v>
      </c>
      <c r="Q96" s="913">
        <f t="shared" si="15"/>
        <v>0</v>
      </c>
      <c r="R96" s="1074">
        <f t="shared" si="11"/>
        <v>0</v>
      </c>
      <c r="S96" s="1074">
        <f t="shared" si="12"/>
        <v>0</v>
      </c>
      <c r="T96" s="617"/>
      <c r="U96" s="617"/>
      <c r="AD96" s="749"/>
    </row>
    <row r="97" spans="1:30" s="616" customFormat="1" ht="80.25" customHeight="1">
      <c r="A97" s="889">
        <f t="shared" si="16"/>
        <v>78</v>
      </c>
      <c r="B97" s="896">
        <v>7000027953</v>
      </c>
      <c r="C97" s="898">
        <v>960</v>
      </c>
      <c r="D97" s="898">
        <v>40</v>
      </c>
      <c r="E97" s="898">
        <v>60</v>
      </c>
      <c r="F97" s="896" t="s">
        <v>294</v>
      </c>
      <c r="G97" s="898">
        <v>100006998</v>
      </c>
      <c r="H97" s="898">
        <v>998736</v>
      </c>
      <c r="I97" s="890"/>
      <c r="J97" s="898">
        <v>18</v>
      </c>
      <c r="K97" s="891"/>
      <c r="L97" s="896" t="s">
        <v>298</v>
      </c>
      <c r="M97" s="898" t="s">
        <v>120</v>
      </c>
      <c r="N97" s="898">
        <v>13</v>
      </c>
      <c r="O97" s="890"/>
      <c r="P97" s="913" t="str">
        <f t="shared" si="14"/>
        <v>Included</v>
      </c>
      <c r="Q97" s="913">
        <f t="shared" si="15"/>
        <v>0</v>
      </c>
      <c r="R97" s="1074">
        <f t="shared" si="11"/>
        <v>0</v>
      </c>
      <c r="S97" s="1074">
        <f t="shared" si="12"/>
        <v>0</v>
      </c>
      <c r="T97" s="617"/>
      <c r="U97" s="617"/>
      <c r="AD97" s="749"/>
    </row>
    <row r="98" spans="1:30" s="616" customFormat="1" ht="48" customHeight="1">
      <c r="A98" s="889">
        <f t="shared" si="16"/>
        <v>79</v>
      </c>
      <c r="B98" s="896">
        <v>7000027953</v>
      </c>
      <c r="C98" s="898">
        <v>960</v>
      </c>
      <c r="D98" s="898">
        <v>40</v>
      </c>
      <c r="E98" s="898">
        <v>70</v>
      </c>
      <c r="F98" s="896" t="s">
        <v>294</v>
      </c>
      <c r="G98" s="898">
        <v>100000839</v>
      </c>
      <c r="H98" s="898">
        <v>998736</v>
      </c>
      <c r="I98" s="890"/>
      <c r="J98" s="898">
        <v>18</v>
      </c>
      <c r="K98" s="891"/>
      <c r="L98" s="896" t="s">
        <v>124</v>
      </c>
      <c r="M98" s="898" t="s">
        <v>120</v>
      </c>
      <c r="N98" s="898">
        <v>2</v>
      </c>
      <c r="O98" s="890"/>
      <c r="P98" s="913" t="str">
        <f t="shared" si="14"/>
        <v>Included</v>
      </c>
      <c r="Q98" s="913">
        <f t="shared" si="15"/>
        <v>0</v>
      </c>
      <c r="R98" s="1074">
        <f t="shared" si="11"/>
        <v>0</v>
      </c>
      <c r="S98" s="1074">
        <f t="shared" si="12"/>
        <v>0</v>
      </c>
      <c r="T98" s="617"/>
      <c r="U98" s="617"/>
      <c r="AD98" s="749"/>
    </row>
    <row r="99" spans="1:30" s="616" customFormat="1" ht="63.75" customHeight="1">
      <c r="A99" s="889">
        <f t="shared" si="16"/>
        <v>80</v>
      </c>
      <c r="B99" s="896">
        <v>7000027953</v>
      </c>
      <c r="C99" s="898">
        <v>960</v>
      </c>
      <c r="D99" s="898">
        <v>40</v>
      </c>
      <c r="E99" s="898">
        <v>80</v>
      </c>
      <c r="F99" s="896" t="s">
        <v>294</v>
      </c>
      <c r="G99" s="898">
        <v>100040833</v>
      </c>
      <c r="H99" s="898">
        <v>998736</v>
      </c>
      <c r="I99" s="890"/>
      <c r="J99" s="898">
        <v>18</v>
      </c>
      <c r="K99" s="891"/>
      <c r="L99" s="896" t="s">
        <v>299</v>
      </c>
      <c r="M99" s="898" t="s">
        <v>120</v>
      </c>
      <c r="N99" s="898">
        <v>7</v>
      </c>
      <c r="O99" s="890"/>
      <c r="P99" s="913" t="str">
        <f t="shared" si="14"/>
        <v>Included</v>
      </c>
      <c r="Q99" s="913">
        <f t="shared" si="15"/>
        <v>0</v>
      </c>
      <c r="R99" s="1074">
        <f t="shared" si="11"/>
        <v>0</v>
      </c>
      <c r="S99" s="1074">
        <f t="shared" si="12"/>
        <v>0</v>
      </c>
      <c r="T99" s="617"/>
      <c r="U99" s="617"/>
      <c r="AD99" s="749"/>
    </row>
    <row r="100" spans="1:30" s="616" customFormat="1" ht="112.5" customHeight="1">
      <c r="A100" s="889">
        <f t="shared" si="16"/>
        <v>81</v>
      </c>
      <c r="B100" s="896">
        <v>7000027953</v>
      </c>
      <c r="C100" s="898">
        <v>1100</v>
      </c>
      <c r="D100" s="898">
        <v>110</v>
      </c>
      <c r="E100" s="898">
        <v>10</v>
      </c>
      <c r="F100" s="896" t="s">
        <v>149</v>
      </c>
      <c r="G100" s="898">
        <v>100002307</v>
      </c>
      <c r="H100" s="898">
        <v>998731</v>
      </c>
      <c r="I100" s="890"/>
      <c r="J100" s="898">
        <v>18</v>
      </c>
      <c r="K100" s="891"/>
      <c r="L100" s="896" t="s">
        <v>300</v>
      </c>
      <c r="M100" s="898" t="s">
        <v>122</v>
      </c>
      <c r="N100" s="898">
        <v>1</v>
      </c>
      <c r="O100" s="888"/>
      <c r="P100" s="913" t="str">
        <f t="shared" si="14"/>
        <v>Included</v>
      </c>
      <c r="Q100" s="913">
        <f t="shared" si="15"/>
        <v>0</v>
      </c>
      <c r="R100" s="1074">
        <f t="shared" si="11"/>
        <v>0</v>
      </c>
      <c r="S100" s="1074">
        <f t="shared" si="12"/>
        <v>0</v>
      </c>
      <c r="T100" s="617"/>
      <c r="U100" s="617"/>
      <c r="AD100" s="749"/>
    </row>
    <row r="101" spans="1:30" s="616" customFormat="1" ht="48" customHeight="1">
      <c r="A101" s="889">
        <f>A100+1</f>
        <v>82</v>
      </c>
      <c r="B101" s="896">
        <v>7000027953</v>
      </c>
      <c r="C101" s="898">
        <v>1180</v>
      </c>
      <c r="D101" s="898">
        <v>130</v>
      </c>
      <c r="E101" s="898">
        <v>10</v>
      </c>
      <c r="F101" s="896" t="s">
        <v>142</v>
      </c>
      <c r="G101" s="898">
        <v>100007059</v>
      </c>
      <c r="H101" s="898">
        <v>995461</v>
      </c>
      <c r="I101" s="890"/>
      <c r="J101" s="898">
        <v>18</v>
      </c>
      <c r="K101" s="891"/>
      <c r="L101" s="896" t="s">
        <v>306</v>
      </c>
      <c r="M101" s="898" t="s">
        <v>148</v>
      </c>
      <c r="N101" s="898">
        <v>290</v>
      </c>
      <c r="O101" s="890"/>
      <c r="P101" s="913" t="str">
        <f t="shared" si="14"/>
        <v>Included</v>
      </c>
      <c r="Q101" s="913">
        <f t="shared" si="15"/>
        <v>0</v>
      </c>
      <c r="R101" s="1074">
        <f t="shared" si="11"/>
        <v>0</v>
      </c>
      <c r="S101" s="1074">
        <f t="shared" si="12"/>
        <v>0</v>
      </c>
      <c r="T101" s="617"/>
      <c r="U101" s="617"/>
      <c r="AD101" s="749"/>
    </row>
    <row r="102" spans="1:30" s="616" customFormat="1" ht="48" customHeight="1">
      <c r="A102" s="889">
        <f t="shared" si="16"/>
        <v>83</v>
      </c>
      <c r="B102" s="896">
        <v>7000027953</v>
      </c>
      <c r="C102" s="898">
        <v>1190</v>
      </c>
      <c r="D102" s="898">
        <v>140</v>
      </c>
      <c r="E102" s="898">
        <v>10</v>
      </c>
      <c r="F102" s="896" t="s">
        <v>307</v>
      </c>
      <c r="G102" s="898">
        <v>100004518</v>
      </c>
      <c r="H102" s="898">
        <v>995433</v>
      </c>
      <c r="I102" s="890"/>
      <c r="J102" s="898">
        <v>18</v>
      </c>
      <c r="K102" s="891"/>
      <c r="L102" s="896" t="s">
        <v>308</v>
      </c>
      <c r="M102" s="898" t="s">
        <v>309</v>
      </c>
      <c r="N102" s="898">
        <v>88</v>
      </c>
      <c r="O102" s="890"/>
      <c r="P102" s="913" t="str">
        <f t="shared" si="14"/>
        <v>Included</v>
      </c>
      <c r="Q102" s="913">
        <f t="shared" si="15"/>
        <v>0</v>
      </c>
      <c r="R102" s="1074">
        <f t="shared" si="11"/>
        <v>0</v>
      </c>
      <c r="S102" s="1074">
        <f t="shared" si="12"/>
        <v>0</v>
      </c>
      <c r="T102" s="617"/>
      <c r="U102" s="617"/>
      <c r="AD102" s="749"/>
    </row>
    <row r="103" spans="1:30" s="616" customFormat="1" ht="48" customHeight="1">
      <c r="A103" s="889">
        <f t="shared" si="16"/>
        <v>84</v>
      </c>
      <c r="B103" s="896">
        <v>7000027953</v>
      </c>
      <c r="C103" s="898">
        <v>1190</v>
      </c>
      <c r="D103" s="898">
        <v>140</v>
      </c>
      <c r="E103" s="898">
        <v>20</v>
      </c>
      <c r="F103" s="896" t="s">
        <v>307</v>
      </c>
      <c r="G103" s="898">
        <v>100011662</v>
      </c>
      <c r="H103" s="898">
        <v>995433</v>
      </c>
      <c r="I103" s="890"/>
      <c r="J103" s="898">
        <v>18</v>
      </c>
      <c r="K103" s="891"/>
      <c r="L103" s="896" t="s">
        <v>310</v>
      </c>
      <c r="M103" s="898" t="s">
        <v>309</v>
      </c>
      <c r="N103" s="898">
        <v>19</v>
      </c>
      <c r="O103" s="890"/>
      <c r="P103" s="913" t="str">
        <f t="shared" si="14"/>
        <v>Included</v>
      </c>
      <c r="Q103" s="913">
        <f t="shared" si="15"/>
        <v>0</v>
      </c>
      <c r="R103" s="1074">
        <f t="shared" si="11"/>
        <v>0</v>
      </c>
      <c r="S103" s="1074">
        <f t="shared" si="12"/>
        <v>0</v>
      </c>
      <c r="T103" s="617"/>
      <c r="U103" s="617"/>
      <c r="AD103" s="749"/>
    </row>
    <row r="104" spans="1:30" s="616" customFormat="1" ht="48" customHeight="1">
      <c r="A104" s="889">
        <f t="shared" si="16"/>
        <v>85</v>
      </c>
      <c r="B104" s="896">
        <v>7000027953</v>
      </c>
      <c r="C104" s="898">
        <v>1190</v>
      </c>
      <c r="D104" s="898">
        <v>140</v>
      </c>
      <c r="E104" s="898">
        <v>30</v>
      </c>
      <c r="F104" s="896" t="s">
        <v>307</v>
      </c>
      <c r="G104" s="898">
        <v>100001325</v>
      </c>
      <c r="H104" s="898">
        <v>995454</v>
      </c>
      <c r="I104" s="890"/>
      <c r="J104" s="898">
        <v>18</v>
      </c>
      <c r="K104" s="891"/>
      <c r="L104" s="896" t="s">
        <v>311</v>
      </c>
      <c r="M104" s="898" t="s">
        <v>309</v>
      </c>
      <c r="N104" s="898">
        <v>4</v>
      </c>
      <c r="O104" s="890"/>
      <c r="P104" s="913" t="str">
        <f t="shared" si="14"/>
        <v>Included</v>
      </c>
      <c r="Q104" s="913">
        <f t="shared" si="15"/>
        <v>0</v>
      </c>
      <c r="R104" s="1074">
        <f t="shared" si="11"/>
        <v>0</v>
      </c>
      <c r="S104" s="1074">
        <f t="shared" si="12"/>
        <v>0</v>
      </c>
      <c r="T104" s="617"/>
      <c r="U104" s="617"/>
      <c r="AD104" s="749"/>
    </row>
    <row r="105" spans="1:30" s="616" customFormat="1" ht="48" customHeight="1">
      <c r="A105" s="889">
        <f t="shared" si="16"/>
        <v>86</v>
      </c>
      <c r="B105" s="896">
        <v>7000027953</v>
      </c>
      <c r="C105" s="898">
        <v>1190</v>
      </c>
      <c r="D105" s="898">
        <v>140</v>
      </c>
      <c r="E105" s="898">
        <v>40</v>
      </c>
      <c r="F105" s="896" t="s">
        <v>307</v>
      </c>
      <c r="G105" s="898">
        <v>100016607</v>
      </c>
      <c r="H105" s="898">
        <v>995451</v>
      </c>
      <c r="I105" s="890"/>
      <c r="J105" s="898">
        <v>18</v>
      </c>
      <c r="K105" s="891"/>
      <c r="L105" s="896" t="s">
        <v>312</v>
      </c>
      <c r="M105" s="898" t="s">
        <v>309</v>
      </c>
      <c r="N105" s="898">
        <v>31</v>
      </c>
      <c r="O105" s="890"/>
      <c r="P105" s="913" t="str">
        <f t="shared" si="14"/>
        <v>Included</v>
      </c>
      <c r="Q105" s="913">
        <f t="shared" si="15"/>
        <v>0</v>
      </c>
      <c r="R105" s="1074">
        <f t="shared" si="11"/>
        <v>0</v>
      </c>
      <c r="S105" s="1074">
        <f t="shared" si="12"/>
        <v>0</v>
      </c>
      <c r="T105" s="617"/>
      <c r="U105" s="617"/>
      <c r="AD105" s="749"/>
    </row>
    <row r="106" spans="1:30" s="616" customFormat="1" ht="48" customHeight="1">
      <c r="A106" s="889">
        <f t="shared" si="16"/>
        <v>87</v>
      </c>
      <c r="B106" s="896">
        <v>7000027953</v>
      </c>
      <c r="C106" s="898">
        <v>1190</v>
      </c>
      <c r="D106" s="898">
        <v>140</v>
      </c>
      <c r="E106" s="898">
        <v>50</v>
      </c>
      <c r="F106" s="896" t="s">
        <v>307</v>
      </c>
      <c r="G106" s="898">
        <v>100016681</v>
      </c>
      <c r="H106" s="898">
        <v>995454</v>
      </c>
      <c r="I106" s="890"/>
      <c r="J106" s="898">
        <v>18</v>
      </c>
      <c r="K106" s="891"/>
      <c r="L106" s="896" t="s">
        <v>313</v>
      </c>
      <c r="M106" s="898" t="s">
        <v>197</v>
      </c>
      <c r="N106" s="898">
        <v>4</v>
      </c>
      <c r="O106" s="890"/>
      <c r="P106" s="913" t="str">
        <f t="shared" si="14"/>
        <v>Included</v>
      </c>
      <c r="Q106" s="913">
        <f t="shared" si="15"/>
        <v>0</v>
      </c>
      <c r="R106" s="1074">
        <f t="shared" si="11"/>
        <v>0</v>
      </c>
      <c r="S106" s="1074">
        <f t="shared" si="12"/>
        <v>0</v>
      </c>
      <c r="T106" s="617"/>
      <c r="U106" s="617"/>
      <c r="AD106" s="749"/>
    </row>
    <row r="107" spans="1:30" s="616" customFormat="1" ht="72.75" customHeight="1">
      <c r="A107" s="889">
        <f t="shared" si="16"/>
        <v>88</v>
      </c>
      <c r="B107" s="896">
        <v>7000027953</v>
      </c>
      <c r="C107" s="898">
        <v>1190</v>
      </c>
      <c r="D107" s="898">
        <v>140</v>
      </c>
      <c r="E107" s="898">
        <v>60</v>
      </c>
      <c r="F107" s="896" t="s">
        <v>307</v>
      </c>
      <c r="G107" s="898">
        <v>100001330</v>
      </c>
      <c r="H107" s="898">
        <v>995428</v>
      </c>
      <c r="I107" s="890"/>
      <c r="J107" s="898">
        <v>18</v>
      </c>
      <c r="K107" s="891"/>
      <c r="L107" s="896" t="s">
        <v>314</v>
      </c>
      <c r="M107" s="898" t="s">
        <v>309</v>
      </c>
      <c r="N107" s="898">
        <v>4</v>
      </c>
      <c r="O107" s="890"/>
      <c r="P107" s="913" t="str">
        <f t="shared" si="14"/>
        <v>Included</v>
      </c>
      <c r="Q107" s="913">
        <f t="shared" si="15"/>
        <v>0</v>
      </c>
      <c r="R107" s="1074">
        <f t="shared" si="11"/>
        <v>0</v>
      </c>
      <c r="S107" s="1074">
        <f t="shared" si="12"/>
        <v>0</v>
      </c>
      <c r="T107" s="617"/>
      <c r="U107" s="617"/>
      <c r="AD107" s="749"/>
    </row>
    <row r="108" spans="1:30" s="616" customFormat="1" ht="48" customHeight="1">
      <c r="A108" s="889">
        <f t="shared" si="16"/>
        <v>89</v>
      </c>
      <c r="B108" s="896">
        <v>7000027953</v>
      </c>
      <c r="C108" s="898">
        <v>1190</v>
      </c>
      <c r="D108" s="898">
        <v>140</v>
      </c>
      <c r="E108" s="898">
        <v>70</v>
      </c>
      <c r="F108" s="896" t="s">
        <v>307</v>
      </c>
      <c r="G108" s="898">
        <v>100001331</v>
      </c>
      <c r="H108" s="898">
        <v>995455</v>
      </c>
      <c r="I108" s="890"/>
      <c r="J108" s="898">
        <v>18</v>
      </c>
      <c r="K108" s="891"/>
      <c r="L108" s="896" t="s">
        <v>315</v>
      </c>
      <c r="M108" s="898" t="s">
        <v>197</v>
      </c>
      <c r="N108" s="898">
        <v>2</v>
      </c>
      <c r="O108" s="890"/>
      <c r="P108" s="913" t="str">
        <f t="shared" si="14"/>
        <v>Included</v>
      </c>
      <c r="Q108" s="913">
        <f t="shared" si="15"/>
        <v>0</v>
      </c>
      <c r="R108" s="1074">
        <f t="shared" si="11"/>
        <v>0</v>
      </c>
      <c r="S108" s="1074">
        <f t="shared" si="12"/>
        <v>0</v>
      </c>
      <c r="T108" s="617"/>
      <c r="U108" s="617"/>
      <c r="AD108" s="749"/>
    </row>
    <row r="109" spans="1:30" s="616" customFormat="1" ht="48" customHeight="1">
      <c r="A109" s="889">
        <f t="shared" si="16"/>
        <v>90</v>
      </c>
      <c r="B109" s="896">
        <v>7000027953</v>
      </c>
      <c r="C109" s="898">
        <v>1190</v>
      </c>
      <c r="D109" s="898">
        <v>140</v>
      </c>
      <c r="E109" s="898">
        <v>80</v>
      </c>
      <c r="F109" s="896" t="s">
        <v>307</v>
      </c>
      <c r="G109" s="898">
        <v>100001714</v>
      </c>
      <c r="H109" s="898">
        <v>995428</v>
      </c>
      <c r="I109" s="890"/>
      <c r="J109" s="898">
        <v>18</v>
      </c>
      <c r="K109" s="891"/>
      <c r="L109" s="896" t="s">
        <v>316</v>
      </c>
      <c r="M109" s="898" t="s">
        <v>148</v>
      </c>
      <c r="N109" s="898">
        <v>100</v>
      </c>
      <c r="O109" s="890"/>
      <c r="P109" s="913" t="str">
        <f t="shared" si="14"/>
        <v>Included</v>
      </c>
      <c r="Q109" s="913">
        <f t="shared" si="15"/>
        <v>0</v>
      </c>
      <c r="R109" s="1074">
        <f t="shared" si="11"/>
        <v>0</v>
      </c>
      <c r="S109" s="1074">
        <f t="shared" si="12"/>
        <v>0</v>
      </c>
      <c r="T109" s="617"/>
      <c r="U109" s="617"/>
      <c r="AD109" s="749"/>
    </row>
    <row r="110" spans="1:30" s="616" customFormat="1" ht="68.25" customHeight="1">
      <c r="A110" s="889">
        <f t="shared" si="16"/>
        <v>91</v>
      </c>
      <c r="B110" s="896">
        <v>7000027953</v>
      </c>
      <c r="C110" s="898">
        <v>1190</v>
      </c>
      <c r="D110" s="898">
        <v>140</v>
      </c>
      <c r="E110" s="898">
        <v>90</v>
      </c>
      <c r="F110" s="896" t="s">
        <v>307</v>
      </c>
      <c r="G110" s="898">
        <v>100001713</v>
      </c>
      <c r="H110" s="898">
        <v>995424</v>
      </c>
      <c r="I110" s="890"/>
      <c r="J110" s="898">
        <v>18</v>
      </c>
      <c r="K110" s="891"/>
      <c r="L110" s="896" t="s">
        <v>317</v>
      </c>
      <c r="M110" s="898" t="s">
        <v>148</v>
      </c>
      <c r="N110" s="898">
        <v>100</v>
      </c>
      <c r="O110" s="890"/>
      <c r="P110" s="913" t="str">
        <f t="shared" si="14"/>
        <v>Included</v>
      </c>
      <c r="Q110" s="913">
        <f t="shared" si="15"/>
        <v>0</v>
      </c>
      <c r="R110" s="1074">
        <f t="shared" si="11"/>
        <v>0</v>
      </c>
      <c r="S110" s="1074">
        <f t="shared" si="12"/>
        <v>0</v>
      </c>
      <c r="T110" s="617"/>
      <c r="U110" s="617"/>
      <c r="AD110" s="749"/>
    </row>
    <row r="111" spans="1:30" s="616" customFormat="1" ht="57.75" customHeight="1">
      <c r="A111" s="889">
        <f t="shared" si="16"/>
        <v>92</v>
      </c>
      <c r="B111" s="896">
        <v>7000027953</v>
      </c>
      <c r="C111" s="898">
        <v>1190</v>
      </c>
      <c r="D111" s="898">
        <v>140</v>
      </c>
      <c r="E111" s="898">
        <v>100</v>
      </c>
      <c r="F111" s="896" t="s">
        <v>307</v>
      </c>
      <c r="G111" s="898">
        <v>100001712</v>
      </c>
      <c r="H111" s="898">
        <v>995428</v>
      </c>
      <c r="I111" s="890"/>
      <c r="J111" s="898">
        <v>18</v>
      </c>
      <c r="K111" s="891"/>
      <c r="L111" s="896" t="s">
        <v>318</v>
      </c>
      <c r="M111" s="898" t="s">
        <v>148</v>
      </c>
      <c r="N111" s="898">
        <v>600</v>
      </c>
      <c r="O111" s="890"/>
      <c r="P111" s="913" t="str">
        <f t="shared" si="14"/>
        <v>Included</v>
      </c>
      <c r="Q111" s="913">
        <f t="shared" si="15"/>
        <v>0</v>
      </c>
      <c r="R111" s="1074">
        <f t="shared" si="11"/>
        <v>0</v>
      </c>
      <c r="S111" s="1074">
        <f t="shared" si="12"/>
        <v>0</v>
      </c>
      <c r="T111" s="617"/>
      <c r="U111" s="617"/>
      <c r="AD111" s="749"/>
    </row>
    <row r="112" spans="1:30" s="616" customFormat="1" ht="66" customHeight="1">
      <c r="A112" s="889">
        <f t="shared" si="16"/>
        <v>93</v>
      </c>
      <c r="B112" s="896">
        <v>7000027953</v>
      </c>
      <c r="C112" s="898">
        <v>1190</v>
      </c>
      <c r="D112" s="898">
        <v>140</v>
      </c>
      <c r="E112" s="898">
        <v>110</v>
      </c>
      <c r="F112" s="896" t="s">
        <v>307</v>
      </c>
      <c r="G112" s="898">
        <v>100001721</v>
      </c>
      <c r="H112" s="898">
        <v>995428</v>
      </c>
      <c r="I112" s="890"/>
      <c r="J112" s="898">
        <v>18</v>
      </c>
      <c r="K112" s="891"/>
      <c r="L112" s="896" t="s">
        <v>319</v>
      </c>
      <c r="M112" s="898" t="s">
        <v>309</v>
      </c>
      <c r="N112" s="898">
        <v>5</v>
      </c>
      <c r="O112" s="890"/>
      <c r="P112" s="913" t="str">
        <f t="shared" si="14"/>
        <v>Included</v>
      </c>
      <c r="Q112" s="913">
        <f t="shared" si="15"/>
        <v>0</v>
      </c>
      <c r="R112" s="1074">
        <f t="shared" si="11"/>
        <v>0</v>
      </c>
      <c r="S112" s="1074">
        <f t="shared" si="12"/>
        <v>0</v>
      </c>
      <c r="T112" s="617"/>
      <c r="U112" s="617"/>
      <c r="AD112" s="749"/>
    </row>
    <row r="113" spans="1:30" s="616" customFormat="1" ht="63" customHeight="1">
      <c r="A113" s="889">
        <f t="shared" si="16"/>
        <v>94</v>
      </c>
      <c r="B113" s="896">
        <v>7000027953</v>
      </c>
      <c r="C113" s="898">
        <v>1190</v>
      </c>
      <c r="D113" s="898">
        <v>140</v>
      </c>
      <c r="E113" s="898">
        <v>120</v>
      </c>
      <c r="F113" s="896" t="s">
        <v>307</v>
      </c>
      <c r="G113" s="898">
        <v>100001720</v>
      </c>
      <c r="H113" s="898">
        <v>995428</v>
      </c>
      <c r="I113" s="890"/>
      <c r="J113" s="898">
        <v>18</v>
      </c>
      <c r="K113" s="891"/>
      <c r="L113" s="896" t="s">
        <v>320</v>
      </c>
      <c r="M113" s="898" t="s">
        <v>309</v>
      </c>
      <c r="N113" s="898">
        <v>5</v>
      </c>
      <c r="O113" s="890"/>
      <c r="P113" s="913" t="str">
        <f t="shared" si="14"/>
        <v>Included</v>
      </c>
      <c r="Q113" s="913">
        <f t="shared" si="15"/>
        <v>0</v>
      </c>
      <c r="R113" s="1074">
        <f t="shared" si="11"/>
        <v>0</v>
      </c>
      <c r="S113" s="1074">
        <f t="shared" si="12"/>
        <v>0</v>
      </c>
      <c r="T113" s="617"/>
      <c r="U113" s="617"/>
      <c r="AD113" s="749"/>
    </row>
    <row r="114" spans="1:30" s="616" customFormat="1" ht="63" customHeight="1">
      <c r="A114" s="889">
        <f t="shared" si="16"/>
        <v>95</v>
      </c>
      <c r="B114" s="896">
        <v>7000027953</v>
      </c>
      <c r="C114" s="898">
        <v>1190</v>
      </c>
      <c r="D114" s="898">
        <v>140</v>
      </c>
      <c r="E114" s="898">
        <v>130</v>
      </c>
      <c r="F114" s="896" t="s">
        <v>307</v>
      </c>
      <c r="G114" s="898">
        <v>120001387</v>
      </c>
      <c r="H114" s="898">
        <v>995453</v>
      </c>
      <c r="I114" s="890"/>
      <c r="J114" s="898">
        <v>18</v>
      </c>
      <c r="K114" s="891"/>
      <c r="L114" s="896" t="s">
        <v>321</v>
      </c>
      <c r="M114" s="898" t="s">
        <v>148</v>
      </c>
      <c r="N114" s="898">
        <v>290</v>
      </c>
      <c r="O114" s="890"/>
      <c r="P114" s="913" t="str">
        <f t="shared" si="14"/>
        <v>Included</v>
      </c>
      <c r="Q114" s="913">
        <f t="shared" si="15"/>
        <v>0</v>
      </c>
      <c r="R114" s="1074">
        <f t="shared" si="11"/>
        <v>0</v>
      </c>
      <c r="S114" s="1074">
        <f t="shared" si="12"/>
        <v>0</v>
      </c>
      <c r="T114" s="617"/>
      <c r="U114" s="617"/>
      <c r="AD114" s="749"/>
    </row>
    <row r="115" spans="1:30" s="616" customFormat="1" ht="48" customHeight="1">
      <c r="A115" s="889">
        <f t="shared" si="16"/>
        <v>96</v>
      </c>
      <c r="B115" s="896">
        <v>7000027953</v>
      </c>
      <c r="C115" s="898">
        <v>1190</v>
      </c>
      <c r="D115" s="898">
        <v>140</v>
      </c>
      <c r="E115" s="898">
        <v>140</v>
      </c>
      <c r="F115" s="896" t="s">
        <v>307</v>
      </c>
      <c r="G115" s="898">
        <v>100001480</v>
      </c>
      <c r="H115" s="898">
        <v>995454</v>
      </c>
      <c r="I115" s="890"/>
      <c r="J115" s="898">
        <v>18</v>
      </c>
      <c r="K115" s="891"/>
      <c r="L115" s="896" t="s">
        <v>322</v>
      </c>
      <c r="M115" s="898" t="s">
        <v>323</v>
      </c>
      <c r="N115" s="898">
        <v>100</v>
      </c>
      <c r="O115" s="890"/>
      <c r="P115" s="913" t="str">
        <f t="shared" si="14"/>
        <v>Included</v>
      </c>
      <c r="Q115" s="913">
        <f t="shared" si="15"/>
        <v>0</v>
      </c>
      <c r="R115" s="1074">
        <f t="shared" si="11"/>
        <v>0</v>
      </c>
      <c r="S115" s="1074">
        <f t="shared" si="12"/>
        <v>0</v>
      </c>
      <c r="T115" s="617"/>
      <c r="U115" s="617"/>
      <c r="AD115" s="749"/>
    </row>
    <row r="116" spans="1:30" s="616" customFormat="1" ht="48" customHeight="1">
      <c r="A116" s="889">
        <f t="shared" si="16"/>
        <v>97</v>
      </c>
      <c r="B116" s="896">
        <v>7000027953</v>
      </c>
      <c r="C116" s="898">
        <v>1190</v>
      </c>
      <c r="D116" s="898">
        <v>140</v>
      </c>
      <c r="E116" s="898">
        <v>150</v>
      </c>
      <c r="F116" s="896" t="s">
        <v>307</v>
      </c>
      <c r="G116" s="898">
        <v>100001479</v>
      </c>
      <c r="H116" s="898">
        <v>995454</v>
      </c>
      <c r="I116" s="890"/>
      <c r="J116" s="898">
        <v>18</v>
      </c>
      <c r="K116" s="891"/>
      <c r="L116" s="896" t="s">
        <v>324</v>
      </c>
      <c r="M116" s="898" t="s">
        <v>323</v>
      </c>
      <c r="N116" s="898">
        <v>50</v>
      </c>
      <c r="O116" s="890"/>
      <c r="P116" s="913" t="str">
        <f t="shared" si="14"/>
        <v>Included</v>
      </c>
      <c r="Q116" s="913">
        <f t="shared" si="15"/>
        <v>0</v>
      </c>
      <c r="R116" s="1074">
        <f t="shared" si="11"/>
        <v>0</v>
      </c>
      <c r="S116" s="1074">
        <f t="shared" si="12"/>
        <v>0</v>
      </c>
      <c r="T116" s="617"/>
      <c r="U116" s="617"/>
      <c r="AD116" s="749"/>
    </row>
    <row r="117" spans="1:30" s="616" customFormat="1" ht="66" customHeight="1">
      <c r="A117" s="889">
        <f t="shared" si="16"/>
        <v>98</v>
      </c>
      <c r="B117" s="896">
        <v>7000027953</v>
      </c>
      <c r="C117" s="898">
        <v>1190</v>
      </c>
      <c r="D117" s="898">
        <v>140</v>
      </c>
      <c r="E117" s="898">
        <v>170</v>
      </c>
      <c r="F117" s="896" t="s">
        <v>307</v>
      </c>
      <c r="G117" s="898">
        <v>100039866</v>
      </c>
      <c r="H117" s="898">
        <v>995432</v>
      </c>
      <c r="I117" s="890"/>
      <c r="J117" s="898">
        <v>18</v>
      </c>
      <c r="K117" s="891"/>
      <c r="L117" s="896" t="s">
        <v>326</v>
      </c>
      <c r="M117" s="898" t="s">
        <v>187</v>
      </c>
      <c r="N117" s="898">
        <v>1</v>
      </c>
      <c r="O117" s="890"/>
      <c r="P117" s="913" t="str">
        <f t="shared" si="14"/>
        <v>Included</v>
      </c>
      <c r="Q117" s="913">
        <f t="shared" si="15"/>
        <v>0</v>
      </c>
      <c r="R117" s="1074">
        <f t="shared" si="11"/>
        <v>0</v>
      </c>
      <c r="S117" s="1074">
        <f t="shared" si="12"/>
        <v>0</v>
      </c>
      <c r="T117" s="617"/>
      <c r="U117" s="617"/>
      <c r="AD117" s="749"/>
    </row>
    <row r="118" spans="1:30" s="616" customFormat="1" ht="48" customHeight="1">
      <c r="A118" s="889">
        <f t="shared" si="16"/>
        <v>99</v>
      </c>
      <c r="B118" s="896">
        <v>7000027953</v>
      </c>
      <c r="C118" s="898">
        <v>1190</v>
      </c>
      <c r="D118" s="898">
        <v>140</v>
      </c>
      <c r="E118" s="898">
        <v>79</v>
      </c>
      <c r="F118" s="896" t="s">
        <v>307</v>
      </c>
      <c r="G118" s="898">
        <v>100001458</v>
      </c>
      <c r="H118" s="898">
        <v>995421</v>
      </c>
      <c r="I118" s="890"/>
      <c r="J118" s="898">
        <v>18</v>
      </c>
      <c r="K118" s="891"/>
      <c r="L118" s="896" t="s">
        <v>328</v>
      </c>
      <c r="M118" s="898" t="s">
        <v>148</v>
      </c>
      <c r="N118" s="898">
        <v>62</v>
      </c>
      <c r="O118" s="890"/>
      <c r="P118" s="913" t="str">
        <f t="shared" si="14"/>
        <v>Included</v>
      </c>
      <c r="Q118" s="913">
        <f t="shared" si="15"/>
        <v>0</v>
      </c>
      <c r="R118" s="1074">
        <f t="shared" si="11"/>
        <v>0</v>
      </c>
      <c r="S118" s="1074">
        <f t="shared" si="12"/>
        <v>0</v>
      </c>
      <c r="T118" s="617"/>
      <c r="U118" s="617"/>
      <c r="AD118" s="749"/>
    </row>
    <row r="119" spans="1:30" s="616" customFormat="1" ht="48" customHeight="1">
      <c r="A119" s="889">
        <f t="shared" si="16"/>
        <v>100</v>
      </c>
      <c r="B119" s="896">
        <v>7000027953</v>
      </c>
      <c r="C119" s="898">
        <v>1190</v>
      </c>
      <c r="D119" s="898">
        <v>140</v>
      </c>
      <c r="E119" s="898">
        <v>78</v>
      </c>
      <c r="F119" s="896" t="s">
        <v>307</v>
      </c>
      <c r="G119" s="898">
        <v>100003114</v>
      </c>
      <c r="H119" s="898">
        <v>995454</v>
      </c>
      <c r="I119" s="890"/>
      <c r="J119" s="898">
        <v>18</v>
      </c>
      <c r="K119" s="891"/>
      <c r="L119" s="896" t="s">
        <v>329</v>
      </c>
      <c r="M119" s="898" t="s">
        <v>148</v>
      </c>
      <c r="N119" s="898">
        <v>65</v>
      </c>
      <c r="O119" s="890"/>
      <c r="P119" s="913" t="str">
        <f t="shared" si="14"/>
        <v>Included</v>
      </c>
      <c r="Q119" s="913">
        <f t="shared" si="15"/>
        <v>0</v>
      </c>
      <c r="R119" s="1074">
        <f t="shared" si="11"/>
        <v>0</v>
      </c>
      <c r="S119" s="1074">
        <f t="shared" si="12"/>
        <v>0</v>
      </c>
      <c r="T119" s="617"/>
      <c r="U119" s="617"/>
      <c r="AD119" s="749"/>
    </row>
    <row r="120" spans="1:30" s="616" customFormat="1" ht="60.75" customHeight="1">
      <c r="A120" s="889">
        <f t="shared" si="16"/>
        <v>101</v>
      </c>
      <c r="B120" s="896">
        <v>7000027953</v>
      </c>
      <c r="C120" s="898">
        <v>1250</v>
      </c>
      <c r="D120" s="898">
        <v>170</v>
      </c>
      <c r="E120" s="898">
        <v>10</v>
      </c>
      <c r="F120" s="896" t="s">
        <v>168</v>
      </c>
      <c r="G120" s="898">
        <v>100000961</v>
      </c>
      <c r="H120" s="898">
        <v>995463</v>
      </c>
      <c r="I120" s="890"/>
      <c r="J120" s="898">
        <v>18</v>
      </c>
      <c r="K120" s="891"/>
      <c r="L120" s="896" t="s">
        <v>169</v>
      </c>
      <c r="M120" s="898" t="s">
        <v>120</v>
      </c>
      <c r="N120" s="898">
        <v>12</v>
      </c>
      <c r="O120" s="890"/>
      <c r="P120" s="913" t="str">
        <f t="shared" si="14"/>
        <v>Included</v>
      </c>
      <c r="Q120" s="913">
        <f t="shared" si="15"/>
        <v>0</v>
      </c>
      <c r="R120" s="1074">
        <f t="shared" si="11"/>
        <v>0</v>
      </c>
      <c r="S120" s="1074">
        <f t="shared" si="12"/>
        <v>0</v>
      </c>
      <c r="T120" s="617"/>
      <c r="U120" s="617"/>
      <c r="AD120" s="749"/>
    </row>
    <row r="121" spans="1:30" s="616" customFormat="1" ht="48" customHeight="1">
      <c r="A121" s="889">
        <f t="shared" si="16"/>
        <v>102</v>
      </c>
      <c r="B121" s="896">
        <v>7000027953</v>
      </c>
      <c r="C121" s="898">
        <v>1250</v>
      </c>
      <c r="D121" s="898">
        <v>170</v>
      </c>
      <c r="E121" s="898">
        <v>20</v>
      </c>
      <c r="F121" s="896" t="s">
        <v>168</v>
      </c>
      <c r="G121" s="898">
        <v>100005500</v>
      </c>
      <c r="H121" s="898">
        <v>998739</v>
      </c>
      <c r="I121" s="890"/>
      <c r="J121" s="898">
        <v>18</v>
      </c>
      <c r="K121" s="891"/>
      <c r="L121" s="896" t="s">
        <v>330</v>
      </c>
      <c r="M121" s="898" t="s">
        <v>148</v>
      </c>
      <c r="N121" s="898">
        <v>290</v>
      </c>
      <c r="O121" s="890"/>
      <c r="P121" s="913" t="str">
        <f t="shared" si="14"/>
        <v>Included</v>
      </c>
      <c r="Q121" s="913">
        <f t="shared" si="15"/>
        <v>0</v>
      </c>
      <c r="R121" s="1074">
        <f t="shared" si="11"/>
        <v>0</v>
      </c>
      <c r="S121" s="1074">
        <f t="shared" si="12"/>
        <v>0</v>
      </c>
      <c r="T121" s="617"/>
      <c r="U121" s="617"/>
      <c r="AD121" s="749"/>
    </row>
    <row r="122" spans="1:30" s="616" customFormat="1" ht="48" customHeight="1">
      <c r="A122" s="889">
        <f t="shared" si="16"/>
        <v>103</v>
      </c>
      <c r="B122" s="896">
        <v>7000027953</v>
      </c>
      <c r="C122" s="898">
        <v>1260</v>
      </c>
      <c r="D122" s="898">
        <v>180</v>
      </c>
      <c r="E122" s="898">
        <v>10</v>
      </c>
      <c r="F122" s="896" t="s">
        <v>331</v>
      </c>
      <c r="G122" s="898">
        <v>100002181</v>
      </c>
      <c r="H122" s="898">
        <v>998736</v>
      </c>
      <c r="I122" s="890"/>
      <c r="J122" s="898">
        <v>18</v>
      </c>
      <c r="K122" s="891"/>
      <c r="L122" s="896" t="s">
        <v>332</v>
      </c>
      <c r="M122" s="898" t="s">
        <v>193</v>
      </c>
      <c r="N122" s="898">
        <v>1</v>
      </c>
      <c r="O122" s="890"/>
      <c r="P122" s="913" t="str">
        <f t="shared" si="14"/>
        <v>Included</v>
      </c>
      <c r="Q122" s="913">
        <f t="shared" si="15"/>
        <v>0</v>
      </c>
      <c r="R122" s="1074">
        <f t="shared" si="11"/>
        <v>0</v>
      </c>
      <c r="S122" s="1074">
        <f t="shared" si="12"/>
        <v>0</v>
      </c>
      <c r="T122" s="617"/>
      <c r="U122" s="617"/>
      <c r="AD122" s="749"/>
    </row>
    <row r="123" spans="1:30" s="616" customFormat="1" ht="48" customHeight="1">
      <c r="A123" s="889">
        <f t="shared" si="16"/>
        <v>104</v>
      </c>
      <c r="B123" s="896">
        <v>7000027953</v>
      </c>
      <c r="C123" s="898">
        <v>1260</v>
      </c>
      <c r="D123" s="898">
        <v>180</v>
      </c>
      <c r="E123" s="898">
        <v>20</v>
      </c>
      <c r="F123" s="896" t="s">
        <v>331</v>
      </c>
      <c r="G123" s="898">
        <v>100002182</v>
      </c>
      <c r="H123" s="898">
        <v>998736</v>
      </c>
      <c r="I123" s="890"/>
      <c r="J123" s="898">
        <v>18</v>
      </c>
      <c r="K123" s="891"/>
      <c r="L123" s="896" t="s">
        <v>333</v>
      </c>
      <c r="M123" s="898" t="s">
        <v>193</v>
      </c>
      <c r="N123" s="898">
        <v>1</v>
      </c>
      <c r="O123" s="890"/>
      <c r="P123" s="913" t="str">
        <f t="shared" si="14"/>
        <v>Included</v>
      </c>
      <c r="Q123" s="913">
        <f t="shared" si="15"/>
        <v>0</v>
      </c>
      <c r="R123" s="1074">
        <f t="shared" ref="R123:R143" si="17">IF(P123="Included",0,P123)</f>
        <v>0</v>
      </c>
      <c r="S123" s="1074">
        <f t="shared" ref="S123:S143" si="18">IF(K123="",(R123*J123/100),(R123*K123))</f>
        <v>0</v>
      </c>
      <c r="T123" s="617"/>
      <c r="U123" s="617"/>
      <c r="AD123" s="749"/>
    </row>
    <row r="124" spans="1:30" s="616" customFormat="1" ht="44.25" customHeight="1">
      <c r="A124" s="894" t="s">
        <v>213</v>
      </c>
      <c r="B124" s="1250" t="s">
        <v>221</v>
      </c>
      <c r="C124" s="1251"/>
      <c r="D124" s="1251"/>
      <c r="E124" s="1251"/>
      <c r="F124" s="1251"/>
      <c r="G124" s="1251"/>
      <c r="H124" s="1251"/>
      <c r="I124" s="1251"/>
      <c r="J124" s="1251"/>
      <c r="K124" s="1251"/>
      <c r="L124" s="1252"/>
      <c r="M124" s="895"/>
      <c r="N124" s="895"/>
      <c r="O124" s="895"/>
      <c r="P124" s="895"/>
      <c r="Q124" s="913"/>
      <c r="R124" s="1074">
        <f t="shared" si="17"/>
        <v>0</v>
      </c>
      <c r="S124" s="1074"/>
      <c r="T124" s="617"/>
      <c r="U124" s="617"/>
      <c r="AD124" s="749"/>
    </row>
    <row r="125" spans="1:30" s="616" customFormat="1" ht="48" customHeight="1">
      <c r="A125" s="889">
        <f>+A123+1</f>
        <v>105</v>
      </c>
      <c r="B125" s="896">
        <v>7000027953</v>
      </c>
      <c r="C125" s="898">
        <v>1280</v>
      </c>
      <c r="D125" s="898">
        <v>20</v>
      </c>
      <c r="E125" s="898">
        <v>10</v>
      </c>
      <c r="F125" s="896" t="s">
        <v>356</v>
      </c>
      <c r="G125" s="898">
        <v>100040379</v>
      </c>
      <c r="H125" s="898">
        <v>998736</v>
      </c>
      <c r="I125" s="890"/>
      <c r="J125" s="898">
        <v>18</v>
      </c>
      <c r="K125" s="891"/>
      <c r="L125" s="896" t="s">
        <v>357</v>
      </c>
      <c r="M125" s="898" t="s">
        <v>122</v>
      </c>
      <c r="N125" s="898">
        <v>1</v>
      </c>
      <c r="O125" s="888"/>
      <c r="P125" s="913" t="str">
        <f t="shared" ref="P125:P143" si="19">IF(O125=0, "Included", IF(ISERROR(N125*O125), O125, N125*O125))</f>
        <v>Included</v>
      </c>
      <c r="Q125" s="913">
        <f t="shared" si="15"/>
        <v>0</v>
      </c>
      <c r="R125" s="1074">
        <f t="shared" si="17"/>
        <v>0</v>
      </c>
      <c r="S125" s="1074">
        <f t="shared" si="18"/>
        <v>0</v>
      </c>
      <c r="T125" s="617"/>
      <c r="U125" s="617"/>
      <c r="AD125" s="749"/>
    </row>
    <row r="126" spans="1:30" s="616" customFormat="1" ht="62.25" customHeight="1">
      <c r="A126" s="889">
        <f t="shared" ref="A126:A143" si="20">A125+1</f>
        <v>106</v>
      </c>
      <c r="B126" s="896">
        <v>7000027953</v>
      </c>
      <c r="C126" s="898">
        <v>1320</v>
      </c>
      <c r="D126" s="898">
        <v>40</v>
      </c>
      <c r="E126" s="898">
        <v>10</v>
      </c>
      <c r="F126" s="896" t="s">
        <v>294</v>
      </c>
      <c r="G126" s="898">
        <v>100000824</v>
      </c>
      <c r="H126" s="898">
        <v>998736</v>
      </c>
      <c r="I126" s="890"/>
      <c r="J126" s="898">
        <v>18</v>
      </c>
      <c r="K126" s="891"/>
      <c r="L126" s="896" t="s">
        <v>218</v>
      </c>
      <c r="M126" s="898" t="s">
        <v>120</v>
      </c>
      <c r="N126" s="898">
        <v>1</v>
      </c>
      <c r="O126" s="888"/>
      <c r="P126" s="913" t="str">
        <f t="shared" si="19"/>
        <v>Included</v>
      </c>
      <c r="Q126" s="913">
        <f t="shared" si="15"/>
        <v>0</v>
      </c>
      <c r="R126" s="1074">
        <f t="shared" si="17"/>
        <v>0</v>
      </c>
      <c r="S126" s="1074">
        <f t="shared" si="18"/>
        <v>0</v>
      </c>
      <c r="T126" s="617"/>
      <c r="U126" s="617"/>
      <c r="AD126" s="749"/>
    </row>
    <row r="127" spans="1:30" s="616" customFormat="1" ht="48" customHeight="1">
      <c r="A127" s="889">
        <f t="shared" si="20"/>
        <v>107</v>
      </c>
      <c r="B127" s="896">
        <v>7000027953</v>
      </c>
      <c r="C127" s="898">
        <v>1320</v>
      </c>
      <c r="D127" s="898">
        <v>40</v>
      </c>
      <c r="E127" s="898">
        <v>20</v>
      </c>
      <c r="F127" s="896" t="s">
        <v>294</v>
      </c>
      <c r="G127" s="898">
        <v>100000838</v>
      </c>
      <c r="H127" s="898">
        <v>998736</v>
      </c>
      <c r="I127" s="890"/>
      <c r="J127" s="898">
        <v>18</v>
      </c>
      <c r="K127" s="891"/>
      <c r="L127" s="896" t="s">
        <v>217</v>
      </c>
      <c r="M127" s="898" t="s">
        <v>120</v>
      </c>
      <c r="N127" s="898">
        <v>1</v>
      </c>
      <c r="O127" s="888"/>
      <c r="P127" s="913" t="str">
        <f t="shared" si="19"/>
        <v>Included</v>
      </c>
      <c r="Q127" s="913">
        <f t="shared" si="15"/>
        <v>0</v>
      </c>
      <c r="R127" s="1074">
        <f t="shared" si="17"/>
        <v>0</v>
      </c>
      <c r="S127" s="1074">
        <f t="shared" si="18"/>
        <v>0</v>
      </c>
      <c r="T127" s="617"/>
      <c r="U127" s="617"/>
      <c r="AD127" s="749"/>
    </row>
    <row r="128" spans="1:30" s="616" customFormat="1" ht="48" customHeight="1">
      <c r="A128" s="889">
        <f t="shared" si="20"/>
        <v>108</v>
      </c>
      <c r="B128" s="896">
        <v>7000027953</v>
      </c>
      <c r="C128" s="898">
        <v>1320</v>
      </c>
      <c r="D128" s="898">
        <v>40</v>
      </c>
      <c r="E128" s="898">
        <v>30</v>
      </c>
      <c r="F128" s="896" t="s">
        <v>294</v>
      </c>
      <c r="G128" s="898">
        <v>100016773</v>
      </c>
      <c r="H128" s="898">
        <v>998736</v>
      </c>
      <c r="I128" s="890"/>
      <c r="J128" s="898">
        <v>18</v>
      </c>
      <c r="K128" s="891"/>
      <c r="L128" s="896" t="s">
        <v>358</v>
      </c>
      <c r="M128" s="898" t="s">
        <v>120</v>
      </c>
      <c r="N128" s="898">
        <v>1</v>
      </c>
      <c r="O128" s="888"/>
      <c r="P128" s="913" t="str">
        <f t="shared" si="19"/>
        <v>Included</v>
      </c>
      <c r="Q128" s="913">
        <f t="shared" si="15"/>
        <v>0</v>
      </c>
      <c r="R128" s="1074">
        <f t="shared" si="17"/>
        <v>0</v>
      </c>
      <c r="S128" s="1074">
        <f t="shared" si="18"/>
        <v>0</v>
      </c>
      <c r="T128" s="617"/>
      <c r="U128" s="617"/>
      <c r="AD128" s="749"/>
    </row>
    <row r="129" spans="1:30" s="616" customFormat="1" ht="48" customHeight="1">
      <c r="A129" s="889">
        <f t="shared" si="20"/>
        <v>109</v>
      </c>
      <c r="B129" s="896">
        <v>7000027953</v>
      </c>
      <c r="C129" s="898">
        <v>1410</v>
      </c>
      <c r="D129" s="898">
        <v>110</v>
      </c>
      <c r="E129" s="898">
        <v>10</v>
      </c>
      <c r="F129" s="896" t="s">
        <v>149</v>
      </c>
      <c r="G129" s="898">
        <v>100002307</v>
      </c>
      <c r="H129" s="898">
        <v>998731</v>
      </c>
      <c r="I129" s="890"/>
      <c r="J129" s="898">
        <v>18</v>
      </c>
      <c r="K129" s="891"/>
      <c r="L129" s="896" t="s">
        <v>300</v>
      </c>
      <c r="M129" s="898" t="s">
        <v>122</v>
      </c>
      <c r="N129" s="898">
        <v>1</v>
      </c>
      <c r="O129" s="888"/>
      <c r="P129" s="913" t="str">
        <f t="shared" si="19"/>
        <v>Included</v>
      </c>
      <c r="Q129" s="913">
        <f t="shared" si="15"/>
        <v>0</v>
      </c>
      <c r="R129" s="1074">
        <f t="shared" si="17"/>
        <v>0</v>
      </c>
      <c r="S129" s="1074">
        <f t="shared" si="18"/>
        <v>0</v>
      </c>
      <c r="T129" s="617"/>
      <c r="U129" s="617"/>
      <c r="AD129" s="749"/>
    </row>
    <row r="130" spans="1:30" s="616" customFormat="1" ht="52.5" customHeight="1">
      <c r="A130" s="889">
        <f t="shared" si="20"/>
        <v>110</v>
      </c>
      <c r="B130" s="896">
        <v>7000027953</v>
      </c>
      <c r="C130" s="898">
        <v>1420</v>
      </c>
      <c r="D130" s="898">
        <v>140</v>
      </c>
      <c r="E130" s="898">
        <v>10</v>
      </c>
      <c r="F130" s="896" t="s">
        <v>307</v>
      </c>
      <c r="G130" s="898">
        <v>100004518</v>
      </c>
      <c r="H130" s="898">
        <v>995433</v>
      </c>
      <c r="I130" s="890"/>
      <c r="J130" s="898">
        <v>18</v>
      </c>
      <c r="K130" s="891"/>
      <c r="L130" s="896" t="s">
        <v>308</v>
      </c>
      <c r="M130" s="898" t="s">
        <v>309</v>
      </c>
      <c r="N130" s="898">
        <v>10</v>
      </c>
      <c r="O130" s="888"/>
      <c r="P130" s="913" t="str">
        <f t="shared" si="19"/>
        <v>Included</v>
      </c>
      <c r="Q130" s="913">
        <f t="shared" si="15"/>
        <v>0</v>
      </c>
      <c r="R130" s="1074">
        <f t="shared" si="17"/>
        <v>0</v>
      </c>
      <c r="S130" s="1074">
        <f>IF(K130="",(R130*J130/100),(R130*K130))</f>
        <v>0</v>
      </c>
      <c r="T130" s="617"/>
      <c r="U130" s="617"/>
      <c r="AD130" s="749"/>
    </row>
    <row r="131" spans="1:30" s="616" customFormat="1" ht="48" customHeight="1">
      <c r="A131" s="889">
        <f t="shared" si="20"/>
        <v>111</v>
      </c>
      <c r="B131" s="896">
        <v>7000027953</v>
      </c>
      <c r="C131" s="898">
        <v>1420</v>
      </c>
      <c r="D131" s="898">
        <v>140</v>
      </c>
      <c r="E131" s="898">
        <v>20</v>
      </c>
      <c r="F131" s="896" t="s">
        <v>307</v>
      </c>
      <c r="G131" s="898">
        <v>100011662</v>
      </c>
      <c r="H131" s="898">
        <v>995433</v>
      </c>
      <c r="I131" s="890"/>
      <c r="J131" s="898">
        <v>18</v>
      </c>
      <c r="K131" s="891"/>
      <c r="L131" s="896" t="s">
        <v>310</v>
      </c>
      <c r="M131" s="898" t="s">
        <v>309</v>
      </c>
      <c r="N131" s="898">
        <v>1</v>
      </c>
      <c r="O131" s="888"/>
      <c r="P131" s="913" t="str">
        <f t="shared" si="19"/>
        <v>Included</v>
      </c>
      <c r="Q131" s="913">
        <f t="shared" si="15"/>
        <v>0</v>
      </c>
      <c r="R131" s="1074">
        <f t="shared" si="17"/>
        <v>0</v>
      </c>
      <c r="S131" s="1074">
        <f t="shared" si="18"/>
        <v>0</v>
      </c>
      <c r="T131" s="617"/>
      <c r="U131" s="617"/>
      <c r="AD131" s="749"/>
    </row>
    <row r="132" spans="1:30" s="616" customFormat="1" ht="51.75" customHeight="1">
      <c r="A132" s="889">
        <f t="shared" si="20"/>
        <v>112</v>
      </c>
      <c r="B132" s="896">
        <v>7000027953</v>
      </c>
      <c r="C132" s="898">
        <v>1420</v>
      </c>
      <c r="D132" s="898">
        <v>140</v>
      </c>
      <c r="E132" s="898">
        <v>30</v>
      </c>
      <c r="F132" s="896" t="s">
        <v>307</v>
      </c>
      <c r="G132" s="898">
        <v>100001325</v>
      </c>
      <c r="H132" s="898">
        <v>995454</v>
      </c>
      <c r="I132" s="890"/>
      <c r="J132" s="898">
        <v>18</v>
      </c>
      <c r="K132" s="891"/>
      <c r="L132" s="896" t="s">
        <v>311</v>
      </c>
      <c r="M132" s="898" t="s">
        <v>309</v>
      </c>
      <c r="N132" s="898">
        <v>1</v>
      </c>
      <c r="O132" s="888"/>
      <c r="P132" s="913" t="str">
        <f t="shared" si="19"/>
        <v>Included</v>
      </c>
      <c r="Q132" s="913">
        <f t="shared" si="15"/>
        <v>0</v>
      </c>
      <c r="R132" s="1074">
        <f t="shared" si="17"/>
        <v>0</v>
      </c>
      <c r="S132" s="1074">
        <f t="shared" si="18"/>
        <v>0</v>
      </c>
      <c r="T132" s="617"/>
      <c r="U132" s="617"/>
      <c r="AD132" s="749"/>
    </row>
    <row r="133" spans="1:30" s="616" customFormat="1" ht="51" customHeight="1">
      <c r="A133" s="889">
        <f t="shared" si="20"/>
        <v>113</v>
      </c>
      <c r="B133" s="896">
        <v>7000027953</v>
      </c>
      <c r="C133" s="898">
        <v>1420</v>
      </c>
      <c r="D133" s="898">
        <v>140</v>
      </c>
      <c r="E133" s="898">
        <v>40</v>
      </c>
      <c r="F133" s="896" t="s">
        <v>307</v>
      </c>
      <c r="G133" s="898">
        <v>100016607</v>
      </c>
      <c r="H133" s="898">
        <v>995451</v>
      </c>
      <c r="I133" s="890"/>
      <c r="J133" s="898">
        <v>18</v>
      </c>
      <c r="K133" s="891"/>
      <c r="L133" s="896" t="s">
        <v>312</v>
      </c>
      <c r="M133" s="898" t="s">
        <v>309</v>
      </c>
      <c r="N133" s="898">
        <v>2</v>
      </c>
      <c r="O133" s="888"/>
      <c r="P133" s="913" t="str">
        <f t="shared" si="19"/>
        <v>Included</v>
      </c>
      <c r="Q133" s="913">
        <f t="shared" si="15"/>
        <v>0</v>
      </c>
      <c r="R133" s="1074">
        <f t="shared" si="17"/>
        <v>0</v>
      </c>
      <c r="S133" s="1074">
        <f t="shared" si="18"/>
        <v>0</v>
      </c>
      <c r="T133" s="617"/>
      <c r="U133" s="617"/>
      <c r="AD133" s="749"/>
    </row>
    <row r="134" spans="1:30" s="616" customFormat="1" ht="48" customHeight="1">
      <c r="A134" s="889">
        <f t="shared" si="20"/>
        <v>114</v>
      </c>
      <c r="B134" s="896">
        <v>7000027953</v>
      </c>
      <c r="C134" s="898">
        <v>1420</v>
      </c>
      <c r="D134" s="898">
        <v>140</v>
      </c>
      <c r="E134" s="898">
        <v>50</v>
      </c>
      <c r="F134" s="896" t="s">
        <v>307</v>
      </c>
      <c r="G134" s="898">
        <v>100016681</v>
      </c>
      <c r="H134" s="898">
        <v>995454</v>
      </c>
      <c r="I134" s="890"/>
      <c r="J134" s="898">
        <v>18</v>
      </c>
      <c r="K134" s="891"/>
      <c r="L134" s="896" t="s">
        <v>313</v>
      </c>
      <c r="M134" s="898" t="s">
        <v>197</v>
      </c>
      <c r="N134" s="898">
        <v>0.5</v>
      </c>
      <c r="O134" s="888"/>
      <c r="P134" s="913" t="str">
        <f t="shared" si="19"/>
        <v>Included</v>
      </c>
      <c r="Q134" s="913">
        <f t="shared" si="15"/>
        <v>0</v>
      </c>
      <c r="R134" s="1074">
        <f t="shared" si="17"/>
        <v>0</v>
      </c>
      <c r="S134" s="1074">
        <f t="shared" si="18"/>
        <v>0</v>
      </c>
      <c r="T134" s="617"/>
      <c r="U134" s="617"/>
      <c r="AD134" s="749"/>
    </row>
    <row r="135" spans="1:30" s="616" customFormat="1" ht="48" customHeight="1">
      <c r="A135" s="889">
        <f t="shared" si="20"/>
        <v>115</v>
      </c>
      <c r="B135" s="896">
        <v>7000027953</v>
      </c>
      <c r="C135" s="898">
        <v>1420</v>
      </c>
      <c r="D135" s="898">
        <v>140</v>
      </c>
      <c r="E135" s="898">
        <v>60</v>
      </c>
      <c r="F135" s="896" t="s">
        <v>307</v>
      </c>
      <c r="G135" s="898">
        <v>100001330</v>
      </c>
      <c r="H135" s="898">
        <v>995428</v>
      </c>
      <c r="I135" s="890"/>
      <c r="J135" s="898">
        <v>18</v>
      </c>
      <c r="K135" s="891"/>
      <c r="L135" s="896" t="s">
        <v>314</v>
      </c>
      <c r="M135" s="898" t="s">
        <v>309</v>
      </c>
      <c r="N135" s="898">
        <v>2</v>
      </c>
      <c r="O135" s="888"/>
      <c r="P135" s="913" t="str">
        <f t="shared" si="19"/>
        <v>Included</v>
      </c>
      <c r="Q135" s="913">
        <f t="shared" si="15"/>
        <v>0</v>
      </c>
      <c r="R135" s="1074">
        <f t="shared" si="17"/>
        <v>0</v>
      </c>
      <c r="S135" s="1074">
        <f t="shared" si="18"/>
        <v>0</v>
      </c>
      <c r="T135" s="617"/>
      <c r="U135" s="617"/>
      <c r="AD135" s="749"/>
    </row>
    <row r="136" spans="1:30" s="616" customFormat="1" ht="42.75" customHeight="1">
      <c r="A136" s="889">
        <f t="shared" si="20"/>
        <v>116</v>
      </c>
      <c r="B136" s="896">
        <v>7000027953</v>
      </c>
      <c r="C136" s="898">
        <v>1420</v>
      </c>
      <c r="D136" s="898">
        <v>140</v>
      </c>
      <c r="E136" s="898">
        <v>70</v>
      </c>
      <c r="F136" s="896" t="s">
        <v>307</v>
      </c>
      <c r="G136" s="898">
        <v>100001331</v>
      </c>
      <c r="H136" s="898">
        <v>995455</v>
      </c>
      <c r="I136" s="890"/>
      <c r="J136" s="898">
        <v>18</v>
      </c>
      <c r="K136" s="891"/>
      <c r="L136" s="896" t="s">
        <v>315</v>
      </c>
      <c r="M136" s="898" t="s">
        <v>197</v>
      </c>
      <c r="N136" s="898">
        <v>0.5</v>
      </c>
      <c r="O136" s="888"/>
      <c r="P136" s="913" t="str">
        <f t="shared" si="19"/>
        <v>Included</v>
      </c>
      <c r="Q136" s="913">
        <f t="shared" si="15"/>
        <v>0</v>
      </c>
      <c r="R136" s="1074">
        <f t="shared" si="17"/>
        <v>0</v>
      </c>
      <c r="S136" s="1074">
        <f t="shared" si="18"/>
        <v>0</v>
      </c>
      <c r="T136" s="617"/>
      <c r="U136" s="617"/>
      <c r="AD136" s="749"/>
    </row>
    <row r="137" spans="1:30" s="616" customFormat="1" ht="69.75" customHeight="1">
      <c r="A137" s="889">
        <f t="shared" si="20"/>
        <v>117</v>
      </c>
      <c r="B137" s="896">
        <v>7000027953</v>
      </c>
      <c r="C137" s="898">
        <v>1420</v>
      </c>
      <c r="D137" s="898">
        <v>140</v>
      </c>
      <c r="E137" s="898">
        <v>80</v>
      </c>
      <c r="F137" s="896" t="s">
        <v>307</v>
      </c>
      <c r="G137" s="898">
        <v>100001713</v>
      </c>
      <c r="H137" s="898">
        <v>995424</v>
      </c>
      <c r="I137" s="890"/>
      <c r="J137" s="898">
        <v>18</v>
      </c>
      <c r="K137" s="891"/>
      <c r="L137" s="896" t="s">
        <v>317</v>
      </c>
      <c r="M137" s="898" t="s">
        <v>148</v>
      </c>
      <c r="N137" s="898">
        <v>200</v>
      </c>
      <c r="O137" s="888"/>
      <c r="P137" s="913" t="str">
        <f t="shared" si="19"/>
        <v>Included</v>
      </c>
      <c r="Q137" s="913">
        <f t="shared" si="15"/>
        <v>0</v>
      </c>
      <c r="R137" s="1074">
        <f t="shared" si="17"/>
        <v>0</v>
      </c>
      <c r="S137" s="1074">
        <f t="shared" si="18"/>
        <v>0</v>
      </c>
      <c r="T137" s="617"/>
      <c r="U137" s="617"/>
      <c r="AD137" s="749"/>
    </row>
    <row r="138" spans="1:30" s="616" customFormat="1" ht="81.75" customHeight="1">
      <c r="A138" s="889">
        <f t="shared" si="20"/>
        <v>118</v>
      </c>
      <c r="B138" s="896">
        <v>7000027953</v>
      </c>
      <c r="C138" s="898">
        <v>1420</v>
      </c>
      <c r="D138" s="898">
        <v>140</v>
      </c>
      <c r="E138" s="898">
        <v>90</v>
      </c>
      <c r="F138" s="896" t="s">
        <v>307</v>
      </c>
      <c r="G138" s="898">
        <v>100001712</v>
      </c>
      <c r="H138" s="898">
        <v>995428</v>
      </c>
      <c r="I138" s="890"/>
      <c r="J138" s="898">
        <v>18</v>
      </c>
      <c r="K138" s="891"/>
      <c r="L138" s="896" t="s">
        <v>318</v>
      </c>
      <c r="M138" s="898" t="s">
        <v>148</v>
      </c>
      <c r="N138" s="898">
        <v>500</v>
      </c>
      <c r="O138" s="888"/>
      <c r="P138" s="913" t="str">
        <f t="shared" si="19"/>
        <v>Included</v>
      </c>
      <c r="Q138" s="913">
        <f t="shared" si="15"/>
        <v>0</v>
      </c>
      <c r="R138" s="1074">
        <f t="shared" si="17"/>
        <v>0</v>
      </c>
      <c r="S138" s="1074">
        <f t="shared" si="18"/>
        <v>0</v>
      </c>
      <c r="T138" s="617"/>
      <c r="U138" s="617"/>
      <c r="AD138" s="749"/>
    </row>
    <row r="139" spans="1:30" s="616" customFormat="1" ht="48" customHeight="1">
      <c r="A139" s="889">
        <f t="shared" si="20"/>
        <v>119</v>
      </c>
      <c r="B139" s="896">
        <v>7000027953</v>
      </c>
      <c r="C139" s="898">
        <v>1420</v>
      </c>
      <c r="D139" s="898">
        <v>140</v>
      </c>
      <c r="E139" s="898">
        <v>100</v>
      </c>
      <c r="F139" s="896" t="s">
        <v>307</v>
      </c>
      <c r="G139" s="898">
        <v>100001721</v>
      </c>
      <c r="H139" s="898">
        <v>995428</v>
      </c>
      <c r="I139" s="890"/>
      <c r="J139" s="898">
        <v>18</v>
      </c>
      <c r="K139" s="891"/>
      <c r="L139" s="896" t="s">
        <v>319</v>
      </c>
      <c r="M139" s="898" t="s">
        <v>309</v>
      </c>
      <c r="N139" s="898">
        <v>2</v>
      </c>
      <c r="O139" s="888"/>
      <c r="P139" s="913" t="str">
        <f t="shared" si="19"/>
        <v>Included</v>
      </c>
      <c r="Q139" s="913">
        <f t="shared" ref="Q139:Q155" si="21">S139</f>
        <v>0</v>
      </c>
      <c r="R139" s="1074">
        <f t="shared" si="17"/>
        <v>0</v>
      </c>
      <c r="S139" s="1074">
        <f t="shared" si="18"/>
        <v>0</v>
      </c>
      <c r="T139" s="617"/>
      <c r="U139" s="617"/>
      <c r="AD139" s="749"/>
    </row>
    <row r="140" spans="1:30" s="616" customFormat="1" ht="66" customHeight="1">
      <c r="A140" s="889">
        <f t="shared" si="20"/>
        <v>120</v>
      </c>
      <c r="B140" s="896">
        <v>7000027953</v>
      </c>
      <c r="C140" s="898">
        <v>1420</v>
      </c>
      <c r="D140" s="898">
        <v>140</v>
      </c>
      <c r="E140" s="898">
        <v>110</v>
      </c>
      <c r="F140" s="896" t="s">
        <v>307</v>
      </c>
      <c r="G140" s="898">
        <v>100001720</v>
      </c>
      <c r="H140" s="898">
        <v>995428</v>
      </c>
      <c r="I140" s="890"/>
      <c r="J140" s="898">
        <v>18</v>
      </c>
      <c r="K140" s="891"/>
      <c r="L140" s="896" t="s">
        <v>320</v>
      </c>
      <c r="M140" s="898" t="s">
        <v>309</v>
      </c>
      <c r="N140" s="898">
        <v>2</v>
      </c>
      <c r="O140" s="888"/>
      <c r="P140" s="913" t="str">
        <f t="shared" si="19"/>
        <v>Included</v>
      </c>
      <c r="Q140" s="913">
        <f t="shared" si="21"/>
        <v>0</v>
      </c>
      <c r="R140" s="1074">
        <f t="shared" si="17"/>
        <v>0</v>
      </c>
      <c r="S140" s="1074">
        <f t="shared" si="18"/>
        <v>0</v>
      </c>
      <c r="T140" s="617"/>
      <c r="U140" s="617"/>
      <c r="AD140" s="749"/>
    </row>
    <row r="141" spans="1:30" s="616" customFormat="1" ht="48.75" customHeight="1">
      <c r="A141" s="889">
        <f t="shared" si="20"/>
        <v>121</v>
      </c>
      <c r="B141" s="896">
        <v>7000027953</v>
      </c>
      <c r="C141" s="898">
        <v>1420</v>
      </c>
      <c r="D141" s="898">
        <v>140</v>
      </c>
      <c r="E141" s="898">
        <v>120</v>
      </c>
      <c r="F141" s="896" t="s">
        <v>307</v>
      </c>
      <c r="G141" s="898">
        <v>100001480</v>
      </c>
      <c r="H141" s="898">
        <v>995454</v>
      </c>
      <c r="I141" s="890"/>
      <c r="J141" s="898">
        <v>18</v>
      </c>
      <c r="K141" s="891"/>
      <c r="L141" s="896" t="s">
        <v>322</v>
      </c>
      <c r="M141" s="898" t="s">
        <v>323</v>
      </c>
      <c r="N141" s="898">
        <v>50</v>
      </c>
      <c r="O141" s="888"/>
      <c r="P141" s="913" t="str">
        <f t="shared" si="19"/>
        <v>Included</v>
      </c>
      <c r="Q141" s="913">
        <f t="shared" si="21"/>
        <v>0</v>
      </c>
      <c r="R141" s="1074">
        <f t="shared" si="17"/>
        <v>0</v>
      </c>
      <c r="S141" s="1074">
        <f>IF(K141="",(R141*J141/100),(R141*K141))</f>
        <v>0</v>
      </c>
      <c r="T141" s="617"/>
      <c r="U141" s="617"/>
      <c r="AD141" s="749"/>
    </row>
    <row r="142" spans="1:30" s="616" customFormat="1" ht="36.75" customHeight="1">
      <c r="A142" s="889">
        <f t="shared" si="20"/>
        <v>122</v>
      </c>
      <c r="B142" s="896">
        <v>7000027953</v>
      </c>
      <c r="C142" s="898">
        <v>1460</v>
      </c>
      <c r="D142" s="898">
        <v>160</v>
      </c>
      <c r="E142" s="898">
        <v>10</v>
      </c>
      <c r="F142" s="896" t="s">
        <v>331</v>
      </c>
      <c r="G142" s="898">
        <v>100002181</v>
      </c>
      <c r="H142" s="898">
        <v>998736</v>
      </c>
      <c r="I142" s="890"/>
      <c r="J142" s="898">
        <v>18</v>
      </c>
      <c r="K142" s="891"/>
      <c r="L142" s="896" t="s">
        <v>332</v>
      </c>
      <c r="M142" s="898" t="s">
        <v>193</v>
      </c>
      <c r="N142" s="898">
        <v>1</v>
      </c>
      <c r="O142" s="888"/>
      <c r="P142" s="913" t="str">
        <f t="shared" si="19"/>
        <v>Included</v>
      </c>
      <c r="Q142" s="913">
        <f t="shared" si="21"/>
        <v>0</v>
      </c>
      <c r="R142" s="1074">
        <f t="shared" si="17"/>
        <v>0</v>
      </c>
      <c r="S142" s="1074">
        <f t="shared" si="18"/>
        <v>0</v>
      </c>
      <c r="T142" s="617"/>
      <c r="U142" s="617"/>
      <c r="AD142" s="749"/>
    </row>
    <row r="143" spans="1:30" s="616" customFormat="1" ht="66" customHeight="1">
      <c r="A143" s="889">
        <f t="shared" si="20"/>
        <v>123</v>
      </c>
      <c r="B143" s="896">
        <v>7000027953</v>
      </c>
      <c r="C143" s="898">
        <v>1460</v>
      </c>
      <c r="D143" s="898">
        <v>160</v>
      </c>
      <c r="E143" s="898">
        <v>20</v>
      </c>
      <c r="F143" s="896" t="s">
        <v>331</v>
      </c>
      <c r="G143" s="898">
        <v>100002182</v>
      </c>
      <c r="H143" s="898">
        <v>998736</v>
      </c>
      <c r="I143" s="890"/>
      <c r="J143" s="898">
        <v>18</v>
      </c>
      <c r="K143" s="891"/>
      <c r="L143" s="896" t="s">
        <v>333</v>
      </c>
      <c r="M143" s="898" t="s">
        <v>193</v>
      </c>
      <c r="N143" s="898">
        <v>1</v>
      </c>
      <c r="O143" s="888"/>
      <c r="P143" s="913" t="str">
        <f t="shared" si="19"/>
        <v>Included</v>
      </c>
      <c r="Q143" s="913">
        <f t="shared" si="21"/>
        <v>0</v>
      </c>
      <c r="R143" s="1074">
        <f t="shared" si="17"/>
        <v>0</v>
      </c>
      <c r="S143" s="1074">
        <f t="shared" si="18"/>
        <v>0</v>
      </c>
      <c r="T143" s="617"/>
      <c r="U143" s="617"/>
      <c r="AD143" s="749"/>
    </row>
    <row r="144" spans="1:30" s="616" customFormat="1" ht="48" customHeight="1">
      <c r="A144" s="894" t="s">
        <v>220</v>
      </c>
      <c r="B144" s="1250" t="s">
        <v>214</v>
      </c>
      <c r="C144" s="1251"/>
      <c r="D144" s="1251"/>
      <c r="E144" s="1251"/>
      <c r="F144" s="1251"/>
      <c r="G144" s="1251"/>
      <c r="H144" s="1251"/>
      <c r="I144" s="1251"/>
      <c r="J144" s="1251"/>
      <c r="K144" s="1251"/>
      <c r="L144" s="1252"/>
      <c r="M144" s="895"/>
      <c r="N144" s="895"/>
      <c r="O144" s="895"/>
      <c r="P144" s="895"/>
      <c r="Q144" s="913"/>
      <c r="R144" s="1074">
        <f t="shared" ref="R144:R163" si="22">IF(P144="Included",0,P144)</f>
        <v>0</v>
      </c>
      <c r="S144" s="1074"/>
      <c r="T144" s="617"/>
      <c r="U144" s="617"/>
      <c r="AD144" s="749"/>
    </row>
    <row r="145" spans="1:30" s="616" customFormat="1" ht="48" customHeight="1">
      <c r="A145" s="889">
        <f>+A143+1</f>
        <v>124</v>
      </c>
      <c r="B145" s="896">
        <v>7000027953</v>
      </c>
      <c r="C145" s="898">
        <v>1480</v>
      </c>
      <c r="D145" s="898">
        <v>20</v>
      </c>
      <c r="E145" s="898">
        <v>10</v>
      </c>
      <c r="F145" s="896" t="s">
        <v>356</v>
      </c>
      <c r="G145" s="898">
        <v>100040379</v>
      </c>
      <c r="H145" s="898">
        <v>998736</v>
      </c>
      <c r="I145" s="890"/>
      <c r="J145" s="898">
        <v>18</v>
      </c>
      <c r="K145" s="891"/>
      <c r="L145" s="896" t="s">
        <v>357</v>
      </c>
      <c r="M145" s="898" t="s">
        <v>122</v>
      </c>
      <c r="N145" s="898">
        <v>1</v>
      </c>
      <c r="O145" s="888"/>
      <c r="P145" s="913" t="str">
        <f t="shared" ref="P145:P163" si="23">IF(O145=0, "Included", IF(ISERROR(N145*O145), O145, N145*O145))</f>
        <v>Included</v>
      </c>
      <c r="Q145" s="913">
        <f t="shared" si="21"/>
        <v>0</v>
      </c>
      <c r="R145" s="1074">
        <f t="shared" si="22"/>
        <v>0</v>
      </c>
      <c r="S145" s="1074">
        <f t="shared" ref="S145:S163" si="24">IF(K145="",(R145*J145/100),(R145*K145))</f>
        <v>0</v>
      </c>
      <c r="T145" s="617"/>
      <c r="U145" s="617"/>
      <c r="AD145" s="749"/>
    </row>
    <row r="146" spans="1:30" s="616" customFormat="1" ht="48" customHeight="1">
      <c r="A146" s="889">
        <f t="shared" ref="A146:A163" si="25">A145+1</f>
        <v>125</v>
      </c>
      <c r="B146" s="896">
        <v>7000027953</v>
      </c>
      <c r="C146" s="898">
        <v>1520</v>
      </c>
      <c r="D146" s="898">
        <v>40</v>
      </c>
      <c r="E146" s="898">
        <v>10</v>
      </c>
      <c r="F146" s="896" t="s">
        <v>294</v>
      </c>
      <c r="G146" s="898">
        <v>100000824</v>
      </c>
      <c r="H146" s="898">
        <v>998736</v>
      </c>
      <c r="I146" s="890"/>
      <c r="J146" s="898">
        <v>18</v>
      </c>
      <c r="K146" s="891"/>
      <c r="L146" s="896" t="s">
        <v>218</v>
      </c>
      <c r="M146" s="898" t="s">
        <v>120</v>
      </c>
      <c r="N146" s="898">
        <v>1</v>
      </c>
      <c r="O146" s="888"/>
      <c r="P146" s="913" t="str">
        <f t="shared" si="23"/>
        <v>Included</v>
      </c>
      <c r="Q146" s="913">
        <f t="shared" si="21"/>
        <v>0</v>
      </c>
      <c r="R146" s="1074">
        <f t="shared" si="22"/>
        <v>0</v>
      </c>
      <c r="S146" s="1074">
        <f t="shared" si="24"/>
        <v>0</v>
      </c>
      <c r="T146" s="617"/>
      <c r="U146" s="617"/>
      <c r="AD146" s="749"/>
    </row>
    <row r="147" spans="1:30" s="616" customFormat="1" ht="48" customHeight="1">
      <c r="A147" s="889">
        <f t="shared" si="25"/>
        <v>126</v>
      </c>
      <c r="B147" s="896">
        <v>7000027953</v>
      </c>
      <c r="C147" s="898">
        <v>1520</v>
      </c>
      <c r="D147" s="898">
        <v>40</v>
      </c>
      <c r="E147" s="898">
        <v>20</v>
      </c>
      <c r="F147" s="896" t="s">
        <v>294</v>
      </c>
      <c r="G147" s="898">
        <v>100000838</v>
      </c>
      <c r="H147" s="898">
        <v>998736</v>
      </c>
      <c r="I147" s="890"/>
      <c r="J147" s="898">
        <v>18</v>
      </c>
      <c r="K147" s="891"/>
      <c r="L147" s="896" t="s">
        <v>217</v>
      </c>
      <c r="M147" s="898" t="s">
        <v>120</v>
      </c>
      <c r="N147" s="898">
        <v>1</v>
      </c>
      <c r="O147" s="888"/>
      <c r="P147" s="913" t="str">
        <f t="shared" si="23"/>
        <v>Included</v>
      </c>
      <c r="Q147" s="913">
        <f t="shared" si="21"/>
        <v>0</v>
      </c>
      <c r="R147" s="1074">
        <f t="shared" si="22"/>
        <v>0</v>
      </c>
      <c r="S147" s="1074">
        <f t="shared" si="24"/>
        <v>0</v>
      </c>
      <c r="T147" s="617"/>
      <c r="U147" s="617"/>
      <c r="AD147" s="749"/>
    </row>
    <row r="148" spans="1:30" s="616" customFormat="1" ht="48" customHeight="1">
      <c r="A148" s="889">
        <f t="shared" si="25"/>
        <v>127</v>
      </c>
      <c r="B148" s="896">
        <v>7000027953</v>
      </c>
      <c r="C148" s="898">
        <v>1520</v>
      </c>
      <c r="D148" s="898">
        <v>40</v>
      </c>
      <c r="E148" s="898">
        <v>30</v>
      </c>
      <c r="F148" s="896" t="s">
        <v>294</v>
      </c>
      <c r="G148" s="898">
        <v>100016773</v>
      </c>
      <c r="H148" s="898">
        <v>998736</v>
      </c>
      <c r="I148" s="890"/>
      <c r="J148" s="898">
        <v>18</v>
      </c>
      <c r="K148" s="891"/>
      <c r="L148" s="896" t="s">
        <v>358</v>
      </c>
      <c r="M148" s="898" t="s">
        <v>120</v>
      </c>
      <c r="N148" s="898">
        <v>1</v>
      </c>
      <c r="O148" s="888"/>
      <c r="P148" s="913" t="str">
        <f t="shared" si="23"/>
        <v>Included</v>
      </c>
      <c r="Q148" s="913">
        <f t="shared" si="21"/>
        <v>0</v>
      </c>
      <c r="R148" s="1074">
        <f t="shared" si="22"/>
        <v>0</v>
      </c>
      <c r="S148" s="1074">
        <f t="shared" si="24"/>
        <v>0</v>
      </c>
      <c r="T148" s="617"/>
      <c r="U148" s="617"/>
      <c r="AD148" s="749"/>
    </row>
    <row r="149" spans="1:30" s="616" customFormat="1" ht="48" customHeight="1">
      <c r="A149" s="889">
        <f t="shared" si="25"/>
        <v>128</v>
      </c>
      <c r="B149" s="896">
        <v>7000027953</v>
      </c>
      <c r="C149" s="898">
        <v>1610</v>
      </c>
      <c r="D149" s="898">
        <v>110</v>
      </c>
      <c r="E149" s="898">
        <v>10</v>
      </c>
      <c r="F149" s="896" t="s">
        <v>149</v>
      </c>
      <c r="G149" s="898">
        <v>100002307</v>
      </c>
      <c r="H149" s="898">
        <v>998731</v>
      </c>
      <c r="I149" s="890"/>
      <c r="J149" s="898">
        <v>18</v>
      </c>
      <c r="K149" s="891"/>
      <c r="L149" s="896" t="s">
        <v>300</v>
      </c>
      <c r="M149" s="898" t="s">
        <v>122</v>
      </c>
      <c r="N149" s="898">
        <v>1</v>
      </c>
      <c r="O149" s="888"/>
      <c r="P149" s="913" t="str">
        <f t="shared" si="23"/>
        <v>Included</v>
      </c>
      <c r="Q149" s="913">
        <f t="shared" si="21"/>
        <v>0</v>
      </c>
      <c r="R149" s="1074">
        <f t="shared" si="22"/>
        <v>0</v>
      </c>
      <c r="S149" s="1074">
        <f t="shared" si="24"/>
        <v>0</v>
      </c>
      <c r="T149" s="617"/>
      <c r="U149" s="617"/>
      <c r="AD149" s="749"/>
    </row>
    <row r="150" spans="1:30" s="616" customFormat="1" ht="48" customHeight="1">
      <c r="A150" s="889">
        <f t="shared" si="25"/>
        <v>129</v>
      </c>
      <c r="B150" s="896">
        <v>7000027953</v>
      </c>
      <c r="C150" s="898">
        <v>1620</v>
      </c>
      <c r="D150" s="898">
        <v>140</v>
      </c>
      <c r="E150" s="898">
        <v>10</v>
      </c>
      <c r="F150" s="896" t="s">
        <v>307</v>
      </c>
      <c r="G150" s="898">
        <v>100004518</v>
      </c>
      <c r="H150" s="898">
        <v>995433</v>
      </c>
      <c r="I150" s="890"/>
      <c r="J150" s="898">
        <v>18</v>
      </c>
      <c r="K150" s="891"/>
      <c r="L150" s="896" t="s">
        <v>308</v>
      </c>
      <c r="M150" s="898" t="s">
        <v>309</v>
      </c>
      <c r="N150" s="898">
        <v>10</v>
      </c>
      <c r="O150" s="888"/>
      <c r="P150" s="913" t="str">
        <f t="shared" si="23"/>
        <v>Included</v>
      </c>
      <c r="Q150" s="913">
        <f t="shared" si="21"/>
        <v>0</v>
      </c>
      <c r="R150" s="1074">
        <f t="shared" si="22"/>
        <v>0</v>
      </c>
      <c r="S150" s="1074">
        <f t="shared" si="24"/>
        <v>0</v>
      </c>
      <c r="T150" s="617"/>
      <c r="U150" s="617"/>
      <c r="AD150" s="749"/>
    </row>
    <row r="151" spans="1:30" s="616" customFormat="1" ht="48" customHeight="1">
      <c r="A151" s="889">
        <f t="shared" si="25"/>
        <v>130</v>
      </c>
      <c r="B151" s="896">
        <v>7000027953</v>
      </c>
      <c r="C151" s="898">
        <v>1620</v>
      </c>
      <c r="D151" s="898">
        <v>140</v>
      </c>
      <c r="E151" s="898">
        <v>20</v>
      </c>
      <c r="F151" s="896" t="s">
        <v>307</v>
      </c>
      <c r="G151" s="898">
        <v>100011662</v>
      </c>
      <c r="H151" s="898">
        <v>995433</v>
      </c>
      <c r="I151" s="890"/>
      <c r="J151" s="898">
        <v>18</v>
      </c>
      <c r="K151" s="891"/>
      <c r="L151" s="896" t="s">
        <v>310</v>
      </c>
      <c r="M151" s="898" t="s">
        <v>309</v>
      </c>
      <c r="N151" s="898">
        <v>1</v>
      </c>
      <c r="O151" s="888"/>
      <c r="P151" s="913" t="str">
        <f t="shared" si="23"/>
        <v>Included</v>
      </c>
      <c r="Q151" s="913">
        <f t="shared" si="21"/>
        <v>0</v>
      </c>
      <c r="R151" s="1074">
        <f t="shared" si="22"/>
        <v>0</v>
      </c>
      <c r="S151" s="1074">
        <f t="shared" si="24"/>
        <v>0</v>
      </c>
      <c r="T151" s="617"/>
      <c r="U151" s="617"/>
      <c r="AD151" s="749"/>
    </row>
    <row r="152" spans="1:30" s="616" customFormat="1" ht="48" customHeight="1">
      <c r="A152" s="889">
        <f t="shared" si="25"/>
        <v>131</v>
      </c>
      <c r="B152" s="896">
        <v>7000027953</v>
      </c>
      <c r="C152" s="898">
        <v>1620</v>
      </c>
      <c r="D152" s="898">
        <v>140</v>
      </c>
      <c r="E152" s="898">
        <v>30</v>
      </c>
      <c r="F152" s="896" t="s">
        <v>307</v>
      </c>
      <c r="G152" s="898">
        <v>100001325</v>
      </c>
      <c r="H152" s="898">
        <v>995454</v>
      </c>
      <c r="I152" s="890"/>
      <c r="J152" s="898">
        <v>18</v>
      </c>
      <c r="K152" s="891"/>
      <c r="L152" s="896" t="s">
        <v>311</v>
      </c>
      <c r="M152" s="898" t="s">
        <v>309</v>
      </c>
      <c r="N152" s="898">
        <v>1</v>
      </c>
      <c r="O152" s="888"/>
      <c r="P152" s="913" t="str">
        <f t="shared" si="23"/>
        <v>Included</v>
      </c>
      <c r="Q152" s="913">
        <f t="shared" si="21"/>
        <v>0</v>
      </c>
      <c r="R152" s="1074">
        <f t="shared" si="22"/>
        <v>0</v>
      </c>
      <c r="S152" s="1074">
        <f t="shared" si="24"/>
        <v>0</v>
      </c>
      <c r="T152" s="617"/>
      <c r="U152" s="617"/>
      <c r="AD152" s="749"/>
    </row>
    <row r="153" spans="1:30" s="616" customFormat="1" ht="67.5" customHeight="1">
      <c r="A153" s="889">
        <f t="shared" si="25"/>
        <v>132</v>
      </c>
      <c r="B153" s="896">
        <v>7000027953</v>
      </c>
      <c r="C153" s="898">
        <v>1620</v>
      </c>
      <c r="D153" s="898">
        <v>140</v>
      </c>
      <c r="E153" s="898">
        <v>40</v>
      </c>
      <c r="F153" s="896" t="s">
        <v>307</v>
      </c>
      <c r="G153" s="898">
        <v>100016607</v>
      </c>
      <c r="H153" s="898">
        <v>995451</v>
      </c>
      <c r="I153" s="890"/>
      <c r="J153" s="898">
        <v>18</v>
      </c>
      <c r="K153" s="891"/>
      <c r="L153" s="896" t="s">
        <v>312</v>
      </c>
      <c r="M153" s="898" t="s">
        <v>309</v>
      </c>
      <c r="N153" s="898">
        <v>2</v>
      </c>
      <c r="O153" s="888"/>
      <c r="P153" s="913" t="str">
        <f t="shared" si="23"/>
        <v>Included</v>
      </c>
      <c r="Q153" s="913">
        <f t="shared" si="21"/>
        <v>0</v>
      </c>
      <c r="R153" s="1074">
        <f t="shared" si="22"/>
        <v>0</v>
      </c>
      <c r="S153" s="1074">
        <f t="shared" si="24"/>
        <v>0</v>
      </c>
      <c r="T153" s="617"/>
      <c r="U153" s="617"/>
      <c r="AD153" s="749"/>
    </row>
    <row r="154" spans="1:30" s="616" customFormat="1" ht="48" customHeight="1">
      <c r="A154" s="889">
        <f t="shared" si="25"/>
        <v>133</v>
      </c>
      <c r="B154" s="896">
        <v>7000027953</v>
      </c>
      <c r="C154" s="898">
        <v>1620</v>
      </c>
      <c r="D154" s="898">
        <v>140</v>
      </c>
      <c r="E154" s="898">
        <v>50</v>
      </c>
      <c r="F154" s="896" t="s">
        <v>307</v>
      </c>
      <c r="G154" s="898">
        <v>100016681</v>
      </c>
      <c r="H154" s="898">
        <v>995454</v>
      </c>
      <c r="I154" s="890"/>
      <c r="J154" s="898">
        <v>18</v>
      </c>
      <c r="K154" s="891"/>
      <c r="L154" s="896" t="s">
        <v>313</v>
      </c>
      <c r="M154" s="898" t="s">
        <v>197</v>
      </c>
      <c r="N154" s="898">
        <v>0.5</v>
      </c>
      <c r="O154" s="888"/>
      <c r="P154" s="913" t="str">
        <f t="shared" si="23"/>
        <v>Included</v>
      </c>
      <c r="Q154" s="913">
        <f t="shared" si="21"/>
        <v>0</v>
      </c>
      <c r="R154" s="1074">
        <f t="shared" si="22"/>
        <v>0</v>
      </c>
      <c r="S154" s="1074">
        <f t="shared" si="24"/>
        <v>0</v>
      </c>
      <c r="T154" s="617"/>
      <c r="U154" s="617"/>
      <c r="AD154" s="749"/>
    </row>
    <row r="155" spans="1:30" s="616" customFormat="1" ht="48" customHeight="1">
      <c r="A155" s="889">
        <f t="shared" si="25"/>
        <v>134</v>
      </c>
      <c r="B155" s="896">
        <v>7000027953</v>
      </c>
      <c r="C155" s="898">
        <v>1620</v>
      </c>
      <c r="D155" s="898">
        <v>140</v>
      </c>
      <c r="E155" s="898">
        <v>60</v>
      </c>
      <c r="F155" s="896" t="s">
        <v>307</v>
      </c>
      <c r="G155" s="898">
        <v>100001330</v>
      </c>
      <c r="H155" s="898">
        <v>995428</v>
      </c>
      <c r="I155" s="890"/>
      <c r="J155" s="898">
        <v>18</v>
      </c>
      <c r="K155" s="891"/>
      <c r="L155" s="896" t="s">
        <v>314</v>
      </c>
      <c r="M155" s="898" t="s">
        <v>309</v>
      </c>
      <c r="N155" s="898">
        <v>2</v>
      </c>
      <c r="O155" s="888"/>
      <c r="P155" s="913" t="str">
        <f t="shared" si="23"/>
        <v>Included</v>
      </c>
      <c r="Q155" s="913">
        <f t="shared" si="21"/>
        <v>0</v>
      </c>
      <c r="R155" s="1074">
        <f t="shared" si="22"/>
        <v>0</v>
      </c>
      <c r="S155" s="1074">
        <f>IF(K155="",(R155*J155/100),(R155*K155))</f>
        <v>0</v>
      </c>
      <c r="T155" s="617"/>
      <c r="U155" s="617"/>
      <c r="AD155" s="749"/>
    </row>
    <row r="156" spans="1:30" s="616" customFormat="1" ht="48" customHeight="1">
      <c r="A156" s="889">
        <f t="shared" si="25"/>
        <v>135</v>
      </c>
      <c r="B156" s="896">
        <v>7000027953</v>
      </c>
      <c r="C156" s="898">
        <v>1620</v>
      </c>
      <c r="D156" s="898">
        <v>140</v>
      </c>
      <c r="E156" s="898">
        <v>70</v>
      </c>
      <c r="F156" s="896" t="s">
        <v>307</v>
      </c>
      <c r="G156" s="898">
        <v>100001331</v>
      </c>
      <c r="H156" s="898">
        <v>995455</v>
      </c>
      <c r="I156" s="890"/>
      <c r="J156" s="898">
        <v>18</v>
      </c>
      <c r="K156" s="891"/>
      <c r="L156" s="896" t="s">
        <v>315</v>
      </c>
      <c r="M156" s="898" t="s">
        <v>197</v>
      </c>
      <c r="N156" s="898">
        <v>0.5</v>
      </c>
      <c r="O156" s="888"/>
      <c r="P156" s="913" t="str">
        <f t="shared" si="23"/>
        <v>Included</v>
      </c>
      <c r="Q156" s="913">
        <f t="shared" ref="Q156:Q163" si="26">S156</f>
        <v>0</v>
      </c>
      <c r="R156" s="1074">
        <f t="shared" si="22"/>
        <v>0</v>
      </c>
      <c r="S156" s="1074">
        <f t="shared" si="24"/>
        <v>0</v>
      </c>
      <c r="T156" s="617"/>
      <c r="U156" s="617"/>
      <c r="AD156" s="749"/>
    </row>
    <row r="157" spans="1:30" s="616" customFormat="1" ht="48" customHeight="1">
      <c r="A157" s="889">
        <f t="shared" si="25"/>
        <v>136</v>
      </c>
      <c r="B157" s="896">
        <v>7000027953</v>
      </c>
      <c r="C157" s="898">
        <v>1620</v>
      </c>
      <c r="D157" s="898">
        <v>140</v>
      </c>
      <c r="E157" s="898">
        <v>80</v>
      </c>
      <c r="F157" s="896" t="s">
        <v>307</v>
      </c>
      <c r="G157" s="898">
        <v>100001713</v>
      </c>
      <c r="H157" s="898">
        <v>995424</v>
      </c>
      <c r="I157" s="890"/>
      <c r="J157" s="898">
        <v>18</v>
      </c>
      <c r="K157" s="891"/>
      <c r="L157" s="896" t="s">
        <v>317</v>
      </c>
      <c r="M157" s="898" t="s">
        <v>148</v>
      </c>
      <c r="N157" s="898">
        <v>200</v>
      </c>
      <c r="O157" s="888"/>
      <c r="P157" s="913" t="str">
        <f t="shared" si="23"/>
        <v>Included</v>
      </c>
      <c r="Q157" s="913">
        <f t="shared" si="26"/>
        <v>0</v>
      </c>
      <c r="R157" s="1074">
        <f t="shared" si="22"/>
        <v>0</v>
      </c>
      <c r="S157" s="1074">
        <f t="shared" si="24"/>
        <v>0</v>
      </c>
      <c r="T157" s="617"/>
      <c r="U157" s="617"/>
      <c r="AD157" s="749"/>
    </row>
    <row r="158" spans="1:30" s="616" customFormat="1" ht="48" customHeight="1">
      <c r="A158" s="889">
        <f t="shared" si="25"/>
        <v>137</v>
      </c>
      <c r="B158" s="896">
        <v>7000027953</v>
      </c>
      <c r="C158" s="898">
        <v>1620</v>
      </c>
      <c r="D158" s="898">
        <v>140</v>
      </c>
      <c r="E158" s="898">
        <v>90</v>
      </c>
      <c r="F158" s="896" t="s">
        <v>307</v>
      </c>
      <c r="G158" s="898">
        <v>100001712</v>
      </c>
      <c r="H158" s="898">
        <v>995428</v>
      </c>
      <c r="I158" s="890"/>
      <c r="J158" s="898">
        <v>18</v>
      </c>
      <c r="K158" s="891"/>
      <c r="L158" s="896" t="s">
        <v>318</v>
      </c>
      <c r="M158" s="898" t="s">
        <v>148</v>
      </c>
      <c r="N158" s="898">
        <v>500</v>
      </c>
      <c r="O158" s="888"/>
      <c r="P158" s="913" t="str">
        <f t="shared" si="23"/>
        <v>Included</v>
      </c>
      <c r="Q158" s="913">
        <f t="shared" si="26"/>
        <v>0</v>
      </c>
      <c r="R158" s="1074">
        <f t="shared" si="22"/>
        <v>0</v>
      </c>
      <c r="S158" s="1074">
        <f t="shared" si="24"/>
        <v>0</v>
      </c>
      <c r="T158" s="617"/>
      <c r="U158" s="617"/>
      <c r="AD158" s="749"/>
    </row>
    <row r="159" spans="1:30" s="616" customFormat="1" ht="48" customHeight="1">
      <c r="A159" s="889">
        <f t="shared" si="25"/>
        <v>138</v>
      </c>
      <c r="B159" s="896">
        <v>7000027953</v>
      </c>
      <c r="C159" s="898">
        <v>1620</v>
      </c>
      <c r="D159" s="898">
        <v>140</v>
      </c>
      <c r="E159" s="898">
        <v>100</v>
      </c>
      <c r="F159" s="896" t="s">
        <v>307</v>
      </c>
      <c r="G159" s="898">
        <v>100001721</v>
      </c>
      <c r="H159" s="898">
        <v>995428</v>
      </c>
      <c r="I159" s="890"/>
      <c r="J159" s="898">
        <v>18</v>
      </c>
      <c r="K159" s="891"/>
      <c r="L159" s="896" t="s">
        <v>319</v>
      </c>
      <c r="M159" s="898" t="s">
        <v>309</v>
      </c>
      <c r="N159" s="898">
        <v>2</v>
      </c>
      <c r="O159" s="888"/>
      <c r="P159" s="913" t="str">
        <f t="shared" si="23"/>
        <v>Included</v>
      </c>
      <c r="Q159" s="913">
        <f t="shared" si="26"/>
        <v>0</v>
      </c>
      <c r="R159" s="1074">
        <f t="shared" si="22"/>
        <v>0</v>
      </c>
      <c r="S159" s="1074">
        <f t="shared" si="24"/>
        <v>0</v>
      </c>
      <c r="T159" s="617"/>
      <c r="U159" s="617"/>
      <c r="AD159" s="749"/>
    </row>
    <row r="160" spans="1:30" s="616" customFormat="1" ht="48" customHeight="1">
      <c r="A160" s="889">
        <f t="shared" si="25"/>
        <v>139</v>
      </c>
      <c r="B160" s="896">
        <v>7000027953</v>
      </c>
      <c r="C160" s="898">
        <v>1620</v>
      </c>
      <c r="D160" s="898">
        <v>140</v>
      </c>
      <c r="E160" s="898">
        <v>110</v>
      </c>
      <c r="F160" s="896" t="s">
        <v>307</v>
      </c>
      <c r="G160" s="898">
        <v>100001720</v>
      </c>
      <c r="H160" s="898">
        <v>995428</v>
      </c>
      <c r="I160" s="890"/>
      <c r="J160" s="898">
        <v>18</v>
      </c>
      <c r="K160" s="891"/>
      <c r="L160" s="896" t="s">
        <v>320</v>
      </c>
      <c r="M160" s="898" t="s">
        <v>309</v>
      </c>
      <c r="N160" s="898">
        <v>2</v>
      </c>
      <c r="O160" s="888"/>
      <c r="P160" s="913" t="str">
        <f t="shared" si="23"/>
        <v>Included</v>
      </c>
      <c r="Q160" s="913">
        <f t="shared" si="26"/>
        <v>0</v>
      </c>
      <c r="R160" s="1074">
        <f t="shared" si="22"/>
        <v>0</v>
      </c>
      <c r="S160" s="1074">
        <f>IF(K160="",(R160*J160/100),(R160*K160))</f>
        <v>0</v>
      </c>
      <c r="T160" s="617"/>
      <c r="U160" s="617"/>
      <c r="AD160" s="749"/>
    </row>
    <row r="161" spans="1:54" s="616" customFormat="1" ht="48" customHeight="1">
      <c r="A161" s="889">
        <f t="shared" si="25"/>
        <v>140</v>
      </c>
      <c r="B161" s="896">
        <v>7000027953</v>
      </c>
      <c r="C161" s="898">
        <v>1620</v>
      </c>
      <c r="D161" s="898">
        <v>140</v>
      </c>
      <c r="E161" s="898">
        <v>120</v>
      </c>
      <c r="F161" s="896" t="s">
        <v>307</v>
      </c>
      <c r="G161" s="898">
        <v>100001480</v>
      </c>
      <c r="H161" s="898">
        <v>995454</v>
      </c>
      <c r="I161" s="890"/>
      <c r="J161" s="898">
        <v>18</v>
      </c>
      <c r="K161" s="891"/>
      <c r="L161" s="896" t="s">
        <v>322</v>
      </c>
      <c r="M161" s="898" t="s">
        <v>323</v>
      </c>
      <c r="N161" s="898">
        <v>50</v>
      </c>
      <c r="O161" s="888"/>
      <c r="P161" s="913" t="str">
        <f t="shared" si="23"/>
        <v>Included</v>
      </c>
      <c r="Q161" s="913">
        <f t="shared" si="26"/>
        <v>0</v>
      </c>
      <c r="R161" s="1074">
        <f t="shared" si="22"/>
        <v>0</v>
      </c>
      <c r="S161" s="1074">
        <f t="shared" si="24"/>
        <v>0</v>
      </c>
      <c r="T161" s="617"/>
      <c r="U161" s="617"/>
      <c r="AD161" s="749"/>
    </row>
    <row r="162" spans="1:54" s="616" customFormat="1" ht="48" customHeight="1">
      <c r="A162" s="889">
        <f t="shared" si="25"/>
        <v>141</v>
      </c>
      <c r="B162" s="896">
        <v>7000027953</v>
      </c>
      <c r="C162" s="898">
        <v>1660</v>
      </c>
      <c r="D162" s="898">
        <v>160</v>
      </c>
      <c r="E162" s="898">
        <v>10</v>
      </c>
      <c r="F162" s="896" t="s">
        <v>331</v>
      </c>
      <c r="G162" s="898">
        <v>100002181</v>
      </c>
      <c r="H162" s="898">
        <v>998736</v>
      </c>
      <c r="I162" s="890"/>
      <c r="J162" s="898">
        <v>18</v>
      </c>
      <c r="K162" s="891"/>
      <c r="L162" s="896" t="s">
        <v>332</v>
      </c>
      <c r="M162" s="898" t="s">
        <v>193</v>
      </c>
      <c r="N162" s="898">
        <v>1</v>
      </c>
      <c r="O162" s="888"/>
      <c r="P162" s="913" t="str">
        <f t="shared" si="23"/>
        <v>Included</v>
      </c>
      <c r="Q162" s="913">
        <f t="shared" si="26"/>
        <v>0</v>
      </c>
      <c r="R162" s="1074">
        <f t="shared" si="22"/>
        <v>0</v>
      </c>
      <c r="S162" s="1074">
        <f t="shared" si="24"/>
        <v>0</v>
      </c>
      <c r="T162" s="617"/>
      <c r="U162" s="617"/>
      <c r="AD162" s="749"/>
    </row>
    <row r="163" spans="1:54" s="616" customFormat="1" ht="48" customHeight="1">
      <c r="A163" s="889">
        <f t="shared" si="25"/>
        <v>142</v>
      </c>
      <c r="B163" s="896">
        <v>7000027953</v>
      </c>
      <c r="C163" s="898">
        <v>1660</v>
      </c>
      <c r="D163" s="898">
        <v>160</v>
      </c>
      <c r="E163" s="898">
        <v>20</v>
      </c>
      <c r="F163" s="896" t="s">
        <v>331</v>
      </c>
      <c r="G163" s="898">
        <v>100002182</v>
      </c>
      <c r="H163" s="898">
        <v>998736</v>
      </c>
      <c r="I163" s="890"/>
      <c r="J163" s="898">
        <v>18</v>
      </c>
      <c r="K163" s="891"/>
      <c r="L163" s="896" t="s">
        <v>333</v>
      </c>
      <c r="M163" s="898" t="s">
        <v>193</v>
      </c>
      <c r="N163" s="898">
        <v>1</v>
      </c>
      <c r="O163" s="888"/>
      <c r="P163" s="913" t="str">
        <f t="shared" si="23"/>
        <v>Included</v>
      </c>
      <c r="Q163" s="913">
        <f t="shared" si="26"/>
        <v>0</v>
      </c>
      <c r="R163" s="1074">
        <f t="shared" si="22"/>
        <v>0</v>
      </c>
      <c r="S163" s="1074">
        <f t="shared" si="24"/>
        <v>0</v>
      </c>
      <c r="T163" s="617"/>
      <c r="U163" s="617"/>
      <c r="AD163" s="749"/>
    </row>
    <row r="164" spans="1:54" s="616" customFormat="1">
      <c r="A164" s="1242"/>
      <c r="B164" s="1243"/>
      <c r="C164" s="1243"/>
      <c r="D164" s="1243"/>
      <c r="E164" s="1243"/>
      <c r="F164" s="1243"/>
      <c r="G164" s="1243"/>
      <c r="H164" s="1243"/>
      <c r="I164" s="1243"/>
      <c r="J164" s="1243"/>
      <c r="K164" s="1243"/>
      <c r="L164" s="1243"/>
      <c r="M164" s="1243"/>
      <c r="N164" s="1243"/>
      <c r="O164" s="1243"/>
      <c r="P164" s="1243"/>
      <c r="Q164" s="1244"/>
      <c r="R164" s="1075"/>
      <c r="S164" s="1075"/>
      <c r="T164" s="617"/>
      <c r="U164" s="617"/>
      <c r="AD164" s="749"/>
    </row>
    <row r="165" spans="1:54" ht="25.5" customHeight="1">
      <c r="A165" s="1238"/>
      <c r="B165" s="1239"/>
      <c r="C165" s="1239"/>
      <c r="D165" s="1239"/>
      <c r="E165" s="1239"/>
      <c r="F165" s="1239"/>
      <c r="G165" s="1239"/>
      <c r="H165" s="1239"/>
      <c r="I165" s="1239"/>
      <c r="J165" s="1239"/>
      <c r="K165" s="1240"/>
      <c r="L165" s="741" t="s">
        <v>359</v>
      </c>
      <c r="M165" s="742"/>
      <c r="N165" s="743"/>
      <c r="O165" s="744"/>
      <c r="P165" s="914">
        <f>ROUND(SUM(P83:P164),0)</f>
        <v>0</v>
      </c>
      <c r="Q165" s="915"/>
      <c r="S165" s="1076">
        <f>SUM(S19:S163)</f>
        <v>0</v>
      </c>
      <c r="T165" s="638"/>
      <c r="U165" s="638"/>
      <c r="V165" s="638"/>
      <c r="W165" s="638"/>
      <c r="X165" s="638"/>
      <c r="Y165" s="638"/>
      <c r="Z165" s="638"/>
      <c r="AA165" s="638"/>
      <c r="AB165" s="638"/>
      <c r="AC165" s="638"/>
      <c r="AD165" s="638"/>
      <c r="AE165" s="638"/>
      <c r="AF165" s="638"/>
      <c r="AG165" s="638"/>
      <c r="AH165" s="638"/>
      <c r="AI165" s="638"/>
      <c r="AJ165" s="638"/>
      <c r="AK165" s="638"/>
      <c r="AL165" s="638"/>
      <c r="AM165" s="638"/>
      <c r="AN165" s="638"/>
      <c r="AO165" s="638"/>
      <c r="AP165" s="638"/>
      <c r="AQ165" s="638"/>
      <c r="AR165" s="638"/>
      <c r="AS165" s="638"/>
      <c r="AT165" s="638"/>
      <c r="AU165" s="638"/>
      <c r="AV165" s="638"/>
      <c r="AW165" s="638"/>
      <c r="AX165" s="638"/>
      <c r="AY165" s="638"/>
      <c r="AZ165" s="638"/>
      <c r="BA165" s="638"/>
      <c r="BB165" s="638"/>
    </row>
    <row r="166" spans="1:54" ht="25.5" hidden="1" customHeight="1">
      <c r="A166" s="792"/>
      <c r="B166" s="793"/>
      <c r="C166" s="793"/>
      <c r="D166" s="793"/>
      <c r="E166" s="793"/>
      <c r="F166" s="793"/>
      <c r="G166" s="793"/>
      <c r="H166" s="794"/>
      <c r="I166" s="795"/>
      <c r="J166" s="793"/>
      <c r="K166" s="793"/>
      <c r="L166" s="1256" t="s">
        <v>288</v>
      </c>
      <c r="M166" s="1257"/>
      <c r="N166" s="1257"/>
      <c r="O166" s="1258"/>
      <c r="P166" s="914"/>
      <c r="Q166" s="914">
        <f>SUM(Q83:Q163)</f>
        <v>0</v>
      </c>
      <c r="T166" s="638"/>
      <c r="U166" s="638"/>
      <c r="V166" s="638"/>
      <c r="W166" s="638"/>
      <c r="X166" s="638"/>
      <c r="Y166" s="638"/>
      <c r="Z166" s="638"/>
      <c r="AA166" s="638"/>
      <c r="AB166" s="638"/>
      <c r="AC166" s="638"/>
      <c r="AD166" s="638"/>
      <c r="AE166" s="638"/>
      <c r="AF166" s="638"/>
      <c r="AG166" s="638"/>
      <c r="AH166" s="638"/>
      <c r="AI166" s="638"/>
      <c r="AJ166" s="638"/>
      <c r="AK166" s="638"/>
      <c r="AL166" s="638"/>
      <c r="AM166" s="638"/>
      <c r="AN166" s="638"/>
      <c r="AO166" s="638"/>
      <c r="AP166" s="638"/>
      <c r="AQ166" s="638"/>
      <c r="AR166" s="638"/>
      <c r="AS166" s="638"/>
      <c r="AT166" s="638"/>
      <c r="AU166" s="638"/>
      <c r="AV166" s="638"/>
      <c r="AW166" s="638"/>
      <c r="AX166" s="638"/>
      <c r="AY166" s="638"/>
      <c r="AZ166" s="638"/>
      <c r="BA166" s="638"/>
      <c r="BB166" s="638"/>
    </row>
    <row r="167" spans="1:54" ht="32.25" customHeight="1">
      <c r="A167" s="759"/>
      <c r="B167" s="621"/>
      <c r="C167" s="925"/>
      <c r="D167" s="925"/>
      <c r="E167" s="925"/>
      <c r="F167" s="621"/>
      <c r="G167" s="925"/>
      <c r="H167" s="1247"/>
      <c r="I167" s="1247"/>
      <c r="J167" s="1247"/>
      <c r="K167" s="1247"/>
      <c r="L167" s="1247"/>
      <c r="M167" s="1247"/>
      <c r="N167" s="626"/>
      <c r="O167" s="676"/>
      <c r="P167" s="916"/>
      <c r="T167" s="638"/>
      <c r="U167" s="638"/>
      <c r="V167" s="638"/>
      <c r="W167" s="638"/>
      <c r="X167" s="638"/>
      <c r="Y167" s="638"/>
      <c r="Z167" s="638"/>
      <c r="AA167" s="638"/>
      <c r="AB167" s="638"/>
      <c r="AC167" s="638"/>
      <c r="AD167" s="638"/>
      <c r="AE167" s="638"/>
      <c r="AF167" s="638"/>
      <c r="AG167" s="638"/>
      <c r="AH167" s="638"/>
      <c r="AI167" s="638"/>
      <c r="AJ167" s="638"/>
      <c r="AK167" s="638"/>
      <c r="AL167" s="638"/>
      <c r="AM167" s="638"/>
      <c r="AN167" s="638"/>
      <c r="AO167" s="638"/>
      <c r="AP167" s="638"/>
      <c r="AQ167" s="638"/>
      <c r="AR167" s="638"/>
      <c r="AS167" s="638"/>
      <c r="AT167" s="638"/>
      <c r="AU167" s="638"/>
      <c r="AV167" s="638"/>
      <c r="AW167" s="638"/>
      <c r="AX167" s="638"/>
      <c r="AY167" s="638"/>
      <c r="AZ167" s="638"/>
      <c r="BA167" s="638"/>
      <c r="BB167" s="638"/>
    </row>
    <row r="168" spans="1:54" ht="23.25" customHeight="1">
      <c r="A168" s="760" t="s">
        <v>228</v>
      </c>
      <c r="B168" s="1254" t="s">
        <v>360</v>
      </c>
      <c r="C168" s="1254"/>
      <c r="D168" s="1254"/>
      <c r="E168" s="1254"/>
      <c r="F168" s="1254"/>
      <c r="G168" s="1254"/>
      <c r="H168" s="1254"/>
      <c r="I168" s="1254"/>
      <c r="J168" s="1254"/>
      <c r="K168" s="1254"/>
      <c r="L168" s="1254"/>
      <c r="M168" s="910"/>
      <c r="N168" s="910"/>
      <c r="O168" s="698"/>
      <c r="P168" s="910"/>
      <c r="Q168" s="910"/>
      <c r="T168" s="638"/>
      <c r="U168" s="638"/>
      <c r="V168" s="638"/>
      <c r="W168" s="638"/>
      <c r="X168" s="638"/>
      <c r="Y168" s="638"/>
      <c r="Z168" s="638"/>
      <c r="AA168" s="638"/>
      <c r="AB168" s="638"/>
      <c r="AC168" s="638"/>
      <c r="AD168" s="638"/>
      <c r="AE168" s="638"/>
      <c r="AF168" s="638"/>
      <c r="AG168" s="638"/>
      <c r="AH168" s="638"/>
      <c r="AI168" s="638"/>
      <c r="AJ168" s="638"/>
      <c r="AK168" s="638"/>
      <c r="AL168" s="638"/>
      <c r="AM168" s="638"/>
      <c r="AN168" s="638"/>
      <c r="AO168" s="638"/>
      <c r="AP168" s="638"/>
      <c r="AQ168" s="638"/>
      <c r="AR168" s="638"/>
      <c r="AS168" s="638"/>
      <c r="AT168" s="638"/>
      <c r="AU168" s="638"/>
      <c r="AV168" s="638"/>
      <c r="AW168" s="638"/>
      <c r="AX168" s="638"/>
      <c r="AY168" s="638"/>
      <c r="AZ168" s="638"/>
      <c r="BA168" s="638"/>
      <c r="BB168" s="638"/>
    </row>
    <row r="169" spans="1:54" ht="21" customHeight="1">
      <c r="A169" s="1245" t="s">
        <v>230</v>
      </c>
      <c r="B169" s="1245"/>
      <c r="C169" s="1245"/>
      <c r="D169" s="1248" t="str">
        <f>'Sch-1'!B167</f>
        <v>--</v>
      </c>
      <c r="E169" s="1248"/>
      <c r="F169" s="629"/>
      <c r="G169" s="629"/>
      <c r="I169" s="647"/>
      <c r="J169" s="629"/>
      <c r="K169" s="629"/>
      <c r="M169" s="675"/>
      <c r="N169" s="675"/>
      <c r="O169" s="676"/>
      <c r="P169" s="917"/>
      <c r="T169" s="638"/>
      <c r="U169" s="638"/>
      <c r="V169" s="638"/>
      <c r="W169" s="638"/>
      <c r="X169" s="638"/>
      <c r="Y169" s="638"/>
      <c r="Z169" s="638"/>
      <c r="AA169" s="638"/>
      <c r="AB169" s="638"/>
      <c r="AC169" s="638"/>
      <c r="AD169" s="638"/>
      <c r="AE169" s="638"/>
      <c r="AF169" s="638"/>
      <c r="AG169" s="638"/>
      <c r="AH169" s="638"/>
      <c r="AI169" s="638"/>
      <c r="AJ169" s="638"/>
      <c r="AK169" s="638"/>
      <c r="AL169" s="638"/>
      <c r="AM169" s="638"/>
      <c r="AN169" s="638"/>
      <c r="AO169" s="638"/>
      <c r="AP169" s="638"/>
      <c r="AQ169" s="638"/>
      <c r="AR169" s="638"/>
      <c r="AS169" s="638"/>
      <c r="AT169" s="638"/>
      <c r="AU169" s="638"/>
      <c r="AV169" s="638"/>
      <c r="AW169" s="638"/>
      <c r="AX169" s="638"/>
      <c r="AY169" s="638"/>
      <c r="AZ169" s="638"/>
      <c r="BA169" s="638"/>
      <c r="BB169" s="638"/>
    </row>
    <row r="170" spans="1:54" ht="16.5">
      <c r="A170" s="1245" t="s">
        <v>231</v>
      </c>
      <c r="B170" s="1245"/>
      <c r="C170" s="1245"/>
      <c r="D170" s="1249" t="str">
        <f>'Sch-1'!B168</f>
        <v/>
      </c>
      <c r="E170" s="1249"/>
      <c r="F170" s="629"/>
      <c r="G170" s="629"/>
      <c r="I170" s="647"/>
      <c r="J170" s="629"/>
      <c r="K170" s="629"/>
      <c r="M170" s="1236" t="s">
        <v>232</v>
      </c>
      <c r="N170" s="1236"/>
      <c r="O170" s="649" t="str">
        <f>'Sch-1'!M168</f>
        <v/>
      </c>
      <c r="P170" s="917"/>
      <c r="AN170" s="638"/>
      <c r="AO170" s="638"/>
      <c r="AP170" s="638"/>
      <c r="AQ170" s="638"/>
      <c r="AR170" s="638"/>
      <c r="AS170" s="638"/>
      <c r="AT170" s="638"/>
      <c r="AU170" s="638"/>
      <c r="AV170" s="638"/>
      <c r="AW170" s="638"/>
      <c r="AX170" s="638"/>
      <c r="AY170" s="638"/>
      <c r="AZ170" s="638"/>
      <c r="BA170" s="638"/>
      <c r="BB170" s="638"/>
    </row>
    <row r="171" spans="1:54" ht="16.5">
      <c r="A171" s="762"/>
      <c r="B171" s="618"/>
      <c r="C171" s="618"/>
      <c r="D171" s="618"/>
      <c r="E171" s="618"/>
      <c r="F171" s="618"/>
      <c r="G171" s="618"/>
      <c r="H171" s="708"/>
      <c r="I171" s="641"/>
      <c r="J171" s="618"/>
      <c r="K171" s="618"/>
      <c r="L171" s="650"/>
      <c r="M171" s="1236" t="s">
        <v>233</v>
      </c>
      <c r="N171" s="1236"/>
      <c r="O171" s="649" t="str">
        <f>'Sch-1'!M169</f>
        <v/>
      </c>
      <c r="P171" s="641"/>
      <c r="AN171" s="638"/>
      <c r="AO171" s="638"/>
      <c r="AP171" s="638"/>
      <c r="AQ171" s="638"/>
      <c r="AR171" s="638"/>
      <c r="AS171" s="638"/>
      <c r="AT171" s="638"/>
      <c r="AU171" s="638"/>
      <c r="AV171" s="638"/>
      <c r="AW171" s="638"/>
      <c r="AX171" s="638"/>
      <c r="AY171" s="638"/>
      <c r="AZ171" s="638"/>
      <c r="BA171" s="638"/>
      <c r="BB171" s="638"/>
    </row>
    <row r="172" spans="1:54" ht="16.5">
      <c r="A172" s="761"/>
      <c r="B172" s="629"/>
      <c r="C172" s="629"/>
      <c r="D172" s="629"/>
      <c r="E172" s="629"/>
      <c r="F172" s="629"/>
      <c r="G172" s="629"/>
      <c r="H172" s="709"/>
      <c r="I172" s="647"/>
      <c r="J172" s="629"/>
      <c r="K172" s="629"/>
      <c r="L172" s="651"/>
      <c r="M172" s="648"/>
      <c r="N172" s="647"/>
      <c r="O172" s="638"/>
      <c r="P172" s="626"/>
      <c r="AN172" s="638"/>
      <c r="AO172" s="638"/>
      <c r="AP172" s="638"/>
      <c r="AQ172" s="638"/>
      <c r="AR172" s="638"/>
      <c r="AS172" s="638"/>
      <c r="AT172" s="638"/>
      <c r="AU172" s="638"/>
      <c r="AV172" s="638"/>
      <c r="AW172" s="638"/>
      <c r="AX172" s="638"/>
      <c r="AY172" s="638"/>
      <c r="AZ172" s="638"/>
      <c r="BA172" s="638"/>
      <c r="BB172" s="638"/>
    </row>
    <row r="173" spans="1:54">
      <c r="AN173" s="638"/>
      <c r="AO173" s="638"/>
      <c r="AP173" s="638"/>
      <c r="AQ173" s="638"/>
      <c r="AR173" s="638"/>
      <c r="AS173" s="638"/>
      <c r="AT173" s="638"/>
      <c r="AU173" s="638"/>
      <c r="AV173" s="638"/>
      <c r="AW173" s="638"/>
      <c r="AX173" s="638"/>
      <c r="AY173" s="638"/>
      <c r="AZ173" s="638"/>
      <c r="BA173" s="638"/>
      <c r="BB173" s="638"/>
    </row>
    <row r="185" spans="1:54" s="646" customFormat="1" ht="16.5">
      <c r="A185" s="763"/>
      <c r="B185" s="677"/>
      <c r="C185" s="677"/>
      <c r="D185" s="677"/>
      <c r="E185" s="677"/>
      <c r="F185" s="677"/>
      <c r="G185" s="677"/>
      <c r="H185" s="710"/>
      <c r="I185" s="701"/>
      <c r="J185" s="677"/>
      <c r="K185" s="677"/>
      <c r="L185" s="678"/>
      <c r="M185" s="679"/>
      <c r="N185" s="680"/>
      <c r="O185" s="681"/>
      <c r="P185" s="918"/>
      <c r="Q185" s="919"/>
      <c r="R185" s="1077"/>
      <c r="S185" s="1077"/>
      <c r="AL185" s="682"/>
      <c r="AM185" s="682"/>
    </row>
    <row r="186" spans="1:54" s="646" customFormat="1" ht="16.5">
      <c r="A186" s="763"/>
      <c r="B186" s="677"/>
      <c r="C186" s="677"/>
      <c r="D186" s="677"/>
      <c r="E186" s="677"/>
      <c r="F186" s="677"/>
      <c r="G186" s="677"/>
      <c r="H186" s="710"/>
      <c r="I186" s="701"/>
      <c r="J186" s="677"/>
      <c r="K186" s="677"/>
      <c r="L186" s="678"/>
      <c r="M186" s="679"/>
      <c r="N186" s="680"/>
      <c r="O186" s="681"/>
      <c r="P186" s="918"/>
      <c r="Q186" s="919"/>
      <c r="R186" s="1077"/>
      <c r="S186" s="1077"/>
      <c r="AL186" s="683"/>
      <c r="AM186" s="684"/>
    </row>
    <row r="187" spans="1:54" s="646" customFormat="1" ht="16.5">
      <c r="A187" s="763"/>
      <c r="B187" s="677"/>
      <c r="C187" s="677"/>
      <c r="D187" s="677"/>
      <c r="E187" s="677"/>
      <c r="F187" s="677"/>
      <c r="G187" s="677"/>
      <c r="H187" s="710"/>
      <c r="I187" s="701"/>
      <c r="J187" s="677"/>
      <c r="K187" s="677"/>
      <c r="L187" s="678"/>
      <c r="M187" s="679"/>
      <c r="N187" s="680"/>
      <c r="O187" s="681"/>
      <c r="P187" s="918"/>
      <c r="Q187" s="919"/>
      <c r="R187" s="1077"/>
      <c r="S187" s="1077"/>
      <c r="AM187" s="685"/>
    </row>
    <row r="188" spans="1:54" s="646" customFormat="1">
      <c r="A188" s="764"/>
      <c r="B188" s="686"/>
      <c r="C188" s="686"/>
      <c r="D188" s="686"/>
      <c r="E188" s="686"/>
      <c r="F188" s="686"/>
      <c r="G188" s="686"/>
      <c r="H188" s="711"/>
      <c r="I188" s="688"/>
      <c r="J188" s="686"/>
      <c r="K188" s="686"/>
      <c r="L188" s="687"/>
      <c r="M188" s="688"/>
      <c r="N188" s="688"/>
      <c r="O188" s="683"/>
      <c r="P188" s="920"/>
      <c r="Q188" s="919"/>
      <c r="R188" s="1077"/>
      <c r="S188" s="1077"/>
    </row>
    <row r="189" spans="1:54" ht="16.5">
      <c r="A189" s="764"/>
      <c r="B189" s="686"/>
      <c r="C189" s="686"/>
      <c r="D189" s="686"/>
      <c r="E189" s="686"/>
      <c r="F189" s="686"/>
      <c r="G189" s="686"/>
      <c r="H189" s="711"/>
      <c r="I189" s="688"/>
      <c r="J189" s="686"/>
      <c r="K189" s="686"/>
      <c r="L189" s="689"/>
      <c r="M189" s="688"/>
      <c r="N189" s="688"/>
      <c r="O189" s="683"/>
      <c r="P189" s="920"/>
      <c r="AN189" s="638"/>
      <c r="AO189" s="638"/>
      <c r="AP189" s="638"/>
      <c r="AQ189" s="638"/>
      <c r="AR189" s="638"/>
      <c r="AS189" s="638"/>
      <c r="AT189" s="638"/>
      <c r="AU189" s="638"/>
      <c r="AV189" s="638"/>
      <c r="AW189" s="638"/>
      <c r="AX189" s="638"/>
      <c r="AY189" s="638"/>
      <c r="AZ189" s="638"/>
      <c r="BA189" s="638"/>
      <c r="BB189" s="638"/>
    </row>
    <row r="190" spans="1:54">
      <c r="A190" s="765"/>
      <c r="B190" s="690"/>
      <c r="C190" s="690"/>
      <c r="D190" s="690"/>
      <c r="E190" s="690"/>
      <c r="F190" s="690"/>
      <c r="G190" s="690"/>
      <c r="H190" s="712"/>
      <c r="I190" s="652"/>
      <c r="J190" s="690"/>
      <c r="K190" s="690"/>
      <c r="L190" s="653"/>
      <c r="M190" s="652"/>
      <c r="N190" s="652"/>
      <c r="O190" s="654"/>
      <c r="P190" s="652"/>
      <c r="AN190" s="638"/>
      <c r="AO190" s="638"/>
      <c r="AP190" s="638"/>
      <c r="AQ190" s="638"/>
      <c r="AR190" s="638"/>
      <c r="AS190" s="638"/>
      <c r="AT190" s="638"/>
      <c r="AU190" s="638"/>
      <c r="AV190" s="638"/>
      <c r="AW190" s="638"/>
      <c r="AX190" s="638"/>
      <c r="AY190" s="638"/>
      <c r="AZ190" s="638"/>
      <c r="BA190" s="638"/>
      <c r="BB190" s="638"/>
    </row>
    <row r="191" spans="1:54">
      <c r="A191" s="765"/>
      <c r="B191" s="690"/>
      <c r="C191" s="690"/>
      <c r="D191" s="690"/>
      <c r="E191" s="690"/>
      <c r="F191" s="690"/>
      <c r="G191" s="690"/>
      <c r="H191" s="712"/>
      <c r="I191" s="652"/>
      <c r="J191" s="690"/>
      <c r="K191" s="690"/>
      <c r="L191" s="653"/>
      <c r="M191" s="652"/>
      <c r="N191" s="652"/>
      <c r="O191" s="654"/>
      <c r="P191" s="652"/>
      <c r="AN191" s="638"/>
      <c r="AO191" s="638"/>
      <c r="AP191" s="638"/>
      <c r="AQ191" s="638"/>
      <c r="AR191" s="638"/>
      <c r="AS191" s="638"/>
      <c r="AT191" s="638"/>
      <c r="AU191" s="638"/>
      <c r="AV191" s="638"/>
      <c r="AW191" s="638"/>
      <c r="AX191" s="638"/>
      <c r="AY191" s="638"/>
      <c r="AZ191" s="638"/>
      <c r="BA191" s="638"/>
      <c r="BB191" s="638"/>
    </row>
    <row r="192" spans="1:54" ht="16.5">
      <c r="A192" s="766"/>
      <c r="B192" s="691"/>
      <c r="C192" s="691"/>
      <c r="D192" s="691"/>
      <c r="E192" s="691"/>
      <c r="F192" s="691"/>
      <c r="G192" s="691"/>
      <c r="H192" s="713"/>
      <c r="I192" s="693"/>
      <c r="J192" s="691"/>
      <c r="K192" s="691"/>
      <c r="L192" s="692"/>
      <c r="M192" s="693"/>
      <c r="N192" s="693"/>
      <c r="O192" s="694"/>
      <c r="P192" s="693"/>
      <c r="AN192" s="638"/>
      <c r="AO192" s="638"/>
      <c r="AP192" s="638"/>
      <c r="AQ192" s="638"/>
      <c r="AR192" s="638"/>
      <c r="AS192" s="638"/>
      <c r="AT192" s="638"/>
      <c r="AU192" s="638"/>
      <c r="AV192" s="638"/>
      <c r="AW192" s="638"/>
      <c r="AX192" s="638"/>
      <c r="AY192" s="638"/>
      <c r="AZ192" s="638"/>
      <c r="BA192" s="638"/>
      <c r="BB192" s="638"/>
    </row>
    <row r="193" spans="1:54">
      <c r="A193" s="765"/>
      <c r="B193" s="690"/>
      <c r="C193" s="690"/>
      <c r="D193" s="690"/>
      <c r="E193" s="690"/>
      <c r="F193" s="690"/>
      <c r="G193" s="690"/>
      <c r="H193" s="712"/>
      <c r="I193" s="652"/>
      <c r="J193" s="690"/>
      <c r="K193" s="690"/>
      <c r="L193" s="653"/>
      <c r="M193" s="652"/>
      <c r="N193" s="652"/>
      <c r="O193" s="654"/>
      <c r="P193" s="652"/>
      <c r="AN193" s="638"/>
      <c r="AO193" s="638"/>
      <c r="AP193" s="638"/>
      <c r="AQ193" s="638"/>
      <c r="AR193" s="638"/>
      <c r="AS193" s="638"/>
      <c r="AT193" s="638"/>
      <c r="AU193" s="638"/>
      <c r="AV193" s="638"/>
      <c r="AW193" s="638"/>
      <c r="AX193" s="638"/>
      <c r="AY193" s="638"/>
      <c r="AZ193" s="638"/>
      <c r="BA193" s="638"/>
      <c r="BB193" s="638"/>
    </row>
    <row r="194" spans="1:54">
      <c r="A194" s="765"/>
      <c r="B194" s="690"/>
      <c r="C194" s="690"/>
      <c r="D194" s="690"/>
      <c r="E194" s="690"/>
      <c r="F194" s="690"/>
      <c r="G194" s="690"/>
      <c r="H194" s="712"/>
      <c r="I194" s="652"/>
      <c r="J194" s="690"/>
      <c r="K194" s="690"/>
      <c r="L194" s="653"/>
      <c r="M194" s="652"/>
      <c r="N194" s="652"/>
      <c r="O194" s="654"/>
      <c r="P194" s="652"/>
      <c r="AN194" s="638"/>
      <c r="AO194" s="638"/>
      <c r="AP194" s="638"/>
      <c r="AQ194" s="638"/>
      <c r="AR194" s="638"/>
      <c r="AS194" s="638"/>
      <c r="AT194" s="638"/>
      <c r="AU194" s="638"/>
      <c r="AV194" s="638"/>
      <c r="AW194" s="638"/>
      <c r="AX194" s="638"/>
      <c r="AY194" s="638"/>
      <c r="AZ194" s="638"/>
      <c r="BA194" s="638"/>
      <c r="BB194" s="638"/>
    </row>
  </sheetData>
  <sheetProtection algorithmName="SHA-512" hashValue="afclIPi1S9s1aZ9PdY4asgHM/WoXj1VmwL1tu0HYqLBEqZkXuQmd0wu/n7xhU76Y9z46qfjdXtkFk6XRafOTvg==" saltValue="3lXsRQms5fzjmCyTUc9HJA==" spinCount="100000" sheet="1" formatColumns="0" formatRows="0" selectLockedCells="1"/>
  <customSheetViews>
    <customSheetView guid="{59B22650-2E89-4930-B28D-7EF16B09BF94}" scale="70" showPageBreaks="1" fitToPage="1" printArea="1" hiddenRows="1" hiddenColumns="1" view="pageBreakPreview" topLeftCell="A6">
      <selection activeCell="O21" sqref="O21"/>
      <colBreaks count="2" manualBreakCount="2">
        <brk id="11" max="1048575" man="1"/>
        <brk id="16" max="1048575" man="1"/>
      </colBreaks>
      <pageMargins left="0" right="0" top="0" bottom="0" header="0" footer="0"/>
      <printOptions horizontalCentered="1"/>
      <pageSetup paperSize="9" scale="10" fitToHeight="2" orientation="landscape" r:id="rId1"/>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37">
      <selection activeCell="I19" sqref="I19"/>
      <colBreaks count="2" manualBreakCount="2">
        <brk id="11" max="1048575" man="1"/>
        <brk id="16" max="1048575" man="1"/>
      </colBreaks>
      <pageMargins left="0" right="0" top="0" bottom="0" header="0" footer="0"/>
      <printOptions horizontalCentered="1"/>
      <pageSetup paperSize="9" scale="58" fitToHeight="2" orientation="landscape" r:id="rId2"/>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 right="0" top="0" bottom="0" header="0" footer="0"/>
      <printOptions horizontalCentered="1"/>
      <pageSetup paperSize="9" scale="10" fitToHeight="2" orientation="landscape" r:id="rId3"/>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 right="0" top="0" bottom="0" header="0" footer="0"/>
      <printOptions horizontalCentered="1"/>
      <pageSetup paperSize="9" scale="57" fitToHeight="0" orientation="landscape" r:id="rId4"/>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 right="0" top="0" bottom="0" header="0" footer="0"/>
      <printOptions horizontalCentered="1"/>
      <pageSetup paperSize="9" scale="57" fitToHeight="0" orientation="landscape" r:id="rId5"/>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 right="0" top="0" bottom="0" header="0" footer="0"/>
      <printOptions horizontalCentered="1"/>
      <pageSetup paperSize="9" scale="57" fitToHeight="0" orientation="landscape" r:id="rId6"/>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 right="0" top="0" bottom="0" header="0" footer="0"/>
      <printOptions horizontalCentered="1"/>
      <pageSetup paperSize="9" scale="93" orientation="portrait" r:id="rId7"/>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 right="0" top="0" bottom="0" header="0" footer="0"/>
      <printOptions horizontalCentered="1"/>
      <pageSetup paperSize="9" orientation="landscape" r:id="rId8"/>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 right="0" top="0" bottom="0" header="0" footer="0"/>
      <printOptions horizontalCentered="1"/>
      <pageSetup paperSize="9" orientation="landscape" r:id="rId9"/>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 right="0" top="0" bottom="0" header="0" footer="0"/>
      <printOptions horizontalCentered="1"/>
      <pageSetup paperSize="9" orientation="landscape" r:id="rId10"/>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 right="0" top="0" bottom="0" header="0" footer="0"/>
      <printOptions horizontalCentered="1"/>
      <pageSetup paperSize="9" orientation="landscape" r:id="rId11"/>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 right="0" top="0" bottom="0" header="0" footer="0"/>
      <printOptions horizontalCentered="1"/>
      <pageSetup paperSize="9" orientation="landscape" r:id="rId12"/>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 right="0" top="0" bottom="0" header="0" footer="0"/>
      <printOptions horizontalCentered="1"/>
      <pageSetup paperSize="9" scale="85" orientation="portrait" horizontalDpi="300" verticalDpi="300" r:id="rId14"/>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 right="0" top="0" bottom="0" header="0" footer="0"/>
      <printOptions horizontalCentered="1"/>
      <pageSetup paperSize="9" scale="87" orientation="portrait" horizontalDpi="300" verticalDpi="300" r:id="rId15"/>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 right="0" top="0" bottom="0" header="0" footer="0"/>
      <printOptions horizontalCentered="1"/>
      <pageSetup paperSize="9" orientation="landscape" r:id="rId18"/>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 right="0" top="0" bottom="0" header="0" footer="0"/>
      <printOptions horizontalCentered="1"/>
      <pageSetup paperSize="9" orientation="landscape" r:id="rId19"/>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 right="0" top="0" bottom="0" header="0" footer="0"/>
      <printOptions horizontalCentered="1"/>
      <pageSetup paperSize="9" orientation="landscape" r:id="rId20"/>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 right="0" top="0" bottom="0" header="0" footer="0"/>
      <printOptions horizontalCentered="1"/>
      <pageSetup paperSize="9" orientation="landscape" r:id="rId21"/>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 right="0" top="0" bottom="0" header="0" footer="0"/>
      <printOptions horizontalCentered="1"/>
      <pageSetup paperSize="9" orientation="landscape" r:id="rId22"/>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 right="0" top="0" bottom="0" header="0" footer="0"/>
      <printOptions horizontalCentered="1"/>
      <pageSetup paperSize="9" orientation="landscape" r:id="rId23"/>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 right="0" top="0" bottom="0" header="0" footer="0"/>
      <printOptions horizontalCentered="1"/>
      <pageSetup paperSize="9" scale="93" orientation="portrait" r:id="rId24"/>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 right="0" top="0" bottom="0" header="0" footer="0"/>
      <printOptions horizontalCentered="1"/>
      <pageSetup paperSize="9" scale="60" fitToHeight="0" orientation="landscape" r:id="rId25"/>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 right="0" top="0" bottom="0" header="0" footer="0"/>
      <printOptions horizontalCentered="1"/>
      <pageSetup paperSize="9" scale="14" fitToHeight="2" orientation="landscape" r:id="rId26"/>
      <headerFooter alignWithMargins="0">
        <oddFooter>&amp;R&amp;"Book Antiqua,Bold"&amp;10Schedule-3/ Page &amp;P of &amp;N</oddFooter>
      </headerFooter>
    </customSheetView>
    <customSheetView guid="{483E1266-F7EB-4547-BBEC-59BD72B9AE8B}" scale="70" showPageBreaks="1" fitToPage="1" printArea="1" hiddenRows="1" hiddenColumns="1" view="pageBreakPreview" topLeftCell="A6">
      <selection activeCell="O21" sqref="O21"/>
      <colBreaks count="2" manualBreakCount="2">
        <brk id="11" max="1048575" man="1"/>
        <brk id="16" max="1048575" man="1"/>
      </colBreaks>
      <pageMargins left="0" right="0" top="0" bottom="0" header="0" footer="0"/>
      <printOptions horizontalCentered="1"/>
      <pageSetup paperSize="9" scale="10" fitToHeight="2" orientation="landscape" r:id="rId27"/>
      <headerFooter alignWithMargins="0">
        <oddFooter>&amp;R&amp;"Book Antiqua,Bold"&amp;10Schedule-3/ Page &amp;P of &amp;N</oddFooter>
      </headerFooter>
    </customSheetView>
  </customSheetViews>
  <mergeCells count="24">
    <mergeCell ref="A3:Q3"/>
    <mergeCell ref="B168:L168"/>
    <mergeCell ref="A4:Q4"/>
    <mergeCell ref="M8:P8"/>
    <mergeCell ref="L166:O166"/>
    <mergeCell ref="M7:P7"/>
    <mergeCell ref="M9:P9"/>
    <mergeCell ref="B90:L90"/>
    <mergeCell ref="B124:L124"/>
    <mergeCell ref="AO13:AP13"/>
    <mergeCell ref="AL13:AM13"/>
    <mergeCell ref="H167:M167"/>
    <mergeCell ref="D169:E169"/>
    <mergeCell ref="D170:E170"/>
    <mergeCell ref="B18:L18"/>
    <mergeCell ref="B144:L144"/>
    <mergeCell ref="M171:N171"/>
    <mergeCell ref="M170:N170"/>
    <mergeCell ref="N15:P15"/>
    <mergeCell ref="A165:K165"/>
    <mergeCell ref="M11:P11"/>
    <mergeCell ref="A164:Q164"/>
    <mergeCell ref="A169:C169"/>
    <mergeCell ref="A170:C170"/>
  </mergeCells>
  <phoneticPr fontId="2" type="noConversion"/>
  <conditionalFormatting sqref="K19:K89 I19:I89">
    <cfRule type="expression" dxfId="44" priority="4" stopIfTrue="1">
      <formula>H19&gt;0</formula>
    </cfRule>
  </conditionalFormatting>
  <conditionalFormatting sqref="K19:K89">
    <cfRule type="cellIs" dxfId="43" priority="2" stopIfTrue="1" operator="equal">
      <formula>"a"</formula>
    </cfRule>
    <cfRule type="expression" dxfId="42" priority="3" stopIfTrue="1">
      <formula>H19&gt;0</formula>
    </cfRule>
  </conditionalFormatting>
  <conditionalFormatting sqref="K91 K125:K143 K145:K163">
    <cfRule type="cellIs" dxfId="41" priority="1920" stopIfTrue="1" operator="equal">
      <formula>"a"</formula>
    </cfRule>
  </conditionalFormatting>
  <conditionalFormatting sqref="K91">
    <cfRule type="expression" dxfId="40" priority="1919" stopIfTrue="1">
      <formula>J91&gt;0</formula>
    </cfRule>
  </conditionalFormatting>
  <conditionalFormatting sqref="K91:K101 K125:K143 K145:K163 O125:O143 O145:O163">
    <cfRule type="expression" dxfId="39" priority="1921" stopIfTrue="1">
      <formula>H91&gt;0</formula>
    </cfRule>
  </conditionalFormatting>
  <conditionalFormatting sqref="K92:K101 K125:K143 O125:O143 K145:K163 O145:O163 I125:I143 I145:I163 O165">
    <cfRule type="expression" dxfId="38" priority="2684" stopIfTrue="1">
      <formula>H92&gt;0</formula>
    </cfRule>
  </conditionalFormatting>
  <conditionalFormatting sqref="K92:K123">
    <cfRule type="cellIs" dxfId="37" priority="648" stopIfTrue="1" operator="equal">
      <formula>"a"</formula>
    </cfRule>
  </conditionalFormatting>
  <conditionalFormatting sqref="K102:K123 I91:I123">
    <cfRule type="expression" dxfId="36" priority="650" stopIfTrue="1">
      <formula>H91&gt;0</formula>
    </cfRule>
  </conditionalFormatting>
  <conditionalFormatting sqref="K102:K123">
    <cfRule type="expression" dxfId="35" priority="649" stopIfTrue="1">
      <formula>H102&gt;0</formula>
    </cfRule>
  </conditionalFormatting>
  <conditionalFormatting sqref="O19:O82">
    <cfRule type="expression" dxfId="34" priority="1" stopIfTrue="1">
      <formula>N52&gt;0</formula>
    </cfRule>
  </conditionalFormatting>
  <conditionalFormatting sqref="O83:O89">
    <cfRule type="expression" dxfId="33" priority="30" stopIfTrue="1">
      <formula>N91&gt;0</formula>
    </cfRule>
  </conditionalFormatting>
  <conditionalFormatting sqref="O91:O99">
    <cfRule type="expression" dxfId="32" priority="6246" stopIfTrue="1">
      <formula>#REF!&gt;0</formula>
    </cfRule>
  </conditionalFormatting>
  <conditionalFormatting sqref="O100">
    <cfRule type="cellIs" dxfId="31" priority="23" stopIfTrue="1" operator="equal">
      <formula>"a"</formula>
    </cfRule>
    <cfRule type="expression" dxfId="30" priority="24" stopIfTrue="1">
      <formula>N100&gt;0</formula>
    </cfRule>
    <cfRule type="expression" dxfId="29" priority="25" stopIfTrue="1">
      <formula>L100&gt;0</formula>
    </cfRule>
  </conditionalFormatting>
  <conditionalFormatting sqref="O101:O123">
    <cfRule type="expression" dxfId="28" priority="6247" stopIfTrue="1">
      <formula>N125&gt;0</formula>
    </cfRule>
  </conditionalFormatting>
  <conditionalFormatting sqref="O125:O143 O145:O163">
    <cfRule type="cellIs" dxfId="27" priority="17" stopIfTrue="1" operator="equal">
      <formula>"a"</formula>
    </cfRule>
  </conditionalFormatting>
  <conditionalFormatting sqref="O167:O169">
    <cfRule type="expression" dxfId="26" priority="2484" stopIfTrue="1">
      <formula>N167&gt;0</formula>
    </cfRule>
  </conditionalFormatting>
  <dataValidations count="5">
    <dataValidation operator="greaterThan" allowBlank="1" showInputMessage="1" showErrorMessage="1" error="Enter only Numeric Value greater than zero or leave the cell blank !" sqref="K169:K65477 K1:K2 K166:K167 K5:K17" xr:uid="{00000000-0002-0000-0800-000001000000}"/>
    <dataValidation type="whole" operator="greaterThan" allowBlank="1" showInputMessage="1" showErrorMessage="1" error="Enter only Numeric Value greater than zero or leave the cell blank !" sqref="O19:O89 O101:O123 O91:O99" xr:uid="{00000000-0002-0000-0800-000002000000}">
      <formula1>0</formula1>
    </dataValidation>
    <dataValidation type="list" operator="greaterThan" allowBlank="1" showInputMessage="1" showErrorMessage="1" sqref="K19:K89 K91:K123 K125:K143 K145:K163" xr:uid="{00000000-0002-0000-0800-000003000000}">
      <formula1>"0%,5%,12%,18%,28%"</formula1>
    </dataValidation>
    <dataValidation type="whole" operator="greaterThan" allowBlank="1" showInputMessage="1" showErrorMessage="1" sqref="I19:I89 I91:I123 I125:I143 I145:I163" xr:uid="{00000000-0002-0000-0800-000004000000}">
      <formula1>1</formula1>
    </dataValidation>
    <dataValidation type="decimal" operator="greaterThan" allowBlank="1" showInputMessage="1" showErrorMessage="1" sqref="O100 O125:O143 O145:O163" xr:uid="{B64FD08A-40B3-492A-8BC0-4248E6BE37ED}">
      <formula1>0</formula1>
    </dataValidation>
  </dataValidations>
  <printOptions horizontalCentered="1"/>
  <pageMargins left="0.25" right="0.25" top="0.5" bottom="0.25" header="0.05" footer="0.05"/>
  <pageSetup paperSize="9" scale="13" fitToHeight="2" orientation="landscape" r:id="rId28"/>
  <headerFooter alignWithMargins="0">
    <oddFooter>&amp;R&amp;"Book Antiqua,Bold"&amp;10Schedule-3/ Page &amp;P of &amp;N</oddFooter>
  </headerFooter>
  <colBreaks count="2" manualBreakCount="2">
    <brk id="11" max="1048575" man="1"/>
    <brk id="16" max="1048575" man="1"/>
  </colBreaks>
  <drawing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Lucius Duvvuri {डी. लूसियस}</cp:lastModifiedBy>
  <cp:revision/>
  <dcterms:created xsi:type="dcterms:W3CDTF">2001-07-26T10:23:15Z</dcterms:created>
  <dcterms:modified xsi:type="dcterms:W3CDTF">2024-06-25T15:46:15Z</dcterms:modified>
  <cp:category/>
  <cp:contentStatus/>
</cp:coreProperties>
</file>