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Group-2/WC-3830-(IFK) -AMC-II Nellore SS/Bid Doc-OT/BID FLOATED/"/>
    </mc:Choice>
  </mc:AlternateContent>
  <xr:revisionPtr revIDLastSave="334" documentId="13_ncr:1_{D02FF547-60B3-4C8E-AB12-26738DE370D9}" xr6:coauthVersionLast="47" xr6:coauthVersionMax="47" xr10:uidLastSave="{330097FD-D994-4A10-BA7A-1835B15566BD}"/>
  <workbookProtection workbookPassword="DCFA"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'Schedule-I'!$A$1:$P$39</definedName>
    <definedName name="_xlnm.Print_Area" localSheetId="5">'Schedule-II'!$A$1:$M$24</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'Schedule-I'!$A$1:$P$39</definedName>
    <definedName name="Z_27F75044_6024_4403_9A39_D72B9CCD332B_.wvu.PrintArea" localSheetId="5" hidden="1">'Schedule-II'!$A$1:$O$36</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'Schedule-II'!$A$1:$L$35</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'Schedule-II'!$A$1:$L$35</definedName>
  </definedNames>
  <calcPr calcId="191029"/>
  <customWorkbookViews>
    <customWorkbookView name="P Ashok Rao {पी. अशोक राव} - Personal View" guid="{27F75044-6024-4403-9A39-D72B9CCD332B}" mergeInterval="0" personalView="1" maximized="1" windowWidth="1916" windowHeight="83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4" i="5" l="1"/>
  <c r="N33" i="5"/>
  <c r="O33" i="5" s="1"/>
  <c r="P33" i="5" s="1"/>
  <c r="B9" i="1"/>
  <c r="K10" i="6"/>
  <c r="K14" i="6"/>
  <c r="L14" i="6" s="1"/>
  <c r="N32" i="5"/>
  <c r="O32" i="5" s="1"/>
  <c r="P32" i="5" s="1"/>
  <c r="N31" i="5"/>
  <c r="O31" i="5" s="1"/>
  <c r="P31" i="5" s="1"/>
  <c r="N28" i="5"/>
  <c r="O28" i="5" s="1"/>
  <c r="P28" i="5" s="1"/>
  <c r="N27" i="5"/>
  <c r="O27" i="5" s="1"/>
  <c r="P27" i="5" s="1"/>
  <c r="N22" i="5"/>
  <c r="O22" i="5" s="1"/>
  <c r="P22" i="5" s="1"/>
  <c r="N21" i="5"/>
  <c r="O21" i="5" s="1"/>
  <c r="P21" i="5" s="1"/>
  <c r="N20" i="5"/>
  <c r="O20" i="5" s="1"/>
  <c r="P20" i="5" s="1"/>
  <c r="N19" i="5"/>
  <c r="O19" i="5" s="1"/>
  <c r="P19" i="5" s="1"/>
  <c r="O29" i="5" l="1"/>
  <c r="P29" i="5" s="1"/>
  <c r="O30" i="5"/>
  <c r="P30" i="5" s="1"/>
  <c r="N26" i="5"/>
  <c r="O26" i="5" s="1"/>
  <c r="P26" i="5" s="1"/>
  <c r="N25" i="5"/>
  <c r="O25" i="5" s="1"/>
  <c r="P25" i="5" s="1"/>
  <c r="N24" i="5"/>
  <c r="O24" i="5" s="1"/>
  <c r="P24" i="5" s="1"/>
  <c r="N23" i="5"/>
  <c r="O23" i="5" s="1"/>
  <c r="N18" i="5"/>
  <c r="O18" i="5" s="1"/>
  <c r="P18" i="5" s="1"/>
  <c r="N17" i="5"/>
  <c r="O17" i="5" s="1"/>
  <c r="P17" i="5" s="1"/>
  <c r="N16" i="5"/>
  <c r="O16" i="5" s="1"/>
  <c r="P16" i="5" s="1"/>
  <c r="N15" i="5"/>
  <c r="O15" i="5" s="1"/>
  <c r="P15" i="5" s="1"/>
  <c r="N14" i="5"/>
  <c r="O14" i="5" s="1"/>
  <c r="P14" i="5" s="1"/>
  <c r="N13" i="5"/>
  <c r="O13" i="5" s="1"/>
  <c r="P13" i="5" s="1"/>
  <c r="N12" i="5"/>
  <c r="K20" i="6"/>
  <c r="L20" i="6" s="1"/>
  <c r="K19" i="6"/>
  <c r="L19" i="6" s="1"/>
  <c r="K12" i="6"/>
  <c r="P23" i="5" l="1"/>
  <c r="K15" i="6"/>
  <c r="L15" i="6" s="1"/>
  <c r="K13" i="6"/>
  <c r="L13" i="6" s="1"/>
  <c r="K22" i="6" l="1"/>
  <c r="L22" i="6" s="1"/>
  <c r="K21" i="6"/>
  <c r="L21" i="6" s="1"/>
  <c r="K18" i="6"/>
  <c r="L18" i="6" s="1"/>
  <c r="K17" i="6"/>
  <c r="L17" i="6" s="1"/>
  <c r="L12" i="6"/>
  <c r="K11" i="6"/>
  <c r="L11" i="6" s="1"/>
  <c r="L10" i="6" l="1"/>
  <c r="O12" i="5" l="1"/>
  <c r="O34" i="5" s="1"/>
  <c r="P12" i="5" l="1"/>
  <c r="O36" i="5" l="1"/>
  <c r="O37" i="5" s="1"/>
  <c r="A1" i="6"/>
  <c r="D6" i="6"/>
  <c r="D5" i="6"/>
  <c r="D4" i="6"/>
  <c r="D3" i="6"/>
  <c r="N23" i="6"/>
  <c r="N26" i="6" s="1"/>
  <c r="P9" i="6"/>
  <c r="P8" i="6"/>
  <c r="A39" i="5"/>
  <c r="E16" i="1"/>
  <c r="E20" i="1"/>
  <c r="E19" i="1"/>
  <c r="E17" i="1"/>
  <c r="E15" i="1"/>
  <c r="E14" i="1"/>
  <c r="E11" i="1"/>
  <c r="E10" i="1"/>
  <c r="E9" i="1"/>
  <c r="D4" i="5"/>
  <c r="F37" i="8" s="1"/>
  <c r="D27" i="7"/>
  <c r="D26" i="7"/>
  <c r="B27" i="7"/>
  <c r="B26" i="7"/>
  <c r="D8" i="5"/>
  <c r="B8" i="7" s="1"/>
  <c r="D7" i="5"/>
  <c r="B7" i="7" s="1"/>
  <c r="D6" i="5"/>
  <c r="B6" i="7" s="1"/>
  <c r="D5" i="5"/>
  <c r="B6" i="8"/>
  <c r="F40" i="8"/>
  <c r="F39" i="8"/>
  <c r="B40" i="8"/>
  <c r="B39" i="8"/>
  <c r="C15" i="8"/>
  <c r="A52" i="8"/>
  <c r="B34" i="8"/>
  <c r="A2" i="7"/>
  <c r="A1" i="8" s="1"/>
  <c r="A1" i="7"/>
  <c r="B2" i="5"/>
  <c r="B1" i="5"/>
  <c r="A8" i="4"/>
  <c r="B8" i="4" s="1"/>
  <c r="F8" i="4"/>
  <c r="G8" i="4" s="1"/>
  <c r="K8" i="4"/>
  <c r="L8" i="4" s="1"/>
  <c r="P8" i="4"/>
  <c r="Q8" i="4" s="1"/>
  <c r="A9" i="4"/>
  <c r="B9" i="4" s="1"/>
  <c r="D9" i="4" s="1"/>
  <c r="F9" i="4"/>
  <c r="G9" i="4" s="1"/>
  <c r="I9" i="4" s="1"/>
  <c r="K9" i="4"/>
  <c r="L9" i="4" s="1"/>
  <c r="N9" i="4" s="1"/>
  <c r="P9" i="4"/>
  <c r="Q9" i="4" s="1"/>
  <c r="S9" i="4" s="1"/>
  <c r="A10" i="4"/>
  <c r="B10" i="4"/>
  <c r="D10" i="4" s="1"/>
  <c r="F10" i="4"/>
  <c r="G10" i="4" s="1"/>
  <c r="I10" i="4" s="1"/>
  <c r="K10" i="4"/>
  <c r="L10" i="4" s="1"/>
  <c r="N10" i="4" s="1"/>
  <c r="P10" i="4"/>
  <c r="Q10" i="4" s="1"/>
  <c r="S10" i="4" s="1"/>
  <c r="Y10" i="4"/>
  <c r="T10" i="4"/>
  <c r="A11" i="4"/>
  <c r="B11" i="4" s="1"/>
  <c r="D11" i="4" s="1"/>
  <c r="F11" i="4"/>
  <c r="G11" i="4" s="1"/>
  <c r="I11" i="4" s="1"/>
  <c r="K11" i="4"/>
  <c r="L11" i="4" s="1"/>
  <c r="N11" i="4" s="1"/>
  <c r="P11" i="4"/>
  <c r="Q11" i="4" s="1"/>
  <c r="S11" i="4" s="1"/>
  <c r="Y11" i="4"/>
  <c r="T11" i="4" s="1"/>
  <c r="A12" i="4"/>
  <c r="B12" i="4"/>
  <c r="D12" i="4" s="1"/>
  <c r="F12" i="4"/>
  <c r="G12" i="4" s="1"/>
  <c r="I12" i="4" s="1"/>
  <c r="K12" i="4"/>
  <c r="L12" i="4" s="1"/>
  <c r="P12" i="4"/>
  <c r="Q12" i="4" s="1"/>
  <c r="S12" i="4" s="1"/>
  <c r="Y12" i="4"/>
  <c r="T12" i="4" s="1"/>
  <c r="A13" i="4"/>
  <c r="B13" i="4" s="1"/>
  <c r="F13" i="4"/>
  <c r="G13" i="4" s="1"/>
  <c r="I13" i="4" s="1"/>
  <c r="K13" i="4"/>
  <c r="L13" i="4"/>
  <c r="N13" i="4" s="1"/>
  <c r="P13" i="4"/>
  <c r="Q13" i="4" s="1"/>
  <c r="Y13" i="4"/>
  <c r="T13" i="4" s="1"/>
  <c r="Y14" i="4"/>
  <c r="T14" i="4" s="1"/>
  <c r="Y15" i="4"/>
  <c r="T15" i="4" s="1"/>
  <c r="Y16" i="4"/>
  <c r="T16" i="4" s="1"/>
  <c r="Y17" i="4"/>
  <c r="T17" i="4"/>
  <c r="Y18" i="4"/>
  <c r="T18" i="4" s="1"/>
  <c r="Y19" i="4"/>
  <c r="T19" i="4" s="1"/>
  <c r="Y20" i="4"/>
  <c r="T20" i="4" s="1"/>
  <c r="Y21" i="4"/>
  <c r="T21" i="4" s="1"/>
  <c r="Y22" i="4"/>
  <c r="T22" i="4" s="1"/>
  <c r="Y23" i="4"/>
  <c r="T23" i="4" s="1"/>
  <c r="Y24" i="4"/>
  <c r="T24" i="4" s="1"/>
  <c r="Y30" i="4"/>
  <c r="T30" i="4"/>
  <c r="Y31" i="4"/>
  <c r="T31" i="4" s="1"/>
  <c r="Y32" i="4"/>
  <c r="T32" i="4"/>
  <c r="Y33" i="4"/>
  <c r="T33" i="4" s="1"/>
  <c r="Y34" i="4"/>
  <c r="T34" i="4" s="1"/>
  <c r="Y35" i="4"/>
  <c r="T35" i="4" s="1"/>
  <c r="Y36" i="4"/>
  <c r="T36" i="4" s="1"/>
  <c r="Y37" i="4"/>
  <c r="T37" i="4" s="1"/>
  <c r="Y38" i="4"/>
  <c r="T38" i="4" s="1"/>
  <c r="Y39" i="4"/>
  <c r="T39" i="4" s="1"/>
  <c r="Y40" i="4"/>
  <c r="T40" i="4"/>
  <c r="Y41" i="4"/>
  <c r="T41" i="4" s="1"/>
  <c r="Y42" i="4"/>
  <c r="T42" i="4" s="1"/>
  <c r="Y43" i="4"/>
  <c r="T43" i="4" s="1"/>
  <c r="Y44" i="4"/>
  <c r="T44" i="4" s="1"/>
  <c r="Y45" i="4"/>
  <c r="T45" i="4" s="1"/>
  <c r="A122" i="4"/>
  <c r="A124" i="4"/>
  <c r="A134" i="4" s="1"/>
  <c r="B134" i="4" s="1"/>
  <c r="D134"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K23" i="6" l="1"/>
  <c r="M12" i="6"/>
  <c r="M13" i="6"/>
  <c r="M14" i="6"/>
  <c r="M19" i="6"/>
  <c r="M22" i="6"/>
  <c r="M11" i="6"/>
  <c r="M15" i="6"/>
  <c r="M16" i="6"/>
  <c r="M17" i="6"/>
  <c r="M18" i="6"/>
  <c r="M20" i="6"/>
  <c r="M21" i="6"/>
  <c r="M10" i="6"/>
  <c r="A132" i="4"/>
  <c r="B132" i="4" s="1"/>
  <c r="D132" i="4" s="1"/>
  <c r="A133" i="4"/>
  <c r="B133" i="4" s="1"/>
  <c r="D133" i="4" s="1"/>
  <c r="A130" i="4"/>
  <c r="B130" i="4" s="1"/>
  <c r="D130" i="4" s="1"/>
  <c r="A129" i="4"/>
  <c r="B129" i="4" s="1"/>
  <c r="A127" i="4"/>
  <c r="A131" i="4"/>
  <c r="B131" i="4" s="1"/>
  <c r="D131" i="4" s="1"/>
  <c r="L23" i="6"/>
  <c r="F20" i="1"/>
  <c r="D21" i="1" s="1"/>
  <c r="P36" i="5"/>
  <c r="U6" i="4"/>
  <c r="S13" i="4"/>
  <c r="P6" i="4" s="1"/>
  <c r="D13" i="4"/>
  <c r="A6" i="4" s="1"/>
  <c r="N12" i="4"/>
  <c r="K6" i="4" s="1"/>
  <c r="F6" i="4"/>
  <c r="B5" i="7"/>
  <c r="D11" i="7" l="1"/>
  <c r="Y25" i="4"/>
  <c r="T25" i="4" s="1"/>
  <c r="U7" i="4" s="1"/>
  <c r="P38" i="5"/>
  <c r="D15" i="7" l="1"/>
  <c r="D16" i="7"/>
  <c r="A24" i="6"/>
  <c r="D13" i="7"/>
  <c r="D18" i="7" s="1"/>
  <c r="D21" i="7" l="1"/>
  <c r="D23"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<sst xmlns="http://schemas.openxmlformats.org/spreadsheetml/2006/main" count="931" uniqueCount="408">
  <si>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</si>
  <si>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</si>
  <si>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</si>
  <si>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</si>
  <si>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</si>
  <si>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</si>
  <si>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</si>
  <si>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</si>
  <si>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</si>
  <si>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</si>
  <si>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</si>
  <si>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Witness 2 :</t>
  </si>
  <si>
    <t>Sl. No.</t>
  </si>
  <si>
    <t>Name        :</t>
  </si>
  <si>
    <t>Address    :</t>
  </si>
  <si>
    <t>Power Grid Corporation of India Ltd.,</t>
  </si>
  <si>
    <t xml:space="preserve">Date     </t>
  </si>
  <si>
    <t xml:space="preserve">Place     </t>
  </si>
  <si>
    <t>Nothing in this agreement shall affect the rights of the parties available under the General Conditions of Contract (GCC) and Special Conditions of Contract (SCC).</t>
  </si>
  <si>
    <t xml:space="preserve">, </t>
  </si>
  <si>
    <t xml:space="preserve"> having its Registered Office at</t>
  </si>
  <si>
    <t>Printed Name :</t>
  </si>
  <si>
    <t>Designation :</t>
  </si>
  <si>
    <t>Date      :</t>
  </si>
  <si>
    <t>Place      :</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</si>
  <si>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</si>
  <si>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</si>
  <si>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</si>
  <si>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</si>
  <si>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</si>
  <si>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</si>
  <si>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</si>
  <si>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</si>
  <si>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</si>
  <si>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</si>
  <si>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</si>
  <si>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</si>
  <si>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</si>
  <si>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</si>
  <si>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</si>
  <si>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</si>
  <si>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</si>
  <si>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</si>
  <si>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</si>
  <si>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</si>
  <si>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</si>
  <si>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</si>
  <si>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</si>
  <si>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</si>
  <si>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</si>
  <si>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</si>
  <si>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</si>
  <si>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</si>
  <si>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</si>
  <si>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</si>
  <si>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</si>
  <si>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</si>
  <si>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 xml:space="preserve"> </t>
  </si>
  <si>
    <t>Integrity Pact is annexed herewith this Volume.</t>
  </si>
  <si>
    <t>POWERGRID commits itself to take all measures necessary to prevent corruption and to observe the following principles :</t>
  </si>
  <si>
    <t>a)</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</si>
  <si>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</si>
  <si>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</si>
  <si>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</si>
  <si>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</si>
  <si>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</si>
  <si>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</si>
  <si>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</si>
  <si>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</si>
  <si>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</si>
  <si>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</si>
  <si>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</si>
  <si>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Dear Sir,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</si>
  <si>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</si>
  <si>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during his participation in the tender process and during the contract execution :</t>
  </si>
  <si>
    <t>Page 3 of 8</t>
  </si>
  <si>
    <t>Page 2 of 8</t>
  </si>
  <si>
    <t>Page 1 of 8</t>
  </si>
  <si>
    <t>Page 4 of 8</t>
  </si>
  <si>
    <t>Page 5 of 8</t>
  </si>
  <si>
    <t>Page 6 of 8</t>
  </si>
  <si>
    <t>Page 7 of 8</t>
  </si>
  <si>
    <t>Page 8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</si>
  <si>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</si>
  <si>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</si>
  <si>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</si>
  <si>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ATTACHMENT-10</t>
  </si>
  <si>
    <t xml:space="preserve">Sole Bidder </t>
  </si>
  <si>
    <t xml:space="preserve">USD </t>
  </si>
  <si>
    <t xml:space="preserve">EURO </t>
  </si>
  <si>
    <t xml:space="preserve">RMB </t>
  </si>
  <si>
    <t>Please provide additional information of the Bidder</t>
  </si>
  <si>
    <t xml:space="preserve">INR </t>
  </si>
  <si>
    <t xml:space="preserve"> plus </t>
  </si>
  <si>
    <t xml:space="preserve"> + </t>
  </si>
  <si>
    <t xml:space="preserve">/- + </t>
  </si>
  <si>
    <t>/-</t>
  </si>
  <si>
    <t>Thirty Fivr</t>
  </si>
  <si>
    <t>BG VALUE:</t>
  </si>
  <si>
    <t>Enter the details of the bidder below:</t>
  </si>
  <si>
    <t>2 or more</t>
  </si>
  <si>
    <t>Integrity Pact</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</si>
  <si>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</si>
  <si>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</si>
  <si>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</si>
  <si>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</si>
  <si>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</si>
  <si>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</si>
  <si>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</si>
  <si>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</si>
  <si>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</si>
  <si>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</si>
  <si>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</si>
  <si>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</si>
  <si>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</si>
  <si>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</si>
  <si>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</si>
  <si>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</si>
  <si>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</si>
  <si>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</si>
  <si>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</si>
  <si>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</si>
  <si>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</si>
  <si>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</si>
  <si>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</si>
  <si>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</si>
  <si>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</si>
  <si>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</si>
  <si>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</si>
  <si>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</si>
  <si>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</si>
  <si>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</si>
  <si>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</si>
  <si>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</si>
  <si>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</si>
  <si>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</si>
  <si>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</si>
  <si>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</si>
  <si>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</si>
  <si>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</si>
  <si>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</si>
  <si>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</si>
  <si>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</si>
  <si>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</si>
  <si>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</si>
  <si>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</si>
  <si>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</si>
  <si>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</si>
  <si>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</si>
  <si>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</si>
  <si>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</si>
  <si>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</si>
  <si>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</si>
  <si>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</si>
  <si>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</si>
  <si>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</si>
  <si>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</si>
  <si>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</si>
  <si>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</si>
  <si>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</si>
  <si>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</si>
  <si>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</si>
  <si>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</si>
  <si>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</si>
  <si>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</si>
  <si>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</si>
  <si>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</si>
  <si>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</si>
  <si>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</si>
  <si>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</si>
  <si>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</si>
  <si>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</si>
  <si>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</si>
  <si>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</si>
  <si>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</si>
  <si>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</si>
  <si>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</si>
  <si>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Yours faithfully,</t>
  </si>
  <si>
    <t>Bid Proposal Ref. No.</t>
  </si>
  <si>
    <t>Name of Contract  :</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</si>
  <si>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</si>
  <si>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</si>
  <si>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</si>
  <si>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</si>
  <si>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</si>
  <si>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</si>
  <si>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</si>
  <si>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</si>
  <si>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</si>
  <si>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</si>
  <si>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</si>
  <si>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</si>
  <si>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</si>
  <si>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</si>
  <si>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</si>
  <si>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</si>
  <si>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</si>
  <si>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</si>
  <si>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</si>
  <si>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</si>
  <si>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</si>
  <si>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</si>
  <si>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</si>
  <si>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</si>
  <si>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It is hereby agreed by and between the parties as under:</t>
  </si>
  <si>
    <t>Instruction for printing &amp; submitting Integrity Pact</t>
  </si>
  <si>
    <t>1.</t>
  </si>
  <si>
    <t>2.</t>
  </si>
  <si>
    <t>3.</t>
  </si>
  <si>
    <t>Take print out of first page on a non-judicial stamp paper of Rs. 100/-  and other seven pages on plain A4 size paper. Such two sets shall be prepared by the bidder.</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</si>
  <si>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</si>
  <si>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</si>
  <si>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</si>
  <si>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</si>
  <si>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</si>
  <si>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</si>
  <si>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Address of Registered Office</t>
  </si>
  <si>
    <t>Dear Ladies and/or Gentlemen,</t>
  </si>
  <si>
    <t xml:space="preserve">Printed Name </t>
  </si>
  <si>
    <t>Designation</t>
  </si>
  <si>
    <t>Business Address                       :</t>
  </si>
  <si>
    <t>Name of Principal Officer         :</t>
  </si>
  <si>
    <t>Address of  Principal Officer    :</t>
  </si>
  <si>
    <t>One</t>
  </si>
  <si>
    <t>Two</t>
  </si>
  <si>
    <t>Three</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</si>
  <si>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</si>
  <si>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</si>
  <si>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</si>
  <si>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</si>
  <si>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</si>
  <si>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</si>
  <si>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</si>
  <si>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</si>
  <si>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</si>
  <si>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</si>
  <si>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</si>
  <si>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</si>
  <si>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</si>
  <si>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</si>
  <si>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</si>
  <si>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</si>
  <si>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(For &amp; On behalf of Bidder/ Contractor)</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</si>
  <si>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</si>
  <si>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The IEM is not subject to instructions by the representatives of the parties and performs his functions neutrally and independently. He reports to the Chairman-cum-Managing Director, POWERGRID.</t>
  </si>
  <si>
    <t>(4)</t>
  </si>
  <si>
    <t>The IEM will submit a written report to the Chairman-cum-Managing Director, POWERGRID within 8 to 10 weeks from the date of reference or intimation to him by POWERGRID and, should the occasion arise, submit proposals for correcting problematic situations.</t>
  </si>
  <si>
    <t>(8)</t>
  </si>
  <si>
    <t xml:space="preserve">Specify type of Bidder                 </t>
  </si>
  <si>
    <t xml:space="preserve">Price Schedules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</si>
  <si>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</si>
  <si>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</si>
  <si>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</si>
  <si>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Country of Incorporation         :</t>
  </si>
  <si>
    <t>State/Province to be indicated :</t>
  </si>
  <si>
    <t>Unit</t>
  </si>
  <si>
    <t>Schedule-I : DSR Scheduled Items</t>
  </si>
  <si>
    <t>Service Code</t>
  </si>
  <si>
    <t>Rate of GST applicable ( in %)</t>
  </si>
  <si>
    <t>Quantity</t>
  </si>
  <si>
    <t>Total Tax GST</t>
  </si>
  <si>
    <t>SAC (Service Accounting Codes)</t>
  </si>
  <si>
    <t>Whether SAC in column ‘4’ is confirmed. If not  indicate applicable the SAC #</t>
  </si>
  <si>
    <t>Whether  rate of GST in column ‘6’ is confirmed. If not  indicate applicable rate of GST #</t>
  </si>
  <si>
    <t>Unit Erection Charges excluding GST</t>
  </si>
  <si>
    <t>Amount excluding GST</t>
  </si>
  <si>
    <t>14=13*10</t>
  </si>
  <si>
    <t>15=18% of 14</t>
  </si>
  <si>
    <t>Total of Schedule I excluding GST</t>
  </si>
  <si>
    <t>Bidder’s Name and Address (Sole Bidder) :</t>
  </si>
  <si>
    <t>To:</t>
  </si>
  <si>
    <t>Contract Services</t>
  </si>
  <si>
    <t>Description
(Non Schedule Items)</t>
  </si>
  <si>
    <t>Southern Region Transmission system -I</t>
  </si>
  <si>
    <t>Kavadiguda Main Raod, Secunderabad - 500080</t>
  </si>
  <si>
    <t>Schedule-II : Non-Scheduled Items</t>
  </si>
  <si>
    <t>Whether SAC in column ‘2’ is confirmed. If not  indicate applicable the SAC #</t>
  </si>
  <si>
    <t>(GRAND SUMMARY)</t>
  </si>
  <si>
    <t>Description</t>
  </si>
  <si>
    <t>Total Price (INR)</t>
  </si>
  <si>
    <t>Total of Service/Installation Charge 
(ITEMS TAB: Item 01  INSTALLATION FOR DCB (INR) : SRM ATB
for BID PRICE SUMMARY Statement )</t>
  </si>
  <si>
    <t>Total GST against Service/Installation Charge
(ITEMS TAB: Item 02 GST - SERVICES FOR SRM ATB
 for BID PRICE SUMMARY Statement )</t>
  </si>
  <si>
    <t>GRAND TOTAL</t>
  </si>
  <si>
    <t xml:space="preserve">Date : </t>
  </si>
  <si>
    <t>Printed Name   :</t>
  </si>
  <si>
    <t>Place :</t>
  </si>
  <si>
    <t>Designation   :</t>
  </si>
  <si>
    <t>TOTAL SCHEDULE NO. I</t>
  </si>
  <si>
    <t>TOTAL SCHEDULE NO. II</t>
  </si>
  <si>
    <t>GST</t>
  </si>
  <si>
    <t>GST on Schedule-I</t>
  </si>
  <si>
    <t>GST on Schedule-II</t>
  </si>
  <si>
    <r>
      <t>Bid Form 2</t>
    </r>
    <r>
      <rPr>
        <b/>
        <vertAlign val="superscript"/>
        <sz val="11"/>
        <rFont val="Book Antiqua"/>
        <family val="1"/>
      </rPr>
      <t>nd</t>
    </r>
    <r>
      <rPr>
        <b/>
        <sz val="11"/>
        <rFont val="Book Antiqua"/>
        <family val="1"/>
      </rPr>
      <t xml:space="preserve"> Envelope</t>
    </r>
  </si>
  <si>
    <t>BID FORM (Second Envelope)</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</si>
  <si>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</si>
  <si>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</si>
  <si>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In line with the requirements of the Bidding documents, we enclose herewith the following Price Schedules, duly filled - in as per your proforma:</t>
  </si>
  <si>
    <t>Sch-1</t>
  </si>
  <si>
    <t>Sch-2</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</si>
  <si>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</si>
  <si>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</si>
  <si>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</si>
  <si>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</si>
  <si>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</si>
  <si>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</si>
  <si>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</si>
  <si>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Date :</t>
  </si>
  <si>
    <t>* * *</t>
  </si>
  <si>
    <t>Southern Region Transmission System-I</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</si>
  <si>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</si>
  <si>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Non-Scheduled Items</t>
  </si>
  <si>
    <t>We declare that as specified in Clause 4.6, ITB, Vol.-IA of the Bidding Documents, the prices of all the  Services to be supplied under this contract shall be FIRM and doesnot subject to any price adjustment  as per relevant clauses in bidding document.</t>
  </si>
  <si>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</si>
  <si>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t>Total of Non-Schedule Items</t>
  </si>
  <si>
    <t>email id</t>
  </si>
  <si>
    <t>Mobile no.</t>
  </si>
  <si>
    <t>Remarks</t>
  </si>
  <si>
    <t xml:space="preserve">Bidder’s Name </t>
  </si>
  <si>
    <t>Service Number</t>
  </si>
  <si>
    <t>SAC Code</t>
  </si>
  <si>
    <t>Unit Rate without GST</t>
  </si>
  <si>
    <t>Total Amount</t>
  </si>
  <si>
    <t xml:space="preserve"> GST</t>
  </si>
  <si>
    <t>10= 8 x 9</t>
  </si>
  <si>
    <t>11 = Appl GST% of 10</t>
  </si>
  <si>
    <t>Whether  rate of GST in column ‘4’ is confirmed. If not  indicate applicable rate of GST #</t>
  </si>
  <si>
    <t>13=11/1.12</t>
  </si>
  <si>
    <t>Amount above/below +/- on the amount for DSR Items as per bidder's quoted percentage</t>
  </si>
  <si>
    <t>Schedules Items as per DSR 2021 excluding GST</t>
  </si>
  <si>
    <t>Total GST  forSchedule-I</t>
  </si>
  <si>
    <t>2.8.1</t>
  </si>
  <si>
    <t>7.1.1</t>
  </si>
  <si>
    <t>sqm</t>
  </si>
  <si>
    <t>Sqm</t>
  </si>
  <si>
    <t>2.6.1</t>
  </si>
  <si>
    <t>4.1.3</t>
  </si>
  <si>
    <t>4.1.5</t>
  </si>
  <si>
    <t>6.1.2</t>
  </si>
  <si>
    <t>13.99.1</t>
  </si>
  <si>
    <t>14.1.1</t>
  </si>
  <si>
    <t>Painting with synthetic enamel paint of approved brand and manufacture of required colour to give an even shade : One or more coats on old work</t>
  </si>
  <si>
    <t>Supplying and stacking of well decayed cattle manure at site including royalty and carriage upto 5 k.m. lead complete (Cattle manure measured in stacks will reduced by 8% for Payment)</t>
  </si>
  <si>
    <t>Cum</t>
  </si>
  <si>
    <t>Supply and Delivery of following Chemical Fertilizers/Pesticides of approved quality with standard brand or as approved by the engineer-in-charge:</t>
  </si>
  <si>
    <t>Neem Cake</t>
  </si>
  <si>
    <t>D.A.P.</t>
  </si>
  <si>
    <t>Monocrotophos</t>
  </si>
  <si>
    <t>Urea</t>
  </si>
  <si>
    <t>Kg</t>
  </si>
  <si>
    <t>Litre</t>
  </si>
  <si>
    <t>i</t>
  </si>
  <si>
    <t>ii</t>
  </si>
  <si>
    <t>iii</t>
  </si>
  <si>
    <t>iv</t>
  </si>
  <si>
    <t>Supply &amp; stacking of fine sand at site (stack measurement shall be taken for payment)</t>
  </si>
  <si>
    <t>Collection of common garbage bins/points, leaves, branches of trees and 
other colony waste and disposal of such wasteful material to outside
substation premises including loading unloading and carriage by
mechanical means i.e tractor trolley etc as per the requirement and instructions of engineer in charge (one operation shall consist of four tractor with trolley)</t>
  </si>
  <si>
    <t>Operation</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</si>
  <si>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kinds of soil.</t>
  </si>
  <si>
    <t>Providing and laying in position cement concrete of specified grade excluding the cost of centering and shuttering - All work up to plinth level : 1:2:4 (1 cement : 2 coarse sand (zone-ill) : 4 graded stone aggregate 20 mm nominal size)</t>
  </si>
  <si>
    <t>Providing and laying in position cement concrete of specified grade excluding the cost of centering and shuttering - All work up to plinth level :1:3:6 (1 Cement : 3 coarse sand (zone-III) : 6 graded stone aggregate 20 mm nominal size)</t>
  </si>
  <si>
    <t>Brick work with common burnt clay F.P.S. (non modular) bricks of class designation 7.5 in foundation and plinth in Cement mortar 1:6 (1 cement : 6 coarse sand)</t>
  </si>
  <si>
    <t>Random rubble masonry with hard stone in foundation and plinth including levelling up with cement concrete 1:6:12 (1 cement : 6 coarse sand : 12 graded stone aggregate 20 mm nominal size) upto plinth level with :Cement mortar 1:6 (1 cement : 6 coarse sand)</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</si>
  <si>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 With cement mortar 1:4 (1 cement : 4 fine sand)</t>
  </si>
  <si>
    <t>Renewing glass panes, with putty and nails wherever necessary including racking out the old putty: Float glass panes of nominal thickness 4 mm (weight not less than 10kg/sqm)</t>
  </si>
  <si>
    <t>Finishing walls with water proofing cement paint of required shade : Old work (one or more coats applied @ 2.20 kg/10 sqm) over priming coat of primer applied @ 0.80 litrs/10 sqm complete including cost of Priming coat.</t>
  </si>
  <si>
    <t>Supply and stacking of good earth (red earth) at site including royalty chargesand carriage upto 5 km lead complete (earth measured in stacks will be reduced by 20% for payment)</t>
  </si>
  <si>
    <t>14.5.1</t>
  </si>
  <si>
    <t>13.109.1</t>
  </si>
  <si>
    <t>Horticulture DSR 2.2(DSR 2020)</t>
  </si>
  <si>
    <t>Horticulture DSR 2.25(DSR 2020)</t>
  </si>
  <si>
    <t>CuM</t>
  </si>
  <si>
    <t>Roger</t>
  </si>
  <si>
    <t>Rose Mix</t>
  </si>
  <si>
    <t>kg</t>
  </si>
  <si>
    <t>v</t>
  </si>
  <si>
    <t>vi</t>
  </si>
  <si>
    <t>Earth work in excavation by mechanical means (Hydraulic excavator)/manual means over areas (exceeding 30 cm in depth, 1.5 m in width as well as 10 sqm on plan) including getting out and disposal of excavated earth lead upto 50 m and lift upto 1.5 m, as directed by Engineer. in-charge.All kinds of soil</t>
  </si>
  <si>
    <t>Unit Erection Charges including GST as per DSR 2023</t>
  </si>
  <si>
    <t>GST %  Excluded in DSR 2023</t>
  </si>
  <si>
    <t>Description
(DSR'23 Items- Civil Works)</t>
  </si>
  <si>
    <t>DSR 2023 Ref No:</t>
  </si>
  <si>
    <t>Total of Schedule Items as per DSR 2023</t>
  </si>
  <si>
    <t>Quote percentage (%) above/below +/- on total amount of DSR 2023 Rates  (to be quoted by contractor)</t>
  </si>
  <si>
    <t>Supply &amp; Installation Charges- Schedule Civil Items for AMC-II Package for de-weeding, grass cutting and jungle clearance &amp; civil Maintenance works at Nellore Pooling Station</t>
  </si>
  <si>
    <t>Supply &amp; Installation Charges- Non-Schedule Civil Items for AMC-II Package for de-weeding, grass cutting and jungle clearance &amp; civil Maintenance works atNellore Pooling Station</t>
  </si>
  <si>
    <t>AMC-II for De-Weeding, Grass Cutting and Jungle Clearance and Part-B Civil Maintenance Works at Nellore 400KV Substation</t>
  </si>
  <si>
    <t xml:space="preserve">In Switch Yard (Metal Area): Grass clearing, de-weeding, uprooting of rank vegetation, brush wood, saplings by MANUAL and disposal of rubbish outside the periphery of POWERGRID premises including transportation, levelling the metal neatly after removal of grass/weeds as directed by the Engineer-in-charge. The area for disposal of rubbish/grass etc. outside the substation premises shall be arranged by the contractor at his own cost, (23894x.15=3584x2x4 = 28,672 Sqm).
(i) In metal spread area of switchyard (Area for payment shall be arrived by multiplying the total metal area with a multiplying factor 0.15). However, the contractor is also allowed to maintain the metalled area grass free by spraying antiweed chemicals of approved brands at his own cost. </t>
  </si>
  <si>
    <t>In Switch Yard (Non Metal Area): Clearing jungle including uprooting of rank vegetation, Grass, brush wood, saplings etc., by MANUAL or MECHANICAL means as per available clearance to charged portion and disposal of rubbish outside the periphery of substation including transportation as directed by the Engineer-in-charge. The area for disposal of rubbish/grass etc. outside the substation premises shall be arranged by the contractor at his own cost. 
(i) Non-metal (open road and road side berms in switchyard). Township, road sides, other open grounds / spaces in the substation premises including road berms and around the buildings inside the switchyard fence (2x4x9333=74664)</t>
  </si>
  <si>
    <t>In Colony,  Stores and Other Areas: Clearing jungle including uprooting of rank vegetation, Grass, brush wood, saplings etc., by MANUAL or MECHANICAL means  and disposal of rubbish outside the periphery of substation including transportation as directed by the Engineer-in-charge. The area for disposal of rubbis / grass etc outside the substation premises shall be arranged by the bidder at his own cost. (2x4x54209)</t>
  </si>
  <si>
    <t>Renewal of old putty of glass panes (length)</t>
  </si>
  <si>
    <t>Meter</t>
  </si>
  <si>
    <t>Float glass panes of nominal thickness 5 mm (weight not less than 12.5kg/sqm)</t>
  </si>
  <si>
    <t>26.86.5</t>
  </si>
  <si>
    <t>Providing and fixing factory made single extruded WPC (Wood Polymer Composite) solid door/window/Clerestory windows &amp; other Frames/ Chowkhat comprising of virgin PVC polymer of K value 58-60 (Suspension Grade), calcium carbonate and natural fibers (wood powder/ rice husk/ wheat husk) and non toxic additives (maximum toxicity index of 12 for 100 gms) fabricated with miter joints after applying PVC solvent cement and screwed with full body threaded star headed SS screws having minimum frame density of 750 kg/cum, screw withdrawal strength of 2200 N (Face) &amp; 1100 N (Edge), minimum compressive strength of 58 N/mm2, modulus of elasticity 900 N/mm2 and resistance to spread of flame of Class A category with property of being termite/borer proof, water/moisture 
proof and fire retardant and fixed in position with M.S hold fast/lugs/SS dash fasteners of required dia and length complete as per direction of Engineer-In- Charge. (M.S hold fast/lugs or SS dash fasteners shall be 
paid for separately). 
Note: For WPC solid door/fwindow frames, minus 5 mm tolerance in dimensions i.e depth and width of profile shall be acceptable. Variation in 
profile dimensions on plus side shall be acceptable but no extra payment on this account shall be made. 26.86.5 Frame size 65 x 100</t>
  </si>
  <si>
    <t>26.87.1</t>
  </si>
  <si>
    <t xml:space="preserve">Providing and fixing factory made single extruded WPC (Wood Polymer Composite) solid plain flush door shutter of required size comprising of virgin polymer of K value 58-60 (Suspension Grade), calcium carbonate and natural fibers (wood powder/ rice husk/wheat husk) and non toxic additives (maximum toxicity index of 12 for 100 gms) having minimum density of 850 kg/cum and screw withdrawal strength of 1800 N (Face) 
&amp; 900 N (Edge), minimum compressive strength 50 N/mm2, modulus of elasticity 850 N/mm2 and resistance to spread of flame of Class A category with property of being termite/borer proof, water/moisture proof 
and fire retardant and fixing with stainless steel butt hinges of required size with necessary full body threaded star headed counter sunk S§.S screws, all as per direction of Engineer-In- Charge. (Note: stainless steel butt hinges and necessary S.S screws shall be paid separately) 
26.871 30 mm thick </t>
  </si>
  <si>
    <t>13.87.2</t>
  </si>
  <si>
    <t>White washing with lime to give an even shade : Old work (one or more coats)</t>
  </si>
  <si>
    <t xml:space="preserve">Wall painting with premium acrylic emulsion paint of interior grade, having VOC (Volatile Organic Compound ) content less than 50 grams/ litre of approved brand and manufacture, including applying additional coats wherever required to achieve even shade and colour. 
13.831 One coat </t>
  </si>
  <si>
    <t>13.83.1</t>
  </si>
  <si>
    <t>Providing and fixing bright finished brass hanging type floor door
stopper with necessary screws, etc. complete.</t>
  </si>
  <si>
    <t>Each</t>
  </si>
  <si>
    <t>Providing and fixing nickel plated M.S. pipe curtain rods with nickel
plated brackets :
25 mm dia (heavy type)</t>
  </si>
  <si>
    <t>9.114.2</t>
  </si>
  <si>
    <t>Providing and fixing magnetic catcher of approved quality in cupboard /ward robe shutters, including fixing with necessary screws etc. complete. 
Double strip (horizontal type)</t>
  </si>
  <si>
    <t>Removing existing damaged mosquito GI steel mesh from doors and windows and providing &amp; fixing the new GI steel mesh of heavy gauge to wooden door and steel windows of heavy duty material in required &amp; varied sizes including labour, materials, fittings, beedings for wooden/steel doors &amp; windows, screws etc all complete as per the instruction of Engineer in Charge.</t>
  </si>
  <si>
    <t>9.47.2</t>
  </si>
  <si>
    <t>Specification No: Ref: SR-I/C&amp;M/WC-3830/2024  /RFX no:5002003875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</si>
</sst>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s>
  <fonts count="65">
    <font>
      <sz val="10"/>
      <name val="Book Antiqua"/>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name val="Times New Roman"/>
      <family val="1"/>
    </font>
    <font>
      <sz val="11"/>
      <color theme="1"/>
      <name val="Calibri"/>
      <family val="2"/>
      <scheme val="minor"/>
    </font>
    <font>
      <b/>
      <sz val="11"/>
      <color theme="1"/>
      <name val="Calibri"/>
      <family val="2"/>
      <scheme val="minor"/>
    </font>
    <font>
      <b/>
      <sz val="12"/>
      <color rgb="FFFF0000"/>
      <name val="Book Antiqua"/>
      <family val="1"/>
    </font>
    <font>
      <sz val="10"/>
      <color theme="1"/>
      <name val="Arial"/>
      <family val="2"/>
    </font>
    <font>
      <sz val="11"/>
      <name val="Calibri"/>
      <family val="2"/>
      <scheme val="minor"/>
    </font>
    <font>
      <b/>
      <sz val="11"/>
      <name val="Calibri"/>
      <family val="2"/>
      <scheme val="minor"/>
    </font>
    <font>
      <sz val="10"/>
      <name val="Calibri"/>
      <family val="2"/>
      <scheme val="minor"/>
    </font>
    <font>
      <sz val="10"/>
      <color theme="1"/>
      <name val="Consolas"/>
      <family val="3"/>
    </font>
    <font>
      <sz val="22"/>
      <color theme="1"/>
      <name val="Calibri"/>
      <family val="2"/>
      <scheme val="minor"/>
    </font>
    <font>
      <b/>
      <sz val="12"/>
      <color theme="1"/>
      <name val="Book Antiqua"/>
      <family val="1"/>
    </font>
    <font>
      <b/>
      <sz val="18"/>
      <color theme="1"/>
      <name val="Calibri"/>
      <family val="2"/>
      <scheme val="minor"/>
    </font>
    <font>
      <b/>
      <sz val="12"/>
      <color theme="1"/>
      <name val="Arial"/>
      <family val="2"/>
    </font>
    <font>
      <b/>
      <sz val="10"/>
      <name val="Calibri"/>
      <family val="2"/>
      <scheme val="minor"/>
    </font>
    <font>
      <sz val="22"/>
      <color rgb="FFFF0000"/>
      <name val="Arial"/>
      <family val="2"/>
    </font>
    <font>
      <sz val="12"/>
      <name val="Calibri"/>
      <family val="2"/>
      <scheme val="minor"/>
    </font>
    <font>
      <sz val="10"/>
      <name val="Book Antiqua"/>
    </font>
    <font>
      <sz val="12"/>
      <color theme="1"/>
      <name val="Arial"/>
      <family val="2"/>
    </font>
    <font>
      <sz val="11"/>
      <color rgb="FF000000"/>
      <name val="Book Antiqua"/>
      <family val="1"/>
    </font>
    <font>
      <sz val="11"/>
      <color rgb="FF03074A"/>
      <name val="Book Antiqua"/>
      <family val="1"/>
    </font>
    <font>
      <sz val="11"/>
      <color theme="1"/>
      <name val="Book Antiqua"/>
      <family val="1"/>
    </font>
    <font>
      <sz val="10"/>
      <name val="Times New Roman"/>
      <family val="1"/>
    </font>
    <font>
      <sz val="11"/>
      <color rgb="FF006100"/>
      <name val="Calibri"/>
      <family val="2"/>
      <scheme val="minor"/>
    </font>
    <font>
      <sz val="12"/>
      <color rgb="FF000000"/>
      <name val="Times New Roman"/>
      <family val="1"/>
    </font>
    <font>
      <sz val="12"/>
      <color theme="1"/>
      <name val="Times New Roman"/>
      <family val="1"/>
    </font>
  </fonts>
  <fills count="8">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C6EFCE"/>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5">
    <xf numFmtId="0" fontId="0" fillId="0" borderId="0"/>
    <xf numFmtId="9" fontId="9" fillId="0" borderId="0"/>
    <xf numFmtId="165"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0" fontId="11" fillId="0" borderId="0"/>
    <xf numFmtId="164" fontId="2" fillId="0" borderId="0" applyFont="0" applyFill="0" applyBorder="0" applyAlignment="0" applyProtection="0"/>
    <xf numFmtId="169" fontId="10" fillId="0" borderId="0"/>
    <xf numFmtId="169" fontId="10" fillId="0" borderId="0"/>
    <xf numFmtId="169" fontId="10" fillId="0" borderId="0"/>
    <xf numFmtId="169" fontId="10" fillId="0" borderId="0"/>
    <xf numFmtId="169" fontId="10" fillId="0" borderId="0"/>
    <xf numFmtId="169" fontId="10" fillId="0" borderId="0"/>
    <xf numFmtId="169" fontId="10" fillId="0" borderId="0"/>
    <xf numFmtId="169" fontId="10" fillId="0" borderId="0"/>
    <xf numFmtId="164" fontId="28" fillId="0" borderId="0" applyFont="0" applyFill="0" applyBorder="0" applyAlignment="0" applyProtection="0"/>
    <xf numFmtId="164" fontId="10" fillId="0" borderId="0" applyFont="0" applyFill="0" applyBorder="0" applyAlignment="0" applyProtection="0"/>
    <xf numFmtId="164" fontId="38" fillId="0" borderId="0" applyFont="0" applyFill="0" applyBorder="0" applyAlignment="0" applyProtection="0"/>
    <xf numFmtId="170" fontId="12"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3" fillId="0" borderId="0" applyNumberFormat="0" applyFill="0" applyBorder="0" applyAlignment="0" applyProtection="0">
      <alignment vertical="top"/>
      <protection locked="0"/>
    </xf>
    <xf numFmtId="37" fontId="14" fillId="0" borderId="0"/>
    <xf numFmtId="171" fontId="10" fillId="0" borderId="0"/>
    <xf numFmtId="0" fontId="10" fillId="0" borderId="0"/>
    <xf numFmtId="0" fontId="41" fillId="0" borderId="0"/>
    <xf numFmtId="0" fontId="18" fillId="0" borderId="0"/>
    <xf numFmtId="0" fontId="10" fillId="0" borderId="0"/>
    <xf numFmtId="0" fontId="10" fillId="0" borderId="0"/>
    <xf numFmtId="0" fontId="10" fillId="0" borderId="0"/>
    <xf numFmtId="0" fontId="28" fillId="0" borderId="0"/>
    <xf numFmtId="0" fontId="7" fillId="0" borderId="0"/>
    <xf numFmtId="0" fontId="10" fillId="0" borderId="0"/>
    <xf numFmtId="0" fontId="10" fillId="0" borderId="0"/>
    <xf numFmtId="0" fontId="27" fillId="0" borderId="0"/>
    <xf numFmtId="0" fontId="7" fillId="0" borderId="0"/>
    <xf numFmtId="0" fontId="10" fillId="0" borderId="0"/>
    <xf numFmtId="0" fontId="41" fillId="0" borderId="0"/>
    <xf numFmtId="0" fontId="41" fillId="0" borderId="0"/>
    <xf numFmtId="0" fontId="18" fillId="0" borderId="0"/>
    <xf numFmtId="0" fontId="7" fillId="0" borderId="0"/>
    <xf numFmtId="0" fontId="18" fillId="0" borderId="0"/>
    <xf numFmtId="0" fontId="28" fillId="0" borderId="0"/>
    <xf numFmtId="0" fontId="10" fillId="0" borderId="0"/>
    <xf numFmtId="0" fontId="7" fillId="0" borderId="0"/>
    <xf numFmtId="0" fontId="7" fillId="0" borderId="0"/>
    <xf numFmtId="0" fontId="28" fillId="0" borderId="0"/>
    <xf numFmtId="0" fontId="28" fillId="0" borderId="0"/>
    <xf numFmtId="9" fontId="10" fillId="0" borderId="0" applyFont="0" applyFill="0" applyBorder="0" applyAlignment="0" applyProtection="0"/>
    <xf numFmtId="0" fontId="15" fillId="0" borderId="0" applyFont="0"/>
    <xf numFmtId="0" fontId="16" fillId="0" borderId="0" applyNumberFormat="0" applyFill="0" applyBorder="0" applyAlignment="0" applyProtection="0">
      <alignment vertical="top"/>
      <protection locked="0"/>
    </xf>
    <xf numFmtId="0" fontId="17" fillId="0" borderId="0"/>
    <xf numFmtId="9" fontId="56" fillId="0" borderId="0" applyFont="0" applyFill="0" applyBorder="0" applyAlignment="0" applyProtection="0"/>
    <xf numFmtId="0" fontId="62" fillId="7" borderId="0" applyNumberFormat="0" applyBorder="0" applyAlignment="0" applyProtection="0"/>
  </cellStyleXfs>
  <cellXfs count="365">
    <xf numFmtId="0" fontId="0" fillId="0" borderId="0" xfId="0"/>
    <xf numFmtId="0" fontId="18" fillId="0" borderId="0" xfId="27" applyAlignment="1" applyProtection="1">
      <alignment vertical="top"/>
      <protection hidden="1"/>
    </xf>
    <xf numFmtId="0" fontId="18" fillId="0" borderId="0" xfId="27" applyProtection="1">
      <protection hidden="1"/>
    </xf>
    <xf numFmtId="0" fontId="4" fillId="0" borderId="0" xfId="27" applyFont="1" applyAlignment="1" applyProtection="1">
      <alignment horizontal="justify" vertical="top"/>
      <protection hidden="1"/>
    </xf>
    <xf numFmtId="0" fontId="4" fillId="0" borderId="0" xfId="27" applyFont="1" applyAlignment="1" applyProtection="1">
      <alignment horizontal="justify" vertical="top" wrapText="1"/>
      <protection hidden="1"/>
    </xf>
    <xf numFmtId="0" fontId="4" fillId="0" borderId="0" xfId="27" applyFont="1" applyAlignment="1" applyProtection="1">
      <alignment vertical="top"/>
      <protection hidden="1"/>
    </xf>
    <xf numFmtId="0" fontId="4" fillId="0" borderId="0" xfId="27" applyFont="1" applyAlignment="1" applyProtection="1">
      <alignment horizontal="right" vertical="top"/>
      <protection hidden="1"/>
    </xf>
    <xf numFmtId="0" fontId="20" fillId="0" borderId="0" xfId="27" applyFont="1" applyProtection="1">
      <protection hidden="1"/>
    </xf>
    <xf numFmtId="0" fontId="4" fillId="0" borderId="0" xfId="27" applyFont="1" applyProtection="1">
      <protection hidden="1"/>
    </xf>
    <xf numFmtId="0" fontId="4" fillId="0" borderId="0" xfId="27" applyFont="1" applyAlignment="1" applyProtection="1">
      <alignment horizontal="justify"/>
      <protection hidden="1"/>
    </xf>
    <xf numFmtId="0" fontId="6" fillId="0" borderId="0" xfId="27" applyFont="1" applyAlignment="1" applyProtection="1">
      <alignment horizontal="justify"/>
      <protection hidden="1"/>
    </xf>
    <xf numFmtId="0" fontId="4" fillId="0" borderId="0" xfId="27" quotePrefix="1" applyFont="1" applyAlignment="1" applyProtection="1">
      <alignment vertical="top"/>
      <protection hidden="1"/>
    </xf>
    <xf numFmtId="0" fontId="4" fillId="0" borderId="0" xfId="27" applyFont="1" applyAlignment="1" applyProtection="1">
      <alignment horizontal="center" vertical="center"/>
      <protection hidden="1"/>
    </xf>
    <xf numFmtId="0" fontId="4" fillId="0" borderId="0" xfId="27" applyFont="1" applyAlignment="1" applyProtection="1">
      <alignment horizontal="left"/>
      <protection hidden="1"/>
    </xf>
    <xf numFmtId="0" fontId="4" fillId="0" borderId="0" xfId="27" applyFont="1" applyAlignment="1" applyProtection="1">
      <alignment vertical="top" wrapText="1"/>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vertical="top" wrapText="1"/>
      <protection hidden="1"/>
    </xf>
    <xf numFmtId="15" fontId="4" fillId="0" borderId="0" xfId="27" applyNumberFormat="1" applyFont="1" applyAlignment="1" applyProtection="1">
      <alignment vertical="top"/>
      <protection hidden="1"/>
    </xf>
    <xf numFmtId="0" fontId="4" fillId="0" borderId="4" xfId="27" quotePrefix="1" applyFont="1" applyBorder="1" applyAlignment="1" applyProtection="1">
      <alignment horizontal="center" vertical="top"/>
      <protection hidden="1"/>
    </xf>
    <xf numFmtId="0" fontId="4" fillId="0" borderId="5" xfId="27" quotePrefix="1" applyFont="1" applyBorder="1" applyAlignment="1" applyProtection="1">
      <alignment horizontal="center" vertical="top"/>
      <protection hidden="1"/>
    </xf>
    <xf numFmtId="0" fontId="25" fillId="0" borderId="0" xfId="0" applyFont="1" applyProtection="1">
      <protection hidden="1"/>
    </xf>
    <xf numFmtId="0" fontId="25" fillId="0" borderId="0" xfId="0" applyFont="1" applyAlignment="1" applyProtection="1">
      <alignment vertical="center"/>
      <protection hidden="1"/>
    </xf>
    <xf numFmtId="0" fontId="25" fillId="0" borderId="0" xfId="41" applyFont="1" applyAlignment="1" applyProtection="1">
      <alignment vertical="center"/>
      <protection hidden="1"/>
    </xf>
    <xf numFmtId="0" fontId="25" fillId="0" borderId="0" xfId="45" applyFont="1" applyAlignment="1" applyProtection="1">
      <alignment vertical="center"/>
      <protection hidden="1"/>
    </xf>
    <xf numFmtId="0" fontId="26" fillId="0" borderId="0" xfId="0" applyFont="1" applyAlignment="1" applyProtection="1">
      <alignment vertical="center"/>
      <protection hidden="1"/>
    </xf>
    <xf numFmtId="0" fontId="28" fillId="0" borderId="0" xfId="31" applyProtection="1">
      <protection hidden="1"/>
    </xf>
    <xf numFmtId="0" fontId="28" fillId="0" borderId="6" xfId="31" applyBorder="1" applyProtection="1">
      <protection hidden="1"/>
    </xf>
    <xf numFmtId="0" fontId="28" fillId="0" borderId="7" xfId="31" applyBorder="1" applyProtection="1">
      <protection hidden="1"/>
    </xf>
    <xf numFmtId="0" fontId="28" fillId="0" borderId="8" xfId="31" applyBorder="1" applyProtection="1">
      <protection hidden="1"/>
    </xf>
    <xf numFmtId="0" fontId="28" fillId="0" borderId="9" xfId="31" applyBorder="1" applyProtection="1">
      <protection hidden="1"/>
    </xf>
    <xf numFmtId="0" fontId="28" fillId="0" borderId="10" xfId="31" applyBorder="1" applyProtection="1">
      <protection hidden="1"/>
    </xf>
    <xf numFmtId="0" fontId="29" fillId="0" borderId="0" xfId="31" applyFont="1" applyAlignment="1" applyProtection="1">
      <alignment horizontal="center"/>
      <protection hidden="1"/>
    </xf>
    <xf numFmtId="0" fontId="28" fillId="0" borderId="0" xfId="43" applyAlignment="1" applyProtection="1">
      <alignment vertical="center"/>
      <protection hidden="1"/>
    </xf>
    <xf numFmtId="0" fontId="28" fillId="0" borderId="10" xfId="43" applyBorder="1" applyAlignment="1" applyProtection="1">
      <alignment vertical="center"/>
      <protection hidden="1"/>
    </xf>
    <xf numFmtId="0" fontId="10" fillId="0" borderId="9" xfId="43" applyFont="1" applyBorder="1" applyAlignment="1" applyProtection="1">
      <alignment vertical="center"/>
      <protection hidden="1"/>
    </xf>
    <xf numFmtId="0" fontId="28" fillId="0" borderId="0" xfId="43" applyProtection="1">
      <protection hidden="1"/>
    </xf>
    <xf numFmtId="0" fontId="28" fillId="0" borderId="10" xfId="43" applyBorder="1" applyProtection="1">
      <protection hidden="1"/>
    </xf>
    <xf numFmtId="0" fontId="10" fillId="0" borderId="0" xfId="43" applyFont="1" applyAlignment="1" applyProtection="1">
      <alignment vertical="center"/>
      <protection hidden="1"/>
    </xf>
    <xf numFmtId="0" fontId="10" fillId="0" borderId="9" xfId="43" applyFont="1" applyBorder="1" applyAlignment="1" applyProtection="1">
      <alignment horizontal="center" vertical="center"/>
      <protection hidden="1"/>
    </xf>
    <xf numFmtId="0" fontId="10" fillId="0" borderId="10" xfId="43" applyFont="1" applyBorder="1" applyAlignment="1" applyProtection="1">
      <alignment horizontal="left" vertical="center"/>
      <protection hidden="1"/>
    </xf>
    <xf numFmtId="0" fontId="28" fillId="0" borderId="11" xfId="31" applyBorder="1" applyProtection="1">
      <protection hidden="1"/>
    </xf>
    <xf numFmtId="0" fontId="28" fillId="0" borderId="12" xfId="31" applyBorder="1" applyProtection="1">
      <protection hidden="1"/>
    </xf>
    <xf numFmtId="0" fontId="28" fillId="0" borderId="13" xfId="31" applyBorder="1" applyProtection="1">
      <protection hidden="1"/>
    </xf>
    <xf numFmtId="0" fontId="28" fillId="0" borderId="0" xfId="43" applyAlignment="1" applyProtection="1">
      <alignment horizontal="left"/>
      <protection hidden="1"/>
    </xf>
    <xf numFmtId="0" fontId="28" fillId="0" borderId="9" xfId="43" applyBorder="1" applyAlignment="1" applyProtection="1">
      <alignment horizontal="center"/>
      <protection hidden="1"/>
    </xf>
    <xf numFmtId="0" fontId="28" fillId="0" borderId="9" xfId="43" applyBorder="1" applyProtection="1">
      <protection hidden="1"/>
    </xf>
    <xf numFmtId="0" fontId="28" fillId="0" borderId="9" xfId="48" applyBorder="1" applyAlignment="1" applyProtection="1">
      <alignment horizontal="center"/>
      <protection hidden="1"/>
    </xf>
    <xf numFmtId="0" fontId="28" fillId="0" borderId="0" xfId="48" applyProtection="1">
      <protection hidden="1"/>
    </xf>
    <xf numFmtId="0" fontId="28" fillId="0" borderId="14" xfId="31" applyBorder="1" applyProtection="1">
      <protection hidden="1"/>
    </xf>
    <xf numFmtId="0" fontId="28" fillId="0" borderId="15" xfId="48" applyBorder="1" applyAlignment="1" applyProtection="1">
      <alignment horizontal="center"/>
      <protection hidden="1"/>
    </xf>
    <xf numFmtId="0" fontId="28" fillId="0" borderId="16" xfId="48" applyBorder="1" applyProtection="1">
      <protection hidden="1"/>
    </xf>
    <xf numFmtId="0" fontId="28" fillId="0" borderId="16" xfId="43" applyBorder="1" applyProtection="1">
      <protection hidden="1"/>
    </xf>
    <xf numFmtId="0" fontId="28" fillId="0" borderId="17" xfId="43" applyBorder="1" applyProtection="1">
      <protection hidden="1"/>
    </xf>
    <xf numFmtId="0" fontId="30" fillId="0" borderId="0" xfId="31" applyFont="1" applyProtection="1">
      <protection hidden="1"/>
    </xf>
    <xf numFmtId="0" fontId="31" fillId="0" borderId="0" xfId="0" applyFont="1" applyAlignment="1" applyProtection="1">
      <alignment vertical="center"/>
      <protection hidden="1"/>
    </xf>
    <xf numFmtId="0" fontId="18" fillId="0" borderId="18" xfId="27" applyBorder="1" applyProtection="1">
      <protection hidden="1"/>
    </xf>
    <xf numFmtId="0" fontId="21" fillId="0" borderId="0" xfId="27" applyFont="1" applyAlignment="1" applyProtection="1">
      <alignment vertical="top"/>
      <protection hidden="1"/>
    </xf>
    <xf numFmtId="0" fontId="21" fillId="0" borderId="0" xfId="27" applyFont="1" applyAlignment="1" applyProtection="1">
      <alignment horizontal="right" vertical="top"/>
      <protection hidden="1"/>
    </xf>
    <xf numFmtId="0" fontId="32" fillId="0" borderId="18" xfId="27" applyFont="1" applyBorder="1" applyProtection="1">
      <protection hidden="1"/>
    </xf>
    <xf numFmtId="0" fontId="6" fillId="0" borderId="18" xfId="27" applyFont="1" applyBorder="1" applyAlignment="1" applyProtection="1">
      <alignment horizontal="center"/>
      <protection hidden="1"/>
    </xf>
    <xf numFmtId="0" fontId="6" fillId="0" borderId="19" xfId="0" applyFont="1" applyBorder="1" applyAlignment="1" applyProtection="1">
      <alignment horizontal="right"/>
      <protection hidden="1"/>
    </xf>
    <xf numFmtId="0" fontId="6" fillId="0" borderId="19" xfId="0" applyFont="1" applyBorder="1" applyAlignment="1" applyProtection="1">
      <alignment vertical="center"/>
      <protection hidden="1"/>
    </xf>
    <xf numFmtId="0" fontId="7" fillId="0" borderId="0" xfId="0" applyFont="1" applyProtection="1">
      <protection hidden="1"/>
    </xf>
    <xf numFmtId="0" fontId="8"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8" fillId="0" borderId="0" xfId="41" applyFont="1" applyAlignment="1" applyProtection="1">
      <alignment horizontal="left" vertical="center" indent="1"/>
      <protection hidden="1"/>
    </xf>
    <xf numFmtId="0" fontId="7" fillId="0" borderId="0" xfId="41" applyAlignment="1" applyProtection="1">
      <alignment horizontal="left" vertical="center" indent="1"/>
      <protection hidden="1"/>
    </xf>
    <xf numFmtId="0" fontId="7"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right" vertical="center" indent="1"/>
      <protection hidden="1"/>
    </xf>
    <xf numFmtId="0" fontId="4" fillId="0" borderId="19" xfId="27" applyFont="1" applyBorder="1" applyProtection="1">
      <protection hidden="1"/>
    </xf>
    <xf numFmtId="0" fontId="4" fillId="0" borderId="19" xfId="27" applyFont="1" applyBorder="1" applyAlignment="1" applyProtection="1">
      <alignment vertical="top"/>
      <protection hidden="1"/>
    </xf>
    <xf numFmtId="0" fontId="8" fillId="0" borderId="0" xfId="0" applyFont="1" applyAlignment="1" applyProtection="1">
      <alignment horizontal="center" vertical="center"/>
      <protection hidden="1"/>
    </xf>
    <xf numFmtId="0" fontId="7" fillId="0" borderId="0" xfId="27" applyFont="1" applyAlignment="1" applyProtection="1">
      <alignment horizontal="justify" vertical="top" wrapText="1"/>
      <protection hidden="1"/>
    </xf>
    <xf numFmtId="0" fontId="4" fillId="0" borderId="19" xfId="0" applyFont="1" applyBorder="1" applyAlignment="1" applyProtection="1">
      <alignment vertical="center"/>
      <protection hidden="1"/>
    </xf>
    <xf numFmtId="0" fontId="4" fillId="0" borderId="0" xfId="0" applyFont="1" applyAlignment="1" applyProtection="1">
      <alignment vertical="center"/>
      <protection hidden="1"/>
    </xf>
    <xf numFmtId="0" fontId="7" fillId="0" borderId="0" xfId="0" applyFont="1" applyAlignment="1" applyProtection="1">
      <alignment horizontal="justify" vertical="center"/>
      <protection hidden="1"/>
    </xf>
    <xf numFmtId="0" fontId="8" fillId="0" borderId="0" xfId="45" applyFont="1" applyAlignment="1" applyProtection="1">
      <alignment vertical="center"/>
      <protection hidden="1"/>
    </xf>
    <xf numFmtId="0" fontId="7" fillId="0" borderId="0" xfId="45" applyAlignment="1" applyProtection="1">
      <alignment horizontal="left" vertical="center" indent="1"/>
      <protection hidden="1"/>
    </xf>
    <xf numFmtId="0" fontId="8" fillId="0" borderId="0" xfId="45" applyFont="1" applyAlignment="1" applyProtection="1">
      <alignment vertical="top"/>
      <protection hidden="1"/>
    </xf>
    <xf numFmtId="0" fontId="8" fillId="0" borderId="0" xfId="0" applyFont="1" applyAlignment="1" applyProtection="1">
      <alignment horizontal="justify" vertical="center"/>
      <protection hidden="1"/>
    </xf>
    <xf numFmtId="173" fontId="8"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25" fillId="0" borderId="0" xfId="47" applyFont="1"/>
    <xf numFmtId="0" fontId="7" fillId="0" borderId="0" xfId="42" applyFont="1" applyAlignment="1">
      <alignment horizontal="justify" vertical="center"/>
    </xf>
    <xf numFmtId="0" fontId="7" fillId="0" borderId="0" xfId="42" applyFont="1" applyAlignment="1">
      <alignment vertical="center"/>
    </xf>
    <xf numFmtId="0" fontId="7" fillId="0" borderId="20" xfId="42" applyFont="1" applyBorder="1" applyAlignment="1">
      <alignment vertical="center" wrapText="1"/>
    </xf>
    <xf numFmtId="0" fontId="7" fillId="0" borderId="21" xfId="42" applyFont="1" applyBorder="1" applyAlignment="1">
      <alignment vertical="center" wrapText="1"/>
    </xf>
    <xf numFmtId="0" fontId="7" fillId="0" borderId="22" xfId="42" applyFont="1" applyBorder="1" applyAlignment="1">
      <alignment vertical="center" wrapText="1"/>
    </xf>
    <xf numFmtId="0" fontId="7" fillId="0" borderId="3" xfId="42" applyFont="1" applyBorder="1" applyAlignment="1">
      <alignment vertical="center" wrapText="1"/>
    </xf>
    <xf numFmtId="0" fontId="18" fillId="0" borderId="22" xfId="42" applyBorder="1" applyAlignment="1">
      <alignment horizontal="left" vertical="center" wrapText="1"/>
    </xf>
    <xf numFmtId="0" fontId="7" fillId="0" borderId="3" xfId="42" applyFont="1" applyBorder="1" applyAlignment="1">
      <alignment horizontal="center" vertical="center" wrapText="1"/>
    </xf>
    <xf numFmtId="0" fontId="7" fillId="0" borderId="9" xfId="42" applyFont="1" applyBorder="1" applyAlignment="1">
      <alignment vertical="center" wrapText="1"/>
    </xf>
    <xf numFmtId="0" fontId="7" fillId="0" borderId="0" xfId="42" applyFont="1" applyAlignment="1">
      <alignment vertical="center" wrapText="1"/>
    </xf>
    <xf numFmtId="0" fontId="7" fillId="0" borderId="23" xfId="42" applyFont="1" applyBorder="1" applyAlignment="1">
      <alignment vertical="center"/>
    </xf>
    <xf numFmtId="0" fontId="7" fillId="0" borderId="24" xfId="42" applyFont="1" applyBorder="1" applyAlignment="1">
      <alignment vertical="center"/>
    </xf>
    <xf numFmtId="0" fontId="7" fillId="0" borderId="25" xfId="42" applyFont="1" applyBorder="1" applyAlignment="1">
      <alignment vertical="center"/>
    </xf>
    <xf numFmtId="0" fontId="7" fillId="0" borderId="26" xfId="42" applyFont="1" applyBorder="1" applyAlignment="1">
      <alignment vertical="center"/>
    </xf>
    <xf numFmtId="0" fontId="7" fillId="0" borderId="27" xfId="42" applyFont="1" applyBorder="1" applyAlignment="1">
      <alignment vertical="center"/>
    </xf>
    <xf numFmtId="0" fontId="7" fillId="0" borderId="28" xfId="42" applyFont="1" applyBorder="1" applyAlignment="1">
      <alignment vertical="center"/>
    </xf>
    <xf numFmtId="0" fontId="7" fillId="0" borderId="29" xfId="42" applyFont="1" applyBorder="1" applyAlignment="1">
      <alignment vertical="center"/>
    </xf>
    <xf numFmtId="0" fontId="7" fillId="0" borderId="30" xfId="42" applyFont="1" applyBorder="1" applyAlignment="1">
      <alignment vertical="center"/>
    </xf>
    <xf numFmtId="0" fontId="7" fillId="0" borderId="9" xfId="42" applyFont="1" applyBorder="1" applyAlignment="1">
      <alignment vertical="center"/>
    </xf>
    <xf numFmtId="0" fontId="7" fillId="0" borderId="10" xfId="42" applyFont="1" applyBorder="1" applyAlignment="1">
      <alignment vertical="center" wrapText="1"/>
    </xf>
    <xf numFmtId="0" fontId="7" fillId="0" borderId="22" xfId="42" applyFont="1" applyBorder="1" applyAlignment="1">
      <alignment horizontal="left" vertical="center"/>
    </xf>
    <xf numFmtId="0" fontId="7" fillId="0" borderId="11" xfId="42" applyFont="1" applyBorder="1" applyAlignment="1">
      <alignment horizontal="left" vertical="center"/>
    </xf>
    <xf numFmtId="0" fontId="7" fillId="0" borderId="9" xfId="42" applyFont="1" applyBorder="1" applyAlignment="1">
      <alignment horizontal="left" vertical="center"/>
    </xf>
    <xf numFmtId="0" fontId="7" fillId="0" borderId="0" xfId="42" applyFont="1" applyAlignment="1">
      <alignment horizontal="left" vertical="center"/>
    </xf>
    <xf numFmtId="0" fontId="7" fillId="0" borderId="10" xfId="42" applyFont="1" applyBorder="1" applyAlignment="1">
      <alignment horizontal="left" vertical="center"/>
    </xf>
    <xf numFmtId="0" fontId="7" fillId="0" borderId="31" xfId="42" applyFont="1" applyBorder="1" applyAlignment="1">
      <alignment horizontal="left" vertical="center"/>
    </xf>
    <xf numFmtId="0" fontId="7" fillId="0" borderId="32" xfId="42" applyFont="1" applyBorder="1" applyAlignment="1">
      <alignment horizontal="left" vertical="center"/>
    </xf>
    <xf numFmtId="0" fontId="7" fillId="0" borderId="0" xfId="47" applyFont="1"/>
    <xf numFmtId="0" fontId="8" fillId="2" borderId="33" xfId="42" applyFont="1" applyFill="1" applyBorder="1" applyAlignment="1" applyProtection="1">
      <alignment horizontal="left" vertical="center" wrapText="1"/>
      <protection locked="0"/>
    </xf>
    <xf numFmtId="0" fontId="7" fillId="2" borderId="33" xfId="42" applyFont="1" applyFill="1" applyBorder="1" applyAlignment="1" applyProtection="1">
      <alignment horizontal="left" vertical="center" wrapText="1"/>
      <protection locked="0"/>
    </xf>
    <xf numFmtId="0" fontId="7" fillId="2" borderId="34" xfId="42" applyFont="1" applyFill="1" applyBorder="1" applyAlignment="1" applyProtection="1">
      <alignment horizontal="left" vertical="center" wrapText="1"/>
      <protection locked="0"/>
    </xf>
    <xf numFmtId="0" fontId="7" fillId="2" borderId="33" xfId="42" applyFont="1" applyFill="1" applyBorder="1" applyAlignment="1" applyProtection="1">
      <alignment vertical="center" wrapText="1"/>
      <protection locked="0"/>
    </xf>
    <xf numFmtId="0" fontId="7" fillId="2" borderId="34" xfId="42" applyFont="1" applyFill="1" applyBorder="1" applyAlignment="1" applyProtection="1">
      <alignment vertical="center" wrapText="1"/>
      <protection locked="0"/>
    </xf>
    <xf numFmtId="0" fontId="7" fillId="2" borderId="35" xfId="42" applyFont="1" applyFill="1" applyBorder="1" applyAlignment="1" applyProtection="1">
      <alignment vertical="center" wrapText="1"/>
      <protection locked="0"/>
    </xf>
    <xf numFmtId="0" fontId="35" fillId="0" borderId="36" xfId="42" applyFont="1" applyBorder="1" applyAlignment="1" applyProtection="1">
      <alignment horizontal="left" vertical="center" wrapText="1"/>
      <protection locked="0"/>
    </xf>
    <xf numFmtId="0" fontId="33" fillId="0" borderId="36" xfId="47" applyFont="1" applyBorder="1" applyAlignment="1" applyProtection="1">
      <alignment horizontal="center" vertical="center"/>
      <protection locked="0"/>
    </xf>
    <xf numFmtId="0" fontId="7" fillId="0" borderId="10" xfId="42" applyFont="1" applyBorder="1" applyAlignment="1" applyProtection="1">
      <alignment horizontal="center" vertical="center"/>
      <protection locked="0"/>
    </xf>
    <xf numFmtId="175" fontId="7" fillId="2" borderId="33" xfId="42" applyNumberFormat="1" applyFont="1" applyFill="1" applyBorder="1" applyAlignment="1" applyProtection="1">
      <alignment horizontal="left" vertical="center" wrapText="1"/>
      <protection locked="0"/>
    </xf>
    <xf numFmtId="0" fontId="43" fillId="0" borderId="0" xfId="44" applyFont="1" applyAlignment="1">
      <alignment horizontal="center" vertical="center" wrapText="1"/>
    </xf>
    <xf numFmtId="0" fontId="43" fillId="0" borderId="0" xfId="44" applyFont="1" applyAlignment="1">
      <alignment vertical="center" wrapText="1"/>
    </xf>
    <xf numFmtId="0" fontId="44" fillId="0" borderId="0" xfId="0" applyFont="1"/>
    <xf numFmtId="0" fontId="44" fillId="0" borderId="0" xfId="0" applyFont="1" applyAlignment="1">
      <alignment horizontal="center" vertical="top"/>
    </xf>
    <xf numFmtId="0" fontId="44" fillId="0" borderId="0" xfId="0" applyFont="1" applyAlignment="1">
      <alignment horizontal="center"/>
    </xf>
    <xf numFmtId="0" fontId="44" fillId="0" borderId="0" xfId="0" applyFont="1" applyAlignment="1">
      <alignment vertical="top"/>
    </xf>
    <xf numFmtId="0" fontId="42" fillId="0" borderId="18"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wrapText="1"/>
      <protection hidden="1"/>
    </xf>
    <xf numFmtId="0" fontId="42" fillId="0" borderId="37" xfId="0" applyFont="1" applyBorder="1" applyAlignment="1" applyProtection="1">
      <alignment horizontal="center" vertical="center" wrapText="1"/>
      <protection hidden="1"/>
    </xf>
    <xf numFmtId="0" fontId="42" fillId="0" borderId="11" xfId="0" applyFont="1" applyBorder="1" applyAlignment="1" applyProtection="1">
      <alignment horizontal="center" vertical="center" wrapText="1"/>
      <protection hidden="1"/>
    </xf>
    <xf numFmtId="0" fontId="46" fillId="0" borderId="18" xfId="0" applyFont="1" applyBorder="1" applyAlignment="1" applyProtection="1">
      <alignment horizontal="center" vertical="center" wrapText="1"/>
      <protection hidden="1"/>
    </xf>
    <xf numFmtId="0" fontId="42" fillId="0" borderId="12" xfId="0" applyFont="1" applyBorder="1" applyAlignment="1" applyProtection="1">
      <alignment horizontal="center" vertical="center" wrapText="1"/>
      <protection hidden="1"/>
    </xf>
    <xf numFmtId="0" fontId="46" fillId="0" borderId="18" xfId="0" applyFont="1" applyBorder="1" applyAlignment="1" applyProtection="1">
      <alignment horizontal="center" vertical="center"/>
      <protection hidden="1"/>
    </xf>
    <xf numFmtId="0" fontId="46" fillId="0" borderId="18" xfId="0" applyFont="1" applyBorder="1" applyAlignment="1" applyProtection="1">
      <alignment horizontal="center"/>
      <protection hidden="1"/>
    </xf>
    <xf numFmtId="164" fontId="46" fillId="0" borderId="18" xfId="7" applyFont="1" applyBorder="1" applyAlignment="1" applyProtection="1">
      <alignment vertical="center" wrapText="1"/>
      <protection hidden="1"/>
    </xf>
    <xf numFmtId="0" fontId="45" fillId="0" borderId="18" xfId="0" applyFont="1" applyBorder="1" applyAlignment="1" applyProtection="1">
      <alignment vertical="top"/>
      <protection hidden="1"/>
    </xf>
    <xf numFmtId="0" fontId="0" fillId="0" borderId="18" xfId="0" applyBorder="1" applyAlignment="1">
      <alignment vertical="center"/>
    </xf>
    <xf numFmtId="0" fontId="0" fillId="0" borderId="18" xfId="0" applyBorder="1" applyAlignment="1">
      <alignment vertical="top"/>
    </xf>
    <xf numFmtId="0" fontId="29"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0" fontId="0" fillId="0" borderId="18" xfId="0" applyBorder="1" applyAlignment="1">
      <alignment horizontal="left"/>
    </xf>
    <xf numFmtId="164" fontId="0" fillId="0" borderId="18" xfId="7" applyFont="1" applyBorder="1" applyAlignment="1">
      <alignment horizontal="center" vertical="center"/>
    </xf>
    <xf numFmtId="164" fontId="29" fillId="0" borderId="18" xfId="7" applyFont="1" applyBorder="1" applyAlignment="1">
      <alignment horizontal="center" vertical="center" wrapText="1"/>
    </xf>
    <xf numFmtId="164" fontId="0" fillId="0" borderId="18" xfId="7" applyFont="1" applyBorder="1" applyAlignment="1">
      <alignment horizontal="center" vertical="top"/>
    </xf>
    <xf numFmtId="164" fontId="29" fillId="5" borderId="18" xfId="7" applyFont="1" applyFill="1" applyBorder="1" applyAlignment="1">
      <alignment horizontal="center" vertical="center"/>
    </xf>
    <xf numFmtId="164" fontId="29" fillId="6" borderId="18" xfId="7" applyFont="1" applyFill="1" applyBorder="1" applyAlignment="1">
      <alignment horizontal="center" vertical="center"/>
    </xf>
    <xf numFmtId="164" fontId="29" fillId="5" borderId="18" xfId="7" applyFont="1" applyFill="1" applyBorder="1" applyAlignment="1">
      <alignment horizontal="center" vertical="center" wrapText="1"/>
    </xf>
    <xf numFmtId="164" fontId="0" fillId="0" borderId="42" xfId="7" applyFont="1" applyBorder="1" applyAlignment="1">
      <alignment horizontal="center" vertical="center" wrapText="1"/>
    </xf>
    <xf numFmtId="164" fontId="0" fillId="0" borderId="43" xfId="7" applyFont="1" applyBorder="1" applyAlignment="1">
      <alignment horizontal="center"/>
    </xf>
    <xf numFmtId="164" fontId="0" fillId="0" borderId="30" xfId="7" applyFont="1" applyBorder="1" applyAlignment="1">
      <alignment horizontal="center"/>
    </xf>
    <xf numFmtId="164" fontId="0" fillId="0" borderId="0" xfId="7" applyFont="1"/>
    <xf numFmtId="0" fontId="8" fillId="0" borderId="19" xfId="40" applyFont="1" applyBorder="1" applyAlignment="1">
      <alignment vertical="center"/>
    </xf>
    <xf numFmtId="0" fontId="7" fillId="0" borderId="19" xfId="40" applyFont="1" applyBorder="1" applyAlignment="1">
      <alignment vertical="center"/>
    </xf>
    <xf numFmtId="0" fontId="8" fillId="0" borderId="19" xfId="40" applyFont="1" applyBorder="1" applyAlignment="1">
      <alignment horizontal="right" vertical="center"/>
    </xf>
    <xf numFmtId="0" fontId="10" fillId="0" borderId="0" xfId="25"/>
    <xf numFmtId="0" fontId="7" fillId="0" borderId="0" xfId="40" applyFont="1" applyAlignment="1">
      <alignment vertical="center"/>
    </xf>
    <xf numFmtId="0" fontId="8" fillId="0" borderId="0" xfId="40" applyFont="1" applyAlignment="1">
      <alignment horizontal="center" vertical="center"/>
    </xf>
    <xf numFmtId="0" fontId="7" fillId="0" borderId="0" xfId="40" applyFont="1" applyAlignment="1">
      <alignment horizontal="left" vertical="center"/>
    </xf>
    <xf numFmtId="173" fontId="7" fillId="0" borderId="0" xfId="40" applyNumberFormat="1" applyFont="1" applyAlignment="1">
      <alignment horizontal="left" vertical="center"/>
    </xf>
    <xf numFmtId="0" fontId="7" fillId="0" borderId="0" xfId="41" applyAlignment="1">
      <alignment horizontal="left" vertical="center"/>
    </xf>
    <xf numFmtId="0" fontId="8" fillId="0" borderId="0" xfId="41" applyFont="1" applyAlignment="1">
      <alignment horizontal="left" vertical="center"/>
    </xf>
    <xf numFmtId="0" fontId="7" fillId="0" borderId="0" xfId="40" applyFont="1" applyAlignment="1">
      <alignment horizontal="justify" vertical="center"/>
    </xf>
    <xf numFmtId="0" fontId="7" fillId="0" borderId="0" xfId="46" applyAlignment="1">
      <alignment horizontal="left" vertical="center"/>
    </xf>
    <xf numFmtId="0" fontId="7" fillId="0" borderId="0" xfId="40" applyFont="1" applyAlignment="1">
      <alignment vertical="top"/>
    </xf>
    <xf numFmtId="172" fontId="7" fillId="0" borderId="0" xfId="40" applyNumberFormat="1" applyFont="1" applyAlignment="1">
      <alignment horizontal="center" vertical="top"/>
    </xf>
    <xf numFmtId="0" fontId="7" fillId="0" borderId="0" xfId="40" applyFont="1" applyAlignment="1">
      <alignment horizontal="justify" vertical="top"/>
    </xf>
    <xf numFmtId="0" fontId="7" fillId="0" borderId="0" xfId="40" applyFont="1" applyAlignment="1">
      <alignment horizontal="justify"/>
    </xf>
    <xf numFmtId="0" fontId="7" fillId="0" borderId="0" xfId="40" quotePrefix="1" applyFont="1" applyAlignment="1">
      <alignment horizontal="justify"/>
    </xf>
    <xf numFmtId="4" fontId="6" fillId="0" borderId="0" xfId="40" quotePrefix="1" applyNumberFormat="1" applyFont="1" applyAlignment="1">
      <alignment vertical="center"/>
    </xf>
    <xf numFmtId="172" fontId="7" fillId="0" borderId="0" xfId="40" applyNumberFormat="1" applyFont="1" applyAlignment="1">
      <alignment horizontal="center" vertical="center"/>
    </xf>
    <xf numFmtId="0" fontId="7" fillId="0" borderId="0" xfId="40" applyFont="1" applyAlignment="1">
      <alignment horizontal="center" vertical="top"/>
    </xf>
    <xf numFmtId="0" fontId="7" fillId="0" borderId="0" xfId="36" applyAlignment="1">
      <alignment vertical="center"/>
    </xf>
    <xf numFmtId="0" fontId="7" fillId="0" borderId="0" xfId="36" applyAlignment="1">
      <alignment horizontal="center" vertical="center" wrapText="1"/>
    </xf>
    <xf numFmtId="0" fontId="7" fillId="0" borderId="0" xfId="36"/>
    <xf numFmtId="0" fontId="7" fillId="0" borderId="0" xfId="36" applyAlignment="1">
      <alignment horizontal="justify" vertical="center"/>
    </xf>
    <xf numFmtId="172" fontId="7" fillId="0" borderId="0" xfId="36" applyNumberFormat="1" applyAlignment="1">
      <alignment horizontal="center" vertical="center"/>
    </xf>
    <xf numFmtId="0" fontId="7" fillId="0" borderId="0" xfId="36" applyAlignment="1">
      <alignment horizontal="right" vertical="center"/>
    </xf>
    <xf numFmtId="0" fontId="7" fillId="0" borderId="0" xfId="40" applyFont="1"/>
    <xf numFmtId="173" fontId="8" fillId="0" borderId="0" xfId="40" applyNumberFormat="1" applyFont="1" applyAlignment="1">
      <alignment vertical="center"/>
    </xf>
    <xf numFmtId="0" fontId="8" fillId="0" borderId="0" xfId="40" applyFont="1" applyAlignment="1">
      <alignment horizontal="right" vertical="center"/>
    </xf>
    <xf numFmtId="0" fontId="8" fillId="0" borderId="0" xfId="40" applyFont="1" applyAlignment="1">
      <alignment horizontal="left" vertical="center" indent="2"/>
    </xf>
    <xf numFmtId="0" fontId="8" fillId="0" borderId="0" xfId="40" applyFont="1" applyAlignment="1">
      <alignment horizontal="left" vertical="center" indent="1"/>
    </xf>
    <xf numFmtId="0" fontId="7" fillId="0" borderId="0" xfId="40" applyFont="1" applyAlignment="1">
      <alignment horizontal="left" vertical="center" indent="1"/>
    </xf>
    <xf numFmtId="0" fontId="7" fillId="0" borderId="0" xfId="36" applyAlignment="1">
      <alignment horizontal="left" vertical="center" indent="2"/>
    </xf>
    <xf numFmtId="0" fontId="8" fillId="0" borderId="0" xfId="36" applyFont="1" applyAlignment="1">
      <alignment horizontal="left" vertical="center"/>
    </xf>
    <xf numFmtId="173" fontId="8" fillId="0" borderId="0" xfId="36" applyNumberFormat="1" applyFont="1" applyAlignment="1">
      <alignment horizontal="left" vertical="center" indent="1"/>
    </xf>
    <xf numFmtId="0" fontId="7" fillId="2" borderId="44" xfId="36" applyFill="1" applyBorder="1" applyAlignment="1" applyProtection="1">
      <alignment horizontal="left" vertical="center"/>
      <protection locked="0"/>
    </xf>
    <xf numFmtId="164"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48" fillId="0" borderId="0" xfId="0" applyFont="1" applyAlignment="1">
      <alignment horizontal="left" vertical="center"/>
    </xf>
    <xf numFmtId="0" fontId="49" fillId="5" borderId="0" xfId="0" applyFont="1" applyFill="1" applyAlignment="1">
      <alignment horizontal="center" vertical="center"/>
    </xf>
    <xf numFmtId="0" fontId="4" fillId="0" borderId="41" xfId="0" applyFont="1" applyBorder="1" applyAlignment="1" applyProtection="1">
      <alignment horizontal="center" vertical="center" wrapText="1"/>
      <protection hidden="1"/>
    </xf>
    <xf numFmtId="0" fontId="4" fillId="0" borderId="14" xfId="0" applyFont="1" applyBorder="1" applyAlignment="1" applyProtection="1">
      <alignment horizontal="center" vertical="center" wrapText="1"/>
      <protection hidden="1"/>
    </xf>
    <xf numFmtId="0" fontId="4" fillId="0" borderId="14" xfId="0" applyFont="1" applyBorder="1" applyAlignment="1" applyProtection="1">
      <alignment horizontal="center" vertical="center"/>
      <protection hidden="1"/>
    </xf>
    <xf numFmtId="0" fontId="0" fillId="0" borderId="0" xfId="0" applyAlignment="1" applyProtection="1">
      <alignment vertical="center"/>
      <protection hidden="1"/>
    </xf>
    <xf numFmtId="0" fontId="4" fillId="0" borderId="18" xfId="0" applyFont="1" applyBorder="1" applyAlignment="1" applyProtection="1">
      <alignment vertical="center"/>
      <protection hidden="1"/>
    </xf>
    <xf numFmtId="0" fontId="48" fillId="0" borderId="0" xfId="0" applyFont="1" applyAlignment="1" applyProtection="1">
      <alignment horizontal="left" vertical="center"/>
      <protection hidden="1"/>
    </xf>
    <xf numFmtId="0" fontId="44" fillId="0" borderId="0" xfId="0" applyFont="1" applyAlignment="1" applyProtection="1">
      <alignment vertical="center"/>
      <protection hidden="1"/>
    </xf>
    <xf numFmtId="0" fontId="6" fillId="0" borderId="18" xfId="0" applyFont="1" applyBorder="1" applyAlignment="1" applyProtection="1">
      <alignment horizontal="center" vertical="center" wrapText="1"/>
      <protection hidden="1"/>
    </xf>
    <xf numFmtId="0" fontId="50" fillId="0" borderId="18" xfId="0" applyFont="1" applyBorder="1" applyAlignment="1" applyProtection="1">
      <alignment horizontal="center" vertical="center" wrapText="1"/>
      <protection hidden="1"/>
    </xf>
    <xf numFmtId="0" fontId="0" fillId="0" borderId="18" xfId="0" applyBorder="1" applyAlignment="1" applyProtection="1">
      <alignment vertical="center"/>
      <protection hidden="1"/>
    </xf>
    <xf numFmtId="1" fontId="0" fillId="0" borderId="0" xfId="0" applyNumberFormat="1" applyProtection="1">
      <protection hidden="1"/>
    </xf>
    <xf numFmtId="0" fontId="50" fillId="0" borderId="14" xfId="0" applyFont="1" applyBorder="1" applyAlignment="1" applyProtection="1">
      <alignment horizontal="center" vertical="center" wrapText="1"/>
      <protection hidden="1"/>
    </xf>
    <xf numFmtId="0" fontId="50" fillId="0" borderId="41"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164" fontId="6" fillId="0" borderId="18" xfId="18" applyFont="1" applyBorder="1" applyAlignment="1" applyProtection="1">
      <alignment vertical="center"/>
      <protection hidden="1"/>
    </xf>
    <xf numFmtId="9" fontId="50" fillId="0" borderId="41" xfId="0" applyNumberFormat="1" applyFont="1" applyBorder="1" applyAlignment="1" applyProtection="1">
      <alignment horizontal="center" vertical="center" wrapText="1"/>
      <protection locked="0"/>
    </xf>
    <xf numFmtId="0" fontId="0" fillId="0" borderId="18" xfId="0" applyBorder="1" applyAlignment="1">
      <alignment horizontal="center" vertical="center"/>
    </xf>
    <xf numFmtId="10" fontId="45" fillId="0" borderId="18" xfId="0" applyNumberFormat="1" applyFont="1" applyBorder="1" applyAlignment="1" applyProtection="1">
      <alignment horizontal="right" vertical="center"/>
      <protection hidden="1"/>
    </xf>
    <xf numFmtId="0" fontId="50" fillId="0" borderId="0" xfId="0" applyFont="1" applyAlignment="1" applyProtection="1">
      <alignment horizontal="center" vertical="center" wrapText="1"/>
      <protection hidden="1"/>
    </xf>
    <xf numFmtId="2" fontId="44" fillId="0" borderId="18" xfId="0" applyNumberFormat="1" applyFont="1" applyBorder="1" applyAlignment="1">
      <alignment vertical="center"/>
    </xf>
    <xf numFmtId="2" fontId="44" fillId="0" borderId="18" xfId="0" applyNumberFormat="1" applyFont="1" applyBorder="1" applyAlignment="1">
      <alignment horizontal="right" vertical="center"/>
    </xf>
    <xf numFmtId="164" fontId="44" fillId="0" borderId="0" xfId="0" applyNumberFormat="1" applyFont="1"/>
    <xf numFmtId="2" fontId="0" fillId="0" borderId="0" xfId="0" applyNumberFormat="1" applyAlignment="1" applyProtection="1">
      <alignment vertical="center"/>
      <protection hidden="1"/>
    </xf>
    <xf numFmtId="0" fontId="55" fillId="0" borderId="18" xfId="0" applyFont="1" applyBorder="1" applyAlignment="1" applyProtection="1">
      <alignment horizontal="center" vertical="center" wrapText="1"/>
      <protection hidden="1"/>
    </xf>
    <xf numFmtId="9" fontId="39" fillId="0" borderId="18" xfId="53" applyFont="1" applyBorder="1" applyAlignment="1">
      <alignment horizontal="center" vertical="center"/>
    </xf>
    <xf numFmtId="0" fontId="40" fillId="0" borderId="18" xfId="0" applyFont="1" applyBorder="1" applyAlignment="1">
      <alignment horizontal="justify" vertical="top" wrapText="1"/>
    </xf>
    <xf numFmtId="0" fontId="40" fillId="0" borderId="18" xfId="0" applyFont="1" applyBorder="1" applyAlignment="1">
      <alignment horizontal="center" vertical="center" wrapText="1"/>
    </xf>
    <xf numFmtId="0" fontId="2" fillId="0" borderId="18" xfId="0" applyFont="1" applyBorder="1" applyAlignment="1">
      <alignment horizontal="center" vertical="center"/>
    </xf>
    <xf numFmtId="3" fontId="40" fillId="0" borderId="18" xfId="17" applyNumberFormat="1" applyFont="1" applyBorder="1" applyAlignment="1">
      <alignment horizontal="center" vertical="center" readingOrder="1"/>
    </xf>
    <xf numFmtId="0" fontId="58" fillId="0" borderId="18" xfId="0" applyFont="1" applyBorder="1" applyAlignment="1">
      <alignment vertical="center" wrapText="1"/>
    </xf>
    <xf numFmtId="0" fontId="58" fillId="0" borderId="18" xfId="0" applyFont="1" applyBorder="1" applyAlignment="1">
      <alignment horizontal="justify" vertical="center" wrapText="1"/>
    </xf>
    <xf numFmtId="0" fontId="58" fillId="0" borderId="18" xfId="0" applyFont="1" applyBorder="1" applyAlignment="1">
      <alignment horizontal="center" vertical="center" wrapText="1"/>
    </xf>
    <xf numFmtId="2" fontId="58" fillId="0" borderId="18" xfId="0" applyNumberFormat="1" applyFont="1" applyBorder="1" applyAlignment="1">
      <alignment horizontal="center" vertical="center" wrapText="1"/>
    </xf>
    <xf numFmtId="0" fontId="61" fillId="6" borderId="18" xfId="0" applyFont="1" applyFill="1" applyBorder="1" applyAlignment="1">
      <alignment horizontal="center" vertical="center" wrapText="1"/>
    </xf>
    <xf numFmtId="0" fontId="61" fillId="0" borderId="18" xfId="0" applyFont="1" applyBorder="1" applyAlignment="1">
      <alignment horizontal="center" vertical="center" wrapText="1"/>
    </xf>
    <xf numFmtId="0" fontId="61" fillId="0" borderId="18" xfId="0" applyFont="1" applyBorder="1" applyAlignment="1">
      <alignment horizontal="justify" vertical="top" wrapText="1"/>
    </xf>
    <xf numFmtId="9" fontId="39" fillId="0" borderId="18" xfId="53" applyFont="1" applyFill="1" applyBorder="1" applyAlignment="1">
      <alignment horizontal="center" vertical="center"/>
    </xf>
    <xf numFmtId="2" fontId="59" fillId="0" borderId="18" xfId="0" applyNumberFormat="1" applyFont="1" applyBorder="1" applyAlignment="1">
      <alignment horizontal="center" vertical="center" wrapText="1"/>
    </xf>
    <xf numFmtId="0" fontId="60" fillId="0" borderId="0" xfId="0" applyFont="1" applyAlignment="1">
      <alignment horizontal="center" vertical="center" wrapText="1"/>
    </xf>
    <xf numFmtId="0" fontId="57" fillId="0" borderId="18" xfId="0" applyFont="1" applyBorder="1" applyAlignment="1" applyProtection="1">
      <alignment wrapText="1"/>
      <protection locked="0"/>
    </xf>
    <xf numFmtId="2" fontId="44" fillId="0" borderId="0" xfId="0" applyNumberFormat="1" applyFont="1" applyAlignment="1">
      <alignment horizontal="right" vertical="center"/>
    </xf>
    <xf numFmtId="0" fontId="43" fillId="0" borderId="0" xfId="44" applyFont="1" applyAlignment="1">
      <alignment horizontal="center" vertical="center" wrapText="1"/>
    </xf>
    <xf numFmtId="0" fontId="34" fillId="3" borderId="0" xfId="42" applyFont="1" applyFill="1" applyAlignment="1">
      <alignment horizontal="center" vertical="center"/>
    </xf>
    <xf numFmtId="0" fontId="7" fillId="0" borderId="0" xfId="45" applyAlignment="1" applyProtection="1">
      <alignment horizontal="left" vertical="center" wrapText="1"/>
      <protection hidden="1"/>
    </xf>
    <xf numFmtId="0" fontId="7"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justify" vertical="center" wrapText="1"/>
      <protection hidden="1"/>
    </xf>
    <xf numFmtId="0" fontId="8" fillId="0" borderId="0" xfId="45" applyFont="1" applyAlignment="1" applyProtection="1">
      <alignment horizontal="left" vertical="center" wrapText="1"/>
      <protection hidden="1"/>
    </xf>
    <xf numFmtId="0" fontId="4" fillId="0" borderId="44" xfId="27" applyFont="1" applyBorder="1" applyAlignment="1" applyProtection="1">
      <alignment horizontal="justify" vertical="top" wrapText="1"/>
      <protection hidden="1"/>
    </xf>
    <xf numFmtId="0" fontId="4" fillId="0" borderId="26" xfId="27" applyFont="1" applyBorder="1" applyAlignment="1" applyProtection="1">
      <alignment horizontal="justify" vertical="top" wrapText="1"/>
      <protection hidden="1"/>
    </xf>
    <xf numFmtId="0" fontId="4" fillId="0" borderId="45" xfId="27" applyFont="1" applyBorder="1" applyAlignment="1" applyProtection="1">
      <alignment horizontal="justify" vertical="top" wrapText="1"/>
      <protection hidden="1"/>
    </xf>
    <xf numFmtId="0" fontId="4" fillId="0" borderId="46" xfId="27" applyFont="1" applyBorder="1" applyAlignment="1" applyProtection="1">
      <alignment horizontal="justify" vertical="top" wrapText="1"/>
      <protection hidden="1"/>
    </xf>
    <xf numFmtId="0" fontId="23" fillId="0" borderId="47" xfId="27" applyFont="1" applyBorder="1" applyAlignment="1" applyProtection="1">
      <alignment horizontal="center" vertical="center"/>
      <protection hidden="1"/>
    </xf>
    <xf numFmtId="0" fontId="23" fillId="0" borderId="48" xfId="27" applyFont="1" applyBorder="1" applyAlignment="1" applyProtection="1">
      <alignment horizontal="center" vertical="center"/>
      <protection hidden="1"/>
    </xf>
    <xf numFmtId="0" fontId="23" fillId="0" borderId="24" xfId="27" applyFont="1" applyBorder="1" applyAlignment="1" applyProtection="1">
      <alignment horizontal="center" vertical="center"/>
      <protection hidden="1"/>
    </xf>
    <xf numFmtId="0" fontId="4" fillId="0" borderId="0" xfId="27" applyFont="1" applyAlignment="1" applyProtection="1">
      <alignment horizontal="justify" vertical="top" wrapText="1"/>
      <protection hidden="1"/>
    </xf>
    <xf numFmtId="0" fontId="4" fillId="0" borderId="0" xfId="27" applyFont="1" applyAlignment="1" applyProtection="1">
      <alignment horizontal="justify" vertical="top"/>
      <protection hidden="1"/>
    </xf>
    <xf numFmtId="0" fontId="6" fillId="0" borderId="0" xfId="27" applyFont="1" applyAlignment="1" applyProtection="1">
      <alignment horizontal="justify" vertical="top" wrapText="1"/>
      <protection hidden="1"/>
    </xf>
    <xf numFmtId="0" fontId="6" fillId="0" borderId="0" xfId="27" quotePrefix="1" applyFont="1" applyAlignment="1" applyProtection="1">
      <alignment horizontal="left" vertical="top" wrapText="1"/>
      <protection hidden="1"/>
    </xf>
    <xf numFmtId="0" fontId="4" fillId="0" borderId="0" xfId="27" applyFont="1" applyAlignment="1" applyProtection="1">
      <alignment horizontal="left" vertical="top"/>
      <protection hidden="1"/>
    </xf>
    <xf numFmtId="0" fontId="4" fillId="0" borderId="19" xfId="27" applyFont="1" applyBorder="1" applyAlignment="1" applyProtection="1">
      <alignment horizontal="justify" vertical="top" wrapText="1"/>
      <protection hidden="1"/>
    </xf>
    <xf numFmtId="0" fontId="4" fillId="0" borderId="19" xfId="27" applyFont="1" applyBorder="1" applyAlignment="1" applyProtection="1">
      <alignment horizontal="left" vertical="top" wrapText="1" indent="5"/>
      <protection hidden="1"/>
    </xf>
    <xf numFmtId="0" fontId="4" fillId="0" borderId="0" xfId="27" applyFont="1" applyAlignment="1" applyProtection="1">
      <alignment horizontal="left" vertical="top" wrapText="1" indent="5"/>
      <protection hidden="1"/>
    </xf>
    <xf numFmtId="0" fontId="6" fillId="0" borderId="0" xfId="27" applyFont="1" applyAlignment="1" applyProtection="1">
      <alignment horizontal="justify"/>
      <protection hidden="1"/>
    </xf>
    <xf numFmtId="0" fontId="4" fillId="0" borderId="0" xfId="27" applyFont="1" applyAlignment="1" applyProtection="1">
      <alignment horizontal="center" vertical="top"/>
      <protection hidden="1"/>
    </xf>
    <xf numFmtId="0" fontId="3" fillId="0" borderId="0" xfId="27" applyFont="1" applyAlignment="1" applyProtection="1">
      <alignment horizontal="center" vertical="top"/>
      <protection hidden="1"/>
    </xf>
    <xf numFmtId="0" fontId="4" fillId="0" borderId="0" xfId="27" applyFont="1" applyAlignment="1" applyProtection="1">
      <alignment horizontal="center" vertical="top" wrapText="1"/>
      <protection hidden="1"/>
    </xf>
    <xf numFmtId="0" fontId="4" fillId="0" borderId="0" xfId="27" applyFont="1" applyAlignment="1" applyProtection="1">
      <alignment horizontal="justify"/>
      <protection hidden="1"/>
    </xf>
    <xf numFmtId="0" fontId="7" fillId="0" borderId="0" xfId="27" applyFont="1" applyAlignment="1" applyProtection="1">
      <alignment horizontal="justify" vertical="top" wrapText="1"/>
      <protection hidden="1"/>
    </xf>
    <xf numFmtId="0" fontId="7" fillId="0" borderId="0" xfId="27" applyFont="1" applyAlignment="1" applyProtection="1">
      <alignment horizontal="justify" vertical="top"/>
      <protection hidden="1"/>
    </xf>
    <xf numFmtId="0" fontId="6" fillId="0" borderId="0" xfId="27" applyFont="1" applyAlignment="1" applyProtection="1">
      <alignment horizontal="center" vertical="top"/>
      <protection hidden="1"/>
    </xf>
    <xf numFmtId="0" fontId="3" fillId="4" borderId="0" xfId="27" applyFont="1" applyFill="1" applyAlignment="1" applyProtection="1">
      <alignment horizontal="center" vertical="top"/>
      <protection hidden="1"/>
    </xf>
    <xf numFmtId="0" fontId="26" fillId="0" borderId="16" xfId="31" applyFont="1" applyBorder="1" applyAlignment="1" applyProtection="1">
      <alignment horizontal="left" vertical="top" wrapText="1"/>
      <protection hidden="1"/>
    </xf>
    <xf numFmtId="0" fontId="28" fillId="0" borderId="49" xfId="31" applyBorder="1" applyAlignment="1" applyProtection="1">
      <alignment horizontal="left" vertical="top" wrapText="1"/>
      <protection hidden="1"/>
    </xf>
    <xf numFmtId="0" fontId="28" fillId="0" borderId="2" xfId="31" applyBorder="1" applyAlignment="1" applyProtection="1">
      <alignment horizontal="left" vertical="top" wrapText="1"/>
      <protection hidden="1"/>
    </xf>
    <xf numFmtId="0" fontId="28" fillId="0" borderId="50" xfId="31" applyBorder="1" applyAlignment="1" applyProtection="1">
      <alignment horizontal="left" vertical="top" wrapText="1"/>
      <protection hidden="1"/>
    </xf>
    <xf numFmtId="164" fontId="10" fillId="2" borderId="49" xfId="16" applyFont="1" applyFill="1" applyBorder="1" applyAlignment="1" applyProtection="1">
      <alignment horizontal="right" vertical="center"/>
      <protection hidden="1"/>
    </xf>
    <xf numFmtId="164" fontId="10" fillId="2" borderId="50" xfId="16" applyFont="1" applyFill="1" applyBorder="1" applyAlignment="1" applyProtection="1">
      <alignment horizontal="right" vertical="center"/>
      <protection hidden="1"/>
    </xf>
    <xf numFmtId="0" fontId="10" fillId="0" borderId="9" xfId="43" applyFont="1" applyBorder="1" applyAlignment="1" applyProtection="1">
      <alignment horizontal="left" vertical="top" wrapText="1"/>
      <protection hidden="1"/>
    </xf>
    <xf numFmtId="0" fontId="10" fillId="0" borderId="0" xfId="43" applyFont="1" applyAlignment="1" applyProtection="1">
      <alignment horizontal="left" vertical="top" wrapText="1"/>
      <protection hidden="1"/>
    </xf>
    <xf numFmtId="0" fontId="10" fillId="0" borderId="10" xfId="43" applyFont="1" applyBorder="1" applyAlignment="1" applyProtection="1">
      <alignment horizontal="left" vertical="top" wrapText="1"/>
      <protection hidden="1"/>
    </xf>
    <xf numFmtId="2" fontId="19" fillId="2" borderId="49" xfId="43" applyNumberFormat="1" applyFont="1" applyFill="1" applyBorder="1" applyAlignment="1" applyProtection="1">
      <alignment horizontal="right" vertical="center"/>
      <protection hidden="1"/>
    </xf>
    <xf numFmtId="2" fontId="19" fillId="2" borderId="50" xfId="43" applyNumberFormat="1" applyFont="1" applyFill="1" applyBorder="1" applyAlignment="1" applyProtection="1">
      <alignment horizontal="right" vertical="center"/>
      <protection hidden="1"/>
    </xf>
    <xf numFmtId="0" fontId="10" fillId="0" borderId="51" xfId="43" applyFont="1" applyBorder="1" applyAlignment="1" applyProtection="1">
      <alignment horizontal="left" vertical="center"/>
      <protection hidden="1"/>
    </xf>
    <xf numFmtId="0" fontId="10" fillId="0" borderId="7" xfId="43" applyFont="1" applyBorder="1" applyAlignment="1" applyProtection="1">
      <alignment horizontal="left" vertical="center"/>
      <protection hidden="1"/>
    </xf>
    <xf numFmtId="0" fontId="52" fillId="0" borderId="0" xfId="0" applyFont="1" applyAlignment="1">
      <alignment horizontal="center" vertical="center" wrapText="1"/>
    </xf>
    <xf numFmtId="0" fontId="52" fillId="0" borderId="18" xfId="0" applyFont="1" applyBorder="1" applyAlignment="1">
      <alignment horizontal="left" vertical="center" wrapText="1"/>
    </xf>
    <xf numFmtId="0" fontId="45" fillId="0" borderId="18" xfId="0" applyFont="1" applyBorder="1" applyAlignment="1" applyProtection="1">
      <alignment horizontal="left" vertical="center"/>
      <protection hidden="1"/>
    </xf>
    <xf numFmtId="0" fontId="54" fillId="5" borderId="0" xfId="0" applyFont="1" applyFill="1" applyAlignment="1">
      <alignment horizontal="center" vertical="top"/>
    </xf>
    <xf numFmtId="0" fontId="47" fillId="0" borderId="18" xfId="0" applyFont="1" applyBorder="1" applyAlignment="1">
      <alignment horizontal="left" vertical="center"/>
    </xf>
    <xf numFmtId="0" fontId="46" fillId="0" borderId="18" xfId="0" applyFont="1" applyBorder="1" applyAlignment="1" applyProtection="1">
      <alignment horizontal="right" vertical="center" wrapText="1"/>
      <protection hidden="1"/>
    </xf>
    <xf numFmtId="0" fontId="42" fillId="0" borderId="18" xfId="0" applyFont="1" applyBorder="1" applyAlignment="1" applyProtection="1">
      <alignment horizontal="right" vertical="center"/>
      <protection hidden="1"/>
    </xf>
    <xf numFmtId="0" fontId="45" fillId="0" borderId="37" xfId="0" applyFont="1" applyBorder="1" applyAlignment="1" applyProtection="1">
      <alignment horizontal="left" vertical="center" wrapText="1"/>
      <protection hidden="1"/>
    </xf>
    <xf numFmtId="0" fontId="45" fillId="0" borderId="3" xfId="0" applyFont="1" applyBorder="1" applyAlignment="1" applyProtection="1">
      <alignment horizontal="left" vertical="center" wrapText="1"/>
      <protection hidden="1"/>
    </xf>
    <xf numFmtId="0" fontId="45" fillId="0" borderId="11" xfId="0" applyFont="1" applyBorder="1" applyAlignment="1" applyProtection="1">
      <alignment horizontal="left" vertical="center" wrapText="1"/>
      <protection hidden="1"/>
    </xf>
    <xf numFmtId="0" fontId="50" fillId="0" borderId="0" xfId="0" applyFont="1" applyAlignment="1" applyProtection="1">
      <alignment horizontal="center" vertical="center" wrapText="1"/>
      <protection hidden="1"/>
    </xf>
    <xf numFmtId="0" fontId="4" fillId="0" borderId="0" xfId="0" applyFont="1" applyAlignment="1" applyProtection="1">
      <alignment horizontal="left" vertical="center"/>
      <protection hidden="1"/>
    </xf>
    <xf numFmtId="0" fontId="4" fillId="0" borderId="0" xfId="0" applyFont="1" applyAlignment="1" applyProtection="1">
      <alignment vertical="center"/>
      <protection hidden="1"/>
    </xf>
    <xf numFmtId="0" fontId="49" fillId="5" borderId="39" xfId="0" applyFont="1" applyFill="1" applyBorder="1" applyAlignment="1" applyProtection="1">
      <alignment horizontal="center" vertical="center"/>
      <protection hidden="1"/>
    </xf>
    <xf numFmtId="0" fontId="6" fillId="0" borderId="18" xfId="0" applyFont="1" applyBorder="1" applyAlignment="1" applyProtection="1">
      <alignment horizontal="right" vertical="center"/>
      <protection hidden="1"/>
    </xf>
    <xf numFmtId="0" fontId="29" fillId="0" borderId="37" xfId="0" applyFont="1" applyBorder="1" applyAlignment="1">
      <alignment horizontal="left" vertical="center" wrapText="1"/>
    </xf>
    <xf numFmtId="0" fontId="29" fillId="0" borderId="11" xfId="0" applyFont="1" applyBorder="1" applyAlignment="1">
      <alignment horizontal="left" vertical="center" wrapText="1"/>
    </xf>
    <xf numFmtId="0" fontId="29" fillId="0" borderId="18" xfId="0" applyFont="1" applyBorder="1" applyAlignment="1">
      <alignment horizontal="left" vertical="center" wrapText="1"/>
    </xf>
    <xf numFmtId="0" fontId="5" fillId="0" borderId="18" xfId="0" applyFont="1" applyBorder="1" applyAlignment="1">
      <alignment horizontal="left" vertical="center" wrapText="1"/>
    </xf>
    <xf numFmtId="0" fontId="19" fillId="0" borderId="37" xfId="0" applyFont="1" applyBorder="1" applyAlignment="1">
      <alignment horizontal="left" vertical="center" wrapText="1"/>
    </xf>
    <xf numFmtId="0" fontId="19" fillId="0" borderId="11" xfId="0" applyFont="1" applyBorder="1" applyAlignment="1">
      <alignment horizontal="left" vertical="center" wrapText="1"/>
    </xf>
    <xf numFmtId="0" fontId="10" fillId="0" borderId="18" xfId="0" applyFont="1" applyBorder="1" applyAlignment="1">
      <alignment horizontal="justify" vertical="center" wrapText="1"/>
    </xf>
    <xf numFmtId="0" fontId="0" fillId="0" borderId="18" xfId="0" applyBorder="1" applyAlignment="1">
      <alignment horizontal="justify" vertical="center" wrapText="1"/>
    </xf>
    <xf numFmtId="0" fontId="10" fillId="0" borderId="37" xfId="0" applyFont="1" applyBorder="1" applyAlignment="1">
      <alignment horizontal="center" vertical="center" wrapText="1"/>
    </xf>
    <xf numFmtId="0" fontId="10" fillId="0" borderId="11" xfId="0" applyFont="1" applyBorder="1" applyAlignment="1">
      <alignment horizontal="center" vertical="center" wrapText="1"/>
    </xf>
    <xf numFmtId="0" fontId="5" fillId="0" borderId="37" xfId="0" applyFont="1" applyBorder="1" applyAlignment="1">
      <alignment horizontal="left" vertical="center" wrapText="1"/>
    </xf>
    <xf numFmtId="0" fontId="5" fillId="0" borderId="11" xfId="0" applyFont="1" applyBorder="1" applyAlignment="1">
      <alignment horizontal="left" vertical="center" wrapText="1"/>
    </xf>
    <xf numFmtId="0" fontId="29" fillId="0" borderId="18" xfId="0" applyFont="1" applyBorder="1" applyAlignment="1">
      <alignment horizontal="justify" vertical="center" wrapText="1"/>
    </xf>
    <xf numFmtId="0" fontId="2" fillId="0" borderId="18" xfId="0" applyFont="1" applyBorder="1" applyAlignment="1" applyProtection="1">
      <alignment horizontal="justify" vertical="center" wrapText="1"/>
      <protection hidden="1"/>
    </xf>
    <xf numFmtId="0" fontId="19" fillId="0" borderId="18" xfId="0" applyFont="1" applyBorder="1" applyAlignment="1" applyProtection="1">
      <alignment horizontal="left" vertical="center" wrapText="1"/>
      <protection hidden="1"/>
    </xf>
    <xf numFmtId="0" fontId="5" fillId="0" borderId="18" xfId="0" applyFont="1" applyBorder="1" applyAlignment="1">
      <alignment horizontal="center" vertical="center" wrapText="1"/>
    </xf>
    <xf numFmtId="0" fontId="0" fillId="0" borderId="18" xfId="0" applyBorder="1" applyAlignment="1">
      <alignment vertical="center"/>
    </xf>
    <xf numFmtId="0" fontId="29" fillId="0" borderId="18" xfId="0" applyFont="1" applyBorder="1" applyAlignment="1">
      <alignment horizontal="center" vertical="center" wrapText="1"/>
    </xf>
    <xf numFmtId="0" fontId="3" fillId="0" borderId="0" xfId="40" quotePrefix="1" applyFont="1" applyAlignment="1">
      <alignment horizontal="center" vertical="center"/>
    </xf>
    <xf numFmtId="0" fontId="7" fillId="0" borderId="53" xfId="36" applyBorder="1" applyAlignment="1">
      <alignment horizontal="left" vertical="center" indent="2"/>
    </xf>
    <xf numFmtId="0" fontId="7" fillId="0" borderId="44" xfId="36" applyBorder="1" applyAlignment="1">
      <alignment horizontal="left" vertical="center" indent="2"/>
    </xf>
    <xf numFmtId="0" fontId="7" fillId="2" borderId="44" xfId="36" applyFill="1" applyBorder="1" applyAlignment="1" applyProtection="1">
      <alignment horizontal="left" vertical="center"/>
      <protection locked="0"/>
    </xf>
    <xf numFmtId="0" fontId="7" fillId="0" borderId="52" xfId="36" applyBorder="1" applyAlignment="1">
      <alignment horizontal="left" vertical="center" indent="2"/>
    </xf>
    <xf numFmtId="0" fontId="7" fillId="0" borderId="0" xfId="36" applyAlignment="1">
      <alignment horizontal="left" vertical="center" indent="2"/>
    </xf>
    <xf numFmtId="0" fontId="7" fillId="0" borderId="52" xfId="36" applyBorder="1" applyAlignment="1">
      <alignment horizontal="justify" vertical="center" wrapText="1"/>
    </xf>
    <xf numFmtId="0" fontId="7" fillId="0" borderId="0" xfId="40" applyFont="1" applyAlignment="1">
      <alignment horizontal="justify" vertical="top"/>
    </xf>
    <xf numFmtId="173" fontId="8" fillId="0" borderId="0" xfId="40" applyNumberFormat="1" applyFont="1" applyAlignment="1">
      <alignment horizontal="left" vertical="center" indent="1"/>
    </xf>
    <xf numFmtId="0" fontId="7" fillId="0" borderId="0" xfId="40" applyFont="1" applyAlignment="1">
      <alignment horizontal="left" vertical="top" wrapText="1"/>
    </xf>
    <xf numFmtId="0" fontId="7" fillId="0" borderId="0" xfId="40" applyFont="1" applyAlignment="1">
      <alignment horizontal="center" vertical="top"/>
    </xf>
    <xf numFmtId="0" fontId="8" fillId="0" borderId="0" xfId="40" applyFont="1" applyAlignment="1">
      <alignment horizontal="justify" vertical="center"/>
    </xf>
    <xf numFmtId="0" fontId="7" fillId="0" borderId="0" xfId="40" applyFont="1" applyAlignment="1">
      <alignment horizontal="justify" vertical="center"/>
    </xf>
    <xf numFmtId="0" fontId="8" fillId="0" borderId="0" xfId="40" applyFont="1" applyAlignment="1">
      <alignment horizontal="center" vertical="center"/>
    </xf>
    <xf numFmtId="0" fontId="7" fillId="2" borderId="0" xfId="40" applyFont="1" applyFill="1" applyAlignment="1" applyProtection="1">
      <alignment horizontal="left" vertical="center"/>
      <protection locked="0"/>
    </xf>
    <xf numFmtId="173" fontId="7" fillId="0" borderId="0" xfId="40" applyNumberFormat="1" applyFont="1" applyAlignment="1">
      <alignment horizontal="left" vertical="center"/>
    </xf>
    <xf numFmtId="0" fontId="8" fillId="0" borderId="0" xfId="40" applyFont="1" applyAlignment="1">
      <alignment horizontal="justify" vertical="top"/>
    </xf>
    <xf numFmtId="9" fontId="1" fillId="7" borderId="18" xfId="53" applyFont="1" applyFill="1" applyBorder="1" applyAlignment="1" applyProtection="1">
      <alignment horizontal="center"/>
      <protection locked="0"/>
    </xf>
    <xf numFmtId="9" fontId="42" fillId="7" borderId="18" xfId="53" applyFont="1" applyFill="1" applyBorder="1" applyAlignment="1" applyProtection="1">
      <alignment vertical="center"/>
      <protection locked="0"/>
    </xf>
    <xf numFmtId="0" fontId="53" fillId="0" borderId="18" xfId="0" applyFont="1" applyBorder="1" applyAlignment="1" applyProtection="1">
      <alignment horizontal="right" vertical="center"/>
      <protection hidden="1"/>
    </xf>
    <xf numFmtId="0" fontId="42" fillId="0" borderId="18" xfId="0" applyFont="1" applyBorder="1" applyAlignment="1" applyProtection="1">
      <alignment horizontal="right" vertical="center" wrapText="1"/>
      <protection hidden="1"/>
    </xf>
    <xf numFmtId="10" fontId="55" fillId="0" borderId="18" xfId="53" applyNumberFormat="1" applyFont="1" applyBorder="1" applyAlignment="1">
      <alignment horizontal="center" vertical="center" readingOrder="1"/>
    </xf>
    <xf numFmtId="164" fontId="45" fillId="0" borderId="18" xfId="7" applyFont="1" applyBorder="1" applyAlignment="1" applyProtection="1">
      <alignment vertical="center" wrapText="1"/>
      <protection hidden="1"/>
    </xf>
    <xf numFmtId="164" fontId="44" fillId="0" borderId="18" xfId="7" applyFont="1" applyBorder="1" applyAlignment="1">
      <alignment horizontal="right" vertical="center"/>
    </xf>
    <xf numFmtId="164" fontId="47" fillId="0" borderId="18" xfId="7" applyFont="1" applyBorder="1" applyAlignment="1" applyProtection="1">
      <alignment vertical="center"/>
      <protection hidden="1"/>
    </xf>
    <xf numFmtId="9" fontId="1" fillId="7" borderId="14" xfId="53" applyFont="1" applyFill="1" applyBorder="1" applyAlignment="1" applyProtection="1">
      <alignment horizontal="center" vertical="center" wrapText="1"/>
      <protection locked="0"/>
    </xf>
    <xf numFmtId="0" fontId="39" fillId="0" borderId="14" xfId="0" applyFont="1" applyBorder="1" applyAlignment="1" applyProtection="1">
      <alignment horizontal="center" vertical="center"/>
      <protection hidden="1"/>
    </xf>
    <xf numFmtId="0" fontId="39" fillId="0" borderId="18" xfId="0" applyFont="1" applyBorder="1" applyAlignment="1">
      <alignment horizontal="justify" vertical="top" wrapText="1"/>
    </xf>
    <xf numFmtId="0" fontId="63" fillId="0" borderId="18" xfId="0" applyFont="1" applyBorder="1" applyAlignment="1">
      <alignment vertical="top" wrapText="1"/>
    </xf>
    <xf numFmtId="0" fontId="64" fillId="0" borderId="18" xfId="0" applyFont="1" applyBorder="1" applyAlignment="1">
      <alignment horizontal="justify" vertical="top" wrapText="1"/>
    </xf>
    <xf numFmtId="0" fontId="61" fillId="0" borderId="0" xfId="0" applyFont="1" applyAlignment="1" applyProtection="1">
      <alignment vertical="center"/>
      <protection hidden="1"/>
    </xf>
    <xf numFmtId="0" fontId="2" fillId="0" borderId="0" xfId="0" applyFont="1" applyAlignment="1" applyProtection="1">
      <alignment vertical="center"/>
      <protection hidden="1"/>
    </xf>
    <xf numFmtId="0" fontId="4" fillId="0" borderId="18" xfId="0" applyFont="1" applyBorder="1" applyAlignment="1">
      <alignment horizontal="center" vertical="center" wrapText="1"/>
    </xf>
    <xf numFmtId="2" fontId="60" fillId="7" borderId="14" xfId="54" applyNumberFormat="1" applyFont="1" applyBorder="1" applyAlignment="1" applyProtection="1">
      <alignment horizontal="center" vertical="center"/>
      <protection locked="0"/>
    </xf>
    <xf numFmtId="2" fontId="60" fillId="7" borderId="18" xfId="54" applyNumberFormat="1" applyFont="1" applyBorder="1" applyAlignment="1">
      <alignment horizontal="center" vertical="center"/>
    </xf>
    <xf numFmtId="2" fontId="60" fillId="7" borderId="18" xfId="54" applyNumberFormat="1" applyFont="1" applyBorder="1" applyAlignment="1" applyProtection="1">
      <alignment horizontal="center" vertical="center"/>
      <protection locked="0"/>
    </xf>
    <xf numFmtId="164" fontId="39" fillId="0" borderId="18" xfId="7" applyFont="1" applyBorder="1" applyAlignment="1">
      <alignment horizontal="right" vertical="center" readingOrder="1"/>
    </xf>
    <xf numFmtId="164" fontId="4" fillId="0" borderId="18" xfId="7" applyFont="1" applyBorder="1" applyAlignment="1" applyProtection="1">
      <alignment horizontal="right" vertical="center"/>
      <protection hidden="1"/>
    </xf>
    <xf numFmtId="164" fontId="51" fillId="0" borderId="18" xfId="7" applyFont="1" applyBorder="1" applyAlignment="1" applyProtection="1">
      <alignment horizontal="right" vertical="center" wrapText="1"/>
      <protection hidden="1"/>
    </xf>
    <xf numFmtId="0" fontId="0" fillId="0" borderId="18" xfId="0" applyBorder="1" applyAlignment="1">
      <alignment vertical="center" wrapText="1"/>
    </xf>
    <xf numFmtId="0" fontId="45" fillId="0" borderId="37" xfId="0" applyFont="1" applyBorder="1" applyAlignment="1" applyProtection="1">
      <alignment horizontal="center" vertical="center"/>
      <protection hidden="1"/>
    </xf>
    <xf numFmtId="0" fontId="45" fillId="0" borderId="11" xfId="0" applyFont="1" applyBorder="1" applyAlignment="1" applyProtection="1">
      <alignment horizontal="center" vertical="center"/>
      <protection hidden="1"/>
    </xf>
    <xf numFmtId="0" fontId="45" fillId="0" borderId="37" xfId="0" applyFont="1" applyBorder="1" applyAlignment="1" applyProtection="1">
      <alignment horizontal="center"/>
      <protection hidden="1"/>
    </xf>
    <xf numFmtId="0" fontId="45" fillId="0" borderId="11" xfId="0" applyFont="1" applyBorder="1" applyAlignment="1" applyProtection="1">
      <alignment horizontal="center"/>
      <protection hidden="1"/>
    </xf>
  </cellXfs>
  <cellStyles count="55">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Formula" xfId="19" xr:uid="{00000000-0005-0000-0000-000012000000}"/>
    <cellStyle name="Good" xfId="54" builtinId="26"/>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2" xfId="48" xr:uid="{00000000-0005-0000-0000-000030000000}"/>
    <cellStyle name="Percent" xfId="53" builtinId="5"/>
    <cellStyle name="Percent 2" xfId="49" xr:uid="{00000000-0005-0000-0000-000032000000}"/>
    <cellStyle name="Popis" xfId="50" xr:uid="{00000000-0005-0000-0000-000033000000}"/>
    <cellStyle name="Sledovaný hypertextový odkaz" xfId="51" xr:uid="{00000000-0005-0000-0000-000034000000}"/>
    <cellStyle name="Standard_BS14" xfId="52" xr:uid="{00000000-0005-0000-0000-000035000000}"/>
  </cellStyles>
  <dxfs count="8">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row r="12">
          <cell r="B12" t="str">
            <v xml:space="preserve">Printed Name </v>
          </cell>
        </row>
      </sheetData>
      <sheetData sheetId="2"/>
      <sheetData sheetId="3"/>
      <sheetData sheetId="4"/>
      <sheetData sheetId="5"/>
      <sheetData sheetId="6"/>
      <sheetData sheetId="7"/>
      <sheetData sheetId="8"/>
      <sheetData sheetId="9"/>
      <sheetData sheetId="10"/>
      <sheetData sheetId="11"/>
      <sheetData sheetId="12"/>
      <sheetData sheetId="13">
        <row r="9">
          <cell r="G9" t="str">
            <v>Contracts &amp; Materials Department</v>
          </cell>
        </row>
      </sheetData>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21"/>
  <sheetViews>
    <sheetView tabSelected="1" view="pageBreakPreview" topLeftCell="B1" zoomScale="130" zoomScaleNormal="100" zoomScaleSheetLayoutView="130" workbookViewId="0">
      <selection activeCell="D5" sqref="D5"/>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46.5" customHeight="1">
      <c r="B1" s="243" t="s">
        <v>385</v>
      </c>
      <c r="C1" s="243"/>
      <c r="D1" s="243"/>
      <c r="E1" s="124"/>
    </row>
    <row r="2" spans="2:5" ht="25.5" customHeight="1">
      <c r="B2" s="243" t="s">
        <v>407</v>
      </c>
      <c r="C2" s="243"/>
      <c r="D2" s="243"/>
      <c r="E2" s="123"/>
    </row>
    <row r="3" spans="2:5" ht="20.25" customHeight="1">
      <c r="B3" s="244" t="s">
        <v>99</v>
      </c>
      <c r="C3" s="244"/>
      <c r="D3" s="244"/>
    </row>
    <row r="4" spans="2:5" ht="17.25" thickBot="1">
      <c r="B4" s="85"/>
      <c r="C4" s="85"/>
      <c r="D4" s="86"/>
    </row>
    <row r="5" spans="2:5" ht="32.25" customHeight="1">
      <c r="B5" s="87" t="s">
        <v>248</v>
      </c>
      <c r="C5" s="88"/>
      <c r="D5" s="113" t="s">
        <v>87</v>
      </c>
    </row>
    <row r="6" spans="2:5" ht="36" hidden="1" customHeight="1">
      <c r="B6" s="89"/>
      <c r="C6" s="90"/>
      <c r="D6" s="119"/>
    </row>
    <row r="7" spans="2:5" ht="31.5" hidden="1" customHeight="1">
      <c r="B7" s="91" t="str">
        <f>IF(D5= "Joint Venture Bid", "Total Nos. of  Partners in the JV [excluding the Lead Partner]", "")</f>
        <v/>
      </c>
      <c r="C7" s="92"/>
      <c r="D7" s="120" t="s">
        <v>100</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216</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314</v>
      </c>
      <c r="C14" s="106"/>
      <c r="D14" s="116"/>
      <c r="E14" s="84" t="b">
        <f>ISBLANK(D14)</f>
        <v>1</v>
      </c>
    </row>
    <row r="15" spans="2:5" ht="23.25" customHeight="1">
      <c r="B15" s="105" t="s">
        <v>315</v>
      </c>
      <c r="C15" s="106"/>
      <c r="D15" s="115"/>
      <c r="E15" s="84" t="b">
        <f>ISBLANK(D15)</f>
        <v>1</v>
      </c>
    </row>
    <row r="16" spans="2:5" ht="25.5" customHeight="1">
      <c r="B16" s="105" t="s">
        <v>218</v>
      </c>
      <c r="C16" s="106"/>
      <c r="D16" s="116"/>
      <c r="E16" s="84" t="b">
        <f>ISBLANK(D16)</f>
        <v>1</v>
      </c>
    </row>
    <row r="17" spans="2:6" ht="23.25" customHeight="1">
      <c r="B17" s="105" t="s">
        <v>219</v>
      </c>
      <c r="C17" s="106"/>
      <c r="D17" s="117"/>
      <c r="E17" s="84" t="b">
        <f>ISBLANK(D17)</f>
        <v>1</v>
      </c>
    </row>
    <row r="18" spans="2:6" ht="19.5" customHeight="1">
      <c r="B18" s="107"/>
      <c r="C18" s="108"/>
      <c r="D18" s="109"/>
      <c r="F18" s="200"/>
    </row>
    <row r="19" spans="2:6" ht="21.75" customHeight="1">
      <c r="B19" s="105" t="s">
        <v>16</v>
      </c>
      <c r="C19" s="106"/>
      <c r="D19" s="122"/>
      <c r="E19" s="84" t="b">
        <f>ISBLANK(D19)</f>
        <v>1</v>
      </c>
    </row>
    <row r="20" spans="2:6" ht="22.5" customHeight="1" thickBot="1">
      <c r="B20" s="110" t="s">
        <v>17</v>
      </c>
      <c r="C20" s="111"/>
      <c r="D20" s="118"/>
      <c r="E20" s="84" t="b">
        <f>ISBLANK(D20)</f>
        <v>1</v>
      </c>
      <c r="F20" s="200" t="str">
        <f>IF(COUNTIF(E11:E20,"TRUE"),"False","Sheet OK")</f>
        <v>False</v>
      </c>
    </row>
    <row r="21" spans="2:6" ht="28.5">
      <c r="D21" s="201" t="str">
        <f>IF(F20="False","ENTER DETAILS","Sheet OK")</f>
        <v>ENTER DETAILS</v>
      </c>
    </row>
  </sheetData>
  <sheetProtection algorithmName="SHA-512" hashValue="mmyIP1AbPLaJPJV644HFKRe/9TJ3IfvzXXtB+GTWvpR8vUPKWoYGqGecOejCPQ6k+natTLhBfCzcizqtWoivVg==" saltValue="V6QnRi+E/2IHMl/w010DFw==" spinCount="100000" sheet="1" formatColumns="0" formatRows="0" selectLockedCells="1"/>
  <customSheetViews>
    <customSheetView guid="{27F75044-6024-4403-9A39-D72B9CCD332B}" showPageBreaks="1" printArea="1" hiddenRows="1" hiddenColumns="1" topLeftCell="B1">
      <selection activeCell="D5" sqref="D5"/>
      <pageMargins left="0.86" right="0.32" top="0.71" bottom="0.31" header="0.54" footer="0.19"/>
      <pageSetup scale="105" orientation="portrait" r:id="rId1"/>
      <headerFooter alignWithMargins="0"/>
    </customSheetView>
    <customSheetView guid="{A60C0BDD-7FB1-4EBA-A0E1-529280DA1A28}" hiddenRows="1" hiddenColumns="1" topLeftCell="B1">
      <selection activeCell="D11" sqref="D11"/>
      <pageMargins left="0.86" right="0.32" top="0.71" bottom="0.31" header="0.54" footer="0.19"/>
      <pageSetup scale="105" orientation="portrait" r:id="rId2"/>
      <headerFooter alignWithMargins="0"/>
    </customSheetView>
    <customSheetView guid="{9CE94B9F-4902-4B08-AE4E-74E93D8E789E}" hiddenRows="1" hiddenColumns="1" topLeftCell="B45">
      <selection activeCell="D30" sqref="D30"/>
      <pageMargins left="0.86" right="0.32" top="0.71" bottom="0.31" header="0.54" footer="0.19"/>
      <pageSetup scale="105" orientation="portrait" r:id="rId3"/>
      <headerFooter alignWithMargins="0"/>
    </customSheetView>
    <customSheetView guid="{61A8E90E-9DEC-4083-98B2-482D9678BA93}" hiddenRows="1" hiddenColumns="1" topLeftCell="B1">
      <selection activeCell="B11" sqref="A11:IV12"/>
      <pageMargins left="0.86" right="0.32" top="0.71" bottom="0.31" header="0.54" footer="0.19"/>
      <pageSetup scale="105" orientation="portrait" horizontalDpi="300" verticalDpi="300" r:id="rId4"/>
      <headerFooter alignWithMargins="0"/>
    </customSheetView>
    <customSheetView guid="{629BDD3E-4046-451D-8D01-11325237A091}" hiddenRows="1" hiddenColumns="1" topLeftCell="B19">
      <selection activeCell="D6" sqref="D6"/>
      <pageMargins left="0.86" right="0.32" top="0.71" bottom="0.31" header="0.54" footer="0.19"/>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86" right="0.32" top="0.71" bottom="0.31" header="0.54" footer="0.19"/>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86" right="0.32" top="0.71" bottom="0.31" header="0.54" footer="0.19"/>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86" right="0.32" top="0.71" bottom="0.31" header="0.54" footer="0.19"/>
      <pageSetup scale="105" orientation="portrait" horizontalDpi="300" verticalDpi="300" r:id="rId8"/>
      <headerFooter alignWithMargins="0"/>
    </customSheetView>
    <customSheetView guid="{863DE73B-EDD5-4C94-B877-7C156CB081F7}" hiddenRows="1" hiddenColumns="1" topLeftCell="B1">
      <selection activeCell="D33" sqref="D33"/>
      <pageMargins left="0.86" right="0.32" top="0.71" bottom="0.31" header="0.54" footer="0.19"/>
      <pageSetup scale="105" orientation="portrait" horizontalDpi="300" verticalDpi="300" r:id="rId9"/>
      <headerFooter alignWithMargins="0"/>
    </customSheetView>
    <customSheetView guid="{DF819C10-7533-4A2E-B278-90B3B38A4AE6}" hiddenRows="1" hiddenColumns="1" topLeftCell="B18">
      <selection activeCell="D30" sqref="D30"/>
      <pageMargins left="0.86" right="0.32" top="0.71" bottom="0.31" header="0.54" footer="0.19"/>
      <pageSetup scale="105" orientation="portrait" r:id="rId10"/>
      <headerFooter alignWithMargins="0"/>
    </customSheetView>
    <customSheetView guid="{6F637C86-117D-4792-B5D4-37E20B1C50B5}" hiddenRows="1" hiddenColumns="1" topLeftCell="B1">
      <selection activeCell="D11" sqref="D11"/>
      <pageMargins left="0.86" right="0.32" top="0.71" bottom="0.31" header="0.54" footer="0.19"/>
      <pageSetup scale="105" orientation="portrait" r:id="rId11"/>
      <headerFooter alignWithMargins="0"/>
    </customSheetView>
  </customSheetViews>
  <mergeCells count="3">
    <mergeCell ref="B1:D1"/>
    <mergeCell ref="B2:D2"/>
    <mergeCell ref="B3:D3"/>
  </mergeCells>
  <phoneticPr fontId="28" type="noConversion"/>
  <conditionalFormatting sqref="D7">
    <cfRule type="expression" dxfId="7" priority="15" stopIfTrue="1">
      <formula>$B$7="Total Nos. of  Partners in the JV [excluding the Lead Partner]"</formula>
    </cfRule>
  </conditionalFormatting>
  <conditionalFormatting sqref="D8">
    <cfRule type="expression" dxfId="6" priority="16" stopIfTrue="1">
      <formula>$V$7=0</formula>
    </cfRule>
  </conditionalFormatting>
  <conditionalFormatting sqref="D21">
    <cfRule type="containsText" dxfId="5" priority="1" stopIfTrue="1" operator="containsText" text="DETAILS">
      <formula>NOT(ISERROR(SEARCH("DETAILS",D21)))</formula>
    </cfRule>
    <cfRule type="containsText" dxfId="4" priority="2" stopIfTrue="1" operator="containsText" text="Invalid">
      <formula>NOT(ISERROR(SEARCH("Invalid",D21)))</formula>
    </cfRule>
    <cfRule type="colorScale" priority="3">
      <colorScale>
        <cfvo type="min"/>
        <cfvo type="max"/>
        <color rgb="FF92D050"/>
        <color rgb="FF92D050"/>
      </colorScale>
    </cfRule>
  </conditionalFormatting>
  <dataValidations count="4">
    <dataValidation type="list" allowBlank="1" showInputMessage="1" showErrorMessage="1" sqref="D7" xr:uid="{00000000-0002-0000-0000-000000000000}">
      <formula1>#REF!</formula1>
    </dataValidation>
    <dataValidation type="list" allowBlank="1" showInputMessage="1" showErrorMessage="1" sqref="D5" xr:uid="{00000000-0002-0000-0000-000001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1.2849999999999999" bottom="0.31" header="0.54" footer="0.19"/>
  <pageSetup paperSize="9" scale="99"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86</v>
      </c>
    </row>
    <row r="2" spans="1:9" ht="15.75">
      <c r="A2" s="75"/>
      <c r="B2" s="75"/>
      <c r="C2" s="75"/>
      <c r="D2" s="75"/>
      <c r="E2" s="75"/>
    </row>
    <row r="3" spans="1:9" ht="63.75" customHeight="1">
      <c r="A3" s="247" t="e">
        <f>#REF!</f>
        <v>#REF!</v>
      </c>
      <c r="B3" s="247"/>
      <c r="C3" s="247"/>
      <c r="D3" s="247"/>
      <c r="E3" s="247"/>
      <c r="F3" s="54"/>
      <c r="G3" s="54"/>
      <c r="H3" s="54"/>
    </row>
    <row r="4" spans="1:9" ht="20.100000000000001" customHeight="1">
      <c r="A4" s="72"/>
      <c r="H4" s="22"/>
      <c r="I4" s="23"/>
    </row>
    <row r="5" spans="1:9" ht="20.100000000000001" customHeight="1">
      <c r="A5" s="248" t="s">
        <v>101</v>
      </c>
      <c r="B5" s="248"/>
      <c r="C5" s="248"/>
      <c r="D5" s="248"/>
      <c r="E5" s="248"/>
      <c r="F5" s="24"/>
      <c r="H5" s="22"/>
      <c r="I5" s="23"/>
    </row>
    <row r="6" spans="1:9" ht="20.100000000000001" customHeight="1">
      <c r="A6" s="76"/>
      <c r="H6" s="22"/>
      <c r="I6" s="23"/>
    </row>
    <row r="7" spans="1:9" ht="20.100000000000001" customHeight="1">
      <c r="A7" s="63" t="s">
        <v>57</v>
      </c>
      <c r="E7" s="65" t="s">
        <v>57</v>
      </c>
      <c r="H7" s="22"/>
      <c r="I7" s="23"/>
    </row>
    <row r="8" spans="1:9" ht="36" customHeight="1">
      <c r="A8" s="249" t="e">
        <f>#REF!</f>
        <v>#REF!</v>
      </c>
      <c r="B8" s="249"/>
      <c r="C8" s="249"/>
      <c r="D8" s="249"/>
      <c r="E8" s="66" t="e">
        <f>#REF!</f>
        <v>#REF!</v>
      </c>
      <c r="H8" s="22"/>
      <c r="I8" s="23"/>
    </row>
    <row r="9" spans="1:9">
      <c r="A9" s="77" t="s">
        <v>13</v>
      </c>
      <c r="B9" s="250" t="e">
        <f>#REF!</f>
        <v>#REF!</v>
      </c>
      <c r="C9" s="250"/>
      <c r="D9" s="250"/>
      <c r="E9" s="66" t="e">
        <f>#REF!</f>
        <v>#REF!</v>
      </c>
      <c r="H9" s="22"/>
      <c r="I9" s="23"/>
    </row>
    <row r="10" spans="1:9">
      <c r="A10" s="77" t="s">
        <v>14</v>
      </c>
      <c r="B10" s="245" t="e">
        <f>#REF!</f>
        <v>#REF!</v>
      </c>
      <c r="C10" s="245"/>
      <c r="D10" s="245"/>
      <c r="E10" s="66" t="e">
        <f>#REF!</f>
        <v>#REF!</v>
      </c>
      <c r="H10" s="22"/>
      <c r="I10" s="23"/>
    </row>
    <row r="11" spans="1:9">
      <c r="B11" s="245" t="e">
        <f>#REF!</f>
        <v>#REF!</v>
      </c>
      <c r="C11" s="245"/>
      <c r="D11" s="245"/>
      <c r="E11" s="66" t="e">
        <f>#REF!</f>
        <v>#REF!</v>
      </c>
    </row>
    <row r="12" spans="1:9">
      <c r="A12" s="76"/>
      <c r="B12" s="245" t="e">
        <f>#REF!</f>
        <v>#REF!</v>
      </c>
      <c r="C12" s="245"/>
      <c r="D12" s="245"/>
      <c r="E12" s="78" t="e">
        <f>#REF!</f>
        <v>#REF!</v>
      </c>
    </row>
    <row r="13" spans="1:9" ht="20.100000000000001" customHeight="1">
      <c r="A13" s="76"/>
      <c r="B13" s="79"/>
      <c r="C13" s="79"/>
      <c r="D13" s="79"/>
      <c r="E13" s="62"/>
    </row>
    <row r="14" spans="1:9" ht="20.100000000000001" customHeight="1">
      <c r="A14" s="67" t="s">
        <v>72</v>
      </c>
    </row>
    <row r="15" spans="1:9" ht="20.100000000000001" customHeight="1">
      <c r="A15" s="76"/>
    </row>
    <row r="16" spans="1:9" ht="24.75" customHeight="1">
      <c r="A16" s="246" t="s">
        <v>58</v>
      </c>
      <c r="B16" s="246"/>
      <c r="C16" s="246"/>
      <c r="D16" s="246"/>
      <c r="E16" s="246"/>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23</v>
      </c>
      <c r="B24" s="81">
        <f>'Name of Bidder'!D19</f>
        <v>0</v>
      </c>
      <c r="C24" s="82"/>
      <c r="D24" s="69" t="s">
        <v>21</v>
      </c>
      <c r="E24" s="83">
        <f>'Name of Bidder'!D16</f>
        <v>0</v>
      </c>
    </row>
    <row r="25" spans="1:5" ht="33" customHeight="1">
      <c r="A25" s="68" t="s">
        <v>24</v>
      </c>
      <c r="B25" s="83">
        <f>'Name of Bidder'!D20</f>
        <v>0</v>
      </c>
      <c r="C25" s="82"/>
      <c r="D25" s="69" t="s">
        <v>22</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27F75044-6024-4403-9A39-D72B9CCD332B}" showGridLines="0" zeroValues="0" state="hidden" topLeftCell="A10">
      <selection activeCell="F15" sqref="F15"/>
      <pageMargins left="0.59" right="0.49" top="0.57999999999999996" bottom="0.6" header="0.34" footer="0.35"/>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59" right="0.49" top="0.57999999999999996" bottom="0.6" header="0.34" footer="0.35"/>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59" right="0.49" top="0.57999999999999996" bottom="0.6" header="0.34" footer="0.35"/>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59" right="0.49" top="0.57999999999999996" bottom="0.6" header="0.34" footer="0.35"/>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59" right="0.49" top="0.57999999999999996" bottom="0.6" header="0.34" footer="0.35"/>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59" right="0.49" top="0.57999999999999996" bottom="0.6" header="0.34" footer="0.35"/>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59" right="0.49" top="0.57999999999999996" bottom="0.6" header="0.34" footer="0.35"/>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75" right="0.63" top="0.57999999999999996" bottom="0.6" header="0.34" footer="0.35"/>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75" right="0.63" top="0.57999999999999996" bottom="0.6" header="0.34" footer="0.35"/>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59" right="0.49" top="0.57999999999999996" bottom="0.6" header="0.34" footer="0.35"/>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59" right="0.49" top="0.57999999999999996" bottom="0.6" header="0.34" footer="0.35"/>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59" right="0.49" top="0.57999999999999996" bottom="0.6" header="0.34" footer="0.35"/>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59" right="0.49" top="0.57999999999999996" bottom="0.6" header="0.34" footer="0.35"/>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4"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55" t="s">
        <v>205</v>
      </c>
      <c r="B1" s="256"/>
      <c r="C1" s="256"/>
      <c r="D1" s="256"/>
      <c r="E1" s="256"/>
      <c r="F1" s="256"/>
      <c r="G1" s="256"/>
      <c r="H1" s="256"/>
      <c r="I1" s="257"/>
    </row>
    <row r="2" spans="1:9" ht="31.5" customHeight="1">
      <c r="A2" s="18" t="s">
        <v>206</v>
      </c>
      <c r="B2" s="251" t="s">
        <v>215</v>
      </c>
      <c r="C2" s="251"/>
      <c r="D2" s="251"/>
      <c r="E2" s="251"/>
      <c r="F2" s="251"/>
      <c r="G2" s="251"/>
      <c r="H2" s="251"/>
      <c r="I2" s="252"/>
    </row>
    <row r="3" spans="1:9" ht="36" customHeight="1">
      <c r="A3" s="18" t="s">
        <v>207</v>
      </c>
      <c r="B3" s="251" t="s">
        <v>209</v>
      </c>
      <c r="C3" s="251"/>
      <c r="D3" s="251"/>
      <c r="E3" s="251"/>
      <c r="F3" s="251"/>
      <c r="G3" s="251"/>
      <c r="H3" s="251"/>
      <c r="I3" s="252"/>
    </row>
    <row r="4" spans="1:9" ht="36" customHeight="1">
      <c r="A4" s="18" t="s">
        <v>208</v>
      </c>
      <c r="B4" s="251" t="s">
        <v>212</v>
      </c>
      <c r="C4" s="251"/>
      <c r="D4" s="251"/>
      <c r="E4" s="251"/>
      <c r="F4" s="251"/>
      <c r="G4" s="251"/>
      <c r="H4" s="251"/>
      <c r="I4" s="252"/>
    </row>
    <row r="5" spans="1:9" ht="36" customHeight="1">
      <c r="A5" s="18" t="s">
        <v>210</v>
      </c>
      <c r="B5" s="251" t="s">
        <v>211</v>
      </c>
      <c r="C5" s="251"/>
      <c r="D5" s="251"/>
      <c r="E5" s="251"/>
      <c r="F5" s="251"/>
      <c r="G5" s="251"/>
      <c r="H5" s="251"/>
      <c r="I5" s="252"/>
    </row>
    <row r="6" spans="1:9" ht="19.5" customHeight="1">
      <c r="A6" s="19" t="s">
        <v>213</v>
      </c>
      <c r="B6" s="253" t="s">
        <v>214</v>
      </c>
      <c r="C6" s="253"/>
      <c r="D6" s="253"/>
      <c r="E6" s="253"/>
      <c r="F6" s="253"/>
      <c r="G6" s="253"/>
      <c r="H6" s="253"/>
      <c r="I6" s="254"/>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274" t="s">
        <v>61</v>
      </c>
      <c r="B35" s="274"/>
      <c r="C35" s="274"/>
      <c r="D35" s="274"/>
      <c r="E35" s="274"/>
      <c r="F35" s="274"/>
      <c r="G35" s="274"/>
      <c r="H35" s="274"/>
      <c r="I35" s="274"/>
      <c r="J35" s="1"/>
    </row>
    <row r="36" spans="1:16" ht="15.75">
      <c r="A36" s="267" t="s">
        <v>62</v>
      </c>
      <c r="B36" s="267"/>
      <c r="C36" s="267"/>
      <c r="D36" s="267"/>
      <c r="E36" s="267"/>
      <c r="F36" s="267"/>
      <c r="G36" s="267"/>
      <c r="H36" s="267"/>
      <c r="I36" s="267"/>
      <c r="J36" s="1"/>
      <c r="K36" s="58" t="e">
        <f>'Name of Bidder'!#REF!</f>
        <v>#REF!</v>
      </c>
      <c r="O36" s="55" t="e">
        <f>'Name of Bidder'!#REF!</f>
        <v>#REF!</v>
      </c>
    </row>
    <row r="37" spans="1:16" ht="18.75">
      <c r="A37" s="268" t="s">
        <v>63</v>
      </c>
      <c r="B37" s="268"/>
      <c r="C37" s="268"/>
      <c r="D37" s="268"/>
      <c r="E37" s="268"/>
      <c r="F37" s="268"/>
      <c r="G37" s="268"/>
      <c r="H37" s="268"/>
      <c r="I37" s="268"/>
      <c r="J37" s="1"/>
      <c r="K37" s="58" t="e">
        <f>'Name of Bidder'!#REF!</f>
        <v>#REF!</v>
      </c>
      <c r="O37" s="55" t="e">
        <f>'Name of Bidder'!#REF!</f>
        <v>#REF!</v>
      </c>
    </row>
    <row r="38" spans="1:16" ht="36" customHeight="1">
      <c r="A38" s="269" t="s">
        <v>64</v>
      </c>
      <c r="B38" s="269"/>
      <c r="C38" s="269"/>
      <c r="D38" s="269"/>
      <c r="E38" s="269"/>
      <c r="F38" s="269"/>
      <c r="G38" s="269"/>
      <c r="H38" s="269"/>
      <c r="I38" s="269"/>
      <c r="J38" s="1"/>
      <c r="K38" s="58" t="e">
        <f>'Name of Bidder'!#REF!</f>
        <v>#REF!</v>
      </c>
      <c r="O38" s="55" t="e">
        <f>'Name of Bidder'!#REF!</f>
        <v>#REF!</v>
      </c>
    </row>
    <row r="39" spans="1:16" ht="18.75">
      <c r="A39" s="268" t="s">
        <v>65</v>
      </c>
      <c r="B39" s="268"/>
      <c r="C39" s="268"/>
      <c r="D39" s="268"/>
      <c r="E39" s="268"/>
      <c r="F39" s="268"/>
      <c r="G39" s="268"/>
      <c r="H39" s="268"/>
      <c r="I39" s="268"/>
      <c r="J39" s="1"/>
      <c r="K39" s="58" t="e">
        <f>'Name of Bidder'!#REF!</f>
        <v>#REF!</v>
      </c>
      <c r="O39" s="55" t="e">
        <f>'Name of Bidder'!#REF!</f>
        <v>#REF!</v>
      </c>
    </row>
    <row r="40" spans="1:16" ht="15.75">
      <c r="A40" s="267" t="s">
        <v>66</v>
      </c>
      <c r="B40" s="267"/>
      <c r="C40" s="267"/>
      <c r="D40" s="267"/>
      <c r="E40" s="267"/>
      <c r="F40" s="267"/>
      <c r="G40" s="267"/>
      <c r="H40" s="267"/>
      <c r="I40" s="267"/>
      <c r="J40" s="1"/>
    </row>
    <row r="41" spans="1:16" ht="18.75" customHeight="1">
      <c r="A41" s="273">
        <f>'Name of Bidder'!D9</f>
        <v>0</v>
      </c>
      <c r="B41" s="273"/>
      <c r="C41" s="273"/>
      <c r="D41" s="273"/>
      <c r="E41" s="273"/>
      <c r="F41" s="273"/>
      <c r="G41" s="273"/>
      <c r="H41" s="273"/>
      <c r="I41" s="273"/>
      <c r="J41" s="1"/>
      <c r="K41" s="59" t="e">
        <f>'Name of Bidder'!#REF!</f>
        <v>#REF!</v>
      </c>
      <c r="M41" s="55" t="s">
        <v>20</v>
      </c>
      <c r="P41" s="55" t="s">
        <v>19</v>
      </c>
    </row>
    <row r="42" spans="1:16" ht="15.75" hidden="1">
      <c r="A42" s="267" t="e">
        <f>IF(#REF! = "Individual Firm", " ", " and ")</f>
        <v>#REF!</v>
      </c>
      <c r="B42" s="267"/>
      <c r="C42" s="267"/>
      <c r="D42" s="267"/>
      <c r="E42" s="267"/>
      <c r="F42" s="267"/>
      <c r="G42" s="267"/>
      <c r="H42" s="267"/>
      <c r="I42" s="267"/>
      <c r="J42" s="1"/>
    </row>
    <row r="43" spans="1:16" ht="15.75" hidden="1">
      <c r="A43" s="267" t="e">
        <f xml:space="preserve"> IF(#REF!= "Individual Firm", "",#REF!)</f>
        <v>#REF!</v>
      </c>
      <c r="B43" s="267"/>
      <c r="C43" s="267"/>
      <c r="D43" s="267"/>
      <c r="E43" s="267"/>
      <c r="F43" s="267"/>
      <c r="G43" s="267"/>
      <c r="H43" s="267"/>
      <c r="I43" s="267"/>
      <c r="J43" s="1"/>
    </row>
    <row r="44" spans="1:16" ht="39.950000000000003" hidden="1" customHeight="1">
      <c r="A44" s="269" t="e">
        <f>IF(#REF!= "Sole Bidder", "", "having its Registered Office at "&amp;IF(#REF!=1,#REF!&amp;" "&amp;#REF!&amp;" "&amp;#REF!,IF(#REF!=2,#REF!&amp;" &amp; "&amp;#REF!&amp;" "&amp;#REF!&amp;" and " &amp;#REF!&amp;" &amp; "&amp;#REF!&amp;" "&amp;#REF! &amp;IF(#REF!=2," respectively",""))))</f>
        <v>#REF!</v>
      </c>
      <c r="B44" s="269"/>
      <c r="C44" s="269"/>
      <c r="D44" s="269"/>
      <c r="E44" s="269"/>
      <c r="F44" s="269"/>
      <c r="G44" s="269"/>
      <c r="H44" s="269"/>
      <c r="I44" s="269"/>
      <c r="J44" s="1"/>
    </row>
    <row r="45" spans="1:16" ht="15.75">
      <c r="A45" s="267" t="s">
        <v>67</v>
      </c>
      <c r="B45" s="267"/>
      <c r="C45" s="267"/>
      <c r="D45" s="267"/>
      <c r="E45" s="267"/>
      <c r="F45" s="267"/>
      <c r="G45" s="267"/>
      <c r="H45" s="267"/>
      <c r="I45" s="267"/>
      <c r="J45" s="1"/>
    </row>
    <row r="46" spans="1:16" ht="18.75">
      <c r="A46" s="268" t="s">
        <v>68</v>
      </c>
      <c r="B46" s="268"/>
      <c r="C46" s="268"/>
      <c r="D46" s="268"/>
      <c r="E46" s="268"/>
      <c r="F46" s="268"/>
      <c r="G46" s="268"/>
      <c r="H46" s="268"/>
      <c r="I46" s="268"/>
      <c r="J46" s="1"/>
    </row>
    <row r="47" spans="1:16" ht="18.75">
      <c r="A47" s="268" t="s">
        <v>69</v>
      </c>
      <c r="B47" s="268"/>
      <c r="C47" s="268"/>
      <c r="D47" s="268"/>
      <c r="E47" s="268"/>
      <c r="F47" s="268"/>
      <c r="G47" s="268"/>
      <c r="H47" s="268"/>
      <c r="I47" s="268"/>
      <c r="J47" s="1"/>
    </row>
    <row r="48" spans="1:16" ht="69" customHeight="1">
      <c r="A48" s="271" t="e">
        <f>"POWERGRID intends to award, under laid-down organisational procedures, contract(s) for " &amp;#REF!</f>
        <v>#REF!</v>
      </c>
      <c r="B48" s="271"/>
      <c r="C48" s="271"/>
      <c r="D48" s="271"/>
      <c r="E48" s="271"/>
      <c r="F48" s="271"/>
      <c r="G48" s="271"/>
      <c r="H48" s="271"/>
      <c r="I48" s="271"/>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58" t="s">
        <v>70</v>
      </c>
      <c r="B51" s="258"/>
      <c r="C51" s="258"/>
      <c r="D51" s="258"/>
      <c r="E51" s="265" t="s">
        <v>70</v>
      </c>
      <c r="F51" s="265"/>
      <c r="G51" s="265"/>
      <c r="H51" s="265"/>
      <c r="I51" s="265"/>
      <c r="J51" s="1"/>
    </row>
    <row r="52" spans="1:10" ht="33" customHeight="1">
      <c r="A52" s="263" t="s">
        <v>71</v>
      </c>
      <c r="B52" s="263"/>
      <c r="C52" s="263"/>
      <c r="D52" s="263"/>
      <c r="E52" s="264" t="s">
        <v>242</v>
      </c>
      <c r="F52" s="264"/>
      <c r="G52" s="264"/>
      <c r="H52" s="264"/>
      <c r="I52" s="264"/>
      <c r="J52" s="1"/>
    </row>
    <row r="53" spans="1:10" ht="22.5" customHeight="1">
      <c r="A53" s="56" t="s">
        <v>101</v>
      </c>
      <c r="B53" s="5"/>
      <c r="C53" s="5"/>
      <c r="D53" s="5"/>
      <c r="E53" s="5"/>
      <c r="F53" s="5"/>
      <c r="G53" s="5"/>
      <c r="H53" s="5"/>
      <c r="I53" s="57" t="s">
        <v>77</v>
      </c>
      <c r="J53" s="1"/>
    </row>
    <row r="54" spans="1:10" ht="100.5" customHeight="1">
      <c r="A54" s="272" t="e">
        <f>#REF! &amp; " Package and Specification Number " &amp;#REF! &amp; " POWERGRID values full compliance with all relevant laws and regulations, and the principles of economical use of resources, and of fairness and transparency in its relations with its Bidders/ Contractors."</f>
        <v>#REF!</v>
      </c>
      <c r="B54" s="272"/>
      <c r="C54" s="272"/>
      <c r="D54" s="272"/>
      <c r="E54" s="272"/>
      <c r="F54" s="272"/>
      <c r="G54" s="272"/>
      <c r="H54" s="272"/>
      <c r="I54" s="272"/>
    </row>
    <row r="55" spans="1:10" ht="8.1" customHeight="1">
      <c r="A55" s="7"/>
      <c r="B55" s="8"/>
      <c r="C55" s="8"/>
      <c r="D55" s="8"/>
      <c r="E55" s="8"/>
      <c r="F55" s="8"/>
      <c r="G55" s="8"/>
      <c r="H55" s="8"/>
      <c r="I55" s="8"/>
    </row>
    <row r="56" spans="1:10" ht="35.25" customHeight="1">
      <c r="A56" s="259" t="s">
        <v>83</v>
      </c>
      <c r="B56" s="259"/>
      <c r="C56" s="259"/>
      <c r="D56" s="259"/>
      <c r="E56" s="259"/>
      <c r="F56" s="259"/>
      <c r="G56" s="259"/>
      <c r="H56" s="259"/>
      <c r="I56" s="259"/>
    </row>
    <row r="57" spans="1:10" ht="8.1" customHeight="1">
      <c r="A57" s="9"/>
      <c r="B57" s="8"/>
      <c r="C57" s="8"/>
      <c r="D57" s="8"/>
      <c r="E57" s="8"/>
      <c r="F57" s="8"/>
      <c r="G57" s="8"/>
      <c r="H57" s="8"/>
      <c r="I57" s="8"/>
    </row>
    <row r="58" spans="1:10" ht="15.75">
      <c r="A58" s="270" t="s">
        <v>204</v>
      </c>
      <c r="B58" s="270"/>
      <c r="C58" s="270"/>
      <c r="D58" s="270"/>
      <c r="E58" s="270"/>
      <c r="F58" s="270"/>
      <c r="G58" s="270"/>
      <c r="H58" s="270"/>
      <c r="I58" s="270"/>
    </row>
    <row r="59" spans="1:10" ht="8.1" customHeight="1">
      <c r="A59" s="9"/>
      <c r="B59" s="8"/>
      <c r="C59" s="8"/>
      <c r="D59" s="8"/>
      <c r="E59" s="8"/>
      <c r="F59" s="8"/>
      <c r="G59" s="8"/>
      <c r="H59" s="8"/>
      <c r="I59" s="8"/>
    </row>
    <row r="60" spans="1:10" ht="16.5">
      <c r="A60" s="266" t="s">
        <v>84</v>
      </c>
      <c r="B60" s="266"/>
      <c r="C60" s="266"/>
      <c r="D60" s="266"/>
      <c r="E60" s="266"/>
      <c r="F60" s="266"/>
      <c r="G60" s="266"/>
      <c r="H60" s="266"/>
      <c r="I60" s="266"/>
    </row>
    <row r="61" spans="1:10" ht="8.1" customHeight="1">
      <c r="A61" s="10"/>
      <c r="B61" s="8"/>
      <c r="C61" s="8"/>
      <c r="D61" s="8"/>
      <c r="E61" s="8"/>
      <c r="F61" s="8"/>
      <c r="G61" s="8"/>
      <c r="H61" s="8"/>
      <c r="I61" s="8"/>
    </row>
    <row r="62" spans="1:10" ht="37.5" customHeight="1">
      <c r="A62" s="11" t="s">
        <v>85</v>
      </c>
      <c r="B62" s="258" t="s">
        <v>59</v>
      </c>
      <c r="C62" s="258"/>
      <c r="D62" s="258"/>
      <c r="E62" s="258"/>
      <c r="F62" s="258"/>
      <c r="G62" s="258"/>
      <c r="H62" s="258"/>
      <c r="I62" s="258"/>
    </row>
    <row r="63" spans="1:10" ht="8.1" customHeight="1">
      <c r="A63" s="9"/>
      <c r="B63" s="8"/>
      <c r="C63" s="8"/>
      <c r="D63" s="8"/>
      <c r="E63" s="8"/>
      <c r="F63" s="8"/>
      <c r="G63" s="8"/>
      <c r="H63" s="8"/>
      <c r="I63" s="8"/>
    </row>
    <row r="64" spans="1:10" ht="79.5" customHeight="1">
      <c r="A64" s="8"/>
      <c r="B64" s="11" t="s">
        <v>60</v>
      </c>
      <c r="C64" s="258" t="s">
        <v>102</v>
      </c>
      <c r="D64" s="258"/>
      <c r="E64" s="258"/>
      <c r="F64" s="258"/>
      <c r="G64" s="258"/>
      <c r="H64" s="258"/>
      <c r="I64" s="258"/>
    </row>
    <row r="65" spans="1:10" ht="8.1" customHeight="1">
      <c r="A65" s="8"/>
      <c r="B65" s="11"/>
      <c r="C65" s="4"/>
      <c r="D65" s="4"/>
      <c r="E65" s="4"/>
      <c r="F65" s="4"/>
      <c r="G65" s="4"/>
      <c r="H65" s="4"/>
      <c r="I65" s="4"/>
    </row>
    <row r="66" spans="1:10" ht="109.5" customHeight="1">
      <c r="A66" s="8"/>
      <c r="B66" s="11" t="s">
        <v>103</v>
      </c>
      <c r="C66" s="258" t="s">
        <v>104</v>
      </c>
      <c r="D66" s="258"/>
      <c r="E66" s="258"/>
      <c r="F66" s="258"/>
      <c r="G66" s="258"/>
      <c r="H66" s="258"/>
      <c r="I66" s="258"/>
    </row>
    <row r="67" spans="1:10" ht="8.1" customHeight="1">
      <c r="A67" s="8"/>
      <c r="B67" s="11"/>
      <c r="C67" s="73"/>
      <c r="D67" s="4"/>
      <c r="E67" s="4"/>
      <c r="F67" s="4"/>
      <c r="G67" s="4"/>
      <c r="H67" s="4"/>
      <c r="I67" s="4"/>
    </row>
    <row r="68" spans="1:10" ht="50.25" customHeight="1">
      <c r="A68" s="8"/>
      <c r="B68" s="11" t="s">
        <v>105</v>
      </c>
      <c r="C68" s="258" t="s">
        <v>190</v>
      </c>
      <c r="D68" s="258"/>
      <c r="E68" s="258"/>
      <c r="F68" s="258"/>
      <c r="G68" s="258"/>
      <c r="H68" s="258"/>
      <c r="I68" s="258"/>
    </row>
    <row r="69" spans="1:10" ht="15.75">
      <c r="A69" s="9"/>
      <c r="B69" s="8"/>
      <c r="C69" s="8"/>
      <c r="D69" s="8"/>
      <c r="E69" s="8"/>
      <c r="F69" s="8"/>
      <c r="G69" s="8"/>
      <c r="H69" s="8"/>
      <c r="I69" s="8"/>
    </row>
    <row r="70" spans="1:10" ht="87" customHeight="1">
      <c r="A70" s="11" t="s">
        <v>191</v>
      </c>
      <c r="B70" s="258" t="s">
        <v>192</v>
      </c>
      <c r="C70" s="258"/>
      <c r="D70" s="258"/>
      <c r="E70" s="258"/>
      <c r="F70" s="258"/>
      <c r="G70" s="258"/>
      <c r="H70" s="258"/>
      <c r="I70" s="258"/>
    </row>
    <row r="71" spans="1:10" ht="8.1" customHeight="1">
      <c r="A71" s="10"/>
      <c r="B71" s="8"/>
      <c r="C71" s="8"/>
      <c r="D71" s="8"/>
      <c r="E71" s="8"/>
      <c r="F71" s="8"/>
      <c r="G71" s="8"/>
      <c r="H71" s="8"/>
      <c r="I71" s="8"/>
    </row>
    <row r="72" spans="1:10" ht="16.5">
      <c r="A72" s="266" t="s">
        <v>193</v>
      </c>
      <c r="B72" s="266"/>
      <c r="C72" s="266"/>
      <c r="D72" s="266"/>
      <c r="E72" s="266"/>
      <c r="F72" s="266"/>
      <c r="G72" s="266"/>
      <c r="H72" s="266"/>
      <c r="I72" s="266"/>
    </row>
    <row r="73" spans="1:10" ht="16.5">
      <c r="A73" s="10"/>
      <c r="B73" s="8"/>
      <c r="C73" s="8"/>
      <c r="D73" s="8"/>
      <c r="E73" s="8"/>
      <c r="F73" s="8"/>
      <c r="G73" s="8"/>
      <c r="H73" s="8"/>
      <c r="I73" s="8"/>
    </row>
    <row r="74" spans="1:10" ht="49.5" customHeight="1">
      <c r="A74" s="11" t="s">
        <v>85</v>
      </c>
      <c r="B74" s="258" t="s">
        <v>73</v>
      </c>
      <c r="C74" s="258"/>
      <c r="D74" s="258"/>
      <c r="E74" s="258"/>
      <c r="F74" s="258"/>
      <c r="G74" s="258"/>
      <c r="H74" s="258"/>
      <c r="I74" s="258"/>
    </row>
    <row r="75" spans="1:10" ht="45" customHeight="1">
      <c r="A75" s="4"/>
      <c r="B75" s="5"/>
      <c r="C75" s="5"/>
      <c r="D75" s="5"/>
      <c r="E75" s="5"/>
      <c r="F75" s="4"/>
      <c r="G75" s="5"/>
      <c r="H75" s="5"/>
      <c r="I75" s="5"/>
      <c r="J75" s="1"/>
    </row>
    <row r="76" spans="1:10" ht="21" customHeight="1">
      <c r="A76" s="258" t="s">
        <v>70</v>
      </c>
      <c r="B76" s="258"/>
      <c r="C76" s="258"/>
      <c r="D76" s="258"/>
      <c r="E76" s="265" t="s">
        <v>70</v>
      </c>
      <c r="F76" s="265"/>
      <c r="G76" s="265"/>
      <c r="H76" s="265"/>
      <c r="I76" s="265"/>
      <c r="J76" s="1"/>
    </row>
    <row r="77" spans="1:10" ht="33" customHeight="1">
      <c r="A77" s="263" t="s">
        <v>71</v>
      </c>
      <c r="B77" s="263"/>
      <c r="C77" s="263"/>
      <c r="D77" s="263"/>
      <c r="E77" s="264" t="s">
        <v>242</v>
      </c>
      <c r="F77" s="264"/>
      <c r="G77" s="264"/>
      <c r="H77" s="264"/>
      <c r="I77" s="264"/>
      <c r="J77" s="1"/>
    </row>
    <row r="78" spans="1:10" ht="20.25" customHeight="1">
      <c r="A78" s="56" t="s">
        <v>101</v>
      </c>
      <c r="B78" s="5"/>
      <c r="C78" s="5"/>
      <c r="D78" s="5"/>
      <c r="E78" s="5"/>
      <c r="F78" s="5"/>
      <c r="G78" s="5"/>
      <c r="H78" s="5"/>
      <c r="I78" s="57" t="s">
        <v>76</v>
      </c>
      <c r="J78" s="1"/>
    </row>
    <row r="79" spans="1:10" ht="36" customHeight="1">
      <c r="A79" s="262" t="s">
        <v>74</v>
      </c>
      <c r="B79" s="262"/>
      <c r="C79" s="262"/>
      <c r="D79" s="262"/>
      <c r="E79" s="262"/>
      <c r="F79" s="262"/>
      <c r="G79" s="262"/>
      <c r="H79" s="262"/>
      <c r="I79" s="262"/>
      <c r="J79" s="1"/>
    </row>
    <row r="80" spans="1:10" ht="125.25" customHeight="1">
      <c r="A80" s="8"/>
      <c r="B80" s="11" t="s">
        <v>194</v>
      </c>
      <c r="C80" s="258" t="s">
        <v>195</v>
      </c>
      <c r="D80" s="258"/>
      <c r="E80" s="258"/>
      <c r="F80" s="258"/>
      <c r="G80" s="258"/>
      <c r="H80" s="258"/>
      <c r="I80" s="258"/>
    </row>
    <row r="81" spans="1:10" ht="9.9499999999999993" customHeight="1">
      <c r="A81" s="8"/>
      <c r="B81" s="12"/>
      <c r="C81" s="9"/>
      <c r="D81" s="9"/>
      <c r="E81" s="9"/>
      <c r="F81" s="9"/>
      <c r="G81" s="9"/>
      <c r="H81" s="9"/>
      <c r="I81" s="9"/>
    </row>
    <row r="82" spans="1:10" ht="112.5" customHeight="1">
      <c r="A82" s="8"/>
      <c r="B82" s="11" t="s">
        <v>103</v>
      </c>
      <c r="C82" s="258" t="s">
        <v>106</v>
      </c>
      <c r="D82" s="258"/>
      <c r="E82" s="258"/>
      <c r="F82" s="258"/>
      <c r="G82" s="258"/>
      <c r="H82" s="258"/>
      <c r="I82" s="258"/>
    </row>
    <row r="83" spans="1:10" ht="9.9499999999999993" customHeight="1">
      <c r="A83" s="8"/>
      <c r="B83" s="11"/>
      <c r="C83" s="13"/>
      <c r="D83" s="13"/>
      <c r="E83" s="13"/>
      <c r="F83" s="13"/>
      <c r="G83" s="13"/>
      <c r="H83" s="13"/>
      <c r="I83" s="13"/>
    </row>
    <row r="84" spans="1:10" ht="134.25" customHeight="1">
      <c r="A84" s="8"/>
      <c r="B84" s="11" t="s">
        <v>105</v>
      </c>
      <c r="C84" s="258" t="s">
        <v>107</v>
      </c>
      <c r="D84" s="258"/>
      <c r="E84" s="258"/>
      <c r="F84" s="258"/>
      <c r="G84" s="258"/>
      <c r="H84" s="258"/>
      <c r="I84" s="258"/>
    </row>
    <row r="85" spans="1:10" ht="9.9499999999999993" customHeight="1">
      <c r="A85" s="8"/>
      <c r="B85" s="11"/>
      <c r="C85" s="13"/>
      <c r="D85" s="13"/>
      <c r="E85" s="13"/>
      <c r="F85" s="13"/>
      <c r="G85" s="13"/>
      <c r="H85" s="13"/>
      <c r="I85" s="13"/>
    </row>
    <row r="86" spans="1:10" ht="94.5" customHeight="1">
      <c r="A86" s="8"/>
      <c r="B86" s="11" t="s">
        <v>108</v>
      </c>
      <c r="C86" s="258" t="s">
        <v>109</v>
      </c>
      <c r="D86" s="258"/>
      <c r="E86" s="258"/>
      <c r="F86" s="258"/>
      <c r="G86" s="258"/>
      <c r="H86" s="258"/>
      <c r="I86" s="258"/>
    </row>
    <row r="87" spans="1:10" ht="9.9499999999999993" customHeight="1">
      <c r="A87" s="8"/>
      <c r="B87" s="11"/>
      <c r="C87" s="13"/>
      <c r="D87" s="13"/>
      <c r="E87" s="13"/>
      <c r="F87" s="13"/>
      <c r="G87" s="13"/>
      <c r="H87" s="13"/>
      <c r="I87" s="13"/>
    </row>
    <row r="88" spans="1:10" ht="81.75" customHeight="1">
      <c r="A88" s="8"/>
      <c r="B88" s="11" t="s">
        <v>110</v>
      </c>
      <c r="C88" s="258" t="s">
        <v>111</v>
      </c>
      <c r="D88" s="258"/>
      <c r="E88" s="258"/>
      <c r="F88" s="258"/>
      <c r="G88" s="258"/>
      <c r="H88" s="258"/>
      <c r="I88" s="258"/>
    </row>
    <row r="89" spans="1:10" ht="9.9499999999999993" customHeight="1">
      <c r="A89" s="8"/>
      <c r="B89" s="11"/>
      <c r="C89" s="13"/>
      <c r="D89" s="13"/>
      <c r="E89" s="13"/>
      <c r="F89" s="13"/>
      <c r="G89" s="13"/>
      <c r="H89" s="13"/>
      <c r="I89" s="13"/>
    </row>
    <row r="90" spans="1:10" ht="72" customHeight="1">
      <c r="A90" s="8"/>
      <c r="B90" s="11" t="s">
        <v>112</v>
      </c>
      <c r="C90" s="258" t="s">
        <v>186</v>
      </c>
      <c r="D90" s="258"/>
      <c r="E90" s="258"/>
      <c r="F90" s="258"/>
      <c r="G90" s="258"/>
      <c r="H90" s="258"/>
      <c r="I90" s="258"/>
    </row>
    <row r="91" spans="1:10" ht="8.1" customHeight="1">
      <c r="A91" s="8"/>
      <c r="B91" s="13"/>
      <c r="C91" s="13"/>
      <c r="D91" s="13"/>
      <c r="E91" s="13"/>
      <c r="F91" s="13"/>
      <c r="G91" s="13"/>
      <c r="H91" s="13"/>
      <c r="I91" s="13"/>
    </row>
    <row r="92" spans="1:10" ht="53.25" customHeight="1">
      <c r="A92" s="11" t="s">
        <v>191</v>
      </c>
      <c r="B92" s="258" t="s">
        <v>187</v>
      </c>
      <c r="C92" s="258"/>
      <c r="D92" s="258"/>
      <c r="E92" s="258"/>
      <c r="F92" s="258"/>
      <c r="G92" s="258"/>
      <c r="H92" s="258"/>
      <c r="I92" s="258"/>
    </row>
    <row r="93" spans="1:10" ht="62.25" customHeight="1">
      <c r="A93" s="4"/>
      <c r="B93" s="5"/>
      <c r="C93" s="5"/>
      <c r="D93" s="5"/>
      <c r="E93" s="5"/>
      <c r="F93" s="4"/>
      <c r="G93" s="5"/>
      <c r="H93" s="5"/>
      <c r="I93" s="5"/>
      <c r="J93" s="1"/>
    </row>
    <row r="94" spans="1:10" ht="21" customHeight="1">
      <c r="A94" s="258" t="s">
        <v>70</v>
      </c>
      <c r="B94" s="258"/>
      <c r="C94" s="258"/>
      <c r="D94" s="258"/>
      <c r="E94" s="265" t="s">
        <v>70</v>
      </c>
      <c r="F94" s="265"/>
      <c r="G94" s="265"/>
      <c r="H94" s="265"/>
      <c r="I94" s="265"/>
      <c r="J94" s="1"/>
    </row>
    <row r="95" spans="1:10" ht="33" customHeight="1">
      <c r="A95" s="263" t="s">
        <v>71</v>
      </c>
      <c r="B95" s="263"/>
      <c r="C95" s="263"/>
      <c r="D95" s="263"/>
      <c r="E95" s="264" t="s">
        <v>242</v>
      </c>
      <c r="F95" s="264"/>
      <c r="G95" s="264"/>
      <c r="H95" s="264"/>
      <c r="I95" s="264"/>
      <c r="J95" s="1"/>
    </row>
    <row r="96" spans="1:10" ht="20.25" customHeight="1">
      <c r="A96" s="56" t="s">
        <v>101</v>
      </c>
      <c r="B96" s="5"/>
      <c r="C96" s="5"/>
      <c r="D96" s="5"/>
      <c r="E96" s="5"/>
      <c r="F96" s="5"/>
      <c r="G96" s="5"/>
      <c r="H96" s="5"/>
      <c r="I96" s="57" t="s">
        <v>75</v>
      </c>
      <c r="J96" s="1"/>
    </row>
    <row r="97" spans="1:10" ht="27.75" customHeight="1">
      <c r="A97" s="266" t="s">
        <v>188</v>
      </c>
      <c r="B97" s="266"/>
      <c r="C97" s="266"/>
      <c r="D97" s="266"/>
      <c r="E97" s="266"/>
      <c r="F97" s="266"/>
      <c r="G97" s="266"/>
      <c r="H97" s="266"/>
      <c r="I97" s="266"/>
    </row>
    <row r="98" spans="1:10" ht="21.75" customHeight="1">
      <c r="A98" s="9"/>
      <c r="B98" s="258"/>
      <c r="C98" s="258"/>
      <c r="D98" s="258"/>
      <c r="E98" s="258"/>
      <c r="F98" s="258"/>
      <c r="G98" s="258"/>
      <c r="H98" s="258"/>
      <c r="I98" s="258"/>
    </row>
    <row r="99" spans="1:10" ht="85.5" customHeight="1">
      <c r="A99" s="11" t="s">
        <v>85</v>
      </c>
      <c r="B99" s="258" t="s">
        <v>189</v>
      </c>
      <c r="C99" s="258"/>
      <c r="D99" s="258"/>
      <c r="E99" s="258"/>
      <c r="F99" s="258"/>
      <c r="G99" s="258"/>
      <c r="H99" s="258"/>
      <c r="I99" s="258"/>
    </row>
    <row r="100" spans="1:10" ht="15.75">
      <c r="A100" s="56"/>
      <c r="B100" s="5"/>
      <c r="C100" s="5"/>
      <c r="D100" s="5"/>
      <c r="E100" s="5"/>
      <c r="F100" s="5"/>
      <c r="G100" s="5"/>
      <c r="H100" s="5"/>
      <c r="I100" s="57"/>
      <c r="J100" s="1"/>
    </row>
    <row r="101" spans="1:10" ht="165.75" customHeight="1">
      <c r="A101" s="11" t="s">
        <v>191</v>
      </c>
      <c r="B101" s="258" t="s">
        <v>226</v>
      </c>
      <c r="C101" s="258"/>
      <c r="D101" s="258"/>
      <c r="E101" s="258"/>
      <c r="F101" s="258"/>
      <c r="G101" s="258"/>
      <c r="H101" s="258"/>
      <c r="I101" s="258"/>
    </row>
    <row r="102" spans="1:10" ht="18" customHeight="1">
      <c r="A102" s="11"/>
      <c r="B102" s="9"/>
      <c r="C102" s="9"/>
      <c r="D102" s="9"/>
      <c r="E102" s="9"/>
      <c r="F102" s="9"/>
      <c r="G102" s="9"/>
      <c r="H102" s="9"/>
      <c r="I102" s="9"/>
    </row>
    <row r="103" spans="1:10" ht="62.25" customHeight="1">
      <c r="A103" s="11" t="s">
        <v>227</v>
      </c>
      <c r="B103" s="258" t="s">
        <v>228</v>
      </c>
      <c r="C103" s="258"/>
      <c r="D103" s="258"/>
      <c r="E103" s="258"/>
      <c r="F103" s="258"/>
      <c r="G103" s="258"/>
      <c r="H103" s="258"/>
      <c r="I103" s="258"/>
    </row>
    <row r="104" spans="1:10" ht="15" customHeight="1">
      <c r="A104" s="9"/>
      <c r="B104" s="8"/>
      <c r="C104" s="8"/>
      <c r="D104" s="8"/>
      <c r="E104" s="8"/>
      <c r="F104" s="8"/>
      <c r="G104" s="8"/>
      <c r="H104" s="8"/>
      <c r="I104" s="8"/>
    </row>
    <row r="105" spans="1:10" ht="29.25" customHeight="1">
      <c r="A105" s="266" t="s">
        <v>229</v>
      </c>
      <c r="B105" s="266"/>
      <c r="C105" s="266"/>
      <c r="D105" s="266"/>
      <c r="E105" s="266"/>
      <c r="F105" s="266"/>
      <c r="G105" s="266"/>
      <c r="H105" s="266"/>
      <c r="I105" s="266"/>
    </row>
    <row r="106" spans="1:10" ht="29.25" customHeight="1">
      <c r="A106" s="10"/>
      <c r="B106" s="8"/>
      <c r="C106" s="8"/>
      <c r="D106" s="8"/>
      <c r="E106" s="8"/>
      <c r="F106" s="8"/>
      <c r="G106" s="8"/>
      <c r="H106" s="8"/>
      <c r="I106" s="8"/>
    </row>
    <row r="107" spans="1:10" ht="54.75" customHeight="1">
      <c r="A107" s="11" t="s">
        <v>85</v>
      </c>
      <c r="B107" s="259" t="s">
        <v>230</v>
      </c>
      <c r="C107" s="259"/>
      <c r="D107" s="259"/>
      <c r="E107" s="259"/>
      <c r="F107" s="259"/>
      <c r="G107" s="259"/>
      <c r="H107" s="259"/>
      <c r="I107" s="259"/>
    </row>
    <row r="108" spans="1:10" ht="15" customHeight="1">
      <c r="A108" s="11"/>
      <c r="B108" s="8"/>
      <c r="C108" s="8"/>
      <c r="D108" s="8"/>
      <c r="E108" s="8"/>
      <c r="F108" s="8"/>
      <c r="G108" s="8"/>
      <c r="H108" s="8"/>
      <c r="I108" s="8"/>
    </row>
    <row r="109" spans="1:10" ht="66.75" customHeight="1">
      <c r="A109" s="11" t="s">
        <v>191</v>
      </c>
      <c r="B109" s="259" t="s">
        <v>231</v>
      </c>
      <c r="C109" s="259"/>
      <c r="D109" s="259"/>
      <c r="E109" s="259"/>
      <c r="F109" s="259"/>
      <c r="G109" s="259"/>
      <c r="H109" s="259"/>
      <c r="I109" s="259"/>
    </row>
    <row r="110" spans="1:10" ht="15" customHeight="1">
      <c r="A110" s="9"/>
      <c r="B110" s="8"/>
      <c r="C110" s="8"/>
      <c r="D110" s="8"/>
      <c r="E110" s="8"/>
      <c r="F110" s="8"/>
      <c r="G110" s="8"/>
      <c r="H110" s="8"/>
      <c r="I110" s="8"/>
    </row>
    <row r="111" spans="1:10" ht="25.5" customHeight="1">
      <c r="A111" s="266" t="s">
        <v>232</v>
      </c>
      <c r="B111" s="266"/>
      <c r="C111" s="266"/>
      <c r="D111" s="266"/>
      <c r="E111" s="266"/>
      <c r="F111" s="266"/>
      <c r="G111" s="266"/>
      <c r="H111" s="266"/>
      <c r="I111" s="266"/>
    </row>
    <row r="112" spans="1:10" ht="22.5" customHeight="1">
      <c r="A112" s="10"/>
      <c r="B112" s="8"/>
      <c r="C112" s="8"/>
      <c r="D112" s="8"/>
      <c r="E112" s="8"/>
      <c r="F112" s="8"/>
      <c r="G112" s="8"/>
      <c r="H112" s="8"/>
      <c r="I112" s="8"/>
    </row>
    <row r="113" spans="1:10" ht="58.5" customHeight="1">
      <c r="A113" s="11" t="s">
        <v>85</v>
      </c>
      <c r="B113" s="259" t="s">
        <v>233</v>
      </c>
      <c r="C113" s="259"/>
      <c r="D113" s="259"/>
      <c r="E113" s="259"/>
      <c r="F113" s="259"/>
      <c r="G113" s="259"/>
      <c r="H113" s="259"/>
      <c r="I113" s="259"/>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58" t="s">
        <v>70</v>
      </c>
      <c r="B116" s="258"/>
      <c r="C116" s="258"/>
      <c r="D116" s="258"/>
      <c r="E116" s="265" t="s">
        <v>70</v>
      </c>
      <c r="F116" s="265"/>
      <c r="G116" s="265"/>
      <c r="H116" s="265"/>
      <c r="I116" s="265"/>
      <c r="J116" s="1"/>
    </row>
    <row r="117" spans="1:10" ht="33" customHeight="1">
      <c r="A117" s="263" t="s">
        <v>71</v>
      </c>
      <c r="B117" s="263"/>
      <c r="C117" s="263"/>
      <c r="D117" s="263"/>
      <c r="E117" s="264" t="s">
        <v>242</v>
      </c>
      <c r="F117" s="264"/>
      <c r="G117" s="264"/>
      <c r="H117" s="264"/>
      <c r="I117" s="264"/>
      <c r="J117" s="1"/>
    </row>
    <row r="118" spans="1:10" ht="19.5" customHeight="1">
      <c r="A118" s="56" t="s">
        <v>101</v>
      </c>
      <c r="B118" s="5"/>
      <c r="C118" s="5"/>
      <c r="D118" s="5"/>
      <c r="E118" s="5"/>
      <c r="F118" s="5"/>
      <c r="G118" s="5"/>
      <c r="H118" s="5"/>
      <c r="I118" s="57" t="s">
        <v>78</v>
      </c>
    </row>
    <row r="119" spans="1:10" ht="60.75" customHeight="1">
      <c r="A119" s="11" t="s">
        <v>191</v>
      </c>
      <c r="B119" s="259" t="s">
        <v>234</v>
      </c>
      <c r="C119" s="259"/>
      <c r="D119" s="259"/>
      <c r="E119" s="259"/>
      <c r="F119" s="259"/>
      <c r="G119" s="259"/>
      <c r="H119" s="259"/>
      <c r="I119" s="259"/>
    </row>
    <row r="120" spans="1:10" ht="15.95" customHeight="1">
      <c r="A120" s="9"/>
      <c r="B120" s="8"/>
      <c r="C120" s="8"/>
      <c r="D120" s="8"/>
      <c r="E120" s="8"/>
      <c r="F120" s="8"/>
      <c r="G120" s="8"/>
      <c r="H120" s="8"/>
      <c r="I120" s="8"/>
    </row>
    <row r="121" spans="1:10" ht="26.25" customHeight="1">
      <c r="A121" s="266" t="s">
        <v>235</v>
      </c>
      <c r="B121" s="266"/>
      <c r="C121" s="266"/>
      <c r="D121" s="266"/>
      <c r="E121" s="266"/>
      <c r="F121" s="266"/>
      <c r="G121" s="266"/>
      <c r="H121" s="266"/>
      <c r="I121" s="266"/>
    </row>
    <row r="122" spans="1:10" ht="24.75" customHeight="1">
      <c r="A122" s="9"/>
      <c r="B122" s="8"/>
      <c r="C122" s="8"/>
      <c r="D122" s="8"/>
      <c r="E122" s="8"/>
      <c r="F122" s="8"/>
      <c r="G122" s="8"/>
      <c r="H122" s="8"/>
      <c r="I122" s="8"/>
    </row>
    <row r="123" spans="1:10" ht="39.75" customHeight="1">
      <c r="A123" s="11" t="s">
        <v>85</v>
      </c>
      <c r="B123" s="259" t="s">
        <v>236</v>
      </c>
      <c r="C123" s="259"/>
      <c r="D123" s="259"/>
      <c r="E123" s="259"/>
      <c r="F123" s="259"/>
      <c r="G123" s="259"/>
      <c r="H123" s="259"/>
      <c r="I123" s="259"/>
    </row>
    <row r="124" spans="1:10" ht="25.5" customHeight="1">
      <c r="A124" s="8"/>
      <c r="B124" s="8"/>
      <c r="C124" s="8"/>
      <c r="D124" s="8"/>
      <c r="E124" s="8"/>
      <c r="F124" s="8"/>
      <c r="G124" s="8"/>
      <c r="H124" s="8"/>
      <c r="I124" s="8"/>
      <c r="J124" s="1"/>
    </row>
    <row r="125" spans="1:10" ht="43.5" customHeight="1">
      <c r="A125" s="11" t="s">
        <v>191</v>
      </c>
      <c r="B125" s="259" t="s">
        <v>237</v>
      </c>
      <c r="C125" s="259"/>
      <c r="D125" s="259"/>
      <c r="E125" s="259"/>
      <c r="F125" s="259"/>
      <c r="G125" s="259"/>
      <c r="H125" s="259"/>
      <c r="I125" s="259"/>
    </row>
    <row r="126" spans="1:10" ht="21.75" customHeight="1">
      <c r="A126" s="10"/>
      <c r="B126" s="8"/>
      <c r="C126" s="8"/>
      <c r="D126" s="8"/>
      <c r="E126" s="8"/>
      <c r="F126" s="8"/>
      <c r="G126" s="8"/>
      <c r="H126" s="8"/>
      <c r="I126" s="8"/>
    </row>
    <row r="127" spans="1:10" ht="25.5" customHeight="1">
      <c r="A127" s="266" t="s">
        <v>238</v>
      </c>
      <c r="B127" s="266"/>
      <c r="C127" s="266"/>
      <c r="D127" s="266"/>
      <c r="E127" s="266"/>
      <c r="F127" s="266"/>
      <c r="G127" s="266"/>
      <c r="H127" s="266"/>
      <c r="I127" s="266"/>
    </row>
    <row r="128" spans="1:10" ht="23.25" customHeight="1">
      <c r="A128" s="9"/>
      <c r="B128" s="8"/>
      <c r="C128" s="8"/>
      <c r="D128" s="8"/>
      <c r="E128" s="8"/>
      <c r="F128" s="8"/>
      <c r="G128" s="8"/>
      <c r="H128" s="8"/>
      <c r="I128" s="8"/>
    </row>
    <row r="129" spans="1:10" ht="88.5" customHeight="1">
      <c r="A129" s="259" t="s">
        <v>239</v>
      </c>
      <c r="B129" s="259"/>
      <c r="C129" s="259"/>
      <c r="D129" s="259"/>
      <c r="E129" s="259"/>
      <c r="F129" s="259"/>
      <c r="G129" s="259"/>
      <c r="H129" s="259"/>
      <c r="I129" s="259"/>
    </row>
    <row r="130" spans="1:10" ht="26.25" customHeight="1">
      <c r="A130" s="8"/>
      <c r="B130" s="8"/>
      <c r="C130" s="8"/>
      <c r="D130" s="8"/>
      <c r="E130" s="8"/>
      <c r="F130" s="8"/>
      <c r="G130" s="8"/>
      <c r="H130" s="8"/>
      <c r="I130" s="8"/>
    </row>
    <row r="131" spans="1:10" ht="21.75" customHeight="1">
      <c r="A131" s="266" t="s">
        <v>240</v>
      </c>
      <c r="B131" s="266"/>
      <c r="C131" s="266"/>
      <c r="D131" s="266"/>
      <c r="E131" s="266"/>
      <c r="F131" s="266"/>
      <c r="G131" s="266"/>
      <c r="H131" s="266"/>
      <c r="I131" s="266"/>
    </row>
    <row r="132" spans="1:10" ht="25.5" customHeight="1">
      <c r="A132" s="10"/>
      <c r="B132" s="8"/>
      <c r="C132" s="8"/>
      <c r="D132" s="8"/>
      <c r="E132" s="8"/>
      <c r="F132" s="8"/>
      <c r="G132" s="8"/>
      <c r="H132" s="8"/>
      <c r="I132" s="8"/>
    </row>
    <row r="133" spans="1:10" ht="69" customHeight="1">
      <c r="A133" s="11" t="s">
        <v>85</v>
      </c>
      <c r="B133" s="259" t="s">
        <v>241</v>
      </c>
      <c r="C133" s="259"/>
      <c r="D133" s="259"/>
      <c r="E133" s="259"/>
      <c r="F133" s="259"/>
      <c r="G133" s="259"/>
      <c r="H133" s="259"/>
      <c r="I133" s="259"/>
    </row>
    <row r="134" spans="1:10" ht="21" customHeight="1">
      <c r="A134" s="11"/>
      <c r="B134" s="259"/>
      <c r="C134" s="259"/>
      <c r="D134" s="259"/>
      <c r="E134" s="259"/>
      <c r="F134" s="259"/>
      <c r="G134" s="259"/>
      <c r="H134" s="259"/>
      <c r="I134" s="259"/>
    </row>
    <row r="135" spans="1:10" ht="191.25" customHeight="1">
      <c r="A135" s="11" t="s">
        <v>191</v>
      </c>
      <c r="B135" s="259" t="s">
        <v>243</v>
      </c>
      <c r="C135" s="259"/>
      <c r="D135" s="259"/>
      <c r="E135" s="259"/>
      <c r="F135" s="259"/>
      <c r="G135" s="259"/>
      <c r="H135" s="259"/>
      <c r="I135" s="259"/>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58" t="s">
        <v>70</v>
      </c>
      <c r="B138" s="258"/>
      <c r="C138" s="258"/>
      <c r="D138" s="258"/>
      <c r="E138" s="265" t="s">
        <v>70</v>
      </c>
      <c r="F138" s="265"/>
      <c r="G138" s="265"/>
      <c r="H138" s="265"/>
      <c r="I138" s="265"/>
      <c r="J138" s="1"/>
    </row>
    <row r="139" spans="1:10" ht="37.5" customHeight="1">
      <c r="A139" s="263" t="s">
        <v>71</v>
      </c>
      <c r="B139" s="263"/>
      <c r="C139" s="263"/>
      <c r="D139" s="263"/>
      <c r="E139" s="264" t="s">
        <v>242</v>
      </c>
      <c r="F139" s="264"/>
      <c r="G139" s="264"/>
      <c r="H139" s="264"/>
      <c r="I139" s="264"/>
      <c r="J139" s="1"/>
    </row>
    <row r="140" spans="1:10" ht="20.25" customHeight="1">
      <c r="A140" s="56" t="s">
        <v>101</v>
      </c>
      <c r="B140" s="5"/>
      <c r="C140" s="5"/>
      <c r="D140" s="5"/>
      <c r="E140" s="5"/>
      <c r="F140" s="5"/>
      <c r="G140" s="5"/>
      <c r="H140" s="5"/>
      <c r="I140" s="57" t="s">
        <v>79</v>
      </c>
      <c r="J140" s="1"/>
    </row>
    <row r="141" spans="1:10" ht="70.5" customHeight="1">
      <c r="A141" s="11" t="s">
        <v>227</v>
      </c>
      <c r="B141" s="259" t="s">
        <v>244</v>
      </c>
      <c r="C141" s="259"/>
      <c r="D141" s="259"/>
      <c r="E141" s="259"/>
      <c r="F141" s="259"/>
      <c r="G141" s="259"/>
      <c r="H141" s="259"/>
      <c r="I141" s="259"/>
    </row>
    <row r="142" spans="1:10" ht="31.5" customHeight="1">
      <c r="A142" s="11"/>
      <c r="B142" s="259"/>
      <c r="C142" s="259"/>
      <c r="D142" s="259"/>
      <c r="E142" s="259"/>
      <c r="F142" s="259"/>
      <c r="G142" s="259"/>
      <c r="H142" s="259"/>
      <c r="I142" s="259"/>
    </row>
    <row r="143" spans="1:10" ht="141.75" customHeight="1">
      <c r="A143" s="11" t="s">
        <v>245</v>
      </c>
      <c r="B143" s="259" t="s">
        <v>180</v>
      </c>
      <c r="C143" s="259"/>
      <c r="D143" s="259"/>
      <c r="E143" s="259"/>
      <c r="F143" s="259"/>
      <c r="G143" s="259"/>
      <c r="H143" s="259"/>
      <c r="I143" s="259"/>
    </row>
    <row r="144" spans="1:10" ht="22.5" customHeight="1">
      <c r="A144" s="9"/>
      <c r="B144" s="259"/>
      <c r="C144" s="259"/>
      <c r="D144" s="259"/>
      <c r="E144" s="259"/>
      <c r="F144" s="259"/>
      <c r="G144" s="259"/>
      <c r="H144" s="259"/>
      <c r="I144" s="259"/>
    </row>
    <row r="145" spans="1:10" ht="74.25" customHeight="1">
      <c r="A145" s="11" t="s">
        <v>181</v>
      </c>
      <c r="B145" s="259" t="s">
        <v>182</v>
      </c>
      <c r="C145" s="259"/>
      <c r="D145" s="259"/>
      <c r="E145" s="259"/>
      <c r="F145" s="259"/>
      <c r="G145" s="259"/>
      <c r="H145" s="259"/>
      <c r="I145" s="259"/>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183</v>
      </c>
      <c r="B148" s="259" t="s">
        <v>184</v>
      </c>
      <c r="C148" s="259"/>
      <c r="D148" s="259"/>
      <c r="E148" s="259"/>
      <c r="F148" s="259"/>
      <c r="G148" s="259"/>
      <c r="H148" s="259"/>
      <c r="I148" s="259"/>
    </row>
    <row r="149" spans="1:10" ht="15.95" customHeight="1">
      <c r="A149" s="11"/>
      <c r="B149" s="259"/>
      <c r="C149" s="259"/>
      <c r="D149" s="259"/>
      <c r="E149" s="259"/>
      <c r="F149" s="259"/>
      <c r="G149" s="259"/>
      <c r="H149" s="259"/>
      <c r="I149" s="259"/>
    </row>
    <row r="150" spans="1:10" ht="90" customHeight="1">
      <c r="A150" s="11" t="s">
        <v>185</v>
      </c>
      <c r="B150" s="259" t="s">
        <v>246</v>
      </c>
      <c r="C150" s="259"/>
      <c r="D150" s="259"/>
      <c r="E150" s="259"/>
      <c r="F150" s="259"/>
      <c r="G150" s="259"/>
      <c r="H150" s="259"/>
      <c r="I150" s="259"/>
    </row>
    <row r="151" spans="1:10" ht="15.95" customHeight="1">
      <c r="A151" s="11"/>
      <c r="B151" s="8"/>
      <c r="C151" s="8"/>
      <c r="D151" s="8"/>
      <c r="E151" s="8"/>
      <c r="F151" s="8"/>
      <c r="G151" s="8"/>
      <c r="H151" s="8"/>
      <c r="I151" s="8"/>
    </row>
    <row r="152" spans="1:10" ht="111.75" customHeight="1">
      <c r="A152" s="11" t="s">
        <v>247</v>
      </c>
      <c r="B152" s="259" t="s">
        <v>0</v>
      </c>
      <c r="C152" s="259"/>
      <c r="D152" s="259"/>
      <c r="E152" s="259"/>
      <c r="F152" s="259"/>
      <c r="G152" s="259"/>
      <c r="H152" s="259"/>
      <c r="I152" s="259"/>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58" t="s">
        <v>70</v>
      </c>
      <c r="B155" s="258"/>
      <c r="C155" s="258"/>
      <c r="D155" s="258"/>
      <c r="E155" s="265" t="s">
        <v>70</v>
      </c>
      <c r="F155" s="265"/>
      <c r="G155" s="265"/>
      <c r="H155" s="265"/>
      <c r="I155" s="265"/>
      <c r="J155" s="1"/>
    </row>
    <row r="156" spans="1:10" ht="33" customHeight="1">
      <c r="A156" s="263" t="s">
        <v>71</v>
      </c>
      <c r="B156" s="263"/>
      <c r="C156" s="263"/>
      <c r="D156" s="263"/>
      <c r="E156" s="264" t="s">
        <v>242</v>
      </c>
      <c r="F156" s="264"/>
      <c r="G156" s="264"/>
      <c r="H156" s="264"/>
      <c r="I156" s="264"/>
      <c r="J156" s="1"/>
    </row>
    <row r="157" spans="1:10" ht="27" customHeight="1">
      <c r="A157" s="56" t="s">
        <v>101</v>
      </c>
      <c r="B157" s="5"/>
      <c r="C157" s="5"/>
      <c r="D157" s="5"/>
      <c r="E157" s="5"/>
      <c r="F157" s="5"/>
      <c r="G157" s="5"/>
      <c r="H157" s="5"/>
      <c r="I157" s="57" t="s">
        <v>80</v>
      </c>
      <c r="J157" s="1"/>
    </row>
    <row r="158" spans="1:10" ht="21" customHeight="1">
      <c r="A158" s="11" t="s">
        <v>1</v>
      </c>
      <c r="B158" s="259" t="s">
        <v>2</v>
      </c>
      <c r="C158" s="259"/>
      <c r="D158" s="259"/>
      <c r="E158" s="259"/>
      <c r="F158" s="259"/>
      <c r="G158" s="259"/>
      <c r="H158" s="259"/>
      <c r="I158" s="259"/>
    </row>
    <row r="159" spans="1:10" ht="30" customHeight="1">
      <c r="A159" s="11"/>
      <c r="B159" s="8"/>
      <c r="C159" s="8"/>
      <c r="D159" s="8"/>
      <c r="E159" s="8"/>
      <c r="F159" s="8"/>
      <c r="G159" s="8"/>
      <c r="H159" s="8"/>
      <c r="I159" s="8"/>
    </row>
    <row r="160" spans="1:10" ht="74.25" customHeight="1">
      <c r="A160" s="11" t="s">
        <v>3</v>
      </c>
      <c r="B160" s="259" t="s">
        <v>4</v>
      </c>
      <c r="C160" s="259"/>
      <c r="D160" s="259"/>
      <c r="E160" s="259"/>
      <c r="F160" s="259"/>
      <c r="G160" s="259"/>
      <c r="H160" s="259"/>
      <c r="I160" s="259"/>
    </row>
    <row r="161" spans="1:10" ht="13.5" customHeight="1">
      <c r="A161" s="9"/>
      <c r="B161" s="8"/>
      <c r="C161" s="8"/>
      <c r="D161" s="8"/>
      <c r="E161" s="8"/>
      <c r="F161" s="8"/>
      <c r="G161" s="8"/>
      <c r="H161" s="8"/>
      <c r="I161" s="8"/>
    </row>
    <row r="162" spans="1:10" ht="16.5">
      <c r="A162" s="266" t="s">
        <v>5</v>
      </c>
      <c r="B162" s="266"/>
      <c r="C162" s="266"/>
      <c r="D162" s="266"/>
      <c r="E162" s="266"/>
      <c r="F162" s="266"/>
      <c r="G162" s="266"/>
      <c r="H162" s="266"/>
      <c r="I162" s="266"/>
    </row>
    <row r="163" spans="1:10" ht="30" customHeight="1">
      <c r="A163" s="9"/>
      <c r="B163" s="8"/>
      <c r="C163" s="8"/>
      <c r="D163" s="8"/>
      <c r="E163" s="8"/>
      <c r="F163" s="8"/>
      <c r="G163" s="8"/>
      <c r="H163" s="8"/>
      <c r="I163" s="8"/>
    </row>
    <row r="164" spans="1:10" ht="60" customHeight="1">
      <c r="A164" s="259" t="s">
        <v>6</v>
      </c>
      <c r="B164" s="259"/>
      <c r="C164" s="259"/>
      <c r="D164" s="259"/>
      <c r="E164" s="259"/>
      <c r="F164" s="259"/>
      <c r="G164" s="259"/>
      <c r="H164" s="259"/>
      <c r="I164" s="259"/>
    </row>
    <row r="165" spans="1:10" ht="11.25" customHeight="1">
      <c r="A165" s="10"/>
      <c r="B165" s="8"/>
      <c r="C165" s="8"/>
      <c r="D165" s="8"/>
      <c r="E165" s="8"/>
      <c r="F165" s="8"/>
      <c r="G165" s="8"/>
      <c r="H165" s="8"/>
      <c r="I165" s="8"/>
    </row>
    <row r="166" spans="1:10" ht="27.75" customHeight="1">
      <c r="A166" s="266" t="s">
        <v>7</v>
      </c>
      <c r="B166" s="266"/>
      <c r="C166" s="266"/>
      <c r="D166" s="266"/>
      <c r="E166" s="266"/>
      <c r="F166" s="266"/>
      <c r="G166" s="266"/>
      <c r="H166" s="266"/>
      <c r="I166" s="266"/>
    </row>
    <row r="167" spans="1:10" ht="12.75" customHeight="1">
      <c r="A167" s="9"/>
      <c r="B167" s="8"/>
      <c r="C167" s="8"/>
      <c r="D167" s="8"/>
      <c r="E167" s="8"/>
      <c r="F167" s="8"/>
      <c r="G167" s="8"/>
      <c r="H167" s="8"/>
      <c r="I167" s="8"/>
    </row>
    <row r="168" spans="1:10" ht="74.25" customHeight="1">
      <c r="A168" s="11" t="s">
        <v>85</v>
      </c>
      <c r="B168" s="259" t="s">
        <v>8</v>
      </c>
      <c r="C168" s="259"/>
      <c r="D168" s="259"/>
      <c r="E168" s="259"/>
      <c r="F168" s="259"/>
      <c r="G168" s="259"/>
      <c r="H168" s="259"/>
      <c r="I168" s="259"/>
    </row>
    <row r="169" spans="1:10" ht="23.25" customHeight="1">
      <c r="A169" s="12"/>
      <c r="B169" s="8"/>
      <c r="C169" s="8"/>
      <c r="D169" s="8"/>
      <c r="E169" s="8"/>
      <c r="F169" s="8"/>
      <c r="G169" s="8"/>
      <c r="H169" s="8"/>
      <c r="I169" s="8"/>
    </row>
    <row r="170" spans="1:10" ht="36" customHeight="1">
      <c r="A170" s="11" t="s">
        <v>191</v>
      </c>
      <c r="B170" s="259" t="s">
        <v>9</v>
      </c>
      <c r="C170" s="259"/>
      <c r="D170" s="259"/>
      <c r="E170" s="259"/>
      <c r="F170" s="259"/>
      <c r="G170" s="259"/>
      <c r="H170" s="259"/>
      <c r="I170" s="259"/>
    </row>
    <row r="171" spans="1:10" ht="21" customHeight="1">
      <c r="J171" s="1"/>
    </row>
    <row r="172" spans="1:10">
      <c r="J172" s="1"/>
    </row>
    <row r="173" spans="1:10" ht="52.5" customHeight="1">
      <c r="A173" s="11" t="s">
        <v>227</v>
      </c>
      <c r="B173" s="259" t="s">
        <v>10</v>
      </c>
      <c r="C173" s="259"/>
      <c r="D173" s="259"/>
      <c r="E173" s="259"/>
      <c r="F173" s="259"/>
      <c r="G173" s="259"/>
      <c r="H173" s="259"/>
      <c r="I173" s="259"/>
    </row>
    <row r="174" spans="1:10" ht="20.25" customHeight="1">
      <c r="A174" s="11"/>
      <c r="B174" s="8"/>
      <c r="C174" s="8"/>
      <c r="D174" s="8"/>
      <c r="E174" s="8"/>
      <c r="F174" s="8"/>
      <c r="G174" s="8"/>
      <c r="H174" s="8"/>
      <c r="I174" s="8"/>
    </row>
    <row r="175" spans="1:10" ht="40.5" customHeight="1">
      <c r="A175" s="11" t="s">
        <v>245</v>
      </c>
      <c r="B175" s="259" t="s">
        <v>18</v>
      </c>
      <c r="C175" s="259"/>
      <c r="D175" s="259"/>
      <c r="E175" s="259"/>
      <c r="F175" s="259"/>
      <c r="G175" s="259"/>
      <c r="H175" s="259"/>
      <c r="I175" s="259"/>
    </row>
    <row r="176" spans="1:10" ht="21.75" customHeight="1">
      <c r="A176" s="11"/>
      <c r="B176" s="8"/>
      <c r="C176" s="8"/>
      <c r="D176" s="8"/>
      <c r="E176" s="8"/>
      <c r="F176" s="8"/>
      <c r="G176" s="8"/>
      <c r="H176" s="8"/>
      <c r="I176" s="8"/>
    </row>
    <row r="177" spans="1:10" ht="88.5" customHeight="1">
      <c r="A177" s="11" t="s">
        <v>181</v>
      </c>
      <c r="B177" s="259" t="s">
        <v>196</v>
      </c>
      <c r="C177" s="259"/>
      <c r="D177" s="259"/>
      <c r="E177" s="259"/>
      <c r="F177" s="259"/>
      <c r="G177" s="259"/>
      <c r="H177" s="259"/>
      <c r="I177" s="259"/>
    </row>
    <row r="178" spans="1:10" ht="18" customHeight="1">
      <c r="A178" s="11"/>
      <c r="B178" s="8"/>
      <c r="C178" s="8"/>
      <c r="D178" s="8"/>
      <c r="E178" s="8"/>
      <c r="F178" s="8"/>
      <c r="G178" s="8"/>
      <c r="H178" s="8"/>
      <c r="I178" s="8"/>
    </row>
    <row r="179" spans="1:10" ht="63" customHeight="1">
      <c r="A179" s="11" t="s">
        <v>197</v>
      </c>
      <c r="B179" s="259" t="s">
        <v>198</v>
      </c>
      <c r="C179" s="259"/>
      <c r="D179" s="259"/>
      <c r="E179" s="259"/>
      <c r="F179" s="259"/>
      <c r="G179" s="259"/>
      <c r="H179" s="259"/>
      <c r="I179" s="259"/>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58" t="s">
        <v>70</v>
      </c>
      <c r="B182" s="258"/>
      <c r="C182" s="258"/>
      <c r="D182" s="258"/>
      <c r="E182" s="265" t="s">
        <v>70</v>
      </c>
      <c r="F182" s="265"/>
      <c r="G182" s="265"/>
      <c r="H182" s="265"/>
      <c r="I182" s="265"/>
      <c r="J182" s="1"/>
    </row>
    <row r="183" spans="1:10" ht="33" customHeight="1">
      <c r="A183" s="263" t="s">
        <v>71</v>
      </c>
      <c r="B183" s="263"/>
      <c r="C183" s="263"/>
      <c r="D183" s="263"/>
      <c r="E183" s="264" t="s">
        <v>242</v>
      </c>
      <c r="F183" s="264"/>
      <c r="G183" s="264"/>
      <c r="H183" s="264"/>
      <c r="I183" s="264"/>
      <c r="J183" s="1"/>
    </row>
    <row r="184" spans="1:10" ht="22.5" customHeight="1">
      <c r="A184" s="56" t="s">
        <v>101</v>
      </c>
      <c r="B184" s="5"/>
      <c r="C184" s="5"/>
      <c r="D184" s="5"/>
      <c r="E184" s="5"/>
      <c r="F184" s="5"/>
      <c r="G184" s="5"/>
      <c r="H184" s="5"/>
      <c r="I184" s="57" t="s">
        <v>81</v>
      </c>
      <c r="J184" s="1"/>
    </row>
    <row r="185" spans="1:10" ht="53.25" customHeight="1">
      <c r="A185" s="11" t="s">
        <v>183</v>
      </c>
      <c r="B185" s="259" t="s">
        <v>199</v>
      </c>
      <c r="C185" s="259"/>
      <c r="D185" s="259"/>
      <c r="E185" s="259"/>
      <c r="F185" s="259"/>
      <c r="G185" s="259"/>
      <c r="H185" s="259"/>
      <c r="I185" s="259"/>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200</v>
      </c>
      <c r="C188" s="14"/>
      <c r="D188" s="14"/>
      <c r="E188" s="14"/>
      <c r="F188" s="14" t="s">
        <v>200</v>
      </c>
      <c r="G188" s="14"/>
      <c r="H188" s="14"/>
      <c r="I188" s="14"/>
    </row>
    <row r="189" spans="1:10" ht="35.25" customHeight="1">
      <c r="A189" s="8"/>
      <c r="B189" s="260" t="s">
        <v>71</v>
      </c>
      <c r="C189" s="260"/>
      <c r="D189" s="260"/>
      <c r="E189" s="260"/>
      <c r="F189" s="261" t="s">
        <v>242</v>
      </c>
      <c r="G189" s="260"/>
      <c r="H189" s="260"/>
      <c r="I189" s="260"/>
    </row>
    <row r="190" spans="1:10" ht="21.95" customHeight="1">
      <c r="A190" s="8"/>
      <c r="B190" s="15"/>
      <c r="C190" s="9"/>
      <c r="D190" s="9"/>
      <c r="E190" s="9"/>
      <c r="F190" s="16"/>
      <c r="G190" s="16"/>
      <c r="H190" s="16"/>
      <c r="I190" s="16"/>
    </row>
    <row r="191" spans="1:10" ht="21.95" customHeight="1">
      <c r="A191" s="8"/>
      <c r="B191" s="258" t="s">
        <v>201</v>
      </c>
      <c r="C191" s="258"/>
      <c r="D191" s="258"/>
      <c r="E191" s="258"/>
      <c r="F191" s="258" t="s">
        <v>201</v>
      </c>
      <c r="G191" s="258"/>
      <c r="H191" s="258"/>
      <c r="I191" s="258"/>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202</v>
      </c>
      <c r="C194" s="17"/>
      <c r="D194" s="5"/>
      <c r="E194" s="5"/>
      <c r="F194" s="262" t="str">
        <f>"Name : "&amp;'Name of Bidder'!D16</f>
        <v xml:space="preserve">Name : </v>
      </c>
      <c r="G194" s="262"/>
      <c r="H194" s="262"/>
      <c r="I194" s="262"/>
    </row>
    <row r="195" spans="1:9" ht="21.95" customHeight="1">
      <c r="A195" s="8"/>
      <c r="B195" s="5" t="s">
        <v>22</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58" t="s">
        <v>203</v>
      </c>
      <c r="C197" s="258"/>
      <c r="D197" s="258"/>
      <c r="E197" s="258"/>
      <c r="F197" s="258" t="s">
        <v>203</v>
      </c>
      <c r="G197" s="258"/>
      <c r="H197" s="258"/>
      <c r="I197" s="258"/>
    </row>
    <row r="198" spans="1:9" ht="21.95" customHeight="1">
      <c r="A198" s="8"/>
      <c r="B198" s="5" t="s">
        <v>202</v>
      </c>
      <c r="C198" s="5"/>
      <c r="D198" s="5"/>
      <c r="E198" s="5"/>
      <c r="F198" s="5" t="s">
        <v>202</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258" t="s">
        <v>11</v>
      </c>
      <c r="C201" s="258"/>
      <c r="D201" s="258"/>
      <c r="E201" s="258"/>
      <c r="F201" s="258" t="s">
        <v>11</v>
      </c>
      <c r="G201" s="258"/>
      <c r="H201" s="258"/>
      <c r="I201" s="258"/>
    </row>
    <row r="202" spans="1:9" ht="21.95" customHeight="1">
      <c r="A202" s="8"/>
      <c r="B202" s="5" t="s">
        <v>202</v>
      </c>
      <c r="C202" s="5"/>
      <c r="D202" s="5"/>
      <c r="E202" s="5"/>
      <c r="F202" s="5" t="s">
        <v>202</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101</v>
      </c>
      <c r="B223" s="5"/>
      <c r="C223" s="5"/>
      <c r="D223" s="5"/>
      <c r="E223" s="5"/>
      <c r="F223" s="5"/>
      <c r="G223" s="5"/>
      <c r="H223" s="5"/>
      <c r="I223" s="57" t="s">
        <v>82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59" right="0.42" top="0.52" bottom="0.32" header="0.27" footer="0.21"/>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7"/>
      <headerFooter alignWithMargins="0"/>
    </customSheetView>
    <customSheetView guid="{1C70608C-646A-4043-A222-6253B5006A93}" showPageBreaks="1" printArea="1" hiddenRows="1">
      <selection activeCell="M6" sqref="M6"/>
      <pageMargins left="0.75" right="0.75" top="0.68" bottom="0.19" header="0.5" footer="0.15"/>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75" right="0.75" top="0.68" bottom="0.19" header="0.5" footer="0.15"/>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4"/>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4"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88</v>
      </c>
    </row>
    <row r="3" spans="1:27" ht="13.5" hidden="1" thickBot="1">
      <c r="A3" s="279">
        <v>155885</v>
      </c>
      <c r="B3" s="280"/>
      <c r="C3" s="32"/>
      <c r="D3" s="33"/>
      <c r="E3" s="32"/>
      <c r="F3" s="279">
        <v>4960</v>
      </c>
      <c r="G3" s="280"/>
      <c r="H3" s="32"/>
      <c r="I3" s="33"/>
      <c r="K3" s="279">
        <v>10352</v>
      </c>
      <c r="L3" s="280"/>
      <c r="M3" s="32"/>
      <c r="N3" s="33"/>
      <c r="P3" s="279">
        <v>691647</v>
      </c>
      <c r="Q3" s="280"/>
      <c r="R3" s="32"/>
      <c r="S3" s="33"/>
      <c r="U3" s="31" t="s">
        <v>89</v>
      </c>
    </row>
    <row r="4" spans="1:27" hidden="1">
      <c r="A4" s="286"/>
      <c r="B4" s="287"/>
      <c r="C4" s="32"/>
      <c r="D4" s="33"/>
      <c r="E4" s="32"/>
      <c r="F4" s="34"/>
      <c r="G4" s="32"/>
      <c r="H4" s="32"/>
      <c r="I4" s="33"/>
      <c r="K4" s="34"/>
      <c r="L4" s="32"/>
      <c r="M4" s="32"/>
      <c r="N4" s="33"/>
      <c r="P4" s="34"/>
      <c r="Q4" s="32"/>
      <c r="R4" s="32"/>
      <c r="S4" s="33"/>
      <c r="U4" s="31" t="s">
        <v>90</v>
      </c>
    </row>
    <row r="5" spans="1:27" hidden="1">
      <c r="A5" s="34"/>
      <c r="B5" s="35"/>
      <c r="C5" s="35"/>
      <c r="D5" s="36"/>
      <c r="E5" s="35"/>
      <c r="F5" s="34"/>
      <c r="G5" s="35"/>
      <c r="H5" s="35"/>
      <c r="I5" s="36"/>
      <c r="K5" s="34"/>
      <c r="L5" s="35"/>
      <c r="M5" s="35"/>
      <c r="N5" s="36"/>
      <c r="P5" s="34"/>
      <c r="Q5" s="35"/>
      <c r="R5" s="35"/>
      <c r="S5" s="36"/>
      <c r="U5" s="31" t="s">
        <v>92</v>
      </c>
    </row>
    <row r="6" spans="1:27" ht="51.75" hidden="1" customHeight="1" thickBot="1">
      <c r="A6" s="281" t="str">
        <f>IF(OR((A3&gt;9999999999),(A3&lt;0)),"Invalid Entry - More than 1000 crore OR -ve value",IF(A3=0, "",+CONCATENATE(U2,B13,D13,B12,D12,B11,D11,B10,D10,B9,D9,B8," Only")))</f>
        <v>USD One Lac Fifty Five Thousand Eight Hundred Eighty Five Only</v>
      </c>
      <c r="B6" s="282"/>
      <c r="C6" s="282"/>
      <c r="D6" s="283"/>
      <c r="E6" s="37"/>
      <c r="F6" s="281" t="str">
        <f>IF(OR((F3&gt;9999999999),(F3&lt;0)),"Invalid Entry - More than 1000 crore OR -ve value",IF(F3=0, "",+CONCATENATE(U3, G13,I13,G12,I12,G11,I11,G10,I10,G9,I9,G8," Only")))</f>
        <v>EURO Four Thousand Nine Hundred Sixty Only</v>
      </c>
      <c r="G6" s="282"/>
      <c r="H6" s="282"/>
      <c r="I6" s="283"/>
      <c r="J6" s="37"/>
      <c r="K6" s="281" t="str">
        <f>IF(OR((K3&gt;9999999999),(K3&lt;0)),"Invalid Entry - More than 1000 crore OR -ve value",IF(K3=0, "",+CONCATENATE(U4, L13,N13,L12,N12,L11,N11,L10,N10,L9,N9,L8," Only")))</f>
        <v>RMB Ten Thousand Three Hundred Fifty Two Only</v>
      </c>
      <c r="L6" s="282"/>
      <c r="M6" s="282"/>
      <c r="N6" s="283"/>
      <c r="P6" s="281" t="str">
        <f>IF(OR((P3&gt;9999999999),(P3&lt;0)),"Invalid Entry - More than 1000 crore OR -ve value",IF(P3=0, "",+CONCATENATE(U5, Q13,S13,Q12,S12,Q11,S11,Q10,S10,Q9,S9,Q8," Only")))</f>
        <v>INR Six Lac Ninety One Thousand Six Hundred Forty Seven Only</v>
      </c>
      <c r="Q6" s="282"/>
      <c r="R6" s="282"/>
      <c r="S6" s="283"/>
      <c r="U6" s="275" t="str">
        <f>VLOOKUP(1,T30:Y45,6,FALSE)</f>
        <v>USD 155885/- + EURO 4960/- + RMB 10352/- + INR 691647/-</v>
      </c>
      <c r="V6" s="275"/>
      <c r="W6" s="275"/>
      <c r="X6" s="275"/>
      <c r="Y6" s="275"/>
      <c r="Z6" s="275"/>
      <c r="AA6" s="275"/>
    </row>
    <row r="7" spans="1:27" ht="70.5" hidden="1" customHeight="1" thickBot="1">
      <c r="A7" s="34"/>
      <c r="B7" s="35"/>
      <c r="C7" s="35"/>
      <c r="D7" s="36"/>
      <c r="E7" s="35"/>
      <c r="F7" s="34"/>
      <c r="G7" s="35"/>
      <c r="H7" s="35"/>
      <c r="I7" s="36"/>
      <c r="K7" s="34"/>
      <c r="L7" s="35"/>
      <c r="M7" s="35"/>
      <c r="N7" s="36"/>
      <c r="P7" s="34"/>
      <c r="Q7" s="35"/>
      <c r="R7" s="35"/>
      <c r="S7" s="36"/>
      <c r="U7" s="276" t="str">
        <f>VLOOKUP(1,T10:Y25,6,FALSE)</f>
        <v>USD One Lac Fifty Five Thousand Eight Hundred Eighty Five Only plus EURO Four Thousand Nine Hundred Sixty Only plus RMB Ten Thousand Three Hundred Fifty Two Only plus INR Six Lac Ninety One Thousand Six Hundred Forty Seven Only</v>
      </c>
      <c r="V7" s="277"/>
      <c r="W7" s="277"/>
      <c r="X7" s="277"/>
      <c r="Y7" s="277"/>
      <c r="Z7" s="277"/>
      <c r="AA7" s="278"/>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93</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223</v>
      </c>
      <c r="C15" s="35"/>
      <c r="D15" s="36"/>
      <c r="E15" s="35"/>
      <c r="F15" s="46">
        <v>1</v>
      </c>
      <c r="G15" s="47" t="s">
        <v>223</v>
      </c>
      <c r="H15" s="35"/>
      <c r="I15" s="36"/>
      <c r="K15" s="46">
        <v>1</v>
      </c>
      <c r="L15" s="47" t="s">
        <v>223</v>
      </c>
      <c r="M15" s="35"/>
      <c r="N15" s="36"/>
      <c r="P15" s="46">
        <v>1</v>
      </c>
      <c r="Q15" s="47" t="s">
        <v>223</v>
      </c>
      <c r="R15" s="35"/>
      <c r="S15" s="36"/>
      <c r="T15" s="40">
        <f t="shared" si="4"/>
        <v>0</v>
      </c>
      <c r="U15" s="25">
        <v>0</v>
      </c>
      <c r="V15" s="25">
        <v>1</v>
      </c>
      <c r="W15" s="25">
        <v>0</v>
      </c>
      <c r="X15" s="25">
        <v>1</v>
      </c>
      <c r="Y15" s="42" t="str">
        <f>IF(AND($A$3=0,$F$3&gt;0,$K$3=0,$P$3&gt;0),$F$6&amp;$AA$10&amp;$P$6, "")</f>
        <v/>
      </c>
    </row>
    <row r="16" spans="1:27" hidden="1">
      <c r="A16" s="46">
        <v>2</v>
      </c>
      <c r="B16" s="47" t="s">
        <v>224</v>
      </c>
      <c r="C16" s="35"/>
      <c r="D16" s="36"/>
      <c r="E16" s="35"/>
      <c r="F16" s="46">
        <v>2</v>
      </c>
      <c r="G16" s="47" t="s">
        <v>224</v>
      </c>
      <c r="H16" s="35"/>
      <c r="I16" s="36"/>
      <c r="K16" s="46">
        <v>2</v>
      </c>
      <c r="L16" s="47" t="s">
        <v>224</v>
      </c>
      <c r="M16" s="35"/>
      <c r="N16" s="36"/>
      <c r="P16" s="46">
        <v>2</v>
      </c>
      <c r="Q16" s="47" t="s">
        <v>224</v>
      </c>
      <c r="R16" s="35"/>
      <c r="S16" s="36"/>
      <c r="T16" s="40">
        <f t="shared" si="4"/>
        <v>0</v>
      </c>
      <c r="U16" s="25">
        <v>0</v>
      </c>
      <c r="V16" s="25">
        <v>1</v>
      </c>
      <c r="W16" s="25">
        <v>1</v>
      </c>
      <c r="X16" s="25">
        <v>0</v>
      </c>
      <c r="Y16" s="42" t="str">
        <f>IF(AND($A$3=0,$F$3&gt;0,$K$3&gt;0,$P$3=0),$F$6&amp;$AA$10&amp;$K$6, "")</f>
        <v/>
      </c>
    </row>
    <row r="17" spans="1:27" hidden="1">
      <c r="A17" s="46">
        <v>3</v>
      </c>
      <c r="B17" s="47" t="s">
        <v>225</v>
      </c>
      <c r="C17" s="35"/>
      <c r="D17" s="36"/>
      <c r="E17" s="35"/>
      <c r="F17" s="46">
        <v>3</v>
      </c>
      <c r="G17" s="47" t="s">
        <v>225</v>
      </c>
      <c r="H17" s="35"/>
      <c r="I17" s="36"/>
      <c r="K17" s="46">
        <v>3</v>
      </c>
      <c r="L17" s="47" t="s">
        <v>225</v>
      </c>
      <c r="M17" s="35"/>
      <c r="N17" s="36"/>
      <c r="P17" s="46">
        <v>3</v>
      </c>
      <c r="Q17" s="47" t="s">
        <v>225</v>
      </c>
      <c r="R17" s="35"/>
      <c r="S17" s="36"/>
      <c r="T17" s="40">
        <f t="shared" si="4"/>
        <v>0</v>
      </c>
      <c r="U17" s="25">
        <v>0</v>
      </c>
      <c r="V17" s="25">
        <v>1</v>
      </c>
      <c r="W17" s="25">
        <v>1</v>
      </c>
      <c r="X17" s="25">
        <v>1</v>
      </c>
      <c r="Y17" s="48" t="str">
        <f>IF(AND($A$3=0,$F$3&gt;0,$K$3&gt;0,$P$3&gt;0),$F$6&amp;$AA$10&amp;$K$6&amp;$AA$10&amp;$P$6, "")</f>
        <v/>
      </c>
    </row>
    <row r="18" spans="1:27" hidden="1">
      <c r="A18" s="46">
        <v>4</v>
      </c>
      <c r="B18" s="47" t="s">
        <v>25</v>
      </c>
      <c r="C18" s="35"/>
      <c r="D18" s="36"/>
      <c r="E18" s="35"/>
      <c r="F18" s="46">
        <v>4</v>
      </c>
      <c r="G18" s="47" t="s">
        <v>25</v>
      </c>
      <c r="H18" s="35"/>
      <c r="I18" s="36"/>
      <c r="K18" s="46">
        <v>4</v>
      </c>
      <c r="L18" s="47" t="s">
        <v>25</v>
      </c>
      <c r="M18" s="35"/>
      <c r="N18" s="36"/>
      <c r="P18" s="46">
        <v>4</v>
      </c>
      <c r="Q18" s="47" t="s">
        <v>25</v>
      </c>
      <c r="R18" s="35"/>
      <c r="S18" s="36"/>
      <c r="T18" s="40">
        <f t="shared" si="4"/>
        <v>0</v>
      </c>
      <c r="U18" s="25">
        <v>1</v>
      </c>
      <c r="V18" s="25">
        <v>0</v>
      </c>
      <c r="W18" s="25">
        <v>0</v>
      </c>
      <c r="X18" s="25">
        <v>0</v>
      </c>
      <c r="Y18" s="41" t="str">
        <f>IF(AND($A$3&gt;0,$F$3=0,$K$3=0,$P$3=0), $A$6, "")</f>
        <v/>
      </c>
    </row>
    <row r="19" spans="1:27" hidden="1">
      <c r="A19" s="46">
        <v>5</v>
      </c>
      <c r="B19" s="47" t="s">
        <v>26</v>
      </c>
      <c r="C19" s="35"/>
      <c r="D19" s="36"/>
      <c r="E19" s="35"/>
      <c r="F19" s="46">
        <v>5</v>
      </c>
      <c r="G19" s="47" t="s">
        <v>26</v>
      </c>
      <c r="H19" s="35"/>
      <c r="I19" s="36"/>
      <c r="K19" s="46">
        <v>5</v>
      </c>
      <c r="L19" s="47" t="s">
        <v>26</v>
      </c>
      <c r="M19" s="35"/>
      <c r="N19" s="36"/>
      <c r="P19" s="46">
        <v>5</v>
      </c>
      <c r="Q19" s="47" t="s">
        <v>26</v>
      </c>
      <c r="R19" s="35"/>
      <c r="S19" s="36"/>
      <c r="T19" s="40">
        <f t="shared" si="4"/>
        <v>0</v>
      </c>
      <c r="U19" s="25">
        <v>1</v>
      </c>
      <c r="V19" s="25">
        <v>0</v>
      </c>
      <c r="W19" s="25">
        <v>0</v>
      </c>
      <c r="X19" s="25">
        <v>1</v>
      </c>
      <c r="Y19" s="42" t="str">
        <f>IF(AND($A$3&gt;0,$F$3=0,$K$3=0,$P$3&gt;0),$A$6&amp;$AA$10&amp;$P$6, "")</f>
        <v/>
      </c>
    </row>
    <row r="20" spans="1:27" hidden="1">
      <c r="A20" s="46">
        <v>6</v>
      </c>
      <c r="B20" s="47" t="s">
        <v>27</v>
      </c>
      <c r="C20" s="35"/>
      <c r="D20" s="36"/>
      <c r="E20" s="35"/>
      <c r="F20" s="46">
        <v>6</v>
      </c>
      <c r="G20" s="47" t="s">
        <v>27</v>
      </c>
      <c r="H20" s="35"/>
      <c r="I20" s="36"/>
      <c r="K20" s="46">
        <v>6</v>
      </c>
      <c r="L20" s="47" t="s">
        <v>27</v>
      </c>
      <c r="M20" s="35"/>
      <c r="N20" s="36"/>
      <c r="P20" s="46">
        <v>6</v>
      </c>
      <c r="Q20" s="47" t="s">
        <v>27</v>
      </c>
      <c r="R20" s="35"/>
      <c r="S20" s="36"/>
      <c r="T20" s="40">
        <f t="shared" si="4"/>
        <v>0</v>
      </c>
      <c r="U20" s="25">
        <v>1</v>
      </c>
      <c r="V20" s="25">
        <v>0</v>
      </c>
      <c r="W20" s="25">
        <v>1</v>
      </c>
      <c r="X20" s="25">
        <v>0</v>
      </c>
      <c r="Y20" s="42" t="str">
        <f>IF(AND($A$3&gt;0,$F$3=0,$K$3&gt;0,$P$3=0),$A$6&amp;$AA$10&amp;$K$6, "")</f>
        <v/>
      </c>
    </row>
    <row r="21" spans="1:27" hidden="1">
      <c r="A21" s="46">
        <v>7</v>
      </c>
      <c r="B21" s="47" t="s">
        <v>28</v>
      </c>
      <c r="C21" s="35"/>
      <c r="D21" s="36"/>
      <c r="E21" s="35"/>
      <c r="F21" s="46">
        <v>7</v>
      </c>
      <c r="G21" s="47" t="s">
        <v>28</v>
      </c>
      <c r="H21" s="35"/>
      <c r="I21" s="36"/>
      <c r="K21" s="46">
        <v>7</v>
      </c>
      <c r="L21" s="47" t="s">
        <v>28</v>
      </c>
      <c r="M21" s="35"/>
      <c r="N21" s="36"/>
      <c r="P21" s="46">
        <v>7</v>
      </c>
      <c r="Q21" s="47" t="s">
        <v>28</v>
      </c>
      <c r="R21" s="35"/>
      <c r="S21" s="36"/>
      <c r="T21" s="40">
        <f t="shared" si="4"/>
        <v>0</v>
      </c>
      <c r="U21" s="25">
        <v>1</v>
      </c>
      <c r="V21" s="25">
        <v>0</v>
      </c>
      <c r="W21" s="25">
        <v>1</v>
      </c>
      <c r="X21" s="25">
        <v>1</v>
      </c>
      <c r="Y21" s="42" t="str">
        <f>IF(AND($A$3&gt;0,$F$3=0,$K$3&gt;0,$P$3&gt;0),$A$6&amp;$AA$10&amp;$K$6&amp;$AA$10&amp;$P$6, "")</f>
        <v/>
      </c>
    </row>
    <row r="22" spans="1:27" hidden="1">
      <c r="A22" s="46">
        <v>8</v>
      </c>
      <c r="B22" s="47" t="s">
        <v>29</v>
      </c>
      <c r="C22" s="35"/>
      <c r="D22" s="36"/>
      <c r="E22" s="35"/>
      <c r="F22" s="46">
        <v>8</v>
      </c>
      <c r="G22" s="47" t="s">
        <v>29</v>
      </c>
      <c r="H22" s="35"/>
      <c r="I22" s="36"/>
      <c r="K22" s="46">
        <v>8</v>
      </c>
      <c r="L22" s="47" t="s">
        <v>29</v>
      </c>
      <c r="M22" s="35"/>
      <c r="N22" s="36"/>
      <c r="P22" s="46">
        <v>8</v>
      </c>
      <c r="Q22" s="47" t="s">
        <v>29</v>
      </c>
      <c r="R22" s="35"/>
      <c r="S22" s="36"/>
      <c r="T22" s="40">
        <f t="shared" si="4"/>
        <v>0</v>
      </c>
      <c r="U22" s="25">
        <v>1</v>
      </c>
      <c r="V22" s="25">
        <v>1</v>
      </c>
      <c r="W22" s="25">
        <v>0</v>
      </c>
      <c r="X22" s="25">
        <v>0</v>
      </c>
      <c r="Y22" s="42" t="str">
        <f>IF(AND($A$3&gt;0,$F$3&gt;0,$K$3=0,$P$3=0),$A$6&amp;$AA$10&amp;$F$6, "")</f>
        <v/>
      </c>
    </row>
    <row r="23" spans="1:27" hidden="1">
      <c r="A23" s="46">
        <v>9</v>
      </c>
      <c r="B23" s="47" t="s">
        <v>30</v>
      </c>
      <c r="C23" s="35"/>
      <c r="D23" s="36"/>
      <c r="E23" s="35"/>
      <c r="F23" s="46">
        <v>9</v>
      </c>
      <c r="G23" s="47" t="s">
        <v>30</v>
      </c>
      <c r="H23" s="35"/>
      <c r="I23" s="36"/>
      <c r="K23" s="46">
        <v>9</v>
      </c>
      <c r="L23" s="47" t="s">
        <v>30</v>
      </c>
      <c r="M23" s="35"/>
      <c r="N23" s="36"/>
      <c r="P23" s="46">
        <v>9</v>
      </c>
      <c r="Q23" s="47" t="s">
        <v>30</v>
      </c>
      <c r="R23" s="35"/>
      <c r="S23" s="36"/>
      <c r="T23" s="40">
        <f t="shared" si="4"/>
        <v>0</v>
      </c>
      <c r="U23" s="25">
        <v>1</v>
      </c>
      <c r="V23" s="25">
        <v>1</v>
      </c>
      <c r="W23" s="25">
        <v>0</v>
      </c>
      <c r="X23" s="25">
        <v>1</v>
      </c>
      <c r="Y23" s="42" t="str">
        <f>IF(AND($A$3&gt;0,$F$3&gt;0,$K$3=0,$P$3&gt;0),$A$6&amp;$AA$10&amp;$F$6&amp;$AA$10&amp;$P$6, "")</f>
        <v/>
      </c>
    </row>
    <row r="24" spans="1:27" hidden="1">
      <c r="A24" s="46">
        <v>10</v>
      </c>
      <c r="B24" s="47" t="s">
        <v>31</v>
      </c>
      <c r="C24" s="35"/>
      <c r="D24" s="36"/>
      <c r="E24" s="35"/>
      <c r="F24" s="46">
        <v>10</v>
      </c>
      <c r="G24" s="47" t="s">
        <v>31</v>
      </c>
      <c r="H24" s="35"/>
      <c r="I24" s="36"/>
      <c r="K24" s="46">
        <v>10</v>
      </c>
      <c r="L24" s="47" t="s">
        <v>31</v>
      </c>
      <c r="M24" s="35"/>
      <c r="N24" s="36"/>
      <c r="P24" s="46">
        <v>10</v>
      </c>
      <c r="Q24" s="47" t="s">
        <v>31</v>
      </c>
      <c r="R24" s="35"/>
      <c r="S24" s="36"/>
      <c r="T24" s="40">
        <f t="shared" si="4"/>
        <v>0</v>
      </c>
      <c r="U24" s="25">
        <v>1</v>
      </c>
      <c r="V24" s="25">
        <v>1</v>
      </c>
      <c r="W24" s="25">
        <v>1</v>
      </c>
      <c r="X24" s="25">
        <v>0</v>
      </c>
      <c r="Y24" s="42" t="str">
        <f>IF(AND($A$3&gt;0,$F$3&gt;0,$K$3&gt;0,$P$3=0),$A$6&amp;$AA$10&amp;$F$6&amp;$AA$10&amp;$K$6, "")</f>
        <v/>
      </c>
    </row>
    <row r="25" spans="1:27" hidden="1">
      <c r="A25" s="46">
        <v>11</v>
      </c>
      <c r="B25" s="47" t="s">
        <v>32</v>
      </c>
      <c r="C25" s="35"/>
      <c r="D25" s="36"/>
      <c r="E25" s="35"/>
      <c r="F25" s="46">
        <v>11</v>
      </c>
      <c r="G25" s="47" t="s">
        <v>32</v>
      </c>
      <c r="H25" s="35"/>
      <c r="I25" s="36"/>
      <c r="K25" s="46">
        <v>11</v>
      </c>
      <c r="L25" s="47" t="s">
        <v>32</v>
      </c>
      <c r="M25" s="35"/>
      <c r="N25" s="36"/>
      <c r="P25" s="46">
        <v>11</v>
      </c>
      <c r="Q25" s="47" t="s">
        <v>32</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33</v>
      </c>
      <c r="C26" s="35"/>
      <c r="D26" s="36"/>
      <c r="E26" s="35"/>
      <c r="F26" s="46">
        <v>12</v>
      </c>
      <c r="G26" s="47" t="s">
        <v>33</v>
      </c>
      <c r="H26" s="35"/>
      <c r="I26" s="36"/>
      <c r="K26" s="46">
        <v>12</v>
      </c>
      <c r="L26" s="47" t="s">
        <v>33</v>
      </c>
      <c r="M26" s="35"/>
      <c r="N26" s="36"/>
      <c r="P26" s="46">
        <v>12</v>
      </c>
      <c r="Q26" s="47" t="s">
        <v>33</v>
      </c>
      <c r="R26" s="35"/>
      <c r="S26" s="36"/>
    </row>
    <row r="27" spans="1:27" hidden="1">
      <c r="A27" s="46">
        <v>13</v>
      </c>
      <c r="B27" s="47" t="s">
        <v>34</v>
      </c>
      <c r="C27" s="35"/>
      <c r="D27" s="36"/>
      <c r="E27" s="35"/>
      <c r="F27" s="46">
        <v>13</v>
      </c>
      <c r="G27" s="47" t="s">
        <v>34</v>
      </c>
      <c r="H27" s="35"/>
      <c r="I27" s="36"/>
      <c r="K27" s="46">
        <v>13</v>
      </c>
      <c r="L27" s="47" t="s">
        <v>34</v>
      </c>
      <c r="M27" s="35"/>
      <c r="N27" s="36"/>
      <c r="P27" s="46">
        <v>13</v>
      </c>
      <c r="Q27" s="47" t="s">
        <v>34</v>
      </c>
      <c r="R27" s="35"/>
      <c r="S27" s="36"/>
    </row>
    <row r="28" spans="1:27" hidden="1">
      <c r="A28" s="46">
        <v>14</v>
      </c>
      <c r="B28" s="47" t="s">
        <v>35</v>
      </c>
      <c r="C28" s="35"/>
      <c r="D28" s="36"/>
      <c r="E28" s="35"/>
      <c r="F28" s="46">
        <v>14</v>
      </c>
      <c r="G28" s="47" t="s">
        <v>35</v>
      </c>
      <c r="H28" s="35"/>
      <c r="I28" s="36"/>
      <c r="K28" s="46">
        <v>14</v>
      </c>
      <c r="L28" s="47" t="s">
        <v>35</v>
      </c>
      <c r="M28" s="35"/>
      <c r="N28" s="36"/>
      <c r="P28" s="46">
        <v>14</v>
      </c>
      <c r="Q28" s="47" t="s">
        <v>35</v>
      </c>
      <c r="R28" s="35"/>
      <c r="S28" s="36"/>
    </row>
    <row r="29" spans="1:27" hidden="1">
      <c r="A29" s="46">
        <v>15</v>
      </c>
      <c r="B29" s="47" t="s">
        <v>36</v>
      </c>
      <c r="C29" s="35"/>
      <c r="D29" s="36"/>
      <c r="E29" s="35"/>
      <c r="F29" s="46">
        <v>15</v>
      </c>
      <c r="G29" s="47" t="s">
        <v>36</v>
      </c>
      <c r="H29" s="35"/>
      <c r="I29" s="36"/>
      <c r="K29" s="46">
        <v>15</v>
      </c>
      <c r="L29" s="47" t="s">
        <v>36</v>
      </c>
      <c r="M29" s="35"/>
      <c r="N29" s="36"/>
      <c r="P29" s="46">
        <v>15</v>
      </c>
      <c r="Q29" s="47" t="s">
        <v>36</v>
      </c>
      <c r="R29" s="35"/>
      <c r="S29" s="36"/>
    </row>
    <row r="30" spans="1:27" hidden="1">
      <c r="A30" s="46">
        <v>16</v>
      </c>
      <c r="B30" s="47" t="s">
        <v>37</v>
      </c>
      <c r="C30" s="35"/>
      <c r="D30" s="36"/>
      <c r="E30" s="35"/>
      <c r="F30" s="46">
        <v>16</v>
      </c>
      <c r="G30" s="47" t="s">
        <v>37</v>
      </c>
      <c r="H30" s="35"/>
      <c r="I30" s="36"/>
      <c r="K30" s="46">
        <v>16</v>
      </c>
      <c r="L30" s="47" t="s">
        <v>37</v>
      </c>
      <c r="M30" s="35"/>
      <c r="N30" s="36"/>
      <c r="P30" s="46">
        <v>16</v>
      </c>
      <c r="Q30" s="47" t="s">
        <v>37</v>
      </c>
      <c r="R30" s="35"/>
      <c r="S30" s="36"/>
      <c r="T30" s="40">
        <f>IF(Y30="",0, 1)</f>
        <v>0</v>
      </c>
      <c r="U30" s="25">
        <v>0</v>
      </c>
      <c r="V30" s="25">
        <v>0</v>
      </c>
      <c r="W30" s="25">
        <v>0</v>
      </c>
      <c r="X30" s="25">
        <v>0</v>
      </c>
      <c r="Y30" s="41" t="str">
        <f>IF(AND($A$3=0,$F$3=0,$K$3=0,$P$3=0)," 0/-", "")</f>
        <v/>
      </c>
      <c r="AA30" s="25" t="s">
        <v>94</v>
      </c>
    </row>
    <row r="31" spans="1:27" hidden="1">
      <c r="A31" s="46">
        <v>17</v>
      </c>
      <c r="B31" s="47" t="s">
        <v>38</v>
      </c>
      <c r="C31" s="35"/>
      <c r="D31" s="36"/>
      <c r="E31" s="35"/>
      <c r="F31" s="46">
        <v>17</v>
      </c>
      <c r="G31" s="47" t="s">
        <v>38</v>
      </c>
      <c r="H31" s="35"/>
      <c r="I31" s="36"/>
      <c r="K31" s="46">
        <v>17</v>
      </c>
      <c r="L31" s="47" t="s">
        <v>38</v>
      </c>
      <c r="M31" s="35"/>
      <c r="N31" s="36"/>
      <c r="P31" s="46">
        <v>17</v>
      </c>
      <c r="Q31" s="47" t="s">
        <v>38</v>
      </c>
      <c r="R31" s="35"/>
      <c r="S31" s="36"/>
      <c r="T31" s="40">
        <f t="shared" ref="T31:T45" si="5">IF(Y31="",0, 1)</f>
        <v>0</v>
      </c>
      <c r="U31" s="25">
        <v>0</v>
      </c>
      <c r="V31" s="25">
        <v>0</v>
      </c>
      <c r="W31" s="25">
        <v>0</v>
      </c>
      <c r="X31" s="25">
        <v>1</v>
      </c>
      <c r="Y31" s="42" t="str">
        <f>IF(AND($A$3=0,$F$3=0,$K$3=0,$P$3&gt;0),$U$5&amp;$P$3&amp;$AA$32, "")</f>
        <v/>
      </c>
      <c r="AA31" s="25" t="s">
        <v>95</v>
      </c>
    </row>
    <row r="32" spans="1:27" hidden="1">
      <c r="A32" s="46">
        <v>18</v>
      </c>
      <c r="B32" s="47" t="s">
        <v>39</v>
      </c>
      <c r="C32" s="35"/>
      <c r="D32" s="36"/>
      <c r="E32" s="35"/>
      <c r="F32" s="46">
        <v>18</v>
      </c>
      <c r="G32" s="47" t="s">
        <v>39</v>
      </c>
      <c r="H32" s="35"/>
      <c r="I32" s="36"/>
      <c r="K32" s="46">
        <v>18</v>
      </c>
      <c r="L32" s="47" t="s">
        <v>39</v>
      </c>
      <c r="M32" s="35"/>
      <c r="N32" s="36"/>
      <c r="P32" s="46">
        <v>18</v>
      </c>
      <c r="Q32" s="47" t="s">
        <v>39</v>
      </c>
      <c r="R32" s="35"/>
      <c r="S32" s="36"/>
      <c r="T32" s="40">
        <f t="shared" si="5"/>
        <v>0</v>
      </c>
      <c r="U32" s="25">
        <v>0</v>
      </c>
      <c r="V32" s="25">
        <v>0</v>
      </c>
      <c r="W32" s="25">
        <v>1</v>
      </c>
      <c r="X32" s="25">
        <v>0</v>
      </c>
      <c r="Y32" s="42" t="str">
        <f>IF(AND($A$3=0,$F$3=0,$K$3&gt;0,$P$3=0),$U$4&amp;$K$3&amp;$AA$32, "")</f>
        <v/>
      </c>
      <c r="AA32" s="25" t="s">
        <v>96</v>
      </c>
    </row>
    <row r="33" spans="1:25" hidden="1">
      <c r="A33" s="46">
        <v>19</v>
      </c>
      <c r="B33" s="47" t="s">
        <v>40</v>
      </c>
      <c r="C33" s="35"/>
      <c r="D33" s="36"/>
      <c r="E33" s="35"/>
      <c r="F33" s="46">
        <v>19</v>
      </c>
      <c r="G33" s="47" t="s">
        <v>40</v>
      </c>
      <c r="H33" s="35"/>
      <c r="I33" s="36"/>
      <c r="K33" s="46">
        <v>19</v>
      </c>
      <c r="L33" s="47" t="s">
        <v>40</v>
      </c>
      <c r="M33" s="35"/>
      <c r="N33" s="36"/>
      <c r="P33" s="46">
        <v>19</v>
      </c>
      <c r="Q33" s="47" t="s">
        <v>40</v>
      </c>
      <c r="R33" s="35"/>
      <c r="S33" s="36"/>
      <c r="T33" s="40">
        <f t="shared" si="5"/>
        <v>0</v>
      </c>
      <c r="U33" s="25">
        <v>0</v>
      </c>
      <c r="V33" s="25">
        <v>0</v>
      </c>
      <c r="W33" s="25">
        <v>1</v>
      </c>
      <c r="X33" s="25">
        <v>1</v>
      </c>
      <c r="Y33" s="42" t="str">
        <f>IF(AND($A$3=0,$F$3=0,$K$3&gt;0,$P$3&gt;0),$U$4&amp;$K$3&amp;$AA$31&amp;$U$5&amp;$P$3&amp;$AA$32, "")</f>
        <v/>
      </c>
    </row>
    <row r="34" spans="1:25" hidden="1">
      <c r="A34" s="46">
        <v>20</v>
      </c>
      <c r="B34" s="47" t="s">
        <v>41</v>
      </c>
      <c r="C34" s="35"/>
      <c r="D34" s="36"/>
      <c r="E34" s="35"/>
      <c r="F34" s="46">
        <v>20</v>
      </c>
      <c r="G34" s="47" t="s">
        <v>41</v>
      </c>
      <c r="H34" s="35"/>
      <c r="I34" s="36"/>
      <c r="K34" s="46">
        <v>20</v>
      </c>
      <c r="L34" s="47" t="s">
        <v>41</v>
      </c>
      <c r="M34" s="35"/>
      <c r="N34" s="36"/>
      <c r="P34" s="46">
        <v>20</v>
      </c>
      <c r="Q34" s="47" t="s">
        <v>41</v>
      </c>
      <c r="R34" s="35"/>
      <c r="S34" s="36"/>
      <c r="T34" s="40">
        <f t="shared" si="5"/>
        <v>0</v>
      </c>
      <c r="U34" s="25">
        <v>0</v>
      </c>
      <c r="V34" s="25">
        <v>1</v>
      </c>
      <c r="W34" s="25">
        <v>0</v>
      </c>
      <c r="X34" s="25">
        <v>0</v>
      </c>
      <c r="Y34" s="42" t="str">
        <f>IF(AND($A$3=0,$F$3&gt;0,$K$3=0,$P$3=0),$U$3&amp;$F$3&amp;$AA$32, "")</f>
        <v/>
      </c>
    </row>
    <row r="35" spans="1:25" hidden="1">
      <c r="A35" s="46">
        <v>21</v>
      </c>
      <c r="B35" s="47" t="s">
        <v>42</v>
      </c>
      <c r="C35" s="35"/>
      <c r="D35" s="36"/>
      <c r="E35" s="35"/>
      <c r="F35" s="46">
        <v>21</v>
      </c>
      <c r="G35" s="47" t="s">
        <v>42</v>
      </c>
      <c r="H35" s="35"/>
      <c r="I35" s="36"/>
      <c r="K35" s="46">
        <v>21</v>
      </c>
      <c r="L35" s="47" t="s">
        <v>42</v>
      </c>
      <c r="M35" s="35"/>
      <c r="N35" s="36"/>
      <c r="P35" s="46">
        <v>21</v>
      </c>
      <c r="Q35" s="47" t="s">
        <v>42</v>
      </c>
      <c r="R35" s="35"/>
      <c r="S35" s="36"/>
      <c r="T35" s="40">
        <f t="shared" si="5"/>
        <v>0</v>
      </c>
      <c r="U35" s="25">
        <v>0</v>
      </c>
      <c r="V35" s="25">
        <v>1</v>
      </c>
      <c r="W35" s="25">
        <v>0</v>
      </c>
      <c r="X35" s="25">
        <v>1</v>
      </c>
      <c r="Y35" s="42" t="str">
        <f>IF(AND($A$3=0,$F$3&gt;0,$K$3=0,$P$3&gt;0),$U$3&amp;$F$3&amp;$AA$31&amp;$U$5&amp;$P$3&amp;$AA$32, "")</f>
        <v/>
      </c>
    </row>
    <row r="36" spans="1:25" hidden="1">
      <c r="A36" s="46">
        <v>22</v>
      </c>
      <c r="B36" s="47" t="s">
        <v>43</v>
      </c>
      <c r="C36" s="35"/>
      <c r="D36" s="36"/>
      <c r="E36" s="35"/>
      <c r="F36" s="46">
        <v>22</v>
      </c>
      <c r="G36" s="47" t="s">
        <v>43</v>
      </c>
      <c r="H36" s="35"/>
      <c r="I36" s="36"/>
      <c r="K36" s="46">
        <v>22</v>
      </c>
      <c r="L36" s="47" t="s">
        <v>43</v>
      </c>
      <c r="M36" s="35"/>
      <c r="N36" s="36"/>
      <c r="P36" s="46">
        <v>22</v>
      </c>
      <c r="Q36" s="47" t="s">
        <v>43</v>
      </c>
      <c r="R36" s="35"/>
      <c r="S36" s="36"/>
      <c r="T36" s="40">
        <f t="shared" si="5"/>
        <v>0</v>
      </c>
      <c r="U36" s="25">
        <v>0</v>
      </c>
      <c r="V36" s="25">
        <v>1</v>
      </c>
      <c r="W36" s="25">
        <v>1</v>
      </c>
      <c r="X36" s="25">
        <v>0</v>
      </c>
      <c r="Y36" s="42" t="str">
        <f>IF(AND($A$3=0,$F$3&gt;0,$K$3&gt;0,$P$3=0),$U$3&amp;$F$3&amp;$AA$31&amp;$U$4&amp;$K$3, "")</f>
        <v/>
      </c>
    </row>
    <row r="37" spans="1:25" hidden="1">
      <c r="A37" s="46">
        <v>23</v>
      </c>
      <c r="B37" s="47" t="s">
        <v>44</v>
      </c>
      <c r="C37" s="35"/>
      <c r="D37" s="36"/>
      <c r="E37" s="35"/>
      <c r="F37" s="46">
        <v>23</v>
      </c>
      <c r="G37" s="47" t="s">
        <v>44</v>
      </c>
      <c r="H37" s="35"/>
      <c r="I37" s="36"/>
      <c r="K37" s="46">
        <v>23</v>
      </c>
      <c r="L37" s="47" t="s">
        <v>44</v>
      </c>
      <c r="M37" s="35"/>
      <c r="N37" s="36"/>
      <c r="P37" s="46">
        <v>23</v>
      </c>
      <c r="Q37" s="47" t="s">
        <v>44</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45</v>
      </c>
      <c r="C38" s="35"/>
      <c r="D38" s="36"/>
      <c r="E38" s="35"/>
      <c r="F38" s="46">
        <v>24</v>
      </c>
      <c r="G38" s="47" t="s">
        <v>45</v>
      </c>
      <c r="H38" s="35"/>
      <c r="I38" s="36"/>
      <c r="K38" s="46">
        <v>24</v>
      </c>
      <c r="L38" s="47" t="s">
        <v>45</v>
      </c>
      <c r="M38" s="35"/>
      <c r="N38" s="36"/>
      <c r="P38" s="46">
        <v>24</v>
      </c>
      <c r="Q38" s="47" t="s">
        <v>45</v>
      </c>
      <c r="R38" s="35"/>
      <c r="S38" s="36"/>
      <c r="T38" s="40">
        <f t="shared" si="5"/>
        <v>0</v>
      </c>
      <c r="U38" s="25">
        <v>1</v>
      </c>
      <c r="V38" s="25">
        <v>0</v>
      </c>
      <c r="W38" s="25">
        <v>0</v>
      </c>
      <c r="X38" s="25">
        <v>0</v>
      </c>
      <c r="Y38" s="41" t="str">
        <f>IF(AND($A$3&gt;0,$F$3=0,$K$3=0,$P$3=0), $U$2&amp;$A$3&amp;$AA$32, "")</f>
        <v/>
      </c>
    </row>
    <row r="39" spans="1:25" hidden="1">
      <c r="A39" s="46">
        <v>25</v>
      </c>
      <c r="B39" s="47" t="s">
        <v>46</v>
      </c>
      <c r="C39" s="35"/>
      <c r="D39" s="36"/>
      <c r="E39" s="35"/>
      <c r="F39" s="46">
        <v>25</v>
      </c>
      <c r="G39" s="47" t="s">
        <v>46</v>
      </c>
      <c r="H39" s="35"/>
      <c r="I39" s="36"/>
      <c r="K39" s="46">
        <v>25</v>
      </c>
      <c r="L39" s="47" t="s">
        <v>46</v>
      </c>
      <c r="M39" s="35"/>
      <c r="N39" s="36"/>
      <c r="P39" s="46">
        <v>25</v>
      </c>
      <c r="Q39" s="47" t="s">
        <v>46</v>
      </c>
      <c r="R39" s="35"/>
      <c r="S39" s="36"/>
      <c r="T39" s="40">
        <f t="shared" si="5"/>
        <v>0</v>
      </c>
      <c r="U39" s="25">
        <v>1</v>
      </c>
      <c r="V39" s="25">
        <v>0</v>
      </c>
      <c r="W39" s="25">
        <v>0</v>
      </c>
      <c r="X39" s="25">
        <v>1</v>
      </c>
      <c r="Y39" s="42" t="str">
        <f>IF(AND($A$3&gt;0,$F$3=0,$K$3=0,$P$3&gt;0),$U$2&amp;$A$3&amp;$AA$31&amp;$U$5&amp;$P$3&amp;$AA$32, "")</f>
        <v/>
      </c>
    </row>
    <row r="40" spans="1:25" hidden="1">
      <c r="A40" s="46">
        <v>26</v>
      </c>
      <c r="B40" s="47" t="s">
        <v>47</v>
      </c>
      <c r="C40" s="35"/>
      <c r="D40" s="36"/>
      <c r="E40" s="35"/>
      <c r="F40" s="46">
        <v>26</v>
      </c>
      <c r="G40" s="47" t="s">
        <v>47</v>
      </c>
      <c r="H40" s="35"/>
      <c r="I40" s="36"/>
      <c r="K40" s="46">
        <v>26</v>
      </c>
      <c r="L40" s="47" t="s">
        <v>47</v>
      </c>
      <c r="M40" s="35"/>
      <c r="N40" s="36"/>
      <c r="P40" s="46">
        <v>26</v>
      </c>
      <c r="Q40" s="47" t="s">
        <v>47</v>
      </c>
      <c r="R40" s="35"/>
      <c r="S40" s="36"/>
      <c r="T40" s="40">
        <f t="shared" si="5"/>
        <v>0</v>
      </c>
      <c r="U40" s="25">
        <v>1</v>
      </c>
      <c r="V40" s="25">
        <v>0</v>
      </c>
      <c r="W40" s="25">
        <v>1</v>
      </c>
      <c r="X40" s="25">
        <v>0</v>
      </c>
      <c r="Y40" s="42" t="str">
        <f>IF(AND($A$3&gt;0,$F$3=0,$K$3&gt;0,$P$3=0),$U$2&amp;$A$3&amp;$AA$31&amp;$U$4&amp;$K$3, "")</f>
        <v/>
      </c>
    </row>
    <row r="41" spans="1:25" hidden="1">
      <c r="A41" s="46">
        <v>27</v>
      </c>
      <c r="B41" s="47" t="s">
        <v>48</v>
      </c>
      <c r="C41" s="35"/>
      <c r="D41" s="36"/>
      <c r="E41" s="35"/>
      <c r="F41" s="46">
        <v>27</v>
      </c>
      <c r="G41" s="47" t="s">
        <v>48</v>
      </c>
      <c r="H41" s="35"/>
      <c r="I41" s="36"/>
      <c r="K41" s="46">
        <v>27</v>
      </c>
      <c r="L41" s="47" t="s">
        <v>48</v>
      </c>
      <c r="M41" s="35"/>
      <c r="N41" s="36"/>
      <c r="P41" s="46">
        <v>27</v>
      </c>
      <c r="Q41" s="47" t="s">
        <v>48</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49</v>
      </c>
      <c r="C42" s="35"/>
      <c r="D42" s="36"/>
      <c r="E42" s="35"/>
      <c r="F42" s="46">
        <v>28</v>
      </c>
      <c r="G42" s="47" t="s">
        <v>49</v>
      </c>
      <c r="H42" s="35"/>
      <c r="I42" s="36"/>
      <c r="K42" s="46">
        <v>28</v>
      </c>
      <c r="L42" s="47" t="s">
        <v>49</v>
      </c>
      <c r="M42" s="35"/>
      <c r="N42" s="36"/>
      <c r="P42" s="46">
        <v>28</v>
      </c>
      <c r="Q42" s="47" t="s">
        <v>49</v>
      </c>
      <c r="R42" s="35"/>
      <c r="S42" s="36"/>
      <c r="T42" s="40">
        <f t="shared" si="5"/>
        <v>0</v>
      </c>
      <c r="U42" s="25">
        <v>1</v>
      </c>
      <c r="V42" s="25">
        <v>1</v>
      </c>
      <c r="W42" s="25">
        <v>0</v>
      </c>
      <c r="X42" s="25">
        <v>0</v>
      </c>
      <c r="Y42" s="42" t="str">
        <f>IF(AND($A$3&gt;0,$F$3&gt;0,$K$3=0,$P$3=0),$U$2&amp;$A$3&amp;$AA$31&amp;$U$3&amp;$F$3, "")</f>
        <v/>
      </c>
    </row>
    <row r="43" spans="1:25" hidden="1">
      <c r="A43" s="46">
        <v>29</v>
      </c>
      <c r="B43" s="47" t="s">
        <v>50</v>
      </c>
      <c r="C43" s="35"/>
      <c r="D43" s="36"/>
      <c r="E43" s="35"/>
      <c r="F43" s="46">
        <v>29</v>
      </c>
      <c r="G43" s="47" t="s">
        <v>50</v>
      </c>
      <c r="H43" s="35"/>
      <c r="I43" s="36"/>
      <c r="K43" s="46">
        <v>29</v>
      </c>
      <c r="L43" s="47" t="s">
        <v>50</v>
      </c>
      <c r="M43" s="35"/>
      <c r="N43" s="36"/>
      <c r="P43" s="46">
        <v>29</v>
      </c>
      <c r="Q43" s="47" t="s">
        <v>50</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51</v>
      </c>
      <c r="C44" s="35"/>
      <c r="D44" s="36"/>
      <c r="E44" s="35"/>
      <c r="F44" s="46">
        <v>30</v>
      </c>
      <c r="G44" s="47" t="s">
        <v>51</v>
      </c>
      <c r="H44" s="35"/>
      <c r="I44" s="36"/>
      <c r="K44" s="46">
        <v>30</v>
      </c>
      <c r="L44" s="47" t="s">
        <v>51</v>
      </c>
      <c r="M44" s="35"/>
      <c r="N44" s="36"/>
      <c r="P44" s="46">
        <v>30</v>
      </c>
      <c r="Q44" s="47" t="s">
        <v>51</v>
      </c>
      <c r="R44" s="35"/>
      <c r="S44" s="36"/>
      <c r="T44" s="40">
        <f t="shared" si="5"/>
        <v>0</v>
      </c>
      <c r="U44" s="25">
        <v>1</v>
      </c>
      <c r="V44" s="25">
        <v>1</v>
      </c>
      <c r="W44" s="25">
        <v>1</v>
      </c>
      <c r="X44" s="25">
        <v>0</v>
      </c>
      <c r="Y44" s="42" t="str">
        <f>IF(AND($A$3&gt;0,$F$3&gt;0,$K$3&gt;0,$P$3=0),$U$2&amp;$A$3&amp;$AA$31&amp;$U$3&amp;$F$3&amp;$AA$31&amp;$U$4&amp;$K$3, "")</f>
        <v/>
      </c>
    </row>
    <row r="45" spans="1:25" hidden="1">
      <c r="A45" s="46">
        <v>31</v>
      </c>
      <c r="B45" s="47" t="s">
        <v>52</v>
      </c>
      <c r="C45" s="35"/>
      <c r="D45" s="36"/>
      <c r="E45" s="35"/>
      <c r="F45" s="46">
        <v>31</v>
      </c>
      <c r="G45" s="47" t="s">
        <v>52</v>
      </c>
      <c r="H45" s="35"/>
      <c r="I45" s="36"/>
      <c r="K45" s="46">
        <v>31</v>
      </c>
      <c r="L45" s="47" t="s">
        <v>52</v>
      </c>
      <c r="M45" s="35"/>
      <c r="N45" s="36"/>
      <c r="P45" s="46">
        <v>31</v>
      </c>
      <c r="Q45" s="47" t="s">
        <v>52</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53</v>
      </c>
      <c r="C46" s="35"/>
      <c r="D46" s="36"/>
      <c r="E46" s="35"/>
      <c r="F46" s="46">
        <v>32</v>
      </c>
      <c r="G46" s="47" t="s">
        <v>53</v>
      </c>
      <c r="H46" s="35"/>
      <c r="I46" s="36"/>
      <c r="K46" s="46">
        <v>32</v>
      </c>
      <c r="L46" s="47" t="s">
        <v>53</v>
      </c>
      <c r="M46" s="35"/>
      <c r="N46" s="36"/>
      <c r="P46" s="46">
        <v>32</v>
      </c>
      <c r="Q46" s="47" t="s">
        <v>53</v>
      </c>
      <c r="R46" s="35"/>
      <c r="S46" s="36"/>
    </row>
    <row r="47" spans="1:25" hidden="1">
      <c r="A47" s="46">
        <v>33</v>
      </c>
      <c r="B47" s="47" t="s">
        <v>54</v>
      </c>
      <c r="C47" s="35"/>
      <c r="D47" s="36"/>
      <c r="E47" s="35"/>
      <c r="F47" s="46">
        <v>33</v>
      </c>
      <c r="G47" s="47" t="s">
        <v>54</v>
      </c>
      <c r="H47" s="35"/>
      <c r="I47" s="36"/>
      <c r="K47" s="46">
        <v>33</v>
      </c>
      <c r="L47" s="47" t="s">
        <v>54</v>
      </c>
      <c r="M47" s="35"/>
      <c r="N47" s="36"/>
      <c r="P47" s="46">
        <v>33</v>
      </c>
      <c r="Q47" s="47" t="s">
        <v>54</v>
      </c>
      <c r="R47" s="35"/>
      <c r="S47" s="36"/>
    </row>
    <row r="48" spans="1:25" hidden="1">
      <c r="A48" s="46">
        <v>34</v>
      </c>
      <c r="B48" s="47" t="s">
        <v>55</v>
      </c>
      <c r="C48" s="35"/>
      <c r="D48" s="36"/>
      <c r="E48" s="35"/>
      <c r="F48" s="46">
        <v>34</v>
      </c>
      <c r="G48" s="47" t="s">
        <v>55</v>
      </c>
      <c r="H48" s="35"/>
      <c r="I48" s="36"/>
      <c r="K48" s="46">
        <v>34</v>
      </c>
      <c r="L48" s="47" t="s">
        <v>55</v>
      </c>
      <c r="M48" s="35"/>
      <c r="N48" s="36"/>
      <c r="P48" s="46">
        <v>34</v>
      </c>
      <c r="Q48" s="47" t="s">
        <v>55</v>
      </c>
      <c r="R48" s="35"/>
      <c r="S48" s="36"/>
    </row>
    <row r="49" spans="1:19" hidden="1">
      <c r="A49" s="46">
        <v>35</v>
      </c>
      <c r="B49" s="47" t="s">
        <v>97</v>
      </c>
      <c r="C49" s="35"/>
      <c r="D49" s="36"/>
      <c r="E49" s="35"/>
      <c r="F49" s="46">
        <v>35</v>
      </c>
      <c r="G49" s="47" t="s">
        <v>97</v>
      </c>
      <c r="H49" s="35"/>
      <c r="I49" s="36"/>
      <c r="K49" s="46">
        <v>35</v>
      </c>
      <c r="L49" s="47" t="s">
        <v>97</v>
      </c>
      <c r="M49" s="35"/>
      <c r="N49" s="36"/>
      <c r="P49" s="46">
        <v>35</v>
      </c>
      <c r="Q49" s="47" t="s">
        <v>97</v>
      </c>
      <c r="R49" s="35"/>
      <c r="S49" s="36"/>
    </row>
    <row r="50" spans="1:19" hidden="1">
      <c r="A50" s="46">
        <v>36</v>
      </c>
      <c r="B50" s="47" t="s">
        <v>56</v>
      </c>
      <c r="C50" s="35"/>
      <c r="D50" s="36"/>
      <c r="E50" s="35"/>
      <c r="F50" s="46">
        <v>36</v>
      </c>
      <c r="G50" s="47" t="s">
        <v>56</v>
      </c>
      <c r="H50" s="35"/>
      <c r="I50" s="36"/>
      <c r="K50" s="46">
        <v>36</v>
      </c>
      <c r="L50" s="47" t="s">
        <v>56</v>
      </c>
      <c r="M50" s="35"/>
      <c r="N50" s="36"/>
      <c r="P50" s="46">
        <v>36</v>
      </c>
      <c r="Q50" s="47" t="s">
        <v>56</v>
      </c>
      <c r="R50" s="35"/>
      <c r="S50" s="36"/>
    </row>
    <row r="51" spans="1:19" hidden="1">
      <c r="A51" s="46">
        <v>37</v>
      </c>
      <c r="B51" s="47" t="s">
        <v>113</v>
      </c>
      <c r="C51" s="35"/>
      <c r="D51" s="36"/>
      <c r="E51" s="35"/>
      <c r="F51" s="46">
        <v>37</v>
      </c>
      <c r="G51" s="47" t="s">
        <v>113</v>
      </c>
      <c r="H51" s="35"/>
      <c r="I51" s="36"/>
      <c r="K51" s="46">
        <v>37</v>
      </c>
      <c r="L51" s="47" t="s">
        <v>113</v>
      </c>
      <c r="M51" s="35"/>
      <c r="N51" s="36"/>
      <c r="P51" s="46">
        <v>37</v>
      </c>
      <c r="Q51" s="47" t="s">
        <v>113</v>
      </c>
      <c r="R51" s="35"/>
      <c r="S51" s="36"/>
    </row>
    <row r="52" spans="1:19" hidden="1">
      <c r="A52" s="46">
        <v>38</v>
      </c>
      <c r="B52" s="47" t="s">
        <v>114</v>
      </c>
      <c r="C52" s="35"/>
      <c r="D52" s="36"/>
      <c r="E52" s="35"/>
      <c r="F52" s="46">
        <v>38</v>
      </c>
      <c r="G52" s="47" t="s">
        <v>114</v>
      </c>
      <c r="H52" s="35"/>
      <c r="I52" s="36"/>
      <c r="K52" s="46">
        <v>38</v>
      </c>
      <c r="L52" s="47" t="s">
        <v>114</v>
      </c>
      <c r="M52" s="35"/>
      <c r="N52" s="36"/>
      <c r="P52" s="46">
        <v>38</v>
      </c>
      <c r="Q52" s="47" t="s">
        <v>114</v>
      </c>
      <c r="R52" s="35"/>
      <c r="S52" s="36"/>
    </row>
    <row r="53" spans="1:19" hidden="1">
      <c r="A53" s="46">
        <v>39</v>
      </c>
      <c r="B53" s="47" t="s">
        <v>115</v>
      </c>
      <c r="C53" s="35"/>
      <c r="D53" s="36"/>
      <c r="E53" s="35"/>
      <c r="F53" s="46">
        <v>39</v>
      </c>
      <c r="G53" s="47" t="s">
        <v>115</v>
      </c>
      <c r="H53" s="35"/>
      <c r="I53" s="36"/>
      <c r="K53" s="46">
        <v>39</v>
      </c>
      <c r="L53" s="47" t="s">
        <v>115</v>
      </c>
      <c r="M53" s="35"/>
      <c r="N53" s="36"/>
      <c r="P53" s="46">
        <v>39</v>
      </c>
      <c r="Q53" s="47" t="s">
        <v>115</v>
      </c>
      <c r="R53" s="35"/>
      <c r="S53" s="36"/>
    </row>
    <row r="54" spans="1:19" hidden="1">
      <c r="A54" s="46">
        <v>40</v>
      </c>
      <c r="B54" s="47" t="s">
        <v>116</v>
      </c>
      <c r="C54" s="35"/>
      <c r="D54" s="36"/>
      <c r="E54" s="35"/>
      <c r="F54" s="46">
        <v>40</v>
      </c>
      <c r="G54" s="47" t="s">
        <v>116</v>
      </c>
      <c r="H54" s="35"/>
      <c r="I54" s="36"/>
      <c r="K54" s="46">
        <v>40</v>
      </c>
      <c r="L54" s="47" t="s">
        <v>116</v>
      </c>
      <c r="M54" s="35"/>
      <c r="N54" s="36"/>
      <c r="P54" s="46">
        <v>40</v>
      </c>
      <c r="Q54" s="47" t="s">
        <v>116</v>
      </c>
      <c r="R54" s="35"/>
      <c r="S54" s="36"/>
    </row>
    <row r="55" spans="1:19" hidden="1">
      <c r="A55" s="46">
        <v>41</v>
      </c>
      <c r="B55" s="47" t="s">
        <v>117</v>
      </c>
      <c r="C55" s="35"/>
      <c r="D55" s="36"/>
      <c r="E55" s="35"/>
      <c r="F55" s="46">
        <v>41</v>
      </c>
      <c r="G55" s="47" t="s">
        <v>117</v>
      </c>
      <c r="H55" s="35"/>
      <c r="I55" s="36"/>
      <c r="K55" s="46">
        <v>41</v>
      </c>
      <c r="L55" s="47" t="s">
        <v>117</v>
      </c>
      <c r="M55" s="35"/>
      <c r="N55" s="36"/>
      <c r="P55" s="46">
        <v>41</v>
      </c>
      <c r="Q55" s="47" t="s">
        <v>117</v>
      </c>
      <c r="R55" s="35"/>
      <c r="S55" s="36"/>
    </row>
    <row r="56" spans="1:19" hidden="1">
      <c r="A56" s="46">
        <v>42</v>
      </c>
      <c r="B56" s="47" t="s">
        <v>118</v>
      </c>
      <c r="C56" s="35"/>
      <c r="D56" s="36"/>
      <c r="E56" s="35"/>
      <c r="F56" s="46">
        <v>42</v>
      </c>
      <c r="G56" s="47" t="s">
        <v>118</v>
      </c>
      <c r="H56" s="35"/>
      <c r="I56" s="36"/>
      <c r="K56" s="46">
        <v>42</v>
      </c>
      <c r="L56" s="47" t="s">
        <v>118</v>
      </c>
      <c r="M56" s="35"/>
      <c r="N56" s="36"/>
      <c r="P56" s="46">
        <v>42</v>
      </c>
      <c r="Q56" s="47" t="s">
        <v>118</v>
      </c>
      <c r="R56" s="35"/>
      <c r="S56" s="36"/>
    </row>
    <row r="57" spans="1:19" hidden="1">
      <c r="A57" s="46">
        <v>43</v>
      </c>
      <c r="B57" s="47" t="s">
        <v>119</v>
      </c>
      <c r="C57" s="35"/>
      <c r="D57" s="36"/>
      <c r="E57" s="35"/>
      <c r="F57" s="46">
        <v>43</v>
      </c>
      <c r="G57" s="47" t="s">
        <v>119</v>
      </c>
      <c r="H57" s="35"/>
      <c r="I57" s="36"/>
      <c r="K57" s="46">
        <v>43</v>
      </c>
      <c r="L57" s="47" t="s">
        <v>119</v>
      </c>
      <c r="M57" s="35"/>
      <c r="N57" s="36"/>
      <c r="P57" s="46">
        <v>43</v>
      </c>
      <c r="Q57" s="47" t="s">
        <v>119</v>
      </c>
      <c r="R57" s="35"/>
      <c r="S57" s="36"/>
    </row>
    <row r="58" spans="1:19" hidden="1">
      <c r="A58" s="46">
        <v>44</v>
      </c>
      <c r="B58" s="47" t="s">
        <v>120</v>
      </c>
      <c r="C58" s="35"/>
      <c r="D58" s="36"/>
      <c r="E58" s="35"/>
      <c r="F58" s="46">
        <v>44</v>
      </c>
      <c r="G58" s="47" t="s">
        <v>120</v>
      </c>
      <c r="H58" s="35"/>
      <c r="I58" s="36"/>
      <c r="K58" s="46">
        <v>44</v>
      </c>
      <c r="L58" s="47" t="s">
        <v>120</v>
      </c>
      <c r="M58" s="35"/>
      <c r="N58" s="36"/>
      <c r="P58" s="46">
        <v>44</v>
      </c>
      <c r="Q58" s="47" t="s">
        <v>120</v>
      </c>
      <c r="R58" s="35"/>
      <c r="S58" s="36"/>
    </row>
    <row r="59" spans="1:19" hidden="1">
      <c r="A59" s="46">
        <v>45</v>
      </c>
      <c r="B59" s="47" t="s">
        <v>121</v>
      </c>
      <c r="C59" s="35"/>
      <c r="D59" s="36"/>
      <c r="E59" s="35"/>
      <c r="F59" s="46">
        <v>45</v>
      </c>
      <c r="G59" s="47" t="s">
        <v>121</v>
      </c>
      <c r="H59" s="35"/>
      <c r="I59" s="36"/>
      <c r="K59" s="46">
        <v>45</v>
      </c>
      <c r="L59" s="47" t="s">
        <v>121</v>
      </c>
      <c r="M59" s="35"/>
      <c r="N59" s="36"/>
      <c r="P59" s="46">
        <v>45</v>
      </c>
      <c r="Q59" s="47" t="s">
        <v>121</v>
      </c>
      <c r="R59" s="35"/>
      <c r="S59" s="36"/>
    </row>
    <row r="60" spans="1:19" hidden="1">
      <c r="A60" s="46">
        <v>46</v>
      </c>
      <c r="B60" s="47" t="s">
        <v>122</v>
      </c>
      <c r="C60" s="35"/>
      <c r="D60" s="36"/>
      <c r="E60" s="35"/>
      <c r="F60" s="46">
        <v>46</v>
      </c>
      <c r="G60" s="47" t="s">
        <v>122</v>
      </c>
      <c r="H60" s="35"/>
      <c r="I60" s="36"/>
      <c r="K60" s="46">
        <v>46</v>
      </c>
      <c r="L60" s="47" t="s">
        <v>122</v>
      </c>
      <c r="M60" s="35"/>
      <c r="N60" s="36"/>
      <c r="P60" s="46">
        <v>46</v>
      </c>
      <c r="Q60" s="47" t="s">
        <v>122</v>
      </c>
      <c r="R60" s="35"/>
      <c r="S60" s="36"/>
    </row>
    <row r="61" spans="1:19" hidden="1">
      <c r="A61" s="46">
        <v>47</v>
      </c>
      <c r="B61" s="47" t="s">
        <v>123</v>
      </c>
      <c r="C61" s="35"/>
      <c r="D61" s="36"/>
      <c r="E61" s="35"/>
      <c r="F61" s="46">
        <v>47</v>
      </c>
      <c r="G61" s="47" t="s">
        <v>123</v>
      </c>
      <c r="H61" s="35"/>
      <c r="I61" s="36"/>
      <c r="K61" s="46">
        <v>47</v>
      </c>
      <c r="L61" s="47" t="s">
        <v>123</v>
      </c>
      <c r="M61" s="35"/>
      <c r="N61" s="36"/>
      <c r="P61" s="46">
        <v>47</v>
      </c>
      <c r="Q61" s="47" t="s">
        <v>123</v>
      </c>
      <c r="R61" s="35"/>
      <c r="S61" s="36"/>
    </row>
    <row r="62" spans="1:19" hidden="1">
      <c r="A62" s="46">
        <v>48</v>
      </c>
      <c r="B62" s="47" t="s">
        <v>124</v>
      </c>
      <c r="C62" s="35"/>
      <c r="D62" s="36"/>
      <c r="E62" s="35"/>
      <c r="F62" s="46">
        <v>48</v>
      </c>
      <c r="G62" s="47" t="s">
        <v>124</v>
      </c>
      <c r="H62" s="35"/>
      <c r="I62" s="36"/>
      <c r="K62" s="46">
        <v>48</v>
      </c>
      <c r="L62" s="47" t="s">
        <v>124</v>
      </c>
      <c r="M62" s="35"/>
      <c r="N62" s="36"/>
      <c r="P62" s="46">
        <v>48</v>
      </c>
      <c r="Q62" s="47" t="s">
        <v>124</v>
      </c>
      <c r="R62" s="35"/>
      <c r="S62" s="36"/>
    </row>
    <row r="63" spans="1:19" hidden="1">
      <c r="A63" s="46">
        <v>49</v>
      </c>
      <c r="B63" s="47" t="s">
        <v>125</v>
      </c>
      <c r="C63" s="35"/>
      <c r="D63" s="36"/>
      <c r="E63" s="35"/>
      <c r="F63" s="46">
        <v>49</v>
      </c>
      <c r="G63" s="47" t="s">
        <v>125</v>
      </c>
      <c r="H63" s="35"/>
      <c r="I63" s="36"/>
      <c r="K63" s="46">
        <v>49</v>
      </c>
      <c r="L63" s="47" t="s">
        <v>125</v>
      </c>
      <c r="M63" s="35"/>
      <c r="N63" s="36"/>
      <c r="P63" s="46">
        <v>49</v>
      </c>
      <c r="Q63" s="47" t="s">
        <v>125</v>
      </c>
      <c r="R63" s="35"/>
      <c r="S63" s="36"/>
    </row>
    <row r="64" spans="1:19" hidden="1">
      <c r="A64" s="46">
        <v>50</v>
      </c>
      <c r="B64" s="47" t="s">
        <v>126</v>
      </c>
      <c r="C64" s="35"/>
      <c r="D64" s="36"/>
      <c r="E64" s="35"/>
      <c r="F64" s="46">
        <v>50</v>
      </c>
      <c r="G64" s="47" t="s">
        <v>126</v>
      </c>
      <c r="H64" s="35"/>
      <c r="I64" s="36"/>
      <c r="K64" s="46">
        <v>50</v>
      </c>
      <c r="L64" s="47" t="s">
        <v>126</v>
      </c>
      <c r="M64" s="35"/>
      <c r="N64" s="36"/>
      <c r="P64" s="46">
        <v>50</v>
      </c>
      <c r="Q64" s="47" t="s">
        <v>126</v>
      </c>
      <c r="R64" s="35"/>
      <c r="S64" s="36"/>
    </row>
    <row r="65" spans="1:19" hidden="1">
      <c r="A65" s="46">
        <v>51</v>
      </c>
      <c r="B65" s="47" t="s">
        <v>127</v>
      </c>
      <c r="C65" s="35"/>
      <c r="D65" s="36"/>
      <c r="E65" s="35"/>
      <c r="F65" s="46">
        <v>51</v>
      </c>
      <c r="G65" s="47" t="s">
        <v>127</v>
      </c>
      <c r="H65" s="35"/>
      <c r="I65" s="36"/>
      <c r="K65" s="46">
        <v>51</v>
      </c>
      <c r="L65" s="47" t="s">
        <v>127</v>
      </c>
      <c r="M65" s="35"/>
      <c r="N65" s="36"/>
      <c r="P65" s="46">
        <v>51</v>
      </c>
      <c r="Q65" s="47" t="s">
        <v>127</v>
      </c>
      <c r="R65" s="35"/>
      <c r="S65" s="36"/>
    </row>
    <row r="66" spans="1:19" hidden="1">
      <c r="A66" s="46">
        <v>52</v>
      </c>
      <c r="B66" s="47" t="s">
        <v>128</v>
      </c>
      <c r="C66" s="35"/>
      <c r="D66" s="36"/>
      <c r="E66" s="35"/>
      <c r="F66" s="46">
        <v>52</v>
      </c>
      <c r="G66" s="47" t="s">
        <v>128</v>
      </c>
      <c r="H66" s="35"/>
      <c r="I66" s="36"/>
      <c r="K66" s="46">
        <v>52</v>
      </c>
      <c r="L66" s="47" t="s">
        <v>128</v>
      </c>
      <c r="M66" s="35"/>
      <c r="N66" s="36"/>
      <c r="P66" s="46">
        <v>52</v>
      </c>
      <c r="Q66" s="47" t="s">
        <v>128</v>
      </c>
      <c r="R66" s="35"/>
      <c r="S66" s="36"/>
    </row>
    <row r="67" spans="1:19" hidden="1">
      <c r="A67" s="46">
        <v>53</v>
      </c>
      <c r="B67" s="47" t="s">
        <v>129</v>
      </c>
      <c r="C67" s="35"/>
      <c r="D67" s="36"/>
      <c r="E67" s="35"/>
      <c r="F67" s="46">
        <v>53</v>
      </c>
      <c r="G67" s="47" t="s">
        <v>129</v>
      </c>
      <c r="H67" s="35"/>
      <c r="I67" s="36"/>
      <c r="K67" s="46">
        <v>53</v>
      </c>
      <c r="L67" s="47" t="s">
        <v>129</v>
      </c>
      <c r="M67" s="35"/>
      <c r="N67" s="36"/>
      <c r="P67" s="46">
        <v>53</v>
      </c>
      <c r="Q67" s="47" t="s">
        <v>129</v>
      </c>
      <c r="R67" s="35"/>
      <c r="S67" s="36"/>
    </row>
    <row r="68" spans="1:19" hidden="1">
      <c r="A68" s="46">
        <v>54</v>
      </c>
      <c r="B68" s="47" t="s">
        <v>130</v>
      </c>
      <c r="C68" s="35"/>
      <c r="D68" s="36"/>
      <c r="E68" s="35"/>
      <c r="F68" s="46">
        <v>54</v>
      </c>
      <c r="G68" s="47" t="s">
        <v>130</v>
      </c>
      <c r="H68" s="35"/>
      <c r="I68" s="36"/>
      <c r="K68" s="46">
        <v>54</v>
      </c>
      <c r="L68" s="47" t="s">
        <v>130</v>
      </c>
      <c r="M68" s="35"/>
      <c r="N68" s="36"/>
      <c r="P68" s="46">
        <v>54</v>
      </c>
      <c r="Q68" s="47" t="s">
        <v>130</v>
      </c>
      <c r="R68" s="35"/>
      <c r="S68" s="36"/>
    </row>
    <row r="69" spans="1:19" hidden="1">
      <c r="A69" s="46">
        <v>55</v>
      </c>
      <c r="B69" s="47" t="s">
        <v>131</v>
      </c>
      <c r="C69" s="35"/>
      <c r="D69" s="36"/>
      <c r="E69" s="35"/>
      <c r="F69" s="46">
        <v>55</v>
      </c>
      <c r="G69" s="47" t="s">
        <v>131</v>
      </c>
      <c r="H69" s="35"/>
      <c r="I69" s="36"/>
      <c r="K69" s="46">
        <v>55</v>
      </c>
      <c r="L69" s="47" t="s">
        <v>131</v>
      </c>
      <c r="M69" s="35"/>
      <c r="N69" s="36"/>
      <c r="P69" s="46">
        <v>55</v>
      </c>
      <c r="Q69" s="47" t="s">
        <v>131</v>
      </c>
      <c r="R69" s="35"/>
      <c r="S69" s="36"/>
    </row>
    <row r="70" spans="1:19" hidden="1">
      <c r="A70" s="46">
        <v>56</v>
      </c>
      <c r="B70" s="47" t="s">
        <v>132</v>
      </c>
      <c r="C70" s="35"/>
      <c r="D70" s="36"/>
      <c r="E70" s="35"/>
      <c r="F70" s="46">
        <v>56</v>
      </c>
      <c r="G70" s="47" t="s">
        <v>132</v>
      </c>
      <c r="H70" s="35"/>
      <c r="I70" s="36"/>
      <c r="K70" s="46">
        <v>56</v>
      </c>
      <c r="L70" s="47" t="s">
        <v>132</v>
      </c>
      <c r="M70" s="35"/>
      <c r="N70" s="36"/>
      <c r="P70" s="46">
        <v>56</v>
      </c>
      <c r="Q70" s="47" t="s">
        <v>132</v>
      </c>
      <c r="R70" s="35"/>
      <c r="S70" s="36"/>
    </row>
    <row r="71" spans="1:19" hidden="1">
      <c r="A71" s="46">
        <v>57</v>
      </c>
      <c r="B71" s="47" t="s">
        <v>133</v>
      </c>
      <c r="C71" s="35"/>
      <c r="D71" s="36"/>
      <c r="E71" s="35"/>
      <c r="F71" s="46">
        <v>57</v>
      </c>
      <c r="G71" s="47" t="s">
        <v>133</v>
      </c>
      <c r="H71" s="35"/>
      <c r="I71" s="36"/>
      <c r="K71" s="46">
        <v>57</v>
      </c>
      <c r="L71" s="47" t="s">
        <v>133</v>
      </c>
      <c r="M71" s="35"/>
      <c r="N71" s="36"/>
      <c r="P71" s="46">
        <v>57</v>
      </c>
      <c r="Q71" s="47" t="s">
        <v>133</v>
      </c>
      <c r="R71" s="35"/>
      <c r="S71" s="36"/>
    </row>
    <row r="72" spans="1:19" hidden="1">
      <c r="A72" s="46">
        <v>58</v>
      </c>
      <c r="B72" s="47" t="s">
        <v>134</v>
      </c>
      <c r="C72" s="35"/>
      <c r="D72" s="36"/>
      <c r="E72" s="35"/>
      <c r="F72" s="46">
        <v>58</v>
      </c>
      <c r="G72" s="47" t="s">
        <v>134</v>
      </c>
      <c r="H72" s="35"/>
      <c r="I72" s="36"/>
      <c r="K72" s="46">
        <v>58</v>
      </c>
      <c r="L72" s="47" t="s">
        <v>134</v>
      </c>
      <c r="M72" s="35"/>
      <c r="N72" s="36"/>
      <c r="P72" s="46">
        <v>58</v>
      </c>
      <c r="Q72" s="47" t="s">
        <v>134</v>
      </c>
      <c r="R72" s="35"/>
      <c r="S72" s="36"/>
    </row>
    <row r="73" spans="1:19" hidden="1">
      <c r="A73" s="46">
        <v>59</v>
      </c>
      <c r="B73" s="47" t="s">
        <v>135</v>
      </c>
      <c r="C73" s="35"/>
      <c r="D73" s="36"/>
      <c r="E73" s="35"/>
      <c r="F73" s="46">
        <v>59</v>
      </c>
      <c r="G73" s="47" t="s">
        <v>135</v>
      </c>
      <c r="H73" s="35"/>
      <c r="I73" s="36"/>
      <c r="K73" s="46">
        <v>59</v>
      </c>
      <c r="L73" s="47" t="s">
        <v>135</v>
      </c>
      <c r="M73" s="35"/>
      <c r="N73" s="36"/>
      <c r="P73" s="46">
        <v>59</v>
      </c>
      <c r="Q73" s="47" t="s">
        <v>135</v>
      </c>
      <c r="R73" s="35"/>
      <c r="S73" s="36"/>
    </row>
    <row r="74" spans="1:19" hidden="1">
      <c r="A74" s="46">
        <v>60</v>
      </c>
      <c r="B74" s="47" t="s">
        <v>136</v>
      </c>
      <c r="C74" s="35"/>
      <c r="D74" s="36"/>
      <c r="E74" s="35"/>
      <c r="F74" s="46">
        <v>60</v>
      </c>
      <c r="G74" s="47" t="s">
        <v>136</v>
      </c>
      <c r="H74" s="35"/>
      <c r="I74" s="36"/>
      <c r="K74" s="46">
        <v>60</v>
      </c>
      <c r="L74" s="47" t="s">
        <v>136</v>
      </c>
      <c r="M74" s="35"/>
      <c r="N74" s="36"/>
      <c r="P74" s="46">
        <v>60</v>
      </c>
      <c r="Q74" s="47" t="s">
        <v>136</v>
      </c>
      <c r="R74" s="35"/>
      <c r="S74" s="36"/>
    </row>
    <row r="75" spans="1:19" hidden="1">
      <c r="A75" s="46">
        <v>61</v>
      </c>
      <c r="B75" s="47" t="s">
        <v>137</v>
      </c>
      <c r="C75" s="35"/>
      <c r="D75" s="36"/>
      <c r="E75" s="35"/>
      <c r="F75" s="46">
        <v>61</v>
      </c>
      <c r="G75" s="47" t="s">
        <v>137</v>
      </c>
      <c r="H75" s="35"/>
      <c r="I75" s="36"/>
      <c r="K75" s="46">
        <v>61</v>
      </c>
      <c r="L75" s="47" t="s">
        <v>137</v>
      </c>
      <c r="M75" s="35"/>
      <c r="N75" s="36"/>
      <c r="P75" s="46">
        <v>61</v>
      </c>
      <c r="Q75" s="47" t="s">
        <v>137</v>
      </c>
      <c r="R75" s="35"/>
      <c r="S75" s="36"/>
    </row>
    <row r="76" spans="1:19" hidden="1">
      <c r="A76" s="46">
        <v>62</v>
      </c>
      <c r="B76" s="47" t="s">
        <v>138</v>
      </c>
      <c r="C76" s="35"/>
      <c r="D76" s="36"/>
      <c r="E76" s="35"/>
      <c r="F76" s="46">
        <v>62</v>
      </c>
      <c r="G76" s="47" t="s">
        <v>138</v>
      </c>
      <c r="H76" s="35"/>
      <c r="I76" s="36"/>
      <c r="K76" s="46">
        <v>62</v>
      </c>
      <c r="L76" s="47" t="s">
        <v>138</v>
      </c>
      <c r="M76" s="35"/>
      <c r="N76" s="36"/>
      <c r="P76" s="46">
        <v>62</v>
      </c>
      <c r="Q76" s="47" t="s">
        <v>138</v>
      </c>
      <c r="R76" s="35"/>
      <c r="S76" s="36"/>
    </row>
    <row r="77" spans="1:19" hidden="1">
      <c r="A77" s="46">
        <v>63</v>
      </c>
      <c r="B77" s="47" t="s">
        <v>139</v>
      </c>
      <c r="C77" s="35"/>
      <c r="D77" s="36"/>
      <c r="E77" s="35"/>
      <c r="F77" s="46">
        <v>63</v>
      </c>
      <c r="G77" s="47" t="s">
        <v>139</v>
      </c>
      <c r="H77" s="35"/>
      <c r="I77" s="36"/>
      <c r="K77" s="46">
        <v>63</v>
      </c>
      <c r="L77" s="47" t="s">
        <v>139</v>
      </c>
      <c r="M77" s="35"/>
      <c r="N77" s="36"/>
      <c r="P77" s="46">
        <v>63</v>
      </c>
      <c r="Q77" s="47" t="s">
        <v>139</v>
      </c>
      <c r="R77" s="35"/>
      <c r="S77" s="36"/>
    </row>
    <row r="78" spans="1:19" hidden="1">
      <c r="A78" s="46">
        <v>64</v>
      </c>
      <c r="B78" s="47" t="s">
        <v>140</v>
      </c>
      <c r="C78" s="35"/>
      <c r="D78" s="36"/>
      <c r="E78" s="35"/>
      <c r="F78" s="46">
        <v>64</v>
      </c>
      <c r="G78" s="47" t="s">
        <v>140</v>
      </c>
      <c r="H78" s="35"/>
      <c r="I78" s="36"/>
      <c r="K78" s="46">
        <v>64</v>
      </c>
      <c r="L78" s="47" t="s">
        <v>140</v>
      </c>
      <c r="M78" s="35"/>
      <c r="N78" s="36"/>
      <c r="P78" s="46">
        <v>64</v>
      </c>
      <c r="Q78" s="47" t="s">
        <v>140</v>
      </c>
      <c r="R78" s="35"/>
      <c r="S78" s="36"/>
    </row>
    <row r="79" spans="1:19" hidden="1">
      <c r="A79" s="46">
        <v>65</v>
      </c>
      <c r="B79" s="47" t="s">
        <v>141</v>
      </c>
      <c r="C79" s="35"/>
      <c r="D79" s="36"/>
      <c r="E79" s="35"/>
      <c r="F79" s="46">
        <v>65</v>
      </c>
      <c r="G79" s="47" t="s">
        <v>141</v>
      </c>
      <c r="H79" s="35"/>
      <c r="I79" s="36"/>
      <c r="K79" s="46">
        <v>65</v>
      </c>
      <c r="L79" s="47" t="s">
        <v>141</v>
      </c>
      <c r="M79" s="35"/>
      <c r="N79" s="36"/>
      <c r="P79" s="46">
        <v>65</v>
      </c>
      <c r="Q79" s="47" t="s">
        <v>141</v>
      </c>
      <c r="R79" s="35"/>
      <c r="S79" s="36"/>
    </row>
    <row r="80" spans="1:19" hidden="1">
      <c r="A80" s="46">
        <v>66</v>
      </c>
      <c r="B80" s="47" t="s">
        <v>142</v>
      </c>
      <c r="C80" s="35"/>
      <c r="D80" s="36"/>
      <c r="E80" s="35"/>
      <c r="F80" s="46">
        <v>66</v>
      </c>
      <c r="G80" s="47" t="s">
        <v>142</v>
      </c>
      <c r="H80" s="35"/>
      <c r="I80" s="36"/>
      <c r="K80" s="46">
        <v>66</v>
      </c>
      <c r="L80" s="47" t="s">
        <v>142</v>
      </c>
      <c r="M80" s="35"/>
      <c r="N80" s="36"/>
      <c r="P80" s="46">
        <v>66</v>
      </c>
      <c r="Q80" s="47" t="s">
        <v>142</v>
      </c>
      <c r="R80" s="35"/>
      <c r="S80" s="36"/>
    </row>
    <row r="81" spans="1:19" hidden="1">
      <c r="A81" s="46">
        <v>67</v>
      </c>
      <c r="B81" s="47" t="s">
        <v>143</v>
      </c>
      <c r="C81" s="35"/>
      <c r="D81" s="36"/>
      <c r="E81" s="35"/>
      <c r="F81" s="46">
        <v>67</v>
      </c>
      <c r="G81" s="47" t="s">
        <v>143</v>
      </c>
      <c r="H81" s="35"/>
      <c r="I81" s="36"/>
      <c r="K81" s="46">
        <v>67</v>
      </c>
      <c r="L81" s="47" t="s">
        <v>143</v>
      </c>
      <c r="M81" s="35"/>
      <c r="N81" s="36"/>
      <c r="P81" s="46">
        <v>67</v>
      </c>
      <c r="Q81" s="47" t="s">
        <v>143</v>
      </c>
      <c r="R81" s="35"/>
      <c r="S81" s="36"/>
    </row>
    <row r="82" spans="1:19" hidden="1">
      <c r="A82" s="46">
        <v>68</v>
      </c>
      <c r="B82" s="47" t="s">
        <v>144</v>
      </c>
      <c r="C82" s="35"/>
      <c r="D82" s="36"/>
      <c r="E82" s="35"/>
      <c r="F82" s="46">
        <v>68</v>
      </c>
      <c r="G82" s="47" t="s">
        <v>144</v>
      </c>
      <c r="H82" s="35"/>
      <c r="I82" s="36"/>
      <c r="K82" s="46">
        <v>68</v>
      </c>
      <c r="L82" s="47" t="s">
        <v>144</v>
      </c>
      <c r="M82" s="35"/>
      <c r="N82" s="36"/>
      <c r="P82" s="46">
        <v>68</v>
      </c>
      <c r="Q82" s="47" t="s">
        <v>144</v>
      </c>
      <c r="R82" s="35"/>
      <c r="S82" s="36"/>
    </row>
    <row r="83" spans="1:19" hidden="1">
      <c r="A83" s="46">
        <v>69</v>
      </c>
      <c r="B83" s="47" t="s">
        <v>145</v>
      </c>
      <c r="C83" s="35"/>
      <c r="D83" s="36"/>
      <c r="E83" s="35"/>
      <c r="F83" s="46">
        <v>69</v>
      </c>
      <c r="G83" s="47" t="s">
        <v>145</v>
      </c>
      <c r="H83" s="35"/>
      <c r="I83" s="36"/>
      <c r="K83" s="46">
        <v>69</v>
      </c>
      <c r="L83" s="47" t="s">
        <v>145</v>
      </c>
      <c r="M83" s="35"/>
      <c r="N83" s="36"/>
      <c r="P83" s="46">
        <v>69</v>
      </c>
      <c r="Q83" s="47" t="s">
        <v>145</v>
      </c>
      <c r="R83" s="35"/>
      <c r="S83" s="36"/>
    </row>
    <row r="84" spans="1:19" hidden="1">
      <c r="A84" s="46">
        <v>70</v>
      </c>
      <c r="B84" s="47" t="s">
        <v>146</v>
      </c>
      <c r="C84" s="35"/>
      <c r="D84" s="36"/>
      <c r="E84" s="35"/>
      <c r="F84" s="46">
        <v>70</v>
      </c>
      <c r="G84" s="47" t="s">
        <v>146</v>
      </c>
      <c r="H84" s="35"/>
      <c r="I84" s="36"/>
      <c r="K84" s="46">
        <v>70</v>
      </c>
      <c r="L84" s="47" t="s">
        <v>146</v>
      </c>
      <c r="M84" s="35"/>
      <c r="N84" s="36"/>
      <c r="P84" s="46">
        <v>70</v>
      </c>
      <c r="Q84" s="47" t="s">
        <v>146</v>
      </c>
      <c r="R84" s="35"/>
      <c r="S84" s="36"/>
    </row>
    <row r="85" spans="1:19" hidden="1">
      <c r="A85" s="46">
        <v>71</v>
      </c>
      <c r="B85" s="47" t="s">
        <v>147</v>
      </c>
      <c r="C85" s="35"/>
      <c r="D85" s="36"/>
      <c r="E85" s="35"/>
      <c r="F85" s="46">
        <v>71</v>
      </c>
      <c r="G85" s="47" t="s">
        <v>147</v>
      </c>
      <c r="H85" s="35"/>
      <c r="I85" s="36"/>
      <c r="K85" s="46">
        <v>71</v>
      </c>
      <c r="L85" s="47" t="s">
        <v>147</v>
      </c>
      <c r="M85" s="35"/>
      <c r="N85" s="36"/>
      <c r="P85" s="46">
        <v>71</v>
      </c>
      <c r="Q85" s="47" t="s">
        <v>147</v>
      </c>
      <c r="R85" s="35"/>
      <c r="S85" s="36"/>
    </row>
    <row r="86" spans="1:19" hidden="1">
      <c r="A86" s="46">
        <v>72</v>
      </c>
      <c r="B86" s="47" t="s">
        <v>148</v>
      </c>
      <c r="C86" s="35"/>
      <c r="D86" s="36"/>
      <c r="E86" s="35"/>
      <c r="F86" s="46">
        <v>72</v>
      </c>
      <c r="G86" s="47" t="s">
        <v>148</v>
      </c>
      <c r="H86" s="35"/>
      <c r="I86" s="36"/>
      <c r="K86" s="46">
        <v>72</v>
      </c>
      <c r="L86" s="47" t="s">
        <v>148</v>
      </c>
      <c r="M86" s="35"/>
      <c r="N86" s="36"/>
      <c r="P86" s="46">
        <v>72</v>
      </c>
      <c r="Q86" s="47" t="s">
        <v>148</v>
      </c>
      <c r="R86" s="35"/>
      <c r="S86" s="36"/>
    </row>
    <row r="87" spans="1:19" hidden="1">
      <c r="A87" s="46">
        <v>73</v>
      </c>
      <c r="B87" s="47" t="s">
        <v>149</v>
      </c>
      <c r="C87" s="35"/>
      <c r="D87" s="36"/>
      <c r="E87" s="35"/>
      <c r="F87" s="46">
        <v>73</v>
      </c>
      <c r="G87" s="47" t="s">
        <v>149</v>
      </c>
      <c r="H87" s="35"/>
      <c r="I87" s="36"/>
      <c r="K87" s="46">
        <v>73</v>
      </c>
      <c r="L87" s="47" t="s">
        <v>149</v>
      </c>
      <c r="M87" s="35"/>
      <c r="N87" s="36"/>
      <c r="P87" s="46">
        <v>73</v>
      </c>
      <c r="Q87" s="47" t="s">
        <v>149</v>
      </c>
      <c r="R87" s="35"/>
      <c r="S87" s="36"/>
    </row>
    <row r="88" spans="1:19" hidden="1">
      <c r="A88" s="46">
        <v>74</v>
      </c>
      <c r="B88" s="47" t="s">
        <v>150</v>
      </c>
      <c r="C88" s="35"/>
      <c r="D88" s="36"/>
      <c r="E88" s="35"/>
      <c r="F88" s="46">
        <v>74</v>
      </c>
      <c r="G88" s="47" t="s">
        <v>150</v>
      </c>
      <c r="H88" s="35"/>
      <c r="I88" s="36"/>
      <c r="K88" s="46">
        <v>74</v>
      </c>
      <c r="L88" s="47" t="s">
        <v>150</v>
      </c>
      <c r="M88" s="35"/>
      <c r="N88" s="36"/>
      <c r="P88" s="46">
        <v>74</v>
      </c>
      <c r="Q88" s="47" t="s">
        <v>150</v>
      </c>
      <c r="R88" s="35"/>
      <c r="S88" s="36"/>
    </row>
    <row r="89" spans="1:19" hidden="1">
      <c r="A89" s="46">
        <v>75</v>
      </c>
      <c r="B89" s="47" t="s">
        <v>151</v>
      </c>
      <c r="C89" s="35"/>
      <c r="D89" s="36"/>
      <c r="E89" s="35"/>
      <c r="F89" s="46">
        <v>75</v>
      </c>
      <c r="G89" s="47" t="s">
        <v>151</v>
      </c>
      <c r="H89" s="35"/>
      <c r="I89" s="36"/>
      <c r="K89" s="46">
        <v>75</v>
      </c>
      <c r="L89" s="47" t="s">
        <v>151</v>
      </c>
      <c r="M89" s="35"/>
      <c r="N89" s="36"/>
      <c r="P89" s="46">
        <v>75</v>
      </c>
      <c r="Q89" s="47" t="s">
        <v>151</v>
      </c>
      <c r="R89" s="35"/>
      <c r="S89" s="36"/>
    </row>
    <row r="90" spans="1:19" hidden="1">
      <c r="A90" s="46">
        <v>76</v>
      </c>
      <c r="B90" s="47" t="s">
        <v>152</v>
      </c>
      <c r="C90" s="35"/>
      <c r="D90" s="36"/>
      <c r="E90" s="35"/>
      <c r="F90" s="46">
        <v>76</v>
      </c>
      <c r="G90" s="47" t="s">
        <v>152</v>
      </c>
      <c r="H90" s="35"/>
      <c r="I90" s="36"/>
      <c r="K90" s="46">
        <v>76</v>
      </c>
      <c r="L90" s="47" t="s">
        <v>152</v>
      </c>
      <c r="M90" s="35"/>
      <c r="N90" s="36"/>
      <c r="P90" s="46">
        <v>76</v>
      </c>
      <c r="Q90" s="47" t="s">
        <v>152</v>
      </c>
      <c r="R90" s="35"/>
      <c r="S90" s="36"/>
    </row>
    <row r="91" spans="1:19" hidden="1">
      <c r="A91" s="46">
        <v>77</v>
      </c>
      <c r="B91" s="47" t="s">
        <v>153</v>
      </c>
      <c r="C91" s="35"/>
      <c r="D91" s="36"/>
      <c r="E91" s="35"/>
      <c r="F91" s="46">
        <v>77</v>
      </c>
      <c r="G91" s="47" t="s">
        <v>153</v>
      </c>
      <c r="H91" s="35"/>
      <c r="I91" s="36"/>
      <c r="K91" s="46">
        <v>77</v>
      </c>
      <c r="L91" s="47" t="s">
        <v>153</v>
      </c>
      <c r="M91" s="35"/>
      <c r="N91" s="36"/>
      <c r="P91" s="46">
        <v>77</v>
      </c>
      <c r="Q91" s="47" t="s">
        <v>153</v>
      </c>
      <c r="R91" s="35"/>
      <c r="S91" s="36"/>
    </row>
    <row r="92" spans="1:19" hidden="1">
      <c r="A92" s="46">
        <v>78</v>
      </c>
      <c r="B92" s="47" t="s">
        <v>154</v>
      </c>
      <c r="C92" s="35"/>
      <c r="D92" s="36"/>
      <c r="E92" s="35"/>
      <c r="F92" s="46">
        <v>78</v>
      </c>
      <c r="G92" s="47" t="s">
        <v>154</v>
      </c>
      <c r="H92" s="35"/>
      <c r="I92" s="36"/>
      <c r="K92" s="46">
        <v>78</v>
      </c>
      <c r="L92" s="47" t="s">
        <v>154</v>
      </c>
      <c r="M92" s="35"/>
      <c r="N92" s="36"/>
      <c r="P92" s="46">
        <v>78</v>
      </c>
      <c r="Q92" s="47" t="s">
        <v>154</v>
      </c>
      <c r="R92" s="35"/>
      <c r="S92" s="36"/>
    </row>
    <row r="93" spans="1:19" hidden="1">
      <c r="A93" s="46">
        <v>79</v>
      </c>
      <c r="B93" s="47" t="s">
        <v>155</v>
      </c>
      <c r="C93" s="35"/>
      <c r="D93" s="36"/>
      <c r="E93" s="35"/>
      <c r="F93" s="46">
        <v>79</v>
      </c>
      <c r="G93" s="47" t="s">
        <v>155</v>
      </c>
      <c r="H93" s="35"/>
      <c r="I93" s="36"/>
      <c r="K93" s="46">
        <v>79</v>
      </c>
      <c r="L93" s="47" t="s">
        <v>155</v>
      </c>
      <c r="M93" s="35"/>
      <c r="N93" s="36"/>
      <c r="P93" s="46">
        <v>79</v>
      </c>
      <c r="Q93" s="47" t="s">
        <v>155</v>
      </c>
      <c r="R93" s="35"/>
      <c r="S93" s="36"/>
    </row>
    <row r="94" spans="1:19" hidden="1">
      <c r="A94" s="46">
        <v>80</v>
      </c>
      <c r="B94" s="47" t="s">
        <v>156</v>
      </c>
      <c r="C94" s="35"/>
      <c r="D94" s="36"/>
      <c r="E94" s="35"/>
      <c r="F94" s="46">
        <v>80</v>
      </c>
      <c r="G94" s="47" t="s">
        <v>156</v>
      </c>
      <c r="H94" s="35"/>
      <c r="I94" s="36"/>
      <c r="K94" s="46">
        <v>80</v>
      </c>
      <c r="L94" s="47" t="s">
        <v>156</v>
      </c>
      <c r="M94" s="35"/>
      <c r="N94" s="36"/>
      <c r="P94" s="46">
        <v>80</v>
      </c>
      <c r="Q94" s="47" t="s">
        <v>156</v>
      </c>
      <c r="R94" s="35"/>
      <c r="S94" s="36"/>
    </row>
    <row r="95" spans="1:19" hidden="1">
      <c r="A95" s="46">
        <v>81</v>
      </c>
      <c r="B95" s="47" t="s">
        <v>157</v>
      </c>
      <c r="C95" s="35"/>
      <c r="D95" s="36"/>
      <c r="E95" s="35"/>
      <c r="F95" s="46">
        <v>81</v>
      </c>
      <c r="G95" s="47" t="s">
        <v>157</v>
      </c>
      <c r="H95" s="35"/>
      <c r="I95" s="36"/>
      <c r="K95" s="46">
        <v>81</v>
      </c>
      <c r="L95" s="47" t="s">
        <v>157</v>
      </c>
      <c r="M95" s="35"/>
      <c r="N95" s="36"/>
      <c r="P95" s="46">
        <v>81</v>
      </c>
      <c r="Q95" s="47" t="s">
        <v>157</v>
      </c>
      <c r="R95" s="35"/>
      <c r="S95" s="36"/>
    </row>
    <row r="96" spans="1:19" hidden="1">
      <c r="A96" s="46">
        <v>82</v>
      </c>
      <c r="B96" s="47" t="s">
        <v>158</v>
      </c>
      <c r="C96" s="35"/>
      <c r="D96" s="36"/>
      <c r="E96" s="35"/>
      <c r="F96" s="46">
        <v>82</v>
      </c>
      <c r="G96" s="47" t="s">
        <v>158</v>
      </c>
      <c r="H96" s="35"/>
      <c r="I96" s="36"/>
      <c r="K96" s="46">
        <v>82</v>
      </c>
      <c r="L96" s="47" t="s">
        <v>158</v>
      </c>
      <c r="M96" s="35"/>
      <c r="N96" s="36"/>
      <c r="P96" s="46">
        <v>82</v>
      </c>
      <c r="Q96" s="47" t="s">
        <v>158</v>
      </c>
      <c r="R96" s="35"/>
      <c r="S96" s="36"/>
    </row>
    <row r="97" spans="1:19" hidden="1">
      <c r="A97" s="46">
        <v>83</v>
      </c>
      <c r="B97" s="47" t="s">
        <v>159</v>
      </c>
      <c r="C97" s="35"/>
      <c r="D97" s="36"/>
      <c r="E97" s="35"/>
      <c r="F97" s="46">
        <v>83</v>
      </c>
      <c r="G97" s="47" t="s">
        <v>159</v>
      </c>
      <c r="H97" s="35"/>
      <c r="I97" s="36"/>
      <c r="K97" s="46">
        <v>83</v>
      </c>
      <c r="L97" s="47" t="s">
        <v>159</v>
      </c>
      <c r="M97" s="35"/>
      <c r="N97" s="36"/>
      <c r="P97" s="46">
        <v>83</v>
      </c>
      <c r="Q97" s="47" t="s">
        <v>159</v>
      </c>
      <c r="R97" s="35"/>
      <c r="S97" s="36"/>
    </row>
    <row r="98" spans="1:19" hidden="1">
      <c r="A98" s="46">
        <v>84</v>
      </c>
      <c r="B98" s="47" t="s">
        <v>160</v>
      </c>
      <c r="C98" s="35"/>
      <c r="D98" s="36"/>
      <c r="E98" s="35"/>
      <c r="F98" s="46">
        <v>84</v>
      </c>
      <c r="G98" s="47" t="s">
        <v>160</v>
      </c>
      <c r="H98" s="35"/>
      <c r="I98" s="36"/>
      <c r="K98" s="46">
        <v>84</v>
      </c>
      <c r="L98" s="47" t="s">
        <v>160</v>
      </c>
      <c r="M98" s="35"/>
      <c r="N98" s="36"/>
      <c r="P98" s="46">
        <v>84</v>
      </c>
      <c r="Q98" s="47" t="s">
        <v>160</v>
      </c>
      <c r="R98" s="35"/>
      <c r="S98" s="36"/>
    </row>
    <row r="99" spans="1:19" hidden="1">
      <c r="A99" s="46">
        <v>85</v>
      </c>
      <c r="B99" s="47" t="s">
        <v>161</v>
      </c>
      <c r="C99" s="35"/>
      <c r="D99" s="36"/>
      <c r="E99" s="35"/>
      <c r="F99" s="46">
        <v>85</v>
      </c>
      <c r="G99" s="47" t="s">
        <v>161</v>
      </c>
      <c r="H99" s="35"/>
      <c r="I99" s="36"/>
      <c r="K99" s="46">
        <v>85</v>
      </c>
      <c r="L99" s="47" t="s">
        <v>161</v>
      </c>
      <c r="M99" s="35"/>
      <c r="N99" s="36"/>
      <c r="P99" s="46">
        <v>85</v>
      </c>
      <c r="Q99" s="47" t="s">
        <v>161</v>
      </c>
      <c r="R99" s="35"/>
      <c r="S99" s="36"/>
    </row>
    <row r="100" spans="1:19" hidden="1">
      <c r="A100" s="46">
        <v>86</v>
      </c>
      <c r="B100" s="47" t="s">
        <v>162</v>
      </c>
      <c r="C100" s="35"/>
      <c r="D100" s="36"/>
      <c r="E100" s="35"/>
      <c r="F100" s="46">
        <v>86</v>
      </c>
      <c r="G100" s="47" t="s">
        <v>162</v>
      </c>
      <c r="H100" s="35"/>
      <c r="I100" s="36"/>
      <c r="K100" s="46">
        <v>86</v>
      </c>
      <c r="L100" s="47" t="s">
        <v>162</v>
      </c>
      <c r="M100" s="35"/>
      <c r="N100" s="36"/>
      <c r="P100" s="46">
        <v>86</v>
      </c>
      <c r="Q100" s="47" t="s">
        <v>162</v>
      </c>
      <c r="R100" s="35"/>
      <c r="S100" s="36"/>
    </row>
    <row r="101" spans="1:19" hidden="1">
      <c r="A101" s="46">
        <v>87</v>
      </c>
      <c r="B101" s="47" t="s">
        <v>163</v>
      </c>
      <c r="C101" s="35"/>
      <c r="D101" s="36"/>
      <c r="E101" s="35"/>
      <c r="F101" s="46">
        <v>87</v>
      </c>
      <c r="G101" s="47" t="s">
        <v>163</v>
      </c>
      <c r="H101" s="35"/>
      <c r="I101" s="36"/>
      <c r="K101" s="46">
        <v>87</v>
      </c>
      <c r="L101" s="47" t="s">
        <v>163</v>
      </c>
      <c r="M101" s="35"/>
      <c r="N101" s="36"/>
      <c r="P101" s="46">
        <v>87</v>
      </c>
      <c r="Q101" s="47" t="s">
        <v>163</v>
      </c>
      <c r="R101" s="35"/>
      <c r="S101" s="36"/>
    </row>
    <row r="102" spans="1:19" hidden="1">
      <c r="A102" s="46">
        <v>88</v>
      </c>
      <c r="B102" s="47" t="s">
        <v>164</v>
      </c>
      <c r="C102" s="35"/>
      <c r="D102" s="36"/>
      <c r="E102" s="35"/>
      <c r="F102" s="46">
        <v>88</v>
      </c>
      <c r="G102" s="47" t="s">
        <v>164</v>
      </c>
      <c r="H102" s="35"/>
      <c r="I102" s="36"/>
      <c r="K102" s="46">
        <v>88</v>
      </c>
      <c r="L102" s="47" t="s">
        <v>164</v>
      </c>
      <c r="M102" s="35"/>
      <c r="N102" s="36"/>
      <c r="P102" s="46">
        <v>88</v>
      </c>
      <c r="Q102" s="47" t="s">
        <v>164</v>
      </c>
      <c r="R102" s="35"/>
      <c r="S102" s="36"/>
    </row>
    <row r="103" spans="1:19" hidden="1">
      <c r="A103" s="46">
        <v>89</v>
      </c>
      <c r="B103" s="47" t="s">
        <v>165</v>
      </c>
      <c r="C103" s="35"/>
      <c r="D103" s="36"/>
      <c r="E103" s="35"/>
      <c r="F103" s="46">
        <v>89</v>
      </c>
      <c r="G103" s="47" t="s">
        <v>165</v>
      </c>
      <c r="H103" s="35"/>
      <c r="I103" s="36"/>
      <c r="K103" s="46">
        <v>89</v>
      </c>
      <c r="L103" s="47" t="s">
        <v>165</v>
      </c>
      <c r="M103" s="35"/>
      <c r="N103" s="36"/>
      <c r="P103" s="46">
        <v>89</v>
      </c>
      <c r="Q103" s="47" t="s">
        <v>165</v>
      </c>
      <c r="R103" s="35"/>
      <c r="S103" s="36"/>
    </row>
    <row r="104" spans="1:19" hidden="1">
      <c r="A104" s="46">
        <v>90</v>
      </c>
      <c r="B104" s="47" t="s">
        <v>166</v>
      </c>
      <c r="C104" s="35"/>
      <c r="D104" s="36"/>
      <c r="E104" s="35"/>
      <c r="F104" s="46">
        <v>90</v>
      </c>
      <c r="G104" s="47" t="s">
        <v>166</v>
      </c>
      <c r="H104" s="35"/>
      <c r="I104" s="36"/>
      <c r="K104" s="46">
        <v>90</v>
      </c>
      <c r="L104" s="47" t="s">
        <v>166</v>
      </c>
      <c r="M104" s="35"/>
      <c r="N104" s="36"/>
      <c r="P104" s="46">
        <v>90</v>
      </c>
      <c r="Q104" s="47" t="s">
        <v>166</v>
      </c>
      <c r="R104" s="35"/>
      <c r="S104" s="36"/>
    </row>
    <row r="105" spans="1:19" hidden="1">
      <c r="A105" s="46">
        <v>91</v>
      </c>
      <c r="B105" s="47" t="s">
        <v>167</v>
      </c>
      <c r="C105" s="35"/>
      <c r="D105" s="36"/>
      <c r="E105" s="35"/>
      <c r="F105" s="46">
        <v>91</v>
      </c>
      <c r="G105" s="47" t="s">
        <v>167</v>
      </c>
      <c r="H105" s="35"/>
      <c r="I105" s="36"/>
      <c r="K105" s="46">
        <v>91</v>
      </c>
      <c r="L105" s="47" t="s">
        <v>167</v>
      </c>
      <c r="M105" s="35"/>
      <c r="N105" s="36"/>
      <c r="P105" s="46">
        <v>91</v>
      </c>
      <c r="Q105" s="47" t="s">
        <v>167</v>
      </c>
      <c r="R105" s="35"/>
      <c r="S105" s="36"/>
    </row>
    <row r="106" spans="1:19" hidden="1">
      <c r="A106" s="46">
        <v>92</v>
      </c>
      <c r="B106" s="47" t="s">
        <v>168</v>
      </c>
      <c r="C106" s="35"/>
      <c r="D106" s="36"/>
      <c r="E106" s="35"/>
      <c r="F106" s="46">
        <v>92</v>
      </c>
      <c r="G106" s="47" t="s">
        <v>168</v>
      </c>
      <c r="H106" s="35"/>
      <c r="I106" s="36"/>
      <c r="K106" s="46">
        <v>92</v>
      </c>
      <c r="L106" s="47" t="s">
        <v>168</v>
      </c>
      <c r="M106" s="35"/>
      <c r="N106" s="36"/>
      <c r="P106" s="46">
        <v>92</v>
      </c>
      <c r="Q106" s="47" t="s">
        <v>168</v>
      </c>
      <c r="R106" s="35"/>
      <c r="S106" s="36"/>
    </row>
    <row r="107" spans="1:19" hidden="1">
      <c r="A107" s="46">
        <v>93</v>
      </c>
      <c r="B107" s="47" t="s">
        <v>169</v>
      </c>
      <c r="C107" s="35"/>
      <c r="D107" s="36"/>
      <c r="E107" s="35"/>
      <c r="F107" s="46">
        <v>93</v>
      </c>
      <c r="G107" s="47" t="s">
        <v>169</v>
      </c>
      <c r="H107" s="35"/>
      <c r="I107" s="36"/>
      <c r="K107" s="46">
        <v>93</v>
      </c>
      <c r="L107" s="47" t="s">
        <v>169</v>
      </c>
      <c r="M107" s="35"/>
      <c r="N107" s="36"/>
      <c r="P107" s="46">
        <v>93</v>
      </c>
      <c r="Q107" s="47" t="s">
        <v>169</v>
      </c>
      <c r="R107" s="35"/>
      <c r="S107" s="36"/>
    </row>
    <row r="108" spans="1:19" hidden="1">
      <c r="A108" s="46">
        <v>94</v>
      </c>
      <c r="B108" s="47" t="s">
        <v>170</v>
      </c>
      <c r="C108" s="35"/>
      <c r="D108" s="36"/>
      <c r="E108" s="35"/>
      <c r="F108" s="46">
        <v>94</v>
      </c>
      <c r="G108" s="47" t="s">
        <v>170</v>
      </c>
      <c r="H108" s="35"/>
      <c r="I108" s="36"/>
      <c r="K108" s="46">
        <v>94</v>
      </c>
      <c r="L108" s="47" t="s">
        <v>170</v>
      </c>
      <c r="M108" s="35"/>
      <c r="N108" s="36"/>
      <c r="P108" s="46">
        <v>94</v>
      </c>
      <c r="Q108" s="47" t="s">
        <v>170</v>
      </c>
      <c r="R108" s="35"/>
      <c r="S108" s="36"/>
    </row>
    <row r="109" spans="1:19" hidden="1">
      <c r="A109" s="46">
        <v>95</v>
      </c>
      <c r="B109" s="47" t="s">
        <v>171</v>
      </c>
      <c r="C109" s="35"/>
      <c r="D109" s="36"/>
      <c r="E109" s="35"/>
      <c r="F109" s="46">
        <v>95</v>
      </c>
      <c r="G109" s="47" t="s">
        <v>171</v>
      </c>
      <c r="H109" s="35"/>
      <c r="I109" s="36"/>
      <c r="K109" s="46">
        <v>95</v>
      </c>
      <c r="L109" s="47" t="s">
        <v>171</v>
      </c>
      <c r="M109" s="35"/>
      <c r="N109" s="36"/>
      <c r="P109" s="46">
        <v>95</v>
      </c>
      <c r="Q109" s="47" t="s">
        <v>171</v>
      </c>
      <c r="R109" s="35"/>
      <c r="S109" s="36"/>
    </row>
    <row r="110" spans="1:19" hidden="1">
      <c r="A110" s="46">
        <v>96</v>
      </c>
      <c r="B110" s="47" t="s">
        <v>172</v>
      </c>
      <c r="C110" s="35"/>
      <c r="D110" s="36"/>
      <c r="E110" s="35"/>
      <c r="F110" s="46">
        <v>96</v>
      </c>
      <c r="G110" s="47" t="s">
        <v>172</v>
      </c>
      <c r="H110" s="35"/>
      <c r="I110" s="36"/>
      <c r="K110" s="46">
        <v>96</v>
      </c>
      <c r="L110" s="47" t="s">
        <v>172</v>
      </c>
      <c r="M110" s="35"/>
      <c r="N110" s="36"/>
      <c r="P110" s="46">
        <v>96</v>
      </c>
      <c r="Q110" s="47" t="s">
        <v>172</v>
      </c>
      <c r="R110" s="35"/>
      <c r="S110" s="36"/>
    </row>
    <row r="111" spans="1:19" hidden="1">
      <c r="A111" s="46">
        <v>97</v>
      </c>
      <c r="B111" s="47" t="s">
        <v>173</v>
      </c>
      <c r="C111" s="35"/>
      <c r="D111" s="36"/>
      <c r="E111" s="35"/>
      <c r="F111" s="46">
        <v>97</v>
      </c>
      <c r="G111" s="47" t="s">
        <v>173</v>
      </c>
      <c r="H111" s="35"/>
      <c r="I111" s="36"/>
      <c r="K111" s="46">
        <v>97</v>
      </c>
      <c r="L111" s="47" t="s">
        <v>173</v>
      </c>
      <c r="M111" s="35"/>
      <c r="N111" s="36"/>
      <c r="P111" s="46">
        <v>97</v>
      </c>
      <c r="Q111" s="47" t="s">
        <v>173</v>
      </c>
      <c r="R111" s="35"/>
      <c r="S111" s="36"/>
    </row>
    <row r="112" spans="1:19" hidden="1">
      <c r="A112" s="46">
        <v>98</v>
      </c>
      <c r="B112" s="47" t="s">
        <v>174</v>
      </c>
      <c r="C112" s="35"/>
      <c r="D112" s="36"/>
      <c r="E112" s="35"/>
      <c r="F112" s="46">
        <v>98</v>
      </c>
      <c r="G112" s="47" t="s">
        <v>174</v>
      </c>
      <c r="H112" s="35"/>
      <c r="I112" s="36"/>
      <c r="K112" s="46">
        <v>98</v>
      </c>
      <c r="L112" s="47" t="s">
        <v>174</v>
      </c>
      <c r="M112" s="35"/>
      <c r="N112" s="36"/>
      <c r="P112" s="46">
        <v>98</v>
      </c>
      <c r="Q112" s="47" t="s">
        <v>174</v>
      </c>
      <c r="R112" s="35"/>
      <c r="S112" s="36"/>
    </row>
    <row r="113" spans="1:19" hidden="1">
      <c r="A113" s="46">
        <v>99</v>
      </c>
      <c r="B113" s="47" t="s">
        <v>175</v>
      </c>
      <c r="C113" s="35"/>
      <c r="D113" s="36"/>
      <c r="E113" s="35"/>
      <c r="F113" s="46">
        <v>99</v>
      </c>
      <c r="G113" s="47" t="s">
        <v>175</v>
      </c>
      <c r="H113" s="35"/>
      <c r="I113" s="36"/>
      <c r="K113" s="46">
        <v>99</v>
      </c>
      <c r="L113" s="47" t="s">
        <v>175</v>
      </c>
      <c r="M113" s="35"/>
      <c r="N113" s="36"/>
      <c r="P113" s="46">
        <v>99</v>
      </c>
      <c r="Q113" s="47" t="s">
        <v>175</v>
      </c>
      <c r="R113" s="35"/>
      <c r="S113" s="36"/>
    </row>
    <row r="114" spans="1:19" ht="13.5" hidden="1" thickBot="1">
      <c r="A114" s="49">
        <v>100</v>
      </c>
      <c r="B114" s="50" t="s">
        <v>176</v>
      </c>
      <c r="C114" s="51"/>
      <c r="D114" s="52"/>
      <c r="E114" s="35"/>
      <c r="F114" s="49">
        <v>100</v>
      </c>
      <c r="G114" s="50" t="s">
        <v>176</v>
      </c>
      <c r="H114" s="51"/>
      <c r="I114" s="52"/>
      <c r="K114" s="49">
        <v>100</v>
      </c>
      <c r="L114" s="50" t="s">
        <v>176</v>
      </c>
      <c r="M114" s="51"/>
      <c r="N114" s="52"/>
      <c r="P114" s="49">
        <v>100</v>
      </c>
      <c r="Q114" s="50" t="s">
        <v>176</v>
      </c>
      <c r="R114" s="51"/>
      <c r="S114" s="52"/>
    </row>
    <row r="115" spans="1:19" hidden="1"/>
    <row r="116" spans="1:19" hidden="1"/>
    <row r="117" spans="1:19" hidden="1"/>
    <row r="118" spans="1:19" hidden="1"/>
    <row r="119" spans="1:19" hidden="1"/>
    <row r="120" spans="1:19">
      <c r="A120" s="53" t="s">
        <v>98</v>
      </c>
    </row>
    <row r="121" spans="1:19" ht="13.5" thickBot="1"/>
    <row r="122" spans="1:19" ht="13.5" thickBot="1">
      <c r="A122" s="26" t="e">
        <f>#REF!</f>
        <v>#REF!</v>
      </c>
      <c r="B122" s="27"/>
      <c r="C122" s="27"/>
      <c r="D122" s="28"/>
    </row>
    <row r="123" spans="1:19" ht="13.5" thickBot="1">
      <c r="A123" s="29"/>
      <c r="D123" s="30"/>
    </row>
    <row r="124" spans="1:19" ht="15.75" thickBot="1">
      <c r="A124" s="284" t="e">
        <f>#REF!</f>
        <v>#REF!</v>
      </c>
      <c r="B124" s="285"/>
      <c r="C124" s="32"/>
      <c r="D124" s="33"/>
    </row>
    <row r="125" spans="1:19">
      <c r="A125" s="286"/>
      <c r="B125" s="287"/>
      <c r="C125" s="32"/>
      <c r="D125" s="33"/>
    </row>
    <row r="126" spans="1:19">
      <c r="A126" s="34"/>
      <c r="B126" s="35"/>
      <c r="C126" s="35"/>
      <c r="D126" s="36"/>
    </row>
    <row r="127" spans="1:19" ht="69" customHeight="1">
      <c r="A127" s="281" t="e">
        <f>IF(OR((A124&gt;9999999999),(A124&lt;0)),"Invalid Entry - More than 1000 crore OR -ve value",IF(A124=0, "",+CONCATENATE(A122," ", U123,B134,D134,B133,D133,B132,D132,B131,D131,B130,D130,B129," Only")))</f>
        <v>#REF!</v>
      </c>
      <c r="B127" s="282"/>
      <c r="C127" s="282"/>
      <c r="D127" s="283"/>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223</v>
      </c>
      <c r="C136" s="35"/>
      <c r="D136" s="36"/>
    </row>
    <row r="137" spans="1:4">
      <c r="A137" s="46">
        <v>2</v>
      </c>
      <c r="B137" s="47" t="s">
        <v>224</v>
      </c>
      <c r="C137" s="35"/>
      <c r="D137" s="36"/>
    </row>
    <row r="138" spans="1:4">
      <c r="A138" s="46">
        <v>3</v>
      </c>
      <c r="B138" s="47" t="s">
        <v>225</v>
      </c>
      <c r="C138" s="35"/>
      <c r="D138" s="36"/>
    </row>
    <row r="139" spans="1:4">
      <c r="A139" s="46">
        <v>4</v>
      </c>
      <c r="B139" s="47" t="s">
        <v>25</v>
      </c>
      <c r="C139" s="35"/>
      <c r="D139" s="36"/>
    </row>
    <row r="140" spans="1:4">
      <c r="A140" s="46">
        <v>5</v>
      </c>
      <c r="B140" s="47" t="s">
        <v>26</v>
      </c>
      <c r="C140" s="35"/>
      <c r="D140" s="36"/>
    </row>
    <row r="141" spans="1:4">
      <c r="A141" s="46">
        <v>6</v>
      </c>
      <c r="B141" s="47" t="s">
        <v>27</v>
      </c>
      <c r="C141" s="35"/>
      <c r="D141" s="36"/>
    </row>
    <row r="142" spans="1:4">
      <c r="A142" s="46">
        <v>7</v>
      </c>
      <c r="B142" s="47" t="s">
        <v>28</v>
      </c>
      <c r="C142" s="35"/>
      <c r="D142" s="36"/>
    </row>
    <row r="143" spans="1:4">
      <c r="A143" s="46">
        <v>8</v>
      </c>
      <c r="B143" s="47" t="s">
        <v>29</v>
      </c>
      <c r="C143" s="35"/>
      <c r="D143" s="36"/>
    </row>
    <row r="144" spans="1:4">
      <c r="A144" s="46">
        <v>9</v>
      </c>
      <c r="B144" s="47" t="s">
        <v>30</v>
      </c>
      <c r="C144" s="35"/>
      <c r="D144" s="36"/>
    </row>
    <row r="145" spans="1:4">
      <c r="A145" s="46">
        <v>10</v>
      </c>
      <c r="B145" s="47" t="s">
        <v>31</v>
      </c>
      <c r="C145" s="35"/>
      <c r="D145" s="36"/>
    </row>
    <row r="146" spans="1:4">
      <c r="A146" s="46">
        <v>11</v>
      </c>
      <c r="B146" s="47" t="s">
        <v>32</v>
      </c>
      <c r="C146" s="35"/>
      <c r="D146" s="36"/>
    </row>
    <row r="147" spans="1:4">
      <c r="A147" s="46">
        <v>12</v>
      </c>
      <c r="B147" s="47" t="s">
        <v>33</v>
      </c>
      <c r="C147" s="35"/>
      <c r="D147" s="36"/>
    </row>
    <row r="148" spans="1:4">
      <c r="A148" s="46">
        <v>13</v>
      </c>
      <c r="B148" s="47" t="s">
        <v>34</v>
      </c>
      <c r="C148" s="35"/>
      <c r="D148" s="36"/>
    </row>
    <row r="149" spans="1:4">
      <c r="A149" s="46">
        <v>14</v>
      </c>
      <c r="B149" s="47" t="s">
        <v>35</v>
      </c>
      <c r="C149" s="35"/>
      <c r="D149" s="36"/>
    </row>
    <row r="150" spans="1:4">
      <c r="A150" s="46">
        <v>15</v>
      </c>
      <c r="B150" s="47" t="s">
        <v>36</v>
      </c>
      <c r="C150" s="35"/>
      <c r="D150" s="36"/>
    </row>
    <row r="151" spans="1:4">
      <c r="A151" s="46">
        <v>16</v>
      </c>
      <c r="B151" s="47" t="s">
        <v>37</v>
      </c>
      <c r="C151" s="35"/>
      <c r="D151" s="36"/>
    </row>
    <row r="152" spans="1:4">
      <c r="A152" s="46">
        <v>17</v>
      </c>
      <c r="B152" s="47" t="s">
        <v>38</v>
      </c>
      <c r="C152" s="35"/>
      <c r="D152" s="36"/>
    </row>
    <row r="153" spans="1:4">
      <c r="A153" s="46">
        <v>18</v>
      </c>
      <c r="B153" s="47" t="s">
        <v>39</v>
      </c>
      <c r="C153" s="35"/>
      <c r="D153" s="36"/>
    </row>
    <row r="154" spans="1:4">
      <c r="A154" s="46">
        <v>19</v>
      </c>
      <c r="B154" s="47" t="s">
        <v>40</v>
      </c>
      <c r="C154" s="35"/>
      <c r="D154" s="36"/>
    </row>
    <row r="155" spans="1:4">
      <c r="A155" s="46">
        <v>20</v>
      </c>
      <c r="B155" s="47" t="s">
        <v>41</v>
      </c>
      <c r="C155" s="35"/>
      <c r="D155" s="36"/>
    </row>
    <row r="156" spans="1:4">
      <c r="A156" s="46">
        <v>21</v>
      </c>
      <c r="B156" s="47" t="s">
        <v>42</v>
      </c>
      <c r="C156" s="35"/>
      <c r="D156" s="36"/>
    </row>
    <row r="157" spans="1:4">
      <c r="A157" s="46">
        <v>22</v>
      </c>
      <c r="B157" s="47" t="s">
        <v>43</v>
      </c>
      <c r="C157" s="35"/>
      <c r="D157" s="36"/>
    </row>
    <row r="158" spans="1:4">
      <c r="A158" s="46">
        <v>23</v>
      </c>
      <c r="B158" s="47" t="s">
        <v>44</v>
      </c>
      <c r="C158" s="35"/>
      <c r="D158" s="36"/>
    </row>
    <row r="159" spans="1:4">
      <c r="A159" s="46">
        <v>24</v>
      </c>
      <c r="B159" s="47" t="s">
        <v>45</v>
      </c>
      <c r="C159" s="35"/>
      <c r="D159" s="36"/>
    </row>
    <row r="160" spans="1:4">
      <c r="A160" s="46">
        <v>25</v>
      </c>
      <c r="B160" s="47" t="s">
        <v>46</v>
      </c>
      <c r="C160" s="35"/>
      <c r="D160" s="36"/>
    </row>
    <row r="161" spans="1:4">
      <c r="A161" s="46">
        <v>26</v>
      </c>
      <c r="B161" s="47" t="s">
        <v>47</v>
      </c>
      <c r="C161" s="35"/>
      <c r="D161" s="36"/>
    </row>
    <row r="162" spans="1:4">
      <c r="A162" s="46">
        <v>27</v>
      </c>
      <c r="B162" s="47" t="s">
        <v>48</v>
      </c>
      <c r="C162" s="35"/>
      <c r="D162" s="36"/>
    </row>
    <row r="163" spans="1:4">
      <c r="A163" s="46">
        <v>28</v>
      </c>
      <c r="B163" s="47" t="s">
        <v>49</v>
      </c>
      <c r="C163" s="35"/>
      <c r="D163" s="36"/>
    </row>
    <row r="164" spans="1:4">
      <c r="A164" s="46">
        <v>29</v>
      </c>
      <c r="B164" s="47" t="s">
        <v>50</v>
      </c>
      <c r="C164" s="35"/>
      <c r="D164" s="36"/>
    </row>
    <row r="165" spans="1:4">
      <c r="A165" s="46">
        <v>30</v>
      </c>
      <c r="B165" s="47" t="s">
        <v>51</v>
      </c>
      <c r="C165" s="35"/>
      <c r="D165" s="36"/>
    </row>
    <row r="166" spans="1:4">
      <c r="A166" s="46">
        <v>31</v>
      </c>
      <c r="B166" s="47" t="s">
        <v>52</v>
      </c>
      <c r="C166" s="35"/>
      <c r="D166" s="36"/>
    </row>
    <row r="167" spans="1:4">
      <c r="A167" s="46">
        <v>32</v>
      </c>
      <c r="B167" s="47" t="s">
        <v>53</v>
      </c>
      <c r="C167" s="35"/>
      <c r="D167" s="36"/>
    </row>
    <row r="168" spans="1:4">
      <c r="A168" s="46">
        <v>33</v>
      </c>
      <c r="B168" s="47" t="s">
        <v>54</v>
      </c>
      <c r="C168" s="35"/>
      <c r="D168" s="36"/>
    </row>
    <row r="169" spans="1:4">
      <c r="A169" s="46">
        <v>34</v>
      </c>
      <c r="B169" s="47" t="s">
        <v>55</v>
      </c>
      <c r="C169" s="35"/>
      <c r="D169" s="36"/>
    </row>
    <row r="170" spans="1:4">
      <c r="A170" s="46">
        <v>35</v>
      </c>
      <c r="B170" s="47" t="s">
        <v>97</v>
      </c>
      <c r="C170" s="35"/>
      <c r="D170" s="36"/>
    </row>
    <row r="171" spans="1:4">
      <c r="A171" s="46">
        <v>36</v>
      </c>
      <c r="B171" s="47" t="s">
        <v>56</v>
      </c>
      <c r="C171" s="35"/>
      <c r="D171" s="36"/>
    </row>
    <row r="172" spans="1:4">
      <c r="A172" s="46">
        <v>37</v>
      </c>
      <c r="B172" s="47" t="s">
        <v>113</v>
      </c>
      <c r="C172" s="35"/>
      <c r="D172" s="36"/>
    </row>
    <row r="173" spans="1:4">
      <c r="A173" s="46">
        <v>38</v>
      </c>
      <c r="B173" s="47" t="s">
        <v>114</v>
      </c>
      <c r="C173" s="35"/>
      <c r="D173" s="36"/>
    </row>
    <row r="174" spans="1:4">
      <c r="A174" s="46">
        <v>39</v>
      </c>
      <c r="B174" s="47" t="s">
        <v>115</v>
      </c>
      <c r="C174" s="35"/>
      <c r="D174" s="36"/>
    </row>
    <row r="175" spans="1:4">
      <c r="A175" s="46">
        <v>40</v>
      </c>
      <c r="B175" s="47" t="s">
        <v>116</v>
      </c>
      <c r="C175" s="35"/>
      <c r="D175" s="36"/>
    </row>
    <row r="176" spans="1:4">
      <c r="A176" s="46">
        <v>41</v>
      </c>
      <c r="B176" s="47" t="s">
        <v>117</v>
      </c>
      <c r="C176" s="35"/>
      <c r="D176" s="36"/>
    </row>
    <row r="177" spans="1:4">
      <c r="A177" s="46">
        <v>42</v>
      </c>
      <c r="B177" s="47" t="s">
        <v>118</v>
      </c>
      <c r="C177" s="35"/>
      <c r="D177" s="36"/>
    </row>
    <row r="178" spans="1:4">
      <c r="A178" s="46">
        <v>43</v>
      </c>
      <c r="B178" s="47" t="s">
        <v>119</v>
      </c>
      <c r="C178" s="35"/>
      <c r="D178" s="36"/>
    </row>
    <row r="179" spans="1:4">
      <c r="A179" s="46">
        <v>44</v>
      </c>
      <c r="B179" s="47" t="s">
        <v>120</v>
      </c>
      <c r="C179" s="35"/>
      <c r="D179" s="36"/>
    </row>
    <row r="180" spans="1:4">
      <c r="A180" s="46">
        <v>45</v>
      </c>
      <c r="B180" s="47" t="s">
        <v>121</v>
      </c>
      <c r="C180" s="35"/>
      <c r="D180" s="36"/>
    </row>
    <row r="181" spans="1:4">
      <c r="A181" s="46">
        <v>46</v>
      </c>
      <c r="B181" s="47" t="s">
        <v>122</v>
      </c>
      <c r="C181" s="35"/>
      <c r="D181" s="36"/>
    </row>
    <row r="182" spans="1:4">
      <c r="A182" s="46">
        <v>47</v>
      </c>
      <c r="B182" s="47" t="s">
        <v>123</v>
      </c>
      <c r="C182" s="35"/>
      <c r="D182" s="36"/>
    </row>
    <row r="183" spans="1:4">
      <c r="A183" s="46">
        <v>48</v>
      </c>
      <c r="B183" s="47" t="s">
        <v>124</v>
      </c>
      <c r="C183" s="35"/>
      <c r="D183" s="36"/>
    </row>
    <row r="184" spans="1:4">
      <c r="A184" s="46">
        <v>49</v>
      </c>
      <c r="B184" s="47" t="s">
        <v>125</v>
      </c>
      <c r="C184" s="35"/>
      <c r="D184" s="36"/>
    </row>
    <row r="185" spans="1:4">
      <c r="A185" s="46">
        <v>50</v>
      </c>
      <c r="B185" s="47" t="s">
        <v>126</v>
      </c>
      <c r="C185" s="35"/>
      <c r="D185" s="36"/>
    </row>
    <row r="186" spans="1:4">
      <c r="A186" s="46">
        <v>51</v>
      </c>
      <c r="B186" s="47" t="s">
        <v>127</v>
      </c>
      <c r="C186" s="35"/>
      <c r="D186" s="36"/>
    </row>
    <row r="187" spans="1:4">
      <c r="A187" s="46">
        <v>52</v>
      </c>
      <c r="B187" s="47" t="s">
        <v>128</v>
      </c>
      <c r="C187" s="35"/>
      <c r="D187" s="36"/>
    </row>
    <row r="188" spans="1:4">
      <c r="A188" s="46">
        <v>53</v>
      </c>
      <c r="B188" s="47" t="s">
        <v>129</v>
      </c>
      <c r="C188" s="35"/>
      <c r="D188" s="36"/>
    </row>
    <row r="189" spans="1:4">
      <c r="A189" s="46">
        <v>54</v>
      </c>
      <c r="B189" s="47" t="s">
        <v>130</v>
      </c>
      <c r="C189" s="35"/>
      <c r="D189" s="36"/>
    </row>
    <row r="190" spans="1:4">
      <c r="A190" s="46">
        <v>55</v>
      </c>
      <c r="B190" s="47" t="s">
        <v>131</v>
      </c>
      <c r="C190" s="35"/>
      <c r="D190" s="36"/>
    </row>
    <row r="191" spans="1:4">
      <c r="A191" s="46">
        <v>56</v>
      </c>
      <c r="B191" s="47" t="s">
        <v>132</v>
      </c>
      <c r="C191" s="35"/>
      <c r="D191" s="36"/>
    </row>
    <row r="192" spans="1:4">
      <c r="A192" s="46">
        <v>57</v>
      </c>
      <c r="B192" s="47" t="s">
        <v>133</v>
      </c>
      <c r="C192" s="35"/>
      <c r="D192" s="36"/>
    </row>
    <row r="193" spans="1:4">
      <c r="A193" s="46">
        <v>58</v>
      </c>
      <c r="B193" s="47" t="s">
        <v>134</v>
      </c>
      <c r="C193" s="35"/>
      <c r="D193" s="36"/>
    </row>
    <row r="194" spans="1:4">
      <c r="A194" s="46">
        <v>59</v>
      </c>
      <c r="B194" s="47" t="s">
        <v>135</v>
      </c>
      <c r="C194" s="35"/>
      <c r="D194" s="36"/>
    </row>
    <row r="195" spans="1:4">
      <c r="A195" s="46">
        <v>60</v>
      </c>
      <c r="B195" s="47" t="s">
        <v>136</v>
      </c>
      <c r="C195" s="35"/>
      <c r="D195" s="36"/>
    </row>
    <row r="196" spans="1:4">
      <c r="A196" s="46">
        <v>61</v>
      </c>
      <c r="B196" s="47" t="s">
        <v>137</v>
      </c>
      <c r="C196" s="35"/>
      <c r="D196" s="36"/>
    </row>
    <row r="197" spans="1:4">
      <c r="A197" s="46">
        <v>62</v>
      </c>
      <c r="B197" s="47" t="s">
        <v>138</v>
      </c>
      <c r="C197" s="35"/>
      <c r="D197" s="36"/>
    </row>
    <row r="198" spans="1:4">
      <c r="A198" s="46">
        <v>63</v>
      </c>
      <c r="B198" s="47" t="s">
        <v>139</v>
      </c>
      <c r="C198" s="35"/>
      <c r="D198" s="36"/>
    </row>
    <row r="199" spans="1:4">
      <c r="A199" s="46">
        <v>64</v>
      </c>
      <c r="B199" s="47" t="s">
        <v>140</v>
      </c>
      <c r="C199" s="35"/>
      <c r="D199" s="36"/>
    </row>
    <row r="200" spans="1:4">
      <c r="A200" s="46">
        <v>65</v>
      </c>
      <c r="B200" s="47" t="s">
        <v>141</v>
      </c>
      <c r="C200" s="35"/>
      <c r="D200" s="36"/>
    </row>
    <row r="201" spans="1:4">
      <c r="A201" s="46">
        <v>66</v>
      </c>
      <c r="B201" s="47" t="s">
        <v>142</v>
      </c>
      <c r="C201" s="35"/>
      <c r="D201" s="36"/>
    </row>
    <row r="202" spans="1:4">
      <c r="A202" s="46">
        <v>67</v>
      </c>
      <c r="B202" s="47" t="s">
        <v>143</v>
      </c>
      <c r="C202" s="35"/>
      <c r="D202" s="36"/>
    </row>
    <row r="203" spans="1:4">
      <c r="A203" s="46">
        <v>68</v>
      </c>
      <c r="B203" s="47" t="s">
        <v>144</v>
      </c>
      <c r="C203" s="35"/>
      <c r="D203" s="36"/>
    </row>
    <row r="204" spans="1:4">
      <c r="A204" s="46">
        <v>69</v>
      </c>
      <c r="B204" s="47" t="s">
        <v>145</v>
      </c>
      <c r="C204" s="35"/>
      <c r="D204" s="36"/>
    </row>
    <row r="205" spans="1:4">
      <c r="A205" s="46">
        <v>70</v>
      </c>
      <c r="B205" s="47" t="s">
        <v>146</v>
      </c>
      <c r="C205" s="35"/>
      <c r="D205" s="36"/>
    </row>
    <row r="206" spans="1:4">
      <c r="A206" s="46">
        <v>71</v>
      </c>
      <c r="B206" s="47" t="s">
        <v>147</v>
      </c>
      <c r="C206" s="35"/>
      <c r="D206" s="36"/>
    </row>
    <row r="207" spans="1:4">
      <c r="A207" s="46">
        <v>72</v>
      </c>
      <c r="B207" s="47" t="s">
        <v>148</v>
      </c>
      <c r="C207" s="35"/>
      <c r="D207" s="36"/>
    </row>
    <row r="208" spans="1:4">
      <c r="A208" s="46">
        <v>73</v>
      </c>
      <c r="B208" s="47" t="s">
        <v>149</v>
      </c>
      <c r="C208" s="35"/>
      <c r="D208" s="36"/>
    </row>
    <row r="209" spans="1:4">
      <c r="A209" s="46">
        <v>74</v>
      </c>
      <c r="B209" s="47" t="s">
        <v>150</v>
      </c>
      <c r="C209" s="35"/>
      <c r="D209" s="36"/>
    </row>
    <row r="210" spans="1:4">
      <c r="A210" s="46">
        <v>75</v>
      </c>
      <c r="B210" s="47" t="s">
        <v>151</v>
      </c>
      <c r="C210" s="35"/>
      <c r="D210" s="36"/>
    </row>
    <row r="211" spans="1:4">
      <c r="A211" s="46">
        <v>76</v>
      </c>
      <c r="B211" s="47" t="s">
        <v>152</v>
      </c>
      <c r="C211" s="35"/>
      <c r="D211" s="36"/>
    </row>
    <row r="212" spans="1:4">
      <c r="A212" s="46">
        <v>77</v>
      </c>
      <c r="B212" s="47" t="s">
        <v>153</v>
      </c>
      <c r="C212" s="35"/>
      <c r="D212" s="36"/>
    </row>
    <row r="213" spans="1:4">
      <c r="A213" s="46">
        <v>78</v>
      </c>
      <c r="B213" s="47" t="s">
        <v>154</v>
      </c>
      <c r="C213" s="35"/>
      <c r="D213" s="36"/>
    </row>
    <row r="214" spans="1:4">
      <c r="A214" s="46">
        <v>79</v>
      </c>
      <c r="B214" s="47" t="s">
        <v>155</v>
      </c>
      <c r="C214" s="35"/>
      <c r="D214" s="36"/>
    </row>
    <row r="215" spans="1:4">
      <c r="A215" s="46">
        <v>80</v>
      </c>
      <c r="B215" s="47" t="s">
        <v>156</v>
      </c>
      <c r="C215" s="35"/>
      <c r="D215" s="36"/>
    </row>
    <row r="216" spans="1:4">
      <c r="A216" s="46">
        <v>81</v>
      </c>
      <c r="B216" s="47" t="s">
        <v>157</v>
      </c>
      <c r="C216" s="35"/>
      <c r="D216" s="36"/>
    </row>
    <row r="217" spans="1:4">
      <c r="A217" s="46">
        <v>82</v>
      </c>
      <c r="B217" s="47" t="s">
        <v>158</v>
      </c>
      <c r="C217" s="35"/>
      <c r="D217" s="36"/>
    </row>
    <row r="218" spans="1:4">
      <c r="A218" s="46">
        <v>83</v>
      </c>
      <c r="B218" s="47" t="s">
        <v>159</v>
      </c>
      <c r="C218" s="35"/>
      <c r="D218" s="36"/>
    </row>
    <row r="219" spans="1:4">
      <c r="A219" s="46">
        <v>84</v>
      </c>
      <c r="B219" s="47" t="s">
        <v>160</v>
      </c>
      <c r="C219" s="35"/>
      <c r="D219" s="36"/>
    </row>
    <row r="220" spans="1:4">
      <c r="A220" s="46">
        <v>85</v>
      </c>
      <c r="B220" s="47" t="s">
        <v>161</v>
      </c>
      <c r="C220" s="35"/>
      <c r="D220" s="36"/>
    </row>
    <row r="221" spans="1:4">
      <c r="A221" s="46">
        <v>86</v>
      </c>
      <c r="B221" s="47" t="s">
        <v>162</v>
      </c>
      <c r="C221" s="35"/>
      <c r="D221" s="36"/>
    </row>
    <row r="222" spans="1:4">
      <c r="A222" s="46">
        <v>87</v>
      </c>
      <c r="B222" s="47" t="s">
        <v>163</v>
      </c>
      <c r="C222" s="35"/>
      <c r="D222" s="36"/>
    </row>
    <row r="223" spans="1:4">
      <c r="A223" s="46">
        <v>88</v>
      </c>
      <c r="B223" s="47" t="s">
        <v>164</v>
      </c>
      <c r="C223" s="35"/>
      <c r="D223" s="36"/>
    </row>
    <row r="224" spans="1:4">
      <c r="A224" s="46">
        <v>89</v>
      </c>
      <c r="B224" s="47" t="s">
        <v>165</v>
      </c>
      <c r="C224" s="35"/>
      <c r="D224" s="36"/>
    </row>
    <row r="225" spans="1:4">
      <c r="A225" s="46">
        <v>90</v>
      </c>
      <c r="B225" s="47" t="s">
        <v>166</v>
      </c>
      <c r="C225" s="35"/>
      <c r="D225" s="36"/>
    </row>
    <row r="226" spans="1:4">
      <c r="A226" s="46">
        <v>91</v>
      </c>
      <c r="B226" s="47" t="s">
        <v>167</v>
      </c>
      <c r="C226" s="35"/>
      <c r="D226" s="36"/>
    </row>
    <row r="227" spans="1:4">
      <c r="A227" s="46">
        <v>92</v>
      </c>
      <c r="B227" s="47" t="s">
        <v>168</v>
      </c>
      <c r="C227" s="35"/>
      <c r="D227" s="36"/>
    </row>
    <row r="228" spans="1:4">
      <c r="A228" s="46">
        <v>93</v>
      </c>
      <c r="B228" s="47" t="s">
        <v>169</v>
      </c>
      <c r="C228" s="35"/>
      <c r="D228" s="36"/>
    </row>
    <row r="229" spans="1:4">
      <c r="A229" s="46">
        <v>94</v>
      </c>
      <c r="B229" s="47" t="s">
        <v>170</v>
      </c>
      <c r="C229" s="35"/>
      <c r="D229" s="36"/>
    </row>
    <row r="230" spans="1:4">
      <c r="A230" s="46">
        <v>95</v>
      </c>
      <c r="B230" s="47" t="s">
        <v>171</v>
      </c>
      <c r="C230" s="35"/>
      <c r="D230" s="36"/>
    </row>
    <row r="231" spans="1:4">
      <c r="A231" s="46">
        <v>96</v>
      </c>
      <c r="B231" s="47" t="s">
        <v>172</v>
      </c>
      <c r="C231" s="35"/>
      <c r="D231" s="36"/>
    </row>
    <row r="232" spans="1:4">
      <c r="A232" s="46">
        <v>97</v>
      </c>
      <c r="B232" s="47" t="s">
        <v>173</v>
      </c>
      <c r="C232" s="35"/>
      <c r="D232" s="36"/>
    </row>
    <row r="233" spans="1:4">
      <c r="A233" s="46">
        <v>98</v>
      </c>
      <c r="B233" s="47" t="s">
        <v>174</v>
      </c>
      <c r="C233" s="35"/>
      <c r="D233" s="36"/>
    </row>
    <row r="234" spans="1:4">
      <c r="A234" s="46">
        <v>99</v>
      </c>
      <c r="B234" s="47" t="s">
        <v>175</v>
      </c>
      <c r="C234" s="35"/>
      <c r="D234" s="36"/>
    </row>
    <row r="235" spans="1:4" ht="13.5" thickBot="1">
      <c r="A235" s="49">
        <v>100</v>
      </c>
      <c r="B235" s="50" t="s">
        <v>176</v>
      </c>
      <c r="C235" s="51"/>
      <c r="D235" s="52"/>
    </row>
  </sheetData>
  <sheetProtection selectLockedCells="1"/>
  <customSheetViews>
    <customSheetView guid="{27F75044-6024-4403-9A39-D72B9CCD332B}" showPageBreaks="1" hiddenRows="1" hiddenColumns="1" state="hidden" view="pageBreakPreview" topLeftCell="A120">
      <selection activeCell="Y127" sqref="Y127"/>
      <pageMargins left="0.75" right="0.75" top="1" bottom="1" header="0.5" footer="0.5"/>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75" right="0.75" top="1" bottom="1" header="0.5" footer="0.5"/>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75" right="0.75" top="1" bottom="1" header="0.5" footer="0.5"/>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75" right="0.75" top="1" bottom="1" header="0.5" footer="0.5"/>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75" right="0.75" top="1" bottom="1" header="0.5" footer="0.5"/>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75" right="0.75" top="1" bottom="1" header="0.5" footer="0.5"/>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75" right="0.75" top="1" bottom="1" header="0.5" footer="0.5"/>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75" right="0.75" top="1" bottom="1" header="0.5" footer="0.5"/>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75" right="0.75" top="1" bottom="1" header="0.5" footer="0.5"/>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75" right="0.75" top="1" bottom="1" header="0.5" footer="0.5"/>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75" right="0.75" top="1" bottom="1" header="0.5" footer="0.5"/>
      <pageSetup orientation="portrait" r:id="rId11"/>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4"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2"/>
  <sheetViews>
    <sheetView view="pageBreakPreview" topLeftCell="A27" zoomScale="90" zoomScaleNormal="90" zoomScaleSheetLayoutView="90" workbookViewId="0">
      <selection activeCell="O35" sqref="O35"/>
    </sheetView>
  </sheetViews>
  <sheetFormatPr defaultRowHeight="12.75"/>
  <cols>
    <col min="1" max="1" width="2.42578125" style="125" customWidth="1"/>
    <col min="2" max="2" width="5" style="126" customWidth="1"/>
    <col min="3" max="3" width="11.7109375" style="126" customWidth="1"/>
    <col min="4" max="4" width="12" style="127" customWidth="1"/>
    <col min="5" max="5" width="14.42578125" style="125" customWidth="1"/>
    <col min="6" max="6" width="17" style="127" customWidth="1"/>
    <col min="7" max="7" width="12" style="127" customWidth="1"/>
    <col min="8" max="8" width="17.85546875" style="125" customWidth="1"/>
    <col min="9" max="9" width="51.85546875" style="125" customWidth="1"/>
    <col min="10" max="10" width="10.5703125" style="125" customWidth="1"/>
    <col min="11" max="11" width="16.7109375" style="125" customWidth="1"/>
    <col min="12" max="12" width="15.7109375" style="125" customWidth="1"/>
    <col min="13" max="13" width="13" style="125" customWidth="1"/>
    <col min="14" max="14" width="16.5703125" style="125" customWidth="1"/>
    <col min="15" max="15" width="18.5703125" style="125" customWidth="1"/>
    <col min="16" max="16" width="17.140625" style="125" customWidth="1"/>
    <col min="17" max="17" width="12.5703125" style="125" customWidth="1"/>
    <col min="18" max="16384" width="9.140625" style="125"/>
  </cols>
  <sheetData>
    <row r="1" spans="1:16" ht="15.75">
      <c r="B1" s="288" t="str">
        <f>'Name of Bidder'!B1:D1</f>
        <v>AMC-II for De-Weeding, Grass Cutting and Jungle Clearance and Part-B Civil Maintenance Works at Nellore 400KV Substation</v>
      </c>
      <c r="C1" s="288"/>
      <c r="D1" s="288"/>
      <c r="E1" s="288"/>
      <c r="F1" s="288"/>
      <c r="G1" s="288"/>
      <c r="H1" s="288"/>
      <c r="I1" s="288"/>
      <c r="J1" s="288"/>
      <c r="K1" s="288"/>
    </row>
    <row r="2" spans="1:16" ht="15.75">
      <c r="B2" s="288" t="str">
        <f>'Name of Bidder'!B2:D2</f>
        <v>Specification No: Ref: SR-I/C&amp;M/WC-3830/2024  /RFX no:5002003875</v>
      </c>
      <c r="C2" s="288"/>
      <c r="D2" s="288"/>
      <c r="E2" s="288"/>
      <c r="F2" s="288"/>
      <c r="G2" s="288"/>
      <c r="H2" s="288"/>
      <c r="I2" s="288"/>
      <c r="J2" s="288"/>
      <c r="K2" s="288"/>
    </row>
    <row r="3" spans="1:16" ht="15.75">
      <c r="B3" s="288" t="s">
        <v>256</v>
      </c>
      <c r="C3" s="288"/>
      <c r="D3" s="288"/>
      <c r="E3" s="288"/>
      <c r="F3" s="288"/>
      <c r="G3" s="288"/>
      <c r="H3" s="288"/>
      <c r="I3" s="288"/>
      <c r="J3" s="288"/>
      <c r="K3" s="288"/>
    </row>
    <row r="4" spans="1:16" customFormat="1" ht="44.25" customHeight="1">
      <c r="A4" s="295" t="s">
        <v>269</v>
      </c>
      <c r="B4" s="296"/>
      <c r="C4" s="297"/>
      <c r="D4" s="289">
        <f>'Name of Bidder'!D9</f>
        <v>0</v>
      </c>
      <c r="E4" s="289"/>
      <c r="F4" s="289"/>
      <c r="G4" s="289"/>
      <c r="H4" s="289"/>
      <c r="I4" s="289"/>
      <c r="J4" s="289"/>
      <c r="K4" s="289"/>
      <c r="L4" s="290" t="s">
        <v>270</v>
      </c>
      <c r="M4" s="290"/>
      <c r="N4" s="290"/>
      <c r="O4" s="290"/>
      <c r="P4" s="290"/>
    </row>
    <row r="5" spans="1:16" customFormat="1" ht="15.75">
      <c r="A5" s="290" t="s">
        <v>13</v>
      </c>
      <c r="B5" s="290"/>
      <c r="C5" s="290"/>
      <c r="D5" s="289">
        <f>'Name of Bidder'!D9</f>
        <v>0</v>
      </c>
      <c r="E5" s="289"/>
      <c r="F5" s="289"/>
      <c r="G5" s="289"/>
      <c r="H5" s="289"/>
      <c r="I5" s="289"/>
      <c r="J5" s="289"/>
      <c r="K5" s="289"/>
      <c r="L5" s="290" t="s">
        <v>271</v>
      </c>
      <c r="M5" s="290"/>
      <c r="N5" s="290"/>
      <c r="O5" s="290"/>
      <c r="P5" s="290"/>
    </row>
    <row r="6" spans="1:16" customFormat="1" ht="15.75">
      <c r="A6" s="290" t="s">
        <v>14</v>
      </c>
      <c r="B6" s="292"/>
      <c r="C6" s="292"/>
      <c r="D6" s="289">
        <f>'Name of Bidder'!D10</f>
        <v>0</v>
      </c>
      <c r="E6" s="289"/>
      <c r="F6" s="289"/>
      <c r="G6" s="289"/>
      <c r="H6" s="289"/>
      <c r="I6" s="289"/>
      <c r="J6" s="289"/>
      <c r="K6" s="289"/>
      <c r="L6" s="290" t="s">
        <v>15</v>
      </c>
      <c r="M6" s="290"/>
      <c r="N6" s="290"/>
      <c r="O6" s="290"/>
      <c r="P6" s="290"/>
    </row>
    <row r="7" spans="1:16" customFormat="1" ht="15.75">
      <c r="A7" s="138"/>
      <c r="B7" s="138"/>
      <c r="C7" s="138"/>
      <c r="D7" s="289">
        <f>'Name of Bidder'!D11</f>
        <v>0</v>
      </c>
      <c r="E7" s="289"/>
      <c r="F7" s="289"/>
      <c r="G7" s="289"/>
      <c r="H7" s="289"/>
      <c r="I7" s="289"/>
      <c r="J7" s="289"/>
      <c r="K7" s="289"/>
      <c r="L7" s="290" t="s">
        <v>273</v>
      </c>
      <c r="M7" s="290"/>
      <c r="N7" s="290"/>
      <c r="O7" s="290"/>
      <c r="P7" s="290"/>
    </row>
    <row r="8" spans="1:16" customFormat="1" ht="15.75">
      <c r="A8" s="138"/>
      <c r="B8" s="138"/>
      <c r="C8" s="138"/>
      <c r="D8" s="289">
        <f>'Name of Bidder'!D12</f>
        <v>0</v>
      </c>
      <c r="E8" s="289"/>
      <c r="F8" s="289"/>
      <c r="G8" s="289"/>
      <c r="H8" s="289"/>
      <c r="I8" s="289"/>
      <c r="J8" s="289"/>
      <c r="K8" s="289"/>
      <c r="L8" s="290" t="s">
        <v>274</v>
      </c>
      <c r="M8" s="290"/>
      <c r="N8" s="290"/>
      <c r="O8" s="290"/>
      <c r="P8" s="290"/>
    </row>
    <row r="10" spans="1:16" ht="90">
      <c r="B10" s="133" t="s">
        <v>12</v>
      </c>
      <c r="C10" s="133" t="s">
        <v>380</v>
      </c>
      <c r="D10" s="133" t="s">
        <v>257</v>
      </c>
      <c r="E10" s="129" t="s">
        <v>261</v>
      </c>
      <c r="F10" s="134" t="s">
        <v>262</v>
      </c>
      <c r="G10" s="129" t="s">
        <v>258</v>
      </c>
      <c r="H10" s="134" t="s">
        <v>263</v>
      </c>
      <c r="I10" s="133" t="s">
        <v>379</v>
      </c>
      <c r="J10" s="133" t="s">
        <v>255</v>
      </c>
      <c r="K10" s="133" t="s">
        <v>259</v>
      </c>
      <c r="L10" s="133" t="s">
        <v>377</v>
      </c>
      <c r="M10" s="133" t="s">
        <v>378</v>
      </c>
      <c r="N10" s="133" t="s">
        <v>264</v>
      </c>
      <c r="O10" s="133" t="s">
        <v>265</v>
      </c>
      <c r="P10" s="133" t="s">
        <v>260</v>
      </c>
    </row>
    <row r="11" spans="1:16" ht="15">
      <c r="B11" s="130">
        <v>1</v>
      </c>
      <c r="C11" s="130">
        <v>2</v>
      </c>
      <c r="D11" s="130">
        <v>3</v>
      </c>
      <c r="E11" s="130">
        <v>4</v>
      </c>
      <c r="F11" s="129">
        <v>5</v>
      </c>
      <c r="G11" s="131">
        <v>6</v>
      </c>
      <c r="H11" s="131">
        <v>7</v>
      </c>
      <c r="I11" s="132">
        <v>8</v>
      </c>
      <c r="J11" s="135">
        <v>9</v>
      </c>
      <c r="K11" s="135">
        <v>10</v>
      </c>
      <c r="L11" s="135">
        <v>11</v>
      </c>
      <c r="M11" s="135">
        <v>12</v>
      </c>
      <c r="N11" s="135" t="s">
        <v>326</v>
      </c>
      <c r="O11" s="135" t="s">
        <v>266</v>
      </c>
      <c r="P11" s="136" t="s">
        <v>267</v>
      </c>
    </row>
    <row r="12" spans="1:16" ht="129.75" customHeight="1">
      <c r="B12" s="130">
        <v>1</v>
      </c>
      <c r="C12" s="233" t="s">
        <v>334</v>
      </c>
      <c r="D12" s="225"/>
      <c r="E12" s="225"/>
      <c r="F12" s="338"/>
      <c r="G12" s="238">
        <v>0.18</v>
      </c>
      <c r="H12" s="338"/>
      <c r="I12" s="231" t="s">
        <v>376</v>
      </c>
      <c r="J12" s="233" t="s">
        <v>342</v>
      </c>
      <c r="K12" s="233">
        <v>15</v>
      </c>
      <c r="L12" s="234">
        <v>177.5</v>
      </c>
      <c r="M12" s="342">
        <v>0.18</v>
      </c>
      <c r="N12" s="221">
        <f>ROUND(L12/1.18,2)</f>
        <v>150.41999999999999</v>
      </c>
      <c r="O12" s="221">
        <f t="shared" ref="O12" si="0">ROUND(N12*K12,2)</f>
        <v>2256.3000000000002</v>
      </c>
      <c r="P12" s="222">
        <f t="shared" ref="P12" si="1">ROUND(O12*18%,2)</f>
        <v>406.13</v>
      </c>
    </row>
    <row r="13" spans="1:16" ht="115.5" customHeight="1">
      <c r="B13" s="130">
        <v>2</v>
      </c>
      <c r="C13" s="233" t="s">
        <v>330</v>
      </c>
      <c r="D13" s="225"/>
      <c r="E13" s="225"/>
      <c r="F13" s="338"/>
      <c r="G13" s="238">
        <v>0.18</v>
      </c>
      <c r="H13" s="338"/>
      <c r="I13" s="231" t="s">
        <v>357</v>
      </c>
      <c r="J13" s="233" t="s">
        <v>342</v>
      </c>
      <c r="K13" s="233">
        <v>25</v>
      </c>
      <c r="L13" s="234">
        <v>260.3</v>
      </c>
      <c r="M13" s="342">
        <v>0.18</v>
      </c>
      <c r="N13" s="221">
        <f t="shared" ref="N13:N26" si="2">ROUND(L13/1.18,2)</f>
        <v>220.59</v>
      </c>
      <c r="O13" s="221">
        <f t="shared" ref="O13:O26" si="3">ROUND(N13*K13,2)</f>
        <v>5514.75</v>
      </c>
      <c r="P13" s="222">
        <f t="shared" ref="P13:P26" si="4">ROUND(O13*18%,2)</f>
        <v>992.66</v>
      </c>
    </row>
    <row r="14" spans="1:16" ht="82.5">
      <c r="B14" s="130">
        <v>3</v>
      </c>
      <c r="C14" s="233" t="s">
        <v>335</v>
      </c>
      <c r="D14" s="225"/>
      <c r="E14" s="225"/>
      <c r="F14" s="338"/>
      <c r="G14" s="238">
        <v>0.18</v>
      </c>
      <c r="H14" s="338"/>
      <c r="I14" s="231" t="s">
        <v>358</v>
      </c>
      <c r="J14" s="233" t="s">
        <v>342</v>
      </c>
      <c r="K14" s="233">
        <v>15</v>
      </c>
      <c r="L14" s="234">
        <v>7878.5</v>
      </c>
      <c r="M14" s="342">
        <v>0.18</v>
      </c>
      <c r="N14" s="221">
        <f t="shared" si="2"/>
        <v>6676.69</v>
      </c>
      <c r="O14" s="221">
        <f t="shared" si="3"/>
        <v>100150.35</v>
      </c>
      <c r="P14" s="222">
        <f t="shared" si="4"/>
        <v>18027.060000000001</v>
      </c>
    </row>
    <row r="15" spans="1:16" ht="82.5">
      <c r="B15" s="130">
        <v>4</v>
      </c>
      <c r="C15" s="233" t="s">
        <v>336</v>
      </c>
      <c r="D15" s="225"/>
      <c r="E15" s="225"/>
      <c r="F15" s="338"/>
      <c r="G15" s="238">
        <v>0.18</v>
      </c>
      <c r="H15" s="338"/>
      <c r="I15" s="231" t="s">
        <v>359</v>
      </c>
      <c r="J15" s="233" t="s">
        <v>342</v>
      </c>
      <c r="K15" s="233">
        <v>15</v>
      </c>
      <c r="L15" s="239">
        <v>7294.7</v>
      </c>
      <c r="M15" s="342">
        <v>0.18</v>
      </c>
      <c r="N15" s="221">
        <f t="shared" si="2"/>
        <v>6181.95</v>
      </c>
      <c r="O15" s="221">
        <f t="shared" si="3"/>
        <v>92729.25</v>
      </c>
      <c r="P15" s="222">
        <f t="shared" si="4"/>
        <v>16691.27</v>
      </c>
    </row>
    <row r="16" spans="1:16" ht="66">
      <c r="B16" s="130">
        <v>5</v>
      </c>
      <c r="C16" s="233" t="s">
        <v>337</v>
      </c>
      <c r="D16" s="225"/>
      <c r="E16" s="225"/>
      <c r="F16" s="338"/>
      <c r="G16" s="238"/>
      <c r="H16" s="338"/>
      <c r="I16" s="232" t="s">
        <v>360</v>
      </c>
      <c r="J16" s="233" t="s">
        <v>342</v>
      </c>
      <c r="K16" s="233">
        <v>15</v>
      </c>
      <c r="L16" s="240">
        <v>7132.25</v>
      </c>
      <c r="M16" s="342">
        <v>0.18</v>
      </c>
      <c r="N16" s="221">
        <f t="shared" si="2"/>
        <v>6044.28</v>
      </c>
      <c r="O16" s="221">
        <f t="shared" si="3"/>
        <v>90664.2</v>
      </c>
      <c r="P16" s="222">
        <f t="shared" si="4"/>
        <v>16319.56</v>
      </c>
    </row>
    <row r="17" spans="1:17" ht="99">
      <c r="B17" s="130">
        <v>6</v>
      </c>
      <c r="C17" s="233" t="s">
        <v>331</v>
      </c>
      <c r="D17" s="225"/>
      <c r="E17" s="225"/>
      <c r="F17" s="338"/>
      <c r="G17" s="238"/>
      <c r="H17" s="338"/>
      <c r="I17" s="232" t="s">
        <v>361</v>
      </c>
      <c r="J17" s="233" t="s">
        <v>342</v>
      </c>
      <c r="K17" s="233">
        <v>10</v>
      </c>
      <c r="L17" s="234">
        <v>7311.25</v>
      </c>
      <c r="M17" s="342">
        <v>0.18</v>
      </c>
      <c r="N17" s="221">
        <f t="shared" si="2"/>
        <v>6195.97</v>
      </c>
      <c r="O17" s="221">
        <f t="shared" si="3"/>
        <v>61959.7</v>
      </c>
      <c r="P17" s="222">
        <f t="shared" si="4"/>
        <v>11152.75</v>
      </c>
    </row>
    <row r="18" spans="1:17" ht="132">
      <c r="B18" s="130">
        <v>7</v>
      </c>
      <c r="C18" s="233" t="s">
        <v>339</v>
      </c>
      <c r="D18" s="225"/>
      <c r="E18" s="225"/>
      <c r="F18" s="338"/>
      <c r="G18" s="238">
        <v>0.18</v>
      </c>
      <c r="H18" s="338"/>
      <c r="I18" s="232" t="s">
        <v>362</v>
      </c>
      <c r="J18" s="233" t="s">
        <v>332</v>
      </c>
      <c r="K18" s="233">
        <v>50</v>
      </c>
      <c r="L18" s="234">
        <v>547.4</v>
      </c>
      <c r="M18" s="342">
        <v>0.18</v>
      </c>
      <c r="N18" s="221">
        <f t="shared" si="2"/>
        <v>463.9</v>
      </c>
      <c r="O18" s="221">
        <f t="shared" si="3"/>
        <v>23195</v>
      </c>
      <c r="P18" s="222">
        <f t="shared" si="4"/>
        <v>4175.1000000000004</v>
      </c>
    </row>
    <row r="19" spans="1:17" ht="16.5">
      <c r="B19" s="130">
        <v>8</v>
      </c>
      <c r="C19" s="233">
        <v>14.9</v>
      </c>
      <c r="D19" s="225"/>
      <c r="E19" s="225"/>
      <c r="F19" s="338"/>
      <c r="G19" s="238">
        <v>0.18</v>
      </c>
      <c r="H19" s="338"/>
      <c r="I19" s="232" t="s">
        <v>389</v>
      </c>
      <c r="J19" s="233" t="s">
        <v>390</v>
      </c>
      <c r="K19" s="233">
        <v>50</v>
      </c>
      <c r="L19" s="234">
        <v>56.15</v>
      </c>
      <c r="M19" s="342">
        <v>0.18</v>
      </c>
      <c r="N19" s="221">
        <f t="shared" ref="N19" si="5">ROUND(L19/1.18,2)</f>
        <v>47.58</v>
      </c>
      <c r="O19" s="221">
        <f t="shared" ref="O19" si="6">ROUND(N19*K19,2)</f>
        <v>2379</v>
      </c>
      <c r="P19" s="222">
        <f t="shared" ref="P19" si="7">ROUND(O19*18%,2)</f>
        <v>428.22</v>
      </c>
    </row>
    <row r="20" spans="1:17" ht="66">
      <c r="B20" s="130">
        <v>9</v>
      </c>
      <c r="C20" s="233">
        <v>14.1</v>
      </c>
      <c r="D20" s="225"/>
      <c r="E20" s="225"/>
      <c r="F20" s="338"/>
      <c r="G20" s="238">
        <v>0.18</v>
      </c>
      <c r="H20" s="338"/>
      <c r="I20" s="232" t="s">
        <v>363</v>
      </c>
      <c r="J20" s="233" t="s">
        <v>332</v>
      </c>
      <c r="K20" s="233">
        <v>25</v>
      </c>
      <c r="L20" s="234">
        <v>729.85</v>
      </c>
      <c r="M20" s="342">
        <v>0.18</v>
      </c>
      <c r="N20" s="221">
        <f t="shared" ref="N20" si="8">ROUND(L20/1.18,2)</f>
        <v>618.52</v>
      </c>
      <c r="O20" s="221">
        <f t="shared" ref="O20" si="9">ROUND(N20*K20,2)</f>
        <v>15463</v>
      </c>
      <c r="P20" s="222">
        <f t="shared" ref="P20" si="10">ROUND(O20*18%,2)</f>
        <v>2783.34</v>
      </c>
    </row>
    <row r="21" spans="1:17" ht="66">
      <c r="B21" s="130">
        <v>10</v>
      </c>
      <c r="C21" s="233" t="s">
        <v>366</v>
      </c>
      <c r="D21" s="225"/>
      <c r="E21" s="225"/>
      <c r="F21" s="338"/>
      <c r="G21" s="238">
        <v>0.18</v>
      </c>
      <c r="H21" s="338"/>
      <c r="I21" s="232" t="s">
        <v>363</v>
      </c>
      <c r="J21" s="233" t="s">
        <v>332</v>
      </c>
      <c r="K21" s="233">
        <v>15</v>
      </c>
      <c r="L21" s="234">
        <v>1090.6500000000001</v>
      </c>
      <c r="M21" s="342">
        <v>0.18</v>
      </c>
      <c r="N21" s="221">
        <f>ROUND(L21/1.18,2)</f>
        <v>924.28</v>
      </c>
      <c r="O21" s="221">
        <f>ROUND(N21*K21,2)</f>
        <v>13864.2</v>
      </c>
      <c r="P21" s="222">
        <f>ROUND(O21*18%,2)</f>
        <v>2495.56</v>
      </c>
    </row>
    <row r="22" spans="1:17" ht="30.75">
      <c r="B22" s="130">
        <v>11</v>
      </c>
      <c r="C22" s="233">
        <v>14.52</v>
      </c>
      <c r="D22" s="225"/>
      <c r="E22" s="225"/>
      <c r="F22" s="338"/>
      <c r="G22" s="238">
        <v>0.18</v>
      </c>
      <c r="H22" s="338"/>
      <c r="I22" s="241" t="s">
        <v>391</v>
      </c>
      <c r="J22" s="233" t="s">
        <v>332</v>
      </c>
      <c r="K22" s="233">
        <v>20</v>
      </c>
      <c r="L22" s="234">
        <v>1416.15</v>
      </c>
      <c r="M22" s="342">
        <v>0.18</v>
      </c>
      <c r="N22" s="221">
        <f>ROUND(L22/1.18,2)</f>
        <v>1200.1300000000001</v>
      </c>
      <c r="O22" s="221">
        <f>ROUND(N22*K22,2)</f>
        <v>24002.6</v>
      </c>
      <c r="P22" s="222">
        <f>ROUND(O22*18%,2)</f>
        <v>4320.47</v>
      </c>
      <c r="Q22" s="242"/>
    </row>
    <row r="23" spans="1:17" ht="409.5">
      <c r="B23" s="130">
        <v>12</v>
      </c>
      <c r="C23" s="235" t="s">
        <v>392</v>
      </c>
      <c r="D23" s="225"/>
      <c r="E23" s="225"/>
      <c r="F23" s="338"/>
      <c r="G23" s="226">
        <v>0.18</v>
      </c>
      <c r="H23" s="338"/>
      <c r="I23" s="231" t="s">
        <v>393</v>
      </c>
      <c r="J23" s="233" t="s">
        <v>390</v>
      </c>
      <c r="K23" s="233">
        <v>75</v>
      </c>
      <c r="L23" s="234">
        <v>1111.3</v>
      </c>
      <c r="M23" s="342">
        <v>0.18</v>
      </c>
      <c r="N23" s="221">
        <f t="shared" si="2"/>
        <v>941.78</v>
      </c>
      <c r="O23" s="221">
        <f t="shared" si="3"/>
        <v>70633.5</v>
      </c>
      <c r="P23" s="222">
        <f t="shared" si="4"/>
        <v>12714.03</v>
      </c>
    </row>
    <row r="24" spans="1:17" ht="346.5">
      <c r="B24" s="130">
        <v>13</v>
      </c>
      <c r="C24" s="236" t="s">
        <v>394</v>
      </c>
      <c r="D24" s="225"/>
      <c r="E24" s="225"/>
      <c r="F24" s="338"/>
      <c r="G24" s="238">
        <v>0.18</v>
      </c>
      <c r="H24" s="338"/>
      <c r="I24" s="232" t="s">
        <v>395</v>
      </c>
      <c r="J24" s="233" t="s">
        <v>333</v>
      </c>
      <c r="K24" s="233">
        <v>30</v>
      </c>
      <c r="L24" s="234">
        <v>4346.7</v>
      </c>
      <c r="M24" s="342">
        <v>0.18</v>
      </c>
      <c r="N24" s="221">
        <f t="shared" si="2"/>
        <v>3683.64</v>
      </c>
      <c r="O24" s="221">
        <f t="shared" si="3"/>
        <v>110509.2</v>
      </c>
      <c r="P24" s="222">
        <f t="shared" si="4"/>
        <v>19891.66</v>
      </c>
    </row>
    <row r="25" spans="1:17" ht="33">
      <c r="B25" s="130">
        <v>14</v>
      </c>
      <c r="C25" s="235" t="s">
        <v>396</v>
      </c>
      <c r="D25" s="225"/>
      <c r="E25" s="225"/>
      <c r="F25" s="338"/>
      <c r="G25" s="226">
        <v>0.18</v>
      </c>
      <c r="H25" s="338"/>
      <c r="I25" s="232" t="s">
        <v>397</v>
      </c>
      <c r="J25" s="233" t="s">
        <v>332</v>
      </c>
      <c r="K25" s="233">
        <v>1500</v>
      </c>
      <c r="L25" s="234">
        <v>13.9</v>
      </c>
      <c r="M25" s="342">
        <v>0.18</v>
      </c>
      <c r="N25" s="221">
        <f t="shared" si="2"/>
        <v>11.78</v>
      </c>
      <c r="O25" s="221">
        <f t="shared" si="3"/>
        <v>17670</v>
      </c>
      <c r="P25" s="222">
        <f t="shared" si="4"/>
        <v>3180.6</v>
      </c>
    </row>
    <row r="26" spans="1:17" ht="51">
      <c r="B26" s="130">
        <v>15</v>
      </c>
      <c r="C26" s="236" t="s">
        <v>367</v>
      </c>
      <c r="D26" s="225"/>
      <c r="E26" s="225"/>
      <c r="F26" s="338"/>
      <c r="G26" s="226">
        <v>0.18</v>
      </c>
      <c r="H26" s="338"/>
      <c r="I26" s="237" t="s">
        <v>364</v>
      </c>
      <c r="J26" s="233" t="s">
        <v>332</v>
      </c>
      <c r="K26" s="233">
        <v>750</v>
      </c>
      <c r="L26" s="234">
        <v>112.9</v>
      </c>
      <c r="M26" s="342">
        <v>0.18</v>
      </c>
      <c r="N26" s="221">
        <f t="shared" si="2"/>
        <v>95.68</v>
      </c>
      <c r="O26" s="221">
        <f t="shared" si="3"/>
        <v>71760</v>
      </c>
      <c r="P26" s="222">
        <f t="shared" si="4"/>
        <v>12916.8</v>
      </c>
    </row>
    <row r="27" spans="1:17" ht="76.5">
      <c r="A27" s="125">
        <v>16</v>
      </c>
      <c r="B27" s="130">
        <v>16</v>
      </c>
      <c r="C27" s="236" t="s">
        <v>399</v>
      </c>
      <c r="D27" s="225"/>
      <c r="E27" s="225"/>
      <c r="F27" s="338"/>
      <c r="G27" s="226">
        <v>0.18</v>
      </c>
      <c r="H27" s="338"/>
      <c r="I27" s="237" t="s">
        <v>398</v>
      </c>
      <c r="J27" s="233" t="s">
        <v>332</v>
      </c>
      <c r="K27" s="233">
        <v>3000</v>
      </c>
      <c r="L27" s="234">
        <v>95.45</v>
      </c>
      <c r="M27" s="342">
        <v>0.18</v>
      </c>
      <c r="N27" s="221">
        <f t="shared" ref="N27:N33" si="11">ROUND(L27/1.18,2)</f>
        <v>80.89</v>
      </c>
      <c r="O27" s="221">
        <f t="shared" ref="O27:O33" si="12">ROUND(N27*K27,2)</f>
        <v>242670</v>
      </c>
      <c r="P27" s="222">
        <f t="shared" ref="P27:P33" si="13">ROUND(O27*18%,2)</f>
        <v>43680.6</v>
      </c>
    </row>
    <row r="28" spans="1:17" ht="38.25">
      <c r="B28" s="130">
        <v>17</v>
      </c>
      <c r="C28" s="236" t="s">
        <v>338</v>
      </c>
      <c r="D28" s="225"/>
      <c r="E28" s="225"/>
      <c r="F28" s="338"/>
      <c r="G28" s="226">
        <v>0.18</v>
      </c>
      <c r="H28" s="338"/>
      <c r="I28" s="237" t="s">
        <v>340</v>
      </c>
      <c r="J28" s="233" t="s">
        <v>332</v>
      </c>
      <c r="K28" s="233">
        <v>750</v>
      </c>
      <c r="L28" s="234">
        <v>102.8</v>
      </c>
      <c r="M28" s="342">
        <v>0.18</v>
      </c>
      <c r="N28" s="221">
        <f t="shared" si="11"/>
        <v>87.12</v>
      </c>
      <c r="O28" s="221">
        <f t="shared" si="12"/>
        <v>65340</v>
      </c>
      <c r="P28" s="222">
        <f t="shared" si="13"/>
        <v>11761.2</v>
      </c>
    </row>
    <row r="29" spans="1:17" ht="66">
      <c r="B29" s="130">
        <v>18</v>
      </c>
      <c r="C29" s="233" t="s">
        <v>368</v>
      </c>
      <c r="D29" s="225"/>
      <c r="E29" s="225"/>
      <c r="F29" s="338"/>
      <c r="G29" s="238">
        <v>0.18</v>
      </c>
      <c r="H29" s="338"/>
      <c r="I29" s="232" t="s">
        <v>365</v>
      </c>
      <c r="J29" s="233" t="s">
        <v>370</v>
      </c>
      <c r="K29" s="233">
        <v>40</v>
      </c>
      <c r="L29" s="234">
        <v>608.4</v>
      </c>
      <c r="M29" s="342"/>
      <c r="N29" s="221">
        <v>515.6</v>
      </c>
      <c r="O29" s="221">
        <f t="shared" ref="O29:O31" si="14">ROUND(N29*K29,2)</f>
        <v>20624</v>
      </c>
      <c r="P29" s="222">
        <f t="shared" ref="P29:P31" si="15">ROUND(O29*18%,2)</f>
        <v>3712.32</v>
      </c>
    </row>
    <row r="30" spans="1:17" ht="66">
      <c r="B30" s="130">
        <v>19</v>
      </c>
      <c r="C30" s="233" t="s">
        <v>369</v>
      </c>
      <c r="D30" s="225"/>
      <c r="E30" s="225"/>
      <c r="F30" s="338"/>
      <c r="G30" s="238">
        <v>0.18</v>
      </c>
      <c r="H30" s="338"/>
      <c r="I30" s="232" t="s">
        <v>341</v>
      </c>
      <c r="J30" s="233" t="s">
        <v>370</v>
      </c>
      <c r="K30" s="233">
        <v>40</v>
      </c>
      <c r="L30" s="234">
        <v>292.05</v>
      </c>
      <c r="M30" s="342"/>
      <c r="N30" s="221">
        <v>247.5</v>
      </c>
      <c r="O30" s="221">
        <f t="shared" si="14"/>
        <v>9900</v>
      </c>
      <c r="P30" s="222">
        <f t="shared" si="15"/>
        <v>1782</v>
      </c>
    </row>
    <row r="31" spans="1:17" ht="49.5">
      <c r="B31" s="130">
        <v>20</v>
      </c>
      <c r="C31" s="233">
        <v>9.82</v>
      </c>
      <c r="D31" s="225"/>
      <c r="E31" s="225"/>
      <c r="F31" s="338"/>
      <c r="G31" s="238">
        <v>0.18</v>
      </c>
      <c r="H31" s="338"/>
      <c r="I31" s="232" t="s">
        <v>400</v>
      </c>
      <c r="J31" s="233" t="s">
        <v>401</v>
      </c>
      <c r="K31" s="233">
        <v>50</v>
      </c>
      <c r="L31" s="234">
        <v>121.65</v>
      </c>
      <c r="M31" s="342">
        <v>0.18</v>
      </c>
      <c r="N31" s="221">
        <f t="shared" ref="N31" si="16">ROUND(L31/1.18,2)</f>
        <v>103.09</v>
      </c>
      <c r="O31" s="221">
        <f t="shared" si="14"/>
        <v>5154.5</v>
      </c>
      <c r="P31" s="222">
        <f t="shared" si="15"/>
        <v>927.81</v>
      </c>
    </row>
    <row r="32" spans="1:17" ht="66">
      <c r="B32" s="130">
        <v>21</v>
      </c>
      <c r="C32" s="233" t="s">
        <v>406</v>
      </c>
      <c r="D32" s="225"/>
      <c r="E32" s="225"/>
      <c r="F32" s="338"/>
      <c r="G32" s="238">
        <v>0.18</v>
      </c>
      <c r="H32" s="338"/>
      <c r="I32" s="232" t="s">
        <v>402</v>
      </c>
      <c r="J32" s="233" t="s">
        <v>390</v>
      </c>
      <c r="K32" s="233">
        <v>25</v>
      </c>
      <c r="L32" s="234">
        <v>186.4</v>
      </c>
      <c r="M32" s="342">
        <v>0.18</v>
      </c>
      <c r="N32" s="221">
        <f t="shared" ref="N32" si="17">ROUND(L32/1.18,2)</f>
        <v>157.97</v>
      </c>
      <c r="O32" s="221">
        <f t="shared" ref="O32" si="18">ROUND(N32*K32,2)</f>
        <v>3949.25</v>
      </c>
      <c r="P32" s="222">
        <f t="shared" ref="P32" si="19">ROUND(O32*18%,2)</f>
        <v>710.87</v>
      </c>
    </row>
    <row r="33" spans="1:21" ht="66">
      <c r="B33" s="130">
        <v>22</v>
      </c>
      <c r="C33" s="233" t="s">
        <v>403</v>
      </c>
      <c r="D33" s="225"/>
      <c r="E33" s="225"/>
      <c r="F33" s="338"/>
      <c r="G33" s="226">
        <v>0.18</v>
      </c>
      <c r="H33" s="338"/>
      <c r="I33" s="232" t="s">
        <v>404</v>
      </c>
      <c r="J33" s="233" t="s">
        <v>401</v>
      </c>
      <c r="K33" s="233">
        <v>50</v>
      </c>
      <c r="L33" s="234">
        <v>39.700000000000003</v>
      </c>
      <c r="M33" s="342">
        <v>0.18</v>
      </c>
      <c r="N33" s="221">
        <f>ROUND(L33/1.18,2)</f>
        <v>33.64</v>
      </c>
      <c r="O33" s="221">
        <f t="shared" si="12"/>
        <v>1682</v>
      </c>
      <c r="P33" s="222">
        <f t="shared" si="13"/>
        <v>302.76</v>
      </c>
    </row>
    <row r="34" spans="1:21" ht="25.5" customHeight="1">
      <c r="B34" s="340" t="s">
        <v>381</v>
      </c>
      <c r="C34" s="340"/>
      <c r="D34" s="340"/>
      <c r="E34" s="340"/>
      <c r="F34" s="340"/>
      <c r="G34" s="340"/>
      <c r="H34" s="340"/>
      <c r="I34" s="340"/>
      <c r="J34" s="340"/>
      <c r="K34" s="340"/>
      <c r="L34" s="340"/>
      <c r="M34" s="340"/>
      <c r="N34" s="340"/>
      <c r="O34" s="137">
        <f>SUM(O12:O33)</f>
        <v>1052070.8</v>
      </c>
      <c r="P34" s="137">
        <f>SUM(P12:P33)</f>
        <v>189372.77000000002</v>
      </c>
    </row>
    <row r="35" spans="1:21" ht="30" customHeight="1">
      <c r="B35" s="341" t="s">
        <v>382</v>
      </c>
      <c r="C35" s="341"/>
      <c r="D35" s="341"/>
      <c r="E35" s="341"/>
      <c r="F35" s="341"/>
      <c r="G35" s="341"/>
      <c r="H35" s="341"/>
      <c r="I35" s="341"/>
      <c r="J35" s="341"/>
      <c r="K35" s="341"/>
      <c r="L35" s="341"/>
      <c r="M35" s="341"/>
      <c r="N35" s="341"/>
      <c r="O35" s="339"/>
      <c r="P35" s="219"/>
      <c r="U35" s="125">
        <v>1</v>
      </c>
    </row>
    <row r="36" spans="1:21" ht="24" customHeight="1">
      <c r="B36" s="294" t="s">
        <v>327</v>
      </c>
      <c r="C36" s="294"/>
      <c r="D36" s="294"/>
      <c r="E36" s="294"/>
      <c r="F36" s="294"/>
      <c r="G36" s="294"/>
      <c r="H36" s="294"/>
      <c r="I36" s="294"/>
      <c r="J36" s="294"/>
      <c r="K36" s="294"/>
      <c r="L36" s="294"/>
      <c r="M36" s="294"/>
      <c r="N36" s="294"/>
      <c r="O36" s="137">
        <f>O34*O35</f>
        <v>0</v>
      </c>
      <c r="P36" s="344">
        <f>ROUND(O36*18%,2)</f>
        <v>0</v>
      </c>
    </row>
    <row r="37" spans="1:21" ht="24" customHeight="1">
      <c r="B37" s="294" t="s">
        <v>268</v>
      </c>
      <c r="C37" s="294"/>
      <c r="D37" s="294"/>
      <c r="E37" s="294"/>
      <c r="F37" s="294"/>
      <c r="G37" s="294"/>
      <c r="H37" s="294"/>
      <c r="I37" s="294"/>
      <c r="J37" s="294"/>
      <c r="K37" s="294"/>
      <c r="L37" s="294"/>
      <c r="M37" s="294"/>
      <c r="N37" s="294"/>
      <c r="O37" s="137">
        <f>O34+O36</f>
        <v>1052070.8</v>
      </c>
      <c r="P37" s="345"/>
    </row>
    <row r="38" spans="1:21" ht="24" customHeight="1">
      <c r="B38" s="293" t="s">
        <v>329</v>
      </c>
      <c r="C38" s="293"/>
      <c r="D38" s="293"/>
      <c r="E38" s="293"/>
      <c r="F38" s="293"/>
      <c r="G38" s="293"/>
      <c r="H38" s="293"/>
      <c r="I38" s="293"/>
      <c r="J38" s="293"/>
      <c r="K38" s="293"/>
      <c r="L38" s="293"/>
      <c r="M38" s="293"/>
      <c r="N38" s="293"/>
      <c r="O38" s="343"/>
      <c r="P38" s="137">
        <f>P36+P34</f>
        <v>189372.77000000002</v>
      </c>
    </row>
    <row r="39" spans="1:21" ht="35.25" customHeight="1">
      <c r="A39" s="291" t="str">
        <f>IF(O35="","As the %variation w.r.t total DSR Amount cell left Blank the bid is considered as Non-responsive","Sheet OK")</f>
        <v>As the %variation w.r.t total DSR Amount cell left Blank the bid is considered as Non-responsive</v>
      </c>
      <c r="B39" s="291"/>
      <c r="C39" s="291"/>
      <c r="D39" s="291"/>
      <c r="E39" s="291"/>
      <c r="F39" s="291"/>
      <c r="G39" s="291"/>
      <c r="H39" s="291"/>
      <c r="I39" s="291"/>
      <c r="J39" s="291"/>
      <c r="K39" s="291"/>
      <c r="L39" s="291"/>
      <c r="M39" s="291"/>
      <c r="N39" s="291"/>
      <c r="O39" s="291"/>
      <c r="P39" s="291"/>
    </row>
    <row r="40" spans="1:21">
      <c r="B40" s="125"/>
      <c r="C40" s="125"/>
      <c r="D40" s="126"/>
      <c r="E40" s="128"/>
      <c r="F40" s="126"/>
      <c r="G40" s="126"/>
      <c r="H40" s="128"/>
      <c r="I40" s="128"/>
      <c r="J40" s="128"/>
      <c r="K40" s="128"/>
      <c r="L40" s="128"/>
      <c r="N40" s="128"/>
    </row>
    <row r="41" spans="1:21">
      <c r="B41" s="125"/>
      <c r="C41" s="125"/>
      <c r="D41" s="126"/>
      <c r="E41" s="128"/>
      <c r="F41" s="126"/>
      <c r="G41" s="126"/>
      <c r="H41" s="128"/>
      <c r="I41" s="128"/>
      <c r="J41" s="128"/>
      <c r="K41" s="128"/>
      <c r="L41" s="128"/>
      <c r="N41" s="128"/>
    </row>
    <row r="42" spans="1:21" ht="27.75" customHeight="1">
      <c r="B42" s="125"/>
      <c r="C42" s="125"/>
      <c r="D42" s="126"/>
      <c r="E42" s="128"/>
      <c r="F42" s="126"/>
      <c r="G42" s="126"/>
      <c r="H42" s="128"/>
      <c r="I42" s="128"/>
      <c r="J42" s="128"/>
      <c r="K42" s="128"/>
      <c r="L42" s="128"/>
      <c r="N42" s="128"/>
      <c r="P42" s="223"/>
    </row>
    <row r="43" spans="1:21">
      <c r="B43" s="125"/>
      <c r="C43" s="125"/>
      <c r="D43" s="126"/>
      <c r="E43" s="128"/>
      <c r="F43" s="126"/>
      <c r="G43" s="126"/>
      <c r="H43" s="128"/>
      <c r="I43" s="128"/>
      <c r="J43" s="128"/>
      <c r="K43" s="128"/>
      <c r="L43" s="128"/>
      <c r="N43" s="128"/>
      <c r="P43" s="223"/>
    </row>
    <row r="44" spans="1:21">
      <c r="B44" s="125"/>
      <c r="C44" s="125"/>
      <c r="D44" s="126"/>
      <c r="E44" s="128"/>
      <c r="F44" s="126"/>
      <c r="G44" s="126"/>
      <c r="H44" s="128"/>
      <c r="I44" s="128"/>
      <c r="J44" s="128"/>
      <c r="K44" s="128"/>
      <c r="L44" s="128"/>
      <c r="N44" s="128"/>
      <c r="P44" s="223"/>
    </row>
    <row r="45" spans="1:21">
      <c r="B45" s="125"/>
      <c r="C45" s="125"/>
      <c r="D45" s="126"/>
      <c r="E45" s="128"/>
      <c r="F45" s="126"/>
      <c r="G45" s="126"/>
      <c r="H45" s="128"/>
      <c r="I45" s="128"/>
      <c r="J45" s="128"/>
      <c r="K45" s="128"/>
      <c r="L45" s="128"/>
      <c r="N45" s="128"/>
    </row>
    <row r="46" spans="1:21">
      <c r="B46" s="125"/>
      <c r="C46" s="125"/>
      <c r="D46" s="126"/>
      <c r="E46" s="128"/>
      <c r="F46" s="126"/>
      <c r="G46" s="126"/>
      <c r="H46" s="128"/>
      <c r="I46" s="128"/>
      <c r="J46" s="128"/>
      <c r="K46" s="128"/>
      <c r="L46" s="128"/>
      <c r="N46" s="128"/>
    </row>
    <row r="47" spans="1:21">
      <c r="B47" s="125"/>
      <c r="C47" s="125"/>
      <c r="D47" s="126"/>
      <c r="E47" s="128"/>
      <c r="F47" s="126"/>
      <c r="G47" s="126"/>
      <c r="H47" s="128"/>
      <c r="I47" s="128"/>
      <c r="J47" s="128"/>
      <c r="K47" s="128"/>
      <c r="L47" s="128"/>
      <c r="N47" s="128"/>
      <c r="O47" s="223"/>
    </row>
    <row r="48" spans="1:21">
      <c r="B48" s="125"/>
      <c r="C48" s="125"/>
      <c r="D48" s="126"/>
      <c r="E48" s="128"/>
      <c r="F48" s="126"/>
      <c r="G48" s="126"/>
      <c r="H48" s="128"/>
      <c r="I48" s="128"/>
      <c r="J48" s="128"/>
      <c r="K48" s="128"/>
      <c r="L48" s="128"/>
      <c r="N48" s="128"/>
    </row>
    <row r="49" spans="2:14">
      <c r="B49" s="125"/>
      <c r="C49" s="125"/>
      <c r="D49" s="126"/>
      <c r="E49" s="128"/>
      <c r="F49" s="126"/>
      <c r="G49" s="126"/>
      <c r="H49" s="128"/>
      <c r="I49" s="128"/>
      <c r="J49" s="128"/>
      <c r="K49" s="128"/>
      <c r="L49" s="128"/>
      <c r="N49" s="128"/>
    </row>
    <row r="50" spans="2:14">
      <c r="B50" s="125"/>
      <c r="C50" s="125"/>
      <c r="D50" s="126"/>
      <c r="E50" s="128"/>
      <c r="F50" s="126"/>
      <c r="G50" s="126"/>
      <c r="H50" s="128"/>
      <c r="I50" s="128"/>
      <c r="J50" s="128"/>
      <c r="K50" s="128"/>
      <c r="L50" s="128"/>
      <c r="N50" s="128"/>
    </row>
    <row r="51" spans="2:14">
      <c r="B51" s="125"/>
      <c r="C51" s="125"/>
      <c r="D51" s="126"/>
      <c r="E51" s="128"/>
      <c r="F51" s="126"/>
      <c r="G51" s="126"/>
      <c r="H51" s="128"/>
      <c r="I51" s="128"/>
      <c r="J51" s="128"/>
      <c r="K51" s="128"/>
      <c r="L51" s="128"/>
      <c r="N51" s="128"/>
    </row>
    <row r="52" spans="2:14">
      <c r="B52" s="125"/>
      <c r="C52" s="125"/>
      <c r="D52" s="126"/>
      <c r="E52" s="128"/>
      <c r="F52" s="126"/>
      <c r="G52" s="126"/>
      <c r="H52" s="128"/>
      <c r="I52" s="128"/>
      <c r="J52" s="128"/>
      <c r="K52" s="128"/>
      <c r="L52" s="128"/>
      <c r="N52" s="128"/>
    </row>
    <row r="53" spans="2:14">
      <c r="B53" s="125"/>
      <c r="C53" s="125"/>
      <c r="D53" s="126"/>
      <c r="E53" s="128"/>
      <c r="F53" s="126"/>
      <c r="G53" s="126"/>
      <c r="H53" s="128"/>
      <c r="I53" s="128"/>
      <c r="J53" s="128"/>
      <c r="K53" s="128"/>
      <c r="L53" s="128"/>
      <c r="N53" s="128"/>
    </row>
    <row r="54" spans="2:14">
      <c r="B54" s="125"/>
      <c r="C54" s="125"/>
      <c r="D54" s="126"/>
      <c r="E54" s="128"/>
      <c r="F54" s="126"/>
      <c r="G54" s="126"/>
      <c r="H54" s="128"/>
      <c r="I54" s="128"/>
      <c r="J54" s="128"/>
      <c r="K54" s="128"/>
      <c r="L54" s="128"/>
      <c r="N54" s="128"/>
    </row>
    <row r="55" spans="2:14">
      <c r="B55" s="125"/>
      <c r="C55" s="125"/>
      <c r="D55" s="126"/>
      <c r="E55" s="128"/>
      <c r="F55" s="126"/>
      <c r="G55" s="126"/>
      <c r="H55" s="128"/>
      <c r="I55" s="128"/>
      <c r="J55" s="128"/>
      <c r="K55" s="128"/>
      <c r="L55" s="128"/>
      <c r="N55" s="128"/>
    </row>
    <row r="56" spans="2:14">
      <c r="B56" s="125"/>
      <c r="C56" s="125"/>
      <c r="D56" s="126"/>
      <c r="E56" s="128"/>
      <c r="F56" s="126"/>
      <c r="G56" s="126"/>
      <c r="H56" s="128"/>
      <c r="I56" s="128"/>
      <c r="J56" s="128"/>
      <c r="K56" s="128"/>
      <c r="L56" s="128"/>
      <c r="N56" s="128"/>
    </row>
    <row r="57" spans="2:14">
      <c r="B57" s="125"/>
      <c r="C57" s="125"/>
      <c r="D57" s="126"/>
      <c r="E57" s="128"/>
      <c r="F57" s="126"/>
      <c r="G57" s="126"/>
      <c r="H57" s="128"/>
      <c r="I57" s="128"/>
      <c r="J57" s="128"/>
      <c r="K57" s="128"/>
      <c r="L57" s="128"/>
      <c r="N57" s="128"/>
    </row>
    <row r="58" spans="2:14">
      <c r="B58" s="125"/>
      <c r="C58" s="125"/>
      <c r="D58" s="126"/>
      <c r="E58" s="128"/>
      <c r="F58" s="126"/>
      <c r="G58" s="126"/>
      <c r="H58" s="128"/>
      <c r="I58" s="128"/>
      <c r="J58" s="128"/>
      <c r="K58" s="128"/>
      <c r="L58" s="128"/>
      <c r="N58" s="128"/>
    </row>
    <row r="59" spans="2:14">
      <c r="B59" s="125"/>
      <c r="C59" s="125"/>
      <c r="D59" s="126"/>
      <c r="E59" s="128"/>
      <c r="F59" s="126"/>
      <c r="G59" s="126"/>
      <c r="H59" s="128"/>
      <c r="I59" s="128"/>
      <c r="J59" s="128"/>
      <c r="K59" s="128"/>
      <c r="L59" s="128"/>
      <c r="N59" s="128"/>
    </row>
    <row r="60" spans="2:14">
      <c r="B60" s="125"/>
      <c r="C60" s="125"/>
      <c r="D60" s="126"/>
      <c r="E60" s="128"/>
      <c r="F60" s="126"/>
      <c r="G60" s="126"/>
      <c r="H60" s="128"/>
      <c r="I60" s="128"/>
      <c r="J60" s="128"/>
      <c r="K60" s="128"/>
      <c r="L60" s="128"/>
      <c r="N60" s="128"/>
    </row>
    <row r="61" spans="2:14">
      <c r="B61" s="125"/>
      <c r="C61" s="125"/>
      <c r="D61" s="126"/>
      <c r="E61" s="128"/>
      <c r="F61" s="126"/>
      <c r="G61" s="126"/>
      <c r="H61" s="128"/>
      <c r="I61" s="128"/>
      <c r="J61" s="128"/>
      <c r="K61" s="128"/>
      <c r="L61" s="128"/>
      <c r="N61" s="128"/>
    </row>
    <row r="62" spans="2:14">
      <c r="B62" s="125"/>
      <c r="C62" s="125"/>
      <c r="D62" s="126"/>
      <c r="E62" s="128"/>
      <c r="F62" s="126"/>
      <c r="G62" s="126"/>
      <c r="H62" s="128"/>
      <c r="I62" s="128"/>
      <c r="J62" s="128"/>
      <c r="K62" s="128"/>
      <c r="L62" s="128"/>
      <c r="N62" s="128"/>
    </row>
    <row r="63" spans="2:14">
      <c r="B63" s="125"/>
      <c r="C63" s="125"/>
      <c r="D63" s="126"/>
      <c r="E63" s="128"/>
      <c r="F63" s="126"/>
      <c r="G63" s="126"/>
      <c r="H63" s="128"/>
      <c r="I63" s="128"/>
      <c r="J63" s="128"/>
      <c r="K63" s="128"/>
      <c r="L63" s="128"/>
      <c r="N63" s="128"/>
    </row>
    <row r="64" spans="2:14">
      <c r="B64" s="125"/>
      <c r="C64" s="125"/>
      <c r="D64" s="126"/>
      <c r="E64" s="128"/>
      <c r="F64" s="126"/>
      <c r="G64" s="126"/>
      <c r="H64" s="128"/>
      <c r="I64" s="128"/>
      <c r="J64" s="128"/>
      <c r="K64" s="128"/>
      <c r="L64" s="128"/>
      <c r="N64" s="128"/>
    </row>
    <row r="65" spans="2:14">
      <c r="B65" s="125"/>
      <c r="C65" s="125"/>
      <c r="D65" s="126"/>
      <c r="E65" s="128"/>
      <c r="F65" s="126"/>
      <c r="G65" s="126"/>
      <c r="H65" s="128"/>
      <c r="I65" s="128"/>
      <c r="J65" s="128"/>
      <c r="K65" s="128"/>
      <c r="L65" s="128"/>
      <c r="N65" s="128"/>
    </row>
    <row r="66" spans="2:14">
      <c r="B66" s="125"/>
      <c r="C66" s="125"/>
      <c r="D66" s="126"/>
      <c r="E66" s="128"/>
      <c r="F66" s="126"/>
      <c r="G66" s="126"/>
      <c r="H66" s="128"/>
      <c r="I66" s="128"/>
      <c r="J66" s="128"/>
      <c r="K66" s="128"/>
      <c r="L66" s="128"/>
      <c r="N66" s="128"/>
    </row>
    <row r="67" spans="2:14">
      <c r="B67" s="125"/>
      <c r="C67" s="125"/>
      <c r="D67" s="126"/>
      <c r="E67" s="128"/>
      <c r="F67" s="126"/>
      <c r="G67" s="126"/>
      <c r="H67" s="128"/>
      <c r="I67" s="128"/>
      <c r="J67" s="128"/>
      <c r="K67" s="128"/>
      <c r="L67" s="128"/>
      <c r="N67" s="128"/>
    </row>
    <row r="68" spans="2:14">
      <c r="B68" s="125"/>
      <c r="C68" s="125"/>
      <c r="D68" s="126"/>
      <c r="E68" s="128"/>
      <c r="F68" s="126"/>
      <c r="G68" s="126"/>
      <c r="H68" s="128"/>
      <c r="I68" s="128"/>
      <c r="J68" s="128"/>
      <c r="K68" s="128"/>
      <c r="L68" s="128"/>
      <c r="N68" s="128"/>
    </row>
    <row r="69" spans="2:14">
      <c r="B69" s="125"/>
      <c r="C69" s="125"/>
      <c r="D69" s="126"/>
      <c r="E69" s="128"/>
      <c r="F69" s="126"/>
      <c r="G69" s="126"/>
      <c r="H69" s="128"/>
      <c r="I69" s="128"/>
      <c r="J69" s="128"/>
      <c r="K69" s="128"/>
      <c r="L69" s="128"/>
      <c r="N69" s="128"/>
    </row>
    <row r="70" spans="2:14">
      <c r="B70" s="125"/>
      <c r="C70" s="125"/>
      <c r="D70" s="126"/>
      <c r="E70" s="128"/>
      <c r="F70" s="126"/>
      <c r="G70" s="126"/>
      <c r="H70" s="128"/>
      <c r="I70" s="128"/>
      <c r="J70" s="128"/>
      <c r="K70" s="128"/>
      <c r="L70" s="128"/>
      <c r="N70" s="128"/>
    </row>
    <row r="71" spans="2:14">
      <c r="B71" s="125"/>
      <c r="C71" s="125"/>
      <c r="D71" s="126"/>
      <c r="E71" s="128"/>
      <c r="F71" s="126"/>
      <c r="G71" s="126"/>
      <c r="H71" s="128"/>
      <c r="I71" s="128"/>
      <c r="J71" s="128"/>
      <c r="K71" s="128"/>
      <c r="L71" s="128"/>
      <c r="N71" s="128"/>
    </row>
    <row r="72" spans="2:14">
      <c r="B72" s="125"/>
      <c r="C72" s="125"/>
      <c r="D72" s="126"/>
      <c r="E72" s="128"/>
      <c r="F72" s="126"/>
      <c r="G72" s="126"/>
      <c r="H72" s="128"/>
      <c r="I72" s="128"/>
      <c r="J72" s="128"/>
      <c r="K72" s="128"/>
      <c r="L72" s="128"/>
      <c r="N72" s="128"/>
    </row>
  </sheetData>
  <sheetProtection algorithmName="SHA-512" hashValue="LRU+PnpVMXuSdSN28UIYwR/8Mnsq5s7cXGDpShovdXhXgGBuxcfNCJsg8sFkE4phSQz/Y1PC0qA9VKXGOudcDQ==" saltValue="VYog7LvViYSK2O65vDrkJg==" spinCount="100000" sheet="1" objects="1" scenarios="1"/>
  <customSheetViews>
    <customSheetView guid="{27F75044-6024-4403-9A39-D72B9CCD332B}" showPageBreaks="1" fitToPage="1" printArea="1" view="pageBreakPreview">
      <pane ySplit="11" topLeftCell="A16" activePane="bottomLeft" state="frozen"/>
      <selection pane="bottomLeft" activeCell="I19" sqref="I19:N19"/>
      <pageMargins left="0.2" right="0.2" top="0.5" bottom="0.5" header="0.3" footer="0.3"/>
      <pageSetup paperSize="9" scale="65" fitToHeight="4" orientation="landscape" r:id="rId1"/>
      <headerFooter>
        <oddFooter>Page &amp;P of &amp;N</oddFooter>
      </headerFooter>
    </customSheetView>
  </customSheetViews>
  <mergeCells count="22">
    <mergeCell ref="B35:N35"/>
    <mergeCell ref="B36:N36"/>
    <mergeCell ref="B37:N37"/>
    <mergeCell ref="B38:N38"/>
    <mergeCell ref="L6:P6"/>
    <mergeCell ref="L7:P7"/>
    <mergeCell ref="L8:P8"/>
    <mergeCell ref="B34:N34"/>
    <mergeCell ref="A39:P39"/>
    <mergeCell ref="A6:C6"/>
    <mergeCell ref="D6:K6"/>
    <mergeCell ref="D4:K4"/>
    <mergeCell ref="D7:K7"/>
    <mergeCell ref="A4:C4"/>
    <mergeCell ref="L4:P4"/>
    <mergeCell ref="L5:P5"/>
    <mergeCell ref="B3:K3"/>
    <mergeCell ref="B1:K1"/>
    <mergeCell ref="D8:K8"/>
    <mergeCell ref="B2:K2"/>
    <mergeCell ref="A5:C5"/>
    <mergeCell ref="D5:K5"/>
  </mergeCells>
  <pageMargins left="0.2" right="0.2" top="0.5" bottom="0.5" header="0.3" footer="0.3"/>
  <pageSetup paperSize="9" scale="48" fitToHeight="4" orientation="landscape" r:id="rId2"/>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P27"/>
  <sheetViews>
    <sheetView view="pageBreakPreview" topLeftCell="D1" zoomScaleNormal="80" zoomScaleSheetLayoutView="100" workbookViewId="0">
      <selection activeCell="J11" sqref="J11"/>
    </sheetView>
  </sheetViews>
  <sheetFormatPr defaultRowHeight="15.75"/>
  <cols>
    <col min="1" max="1" width="5.85546875" style="205" customWidth="1"/>
    <col min="2" max="2" width="11.28515625" style="205" customWidth="1"/>
    <col min="3" max="3" width="12.7109375" style="205" customWidth="1"/>
    <col min="4" max="4" width="16.5703125" style="205" customWidth="1"/>
    <col min="5" max="5" width="10.85546875" style="205" customWidth="1"/>
    <col min="6" max="6" width="15" style="205" customWidth="1"/>
    <col min="7" max="7" width="67.5703125" style="351" customWidth="1"/>
    <col min="8" max="8" width="13.140625" style="75" customWidth="1"/>
    <col min="9" max="9" width="14" style="205" customWidth="1"/>
    <col min="10" max="10" width="21.42578125" style="352" customWidth="1"/>
    <col min="11" max="11" width="24.42578125" style="205" customWidth="1"/>
    <col min="12" max="12" width="24.85546875" style="205" customWidth="1"/>
    <col min="13" max="13" width="25.28515625" style="205" customWidth="1"/>
    <col min="14" max="14" width="9.28515625" style="205" hidden="1" customWidth="1"/>
    <col min="15" max="15" width="7.42578125" style="205" hidden="1" customWidth="1"/>
    <col min="16" max="31" width="9.140625" style="205" customWidth="1"/>
    <col min="32" max="16384" width="9.140625" style="205"/>
  </cols>
  <sheetData>
    <row r="1" spans="1:16" s="208" customFormat="1" ht="16.5">
      <c r="A1" s="298" t="str">
        <f>'Name of Bidder'!B1</f>
        <v>AMC-II for De-Weeding, Grass Cutting and Jungle Clearance and Part-B Civil Maintenance Works at Nellore 400KV Substation</v>
      </c>
      <c r="B1" s="298"/>
      <c r="C1" s="298"/>
      <c r="D1" s="298"/>
      <c r="E1" s="298"/>
      <c r="F1" s="298"/>
      <c r="G1" s="298"/>
      <c r="H1" s="298"/>
      <c r="I1" s="298"/>
      <c r="J1" s="298"/>
      <c r="K1" s="298"/>
      <c r="L1" s="298"/>
      <c r="M1" s="220"/>
    </row>
    <row r="2" spans="1:16" s="208" customFormat="1" ht="16.5">
      <c r="A2" s="298" t="s">
        <v>275</v>
      </c>
      <c r="B2" s="298"/>
      <c r="C2" s="298"/>
      <c r="D2" s="298"/>
      <c r="E2" s="298"/>
      <c r="F2" s="298"/>
      <c r="G2" s="298"/>
      <c r="H2" s="298"/>
      <c r="I2" s="298"/>
      <c r="J2" s="298"/>
      <c r="K2" s="298"/>
      <c r="L2" s="298"/>
      <c r="M2" s="220"/>
    </row>
    <row r="3" spans="1:16">
      <c r="A3" s="75" t="s">
        <v>317</v>
      </c>
      <c r="B3" s="75"/>
      <c r="C3" s="75"/>
      <c r="D3" s="299">
        <f>'Name of Bidder'!D9</f>
        <v>0</v>
      </c>
      <c r="E3" s="299"/>
      <c r="F3" s="299"/>
      <c r="G3" s="299"/>
      <c r="H3" s="299"/>
      <c r="I3" s="299"/>
      <c r="J3" s="300" t="s">
        <v>270</v>
      </c>
      <c r="K3" s="300"/>
      <c r="L3" s="300"/>
      <c r="M3" s="75"/>
    </row>
    <row r="4" spans="1:16">
      <c r="A4" s="299" t="s">
        <v>14</v>
      </c>
      <c r="B4" s="299"/>
      <c r="C4" s="299"/>
      <c r="D4" s="299">
        <f>'Name of Bidder'!D10</f>
        <v>0</v>
      </c>
      <c r="E4" s="299"/>
      <c r="F4" s="299"/>
      <c r="G4" s="299"/>
      <c r="H4" s="299"/>
      <c r="I4" s="299"/>
      <c r="J4" s="300" t="s">
        <v>271</v>
      </c>
      <c r="K4" s="300"/>
      <c r="L4" s="300"/>
      <c r="M4" s="75"/>
    </row>
    <row r="5" spans="1:16">
      <c r="A5" s="75"/>
      <c r="B5" s="75"/>
      <c r="C5" s="75"/>
      <c r="D5" s="299">
        <f>'Name of Bidder'!D11</f>
        <v>0</v>
      </c>
      <c r="E5" s="299"/>
      <c r="F5" s="299"/>
      <c r="G5" s="299"/>
      <c r="H5" s="299"/>
      <c r="I5" s="299"/>
      <c r="J5" s="300" t="s">
        <v>15</v>
      </c>
      <c r="K5" s="300"/>
      <c r="L5" s="300"/>
      <c r="M5" s="75"/>
    </row>
    <row r="6" spans="1:16">
      <c r="A6" s="75"/>
      <c r="B6" s="75"/>
      <c r="C6" s="75"/>
      <c r="D6" s="299">
        <f>'Name of Bidder'!D12</f>
        <v>0</v>
      </c>
      <c r="E6" s="299"/>
      <c r="F6" s="299"/>
      <c r="G6" s="299"/>
      <c r="H6" s="299"/>
      <c r="I6" s="299"/>
      <c r="J6" s="75" t="s">
        <v>273</v>
      </c>
      <c r="K6" s="75"/>
      <c r="L6" s="75"/>
      <c r="M6" s="75"/>
    </row>
    <row r="7" spans="1:16">
      <c r="A7" s="75"/>
      <c r="B7" s="75"/>
      <c r="C7" s="75"/>
      <c r="D7" s="75"/>
      <c r="E7" s="299"/>
      <c r="F7" s="299"/>
      <c r="G7" s="299"/>
      <c r="H7" s="299"/>
      <c r="I7" s="299"/>
      <c r="J7" s="75" t="s">
        <v>274</v>
      </c>
      <c r="K7" s="75"/>
      <c r="L7" s="75"/>
      <c r="M7" s="75"/>
    </row>
    <row r="8" spans="1:16" s="211" customFormat="1" ht="148.5">
      <c r="A8" s="209" t="s">
        <v>12</v>
      </c>
      <c r="B8" s="209" t="s">
        <v>318</v>
      </c>
      <c r="C8" s="209" t="s">
        <v>319</v>
      </c>
      <c r="D8" s="210" t="s">
        <v>276</v>
      </c>
      <c r="E8" s="210" t="s">
        <v>258</v>
      </c>
      <c r="F8" s="210" t="s">
        <v>325</v>
      </c>
      <c r="G8" s="210" t="s">
        <v>272</v>
      </c>
      <c r="H8" s="209" t="s">
        <v>255</v>
      </c>
      <c r="I8" s="209" t="s">
        <v>259</v>
      </c>
      <c r="J8" s="209" t="s">
        <v>320</v>
      </c>
      <c r="K8" s="209" t="s">
        <v>321</v>
      </c>
      <c r="L8" s="209" t="s">
        <v>322</v>
      </c>
      <c r="M8" s="209" t="s">
        <v>316</v>
      </c>
      <c r="P8" s="212">
        <f>COUNTIF(J10:J10,"")</f>
        <v>1</v>
      </c>
    </row>
    <row r="9" spans="1:16" ht="16.5">
      <c r="A9" s="203">
        <v>1</v>
      </c>
      <c r="B9" s="203"/>
      <c r="C9" s="203">
        <v>2</v>
      </c>
      <c r="D9" s="203">
        <v>3</v>
      </c>
      <c r="E9" s="213">
        <v>4</v>
      </c>
      <c r="F9" s="214">
        <v>5</v>
      </c>
      <c r="G9" s="347">
        <v>6</v>
      </c>
      <c r="H9" s="204">
        <v>7</v>
      </c>
      <c r="I9" s="204">
        <v>8</v>
      </c>
      <c r="J9" s="204">
        <v>9</v>
      </c>
      <c r="K9" s="215" t="s">
        <v>323</v>
      </c>
      <c r="L9" s="215" t="s">
        <v>324</v>
      </c>
      <c r="M9" s="215"/>
      <c r="P9" s="212">
        <f>COUNTIF(I10:I10,"&gt;0")</f>
        <v>1</v>
      </c>
    </row>
    <row r="10" spans="1:16" ht="94.5">
      <c r="A10" s="218">
        <v>1</v>
      </c>
      <c r="B10" s="202"/>
      <c r="C10" s="218"/>
      <c r="D10" s="346"/>
      <c r="E10" s="217">
        <v>0.18</v>
      </c>
      <c r="F10" s="346"/>
      <c r="G10" s="348" t="s">
        <v>388</v>
      </c>
      <c r="H10" s="353" t="s">
        <v>333</v>
      </c>
      <c r="I10" s="230">
        <v>472480</v>
      </c>
      <c r="J10" s="354"/>
      <c r="K10" s="357">
        <f>J10*I10</f>
        <v>0</v>
      </c>
      <c r="L10" s="358">
        <f t="shared" ref="L10:L15" si="0">K10*E10</f>
        <v>0</v>
      </c>
      <c r="M10" s="360" t="str">
        <f>IF($P$9&lt;&gt;$P$8,IF(OR(J10="",J10=0),"Included in other item",""),"")</f>
        <v/>
      </c>
    </row>
    <row r="11" spans="1:16" ht="173.25">
      <c r="A11" s="218">
        <v>2</v>
      </c>
      <c r="B11" s="202"/>
      <c r="C11" s="218"/>
      <c r="D11" s="346"/>
      <c r="E11" s="217">
        <v>0.18</v>
      </c>
      <c r="F11" s="346"/>
      <c r="G11" s="349" t="s">
        <v>386</v>
      </c>
      <c r="H11" s="353" t="s">
        <v>333</v>
      </c>
      <c r="I11" s="230">
        <v>28672</v>
      </c>
      <c r="J11" s="354"/>
      <c r="K11" s="357">
        <f t="shared" ref="K11:K22" si="1">J11*I11</f>
        <v>0</v>
      </c>
      <c r="L11" s="358">
        <f t="shared" si="0"/>
        <v>0</v>
      </c>
      <c r="M11" s="360" t="str">
        <f t="shared" ref="M11:M22" si="2">IF($P$9&lt;&gt;$P$8,IF(OR(J11="",J11=0),"Included in other item",""),"")</f>
        <v/>
      </c>
    </row>
    <row r="12" spans="1:16" ht="173.25">
      <c r="A12" s="218">
        <v>3</v>
      </c>
      <c r="B12" s="202"/>
      <c r="C12" s="218"/>
      <c r="D12" s="346"/>
      <c r="E12" s="217">
        <v>0.18</v>
      </c>
      <c r="F12" s="346"/>
      <c r="G12" s="349" t="s">
        <v>387</v>
      </c>
      <c r="H12" s="353" t="s">
        <v>333</v>
      </c>
      <c r="I12" s="230">
        <v>74664</v>
      </c>
      <c r="J12" s="354"/>
      <c r="K12" s="357">
        <f>J12*I12</f>
        <v>0</v>
      </c>
      <c r="L12" s="358">
        <f t="shared" si="0"/>
        <v>0</v>
      </c>
      <c r="M12" s="360" t="str">
        <f t="shared" si="2"/>
        <v/>
      </c>
    </row>
    <row r="13" spans="1:16" ht="31.5">
      <c r="A13" s="218">
        <v>4</v>
      </c>
      <c r="B13" s="202"/>
      <c r="C13" s="218"/>
      <c r="D13" s="346"/>
      <c r="E13" s="217">
        <v>0.18</v>
      </c>
      <c r="F13" s="346"/>
      <c r="G13" s="349" t="s">
        <v>354</v>
      </c>
      <c r="H13" s="353" t="s">
        <v>342</v>
      </c>
      <c r="I13" s="230">
        <v>20</v>
      </c>
      <c r="J13" s="354"/>
      <c r="K13" s="357">
        <f t="shared" ref="K13:K15" si="3">J13*I13</f>
        <v>0</v>
      </c>
      <c r="L13" s="358">
        <f t="shared" si="0"/>
        <v>0</v>
      </c>
      <c r="M13" s="360" t="str">
        <f t="shared" si="2"/>
        <v/>
      </c>
    </row>
    <row r="14" spans="1:16" ht="94.5">
      <c r="A14" s="218">
        <v>5</v>
      </c>
      <c r="B14" s="202"/>
      <c r="C14" s="218"/>
      <c r="D14" s="346"/>
      <c r="E14" s="217">
        <v>0.18</v>
      </c>
      <c r="F14" s="346"/>
      <c r="G14" s="349" t="s">
        <v>405</v>
      </c>
      <c r="H14" s="353" t="s">
        <v>333</v>
      </c>
      <c r="I14" s="230">
        <v>25</v>
      </c>
      <c r="J14" s="354"/>
      <c r="K14" s="357">
        <f t="shared" ref="K14" si="4">J14*I14</f>
        <v>0</v>
      </c>
      <c r="L14" s="358">
        <f t="shared" ref="L14" si="5">K14*E14</f>
        <v>0</v>
      </c>
      <c r="M14" s="360" t="str">
        <f t="shared" si="2"/>
        <v/>
      </c>
    </row>
    <row r="15" spans="1:16" ht="94.5">
      <c r="A15" s="218">
        <v>6</v>
      </c>
      <c r="B15" s="202"/>
      <c r="C15" s="218"/>
      <c r="D15" s="346"/>
      <c r="E15" s="217">
        <v>0.18</v>
      </c>
      <c r="F15" s="346"/>
      <c r="G15" s="350" t="s">
        <v>355</v>
      </c>
      <c r="H15" s="353" t="s">
        <v>356</v>
      </c>
      <c r="I15" s="230">
        <v>100</v>
      </c>
      <c r="J15" s="354"/>
      <c r="K15" s="357">
        <f t="shared" si="3"/>
        <v>0</v>
      </c>
      <c r="L15" s="358">
        <f t="shared" si="0"/>
        <v>0</v>
      </c>
      <c r="M15" s="360" t="str">
        <f t="shared" si="2"/>
        <v/>
      </c>
    </row>
    <row r="16" spans="1:16" ht="30">
      <c r="A16" s="218">
        <v>7</v>
      </c>
      <c r="B16" s="202"/>
      <c r="C16" s="218"/>
      <c r="D16" s="346"/>
      <c r="E16" s="217"/>
      <c r="F16" s="346"/>
      <c r="G16" s="227" t="s">
        <v>343</v>
      </c>
      <c r="H16" s="353"/>
      <c r="I16" s="228"/>
      <c r="J16" s="355"/>
      <c r="K16" s="357"/>
      <c r="L16" s="358"/>
      <c r="M16" s="360" t="str">
        <f t="shared" si="2"/>
        <v/>
      </c>
    </row>
    <row r="17" spans="1:15" ht="16.5">
      <c r="A17" s="229" t="s">
        <v>350</v>
      </c>
      <c r="B17" s="202"/>
      <c r="C17" s="218"/>
      <c r="D17" s="346"/>
      <c r="E17" s="217">
        <v>0.05</v>
      </c>
      <c r="F17" s="346"/>
      <c r="G17" s="227" t="s">
        <v>344</v>
      </c>
      <c r="H17" s="353" t="s">
        <v>348</v>
      </c>
      <c r="I17" s="228">
        <v>20</v>
      </c>
      <c r="J17" s="356"/>
      <c r="K17" s="357">
        <f t="shared" si="1"/>
        <v>0</v>
      </c>
      <c r="L17" s="358">
        <f t="shared" ref="L17:L22" si="6">K17*E17</f>
        <v>0</v>
      </c>
      <c r="M17" s="360" t="str">
        <f t="shared" si="2"/>
        <v/>
      </c>
    </row>
    <row r="18" spans="1:15" ht="16.5">
      <c r="A18" s="229" t="s">
        <v>351</v>
      </c>
      <c r="B18" s="202"/>
      <c r="C18" s="218"/>
      <c r="D18" s="346"/>
      <c r="E18" s="217">
        <v>0.05</v>
      </c>
      <c r="F18" s="346"/>
      <c r="G18" s="227" t="s">
        <v>345</v>
      </c>
      <c r="H18" s="353" t="s">
        <v>348</v>
      </c>
      <c r="I18" s="228">
        <v>250</v>
      </c>
      <c r="J18" s="356"/>
      <c r="K18" s="357">
        <f t="shared" si="1"/>
        <v>0</v>
      </c>
      <c r="L18" s="358">
        <f t="shared" si="6"/>
        <v>0</v>
      </c>
      <c r="M18" s="360" t="str">
        <f t="shared" si="2"/>
        <v/>
      </c>
    </row>
    <row r="19" spans="1:15" ht="16.5">
      <c r="A19" s="229" t="s">
        <v>352</v>
      </c>
      <c r="B19" s="202"/>
      <c r="C19" s="218"/>
      <c r="D19" s="346"/>
      <c r="E19" s="217">
        <v>0.18</v>
      </c>
      <c r="F19" s="346"/>
      <c r="G19" s="227" t="s">
        <v>346</v>
      </c>
      <c r="H19" s="353" t="s">
        <v>349</v>
      </c>
      <c r="I19" s="228">
        <v>50</v>
      </c>
      <c r="J19" s="356"/>
      <c r="K19" s="357">
        <f t="shared" ref="K19:K20" si="7">J19*I19</f>
        <v>0</v>
      </c>
      <c r="L19" s="358">
        <f t="shared" ref="L19:L20" si="8">K19*E19</f>
        <v>0</v>
      </c>
      <c r="M19" s="360" t="str">
        <f t="shared" si="2"/>
        <v/>
      </c>
    </row>
    <row r="20" spans="1:15" ht="16.5">
      <c r="A20" s="229" t="s">
        <v>353</v>
      </c>
      <c r="B20" s="202"/>
      <c r="C20" s="218"/>
      <c r="D20" s="346"/>
      <c r="E20" s="217">
        <v>0.05</v>
      </c>
      <c r="F20" s="346"/>
      <c r="G20" s="227" t="s">
        <v>347</v>
      </c>
      <c r="H20" s="353" t="s">
        <v>373</v>
      </c>
      <c r="I20" s="228">
        <v>250</v>
      </c>
      <c r="J20" s="356"/>
      <c r="K20" s="357">
        <f t="shared" si="7"/>
        <v>0</v>
      </c>
      <c r="L20" s="358">
        <f t="shared" si="8"/>
        <v>0</v>
      </c>
      <c r="M20" s="360" t="str">
        <f t="shared" si="2"/>
        <v/>
      </c>
    </row>
    <row r="21" spans="1:15" ht="16.5">
      <c r="A21" s="229" t="s">
        <v>374</v>
      </c>
      <c r="B21" s="202"/>
      <c r="C21" s="218"/>
      <c r="D21" s="346"/>
      <c r="E21" s="217">
        <v>0.18</v>
      </c>
      <c r="F21" s="346"/>
      <c r="G21" s="227" t="s">
        <v>371</v>
      </c>
      <c r="H21" s="353" t="s">
        <v>349</v>
      </c>
      <c r="I21" s="228">
        <v>50</v>
      </c>
      <c r="J21" s="356"/>
      <c r="K21" s="357">
        <f t="shared" si="1"/>
        <v>0</v>
      </c>
      <c r="L21" s="358">
        <f t="shared" si="6"/>
        <v>0</v>
      </c>
      <c r="M21" s="360" t="str">
        <f t="shared" si="2"/>
        <v/>
      </c>
    </row>
    <row r="22" spans="1:15" ht="16.5">
      <c r="A22" s="229" t="s">
        <v>375</v>
      </c>
      <c r="B22" s="202"/>
      <c r="C22" s="218"/>
      <c r="D22" s="346"/>
      <c r="E22" s="217">
        <v>0.05</v>
      </c>
      <c r="F22" s="346"/>
      <c r="G22" s="227" t="s">
        <v>372</v>
      </c>
      <c r="H22" s="353" t="s">
        <v>348</v>
      </c>
      <c r="I22" s="228">
        <v>50</v>
      </c>
      <c r="J22" s="356"/>
      <c r="K22" s="357">
        <f t="shared" si="1"/>
        <v>0</v>
      </c>
      <c r="L22" s="358">
        <f t="shared" si="6"/>
        <v>0</v>
      </c>
      <c r="M22" s="360" t="str">
        <f t="shared" si="2"/>
        <v/>
      </c>
    </row>
    <row r="23" spans="1:15" ht="34.5" customHeight="1">
      <c r="A23" s="206"/>
      <c r="B23" s="206"/>
      <c r="C23" s="206"/>
      <c r="D23" s="206"/>
      <c r="E23" s="217"/>
      <c r="F23" s="206"/>
      <c r="G23" s="302" t="s">
        <v>313</v>
      </c>
      <c r="H23" s="302"/>
      <c r="I23" s="302"/>
      <c r="J23" s="302"/>
      <c r="K23" s="359" t="str">
        <f>IF(P9=P8,"", SUM(K10:K22))</f>
        <v/>
      </c>
      <c r="L23" s="359" t="str">
        <f>IF(P9=P8,"", SUM(L10:L22))</f>
        <v/>
      </c>
      <c r="M23" s="216"/>
      <c r="N23" s="207" t="str">
        <f>IF(COUNTIF(N6:N9,"TRUE"),"False","Sheet OK")</f>
        <v>Sheet OK</v>
      </c>
    </row>
    <row r="24" spans="1:15" ht="28.5">
      <c r="A24" s="301" t="str">
        <f>IF(K23="","As all the line items are Left Blank the bid is considered as Non-responsive","Sheet OK")</f>
        <v>As all the line items are Left Blank the bid is considered as Non-responsive</v>
      </c>
      <c r="B24" s="301"/>
      <c r="C24" s="301"/>
      <c r="D24" s="301"/>
      <c r="E24" s="301"/>
      <c r="F24" s="301"/>
      <c r="G24" s="301"/>
      <c r="H24" s="301"/>
      <c r="I24" s="301"/>
      <c r="J24" s="301"/>
      <c r="K24" s="301"/>
      <c r="L24" s="301"/>
      <c r="M24" s="301"/>
    </row>
    <row r="26" spans="1:15">
      <c r="N26" s="207" t="str">
        <f>IF(COUNTIF(N10:N25,"TRUE"),"False","Sheet OK")</f>
        <v>Sheet OK</v>
      </c>
      <c r="O26" s="207"/>
    </row>
    <row r="27" spans="1:15">
      <c r="K27" s="224"/>
    </row>
  </sheetData>
  <sheetProtection algorithmName="SHA-512" hashValue="URdwDcTD42YfTpydJuz1oYcIevCMFCA1xt65+TSap/dfakzDkSyMESTln3kfqyPFw/ycCPFue3xfdallhAcINA==" saltValue="k8UnbB2dinpID4laVZdBAg==" spinCount="100000" sheet="1"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7" right="0.7" top="0.75" bottom="0.75" header="0.3" footer="0.3"/>
      <pageSetup paperSize="9" scale="57" fitToHeight="2" orientation="landscape" r:id="rId1"/>
      <headerFooter>
        <oddFooter>Page &amp;P of &amp;N</oddFooter>
      </headerFooter>
    </customSheetView>
  </customSheetViews>
  <mergeCells count="13">
    <mergeCell ref="A24:M24"/>
    <mergeCell ref="D5:I5"/>
    <mergeCell ref="J5:L5"/>
    <mergeCell ref="D6:I6"/>
    <mergeCell ref="E7:I7"/>
    <mergeCell ref="G23:J23"/>
    <mergeCell ref="A1:L1"/>
    <mergeCell ref="A2:L2"/>
    <mergeCell ref="D3:I3"/>
    <mergeCell ref="J3:L3"/>
    <mergeCell ref="A4:C4"/>
    <mergeCell ref="D4:I4"/>
    <mergeCell ref="J4:L4"/>
  </mergeCells>
  <conditionalFormatting sqref="A24:M24">
    <cfRule type="containsText" dxfId="3" priority="4" stopIfTrue="1" operator="containsText" text="sheet">
      <formula>NOT(ISERROR(SEARCH("sheet",A24)))</formula>
    </cfRule>
    <cfRule type="containsText" dxfId="2" priority="5" stopIfTrue="1" operator="containsText" text="Non-responsive">
      <formula>NOT(ISERROR(SEARCH("Non-responsive",A24)))</formula>
    </cfRule>
  </conditionalFormatting>
  <conditionalFormatting sqref="M10:M22">
    <cfRule type="containsText" dxfId="0" priority="1" operator="containsText" text="included">
      <formula>NOT(ISERROR(SEARCH("included",M10)))</formula>
    </cfRule>
  </conditionalFormatting>
  <dataValidations count="1">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0:J22" xr:uid="{00000000-0002-0000-0500-000000000000}">
      <formula1>0</formula1>
    </dataValidation>
  </dataValidations>
  <pageMargins left="0.7" right="0.7" top="0.75" bottom="0.75" header="0.3" footer="0.3"/>
  <pageSetup paperSize="9" scale="30" fitToHeight="2" orientation="landscape" r:id="rId2"/>
  <headerFooter>
    <oddFooter>Page &amp;P of &amp;N</oddFooter>
  </headerFooter>
  <rowBreaks count="1" manualBreakCount="1">
    <brk id="15"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7"/>
  <sheetViews>
    <sheetView view="pageBreakPreview" zoomScaleNormal="100" zoomScaleSheetLayoutView="100" workbookViewId="0">
      <selection activeCell="C34" sqref="C34"/>
    </sheetView>
  </sheetViews>
  <sheetFormatPr defaultRowHeight="13.5"/>
  <cols>
    <col min="2" max="2" width="63.140625" customWidth="1"/>
    <col min="3" max="3" width="18.5703125" customWidth="1"/>
    <col min="4" max="4" width="25.42578125" style="160" customWidth="1"/>
    <col min="7" max="7" width="12.42578125" bestFit="1" customWidth="1"/>
  </cols>
  <sheetData>
    <row r="1" spans="1:4" ht="15">
      <c r="A1" s="317" t="str">
        <f>'Name of Bidder'!B1</f>
        <v>AMC-II for De-Weeding, Grass Cutting and Jungle Clearance and Part-B Civil Maintenance Works at Nellore 400KV Substation</v>
      </c>
      <c r="B1" s="317"/>
      <c r="C1" s="317"/>
      <c r="D1" s="317"/>
    </row>
    <row r="2" spans="1:4" ht="15">
      <c r="A2" s="317" t="str">
        <f>'Name of Bidder'!B2</f>
        <v>Specification No: Ref: SR-I/C&amp;M/WC-3830/2024  /RFX no:5002003875</v>
      </c>
      <c r="B2" s="317"/>
      <c r="C2" s="317"/>
      <c r="D2" s="317"/>
    </row>
    <row r="3" spans="1:4" ht="15.75">
      <c r="A3" s="318" t="s">
        <v>277</v>
      </c>
      <c r="B3" s="318"/>
      <c r="C3" s="318"/>
      <c r="D3" s="318"/>
    </row>
    <row r="4" spans="1:4">
      <c r="A4" s="319" t="s">
        <v>269</v>
      </c>
      <c r="B4" s="319"/>
      <c r="C4" s="319" t="s">
        <v>270</v>
      </c>
      <c r="D4" s="319"/>
    </row>
    <row r="5" spans="1:4">
      <c r="A5" s="139" t="s">
        <v>13</v>
      </c>
      <c r="B5" s="150">
        <f>'Schedule-I'!D4</f>
        <v>0</v>
      </c>
      <c r="C5" s="139" t="s">
        <v>271</v>
      </c>
      <c r="D5" s="151"/>
    </row>
    <row r="6" spans="1:4" ht="15">
      <c r="A6" s="139" t="s">
        <v>14</v>
      </c>
      <c r="B6" s="150">
        <f>'Schedule-I'!D6</f>
        <v>0</v>
      </c>
      <c r="C6" s="361" t="s">
        <v>15</v>
      </c>
      <c r="D6" s="362"/>
    </row>
    <row r="7" spans="1:4" ht="15">
      <c r="A7" s="140"/>
      <c r="B7" s="150">
        <f>'Schedule-I'!D7</f>
        <v>0</v>
      </c>
      <c r="C7" s="363" t="s">
        <v>273</v>
      </c>
      <c r="D7" s="364"/>
    </row>
    <row r="8" spans="1:4" ht="15">
      <c r="A8" s="140"/>
      <c r="B8" s="150">
        <f>'Schedule-I'!D8</f>
        <v>0</v>
      </c>
      <c r="C8" s="363" t="s">
        <v>274</v>
      </c>
      <c r="D8" s="364"/>
    </row>
    <row r="9" spans="1:4">
      <c r="A9" s="141" t="s">
        <v>12</v>
      </c>
      <c r="B9" s="320" t="s">
        <v>278</v>
      </c>
      <c r="C9" s="320"/>
      <c r="D9" s="152" t="s">
        <v>279</v>
      </c>
    </row>
    <row r="10" spans="1:4">
      <c r="A10" s="142">
        <v>1.1000000000000001</v>
      </c>
      <c r="B10" s="315" t="s">
        <v>287</v>
      </c>
      <c r="C10" s="315"/>
      <c r="D10" s="153"/>
    </row>
    <row r="11" spans="1:4" ht="28.5" customHeight="1">
      <c r="A11" s="142"/>
      <c r="B11" s="316" t="s">
        <v>383</v>
      </c>
      <c r="C11" s="316"/>
      <c r="D11" s="151" t="str">
        <f>IF('Schedule-I'!O35="","Not Quoted",'Schedule-I'!O37)</f>
        <v>Not Quoted</v>
      </c>
    </row>
    <row r="12" spans="1:4">
      <c r="A12" s="142">
        <v>1.2</v>
      </c>
      <c r="B12" s="315" t="s">
        <v>288</v>
      </c>
      <c r="C12" s="315"/>
      <c r="D12" s="151"/>
    </row>
    <row r="13" spans="1:4" ht="26.25" customHeight="1">
      <c r="A13" s="142"/>
      <c r="B13" s="316" t="s">
        <v>384</v>
      </c>
      <c r="C13" s="316"/>
      <c r="D13" s="151" t="str">
        <f>'Schedule-II'!K23</f>
        <v/>
      </c>
    </row>
    <row r="14" spans="1:4">
      <c r="A14" s="142">
        <v>1.3</v>
      </c>
      <c r="B14" s="315" t="s">
        <v>289</v>
      </c>
      <c r="C14" s="315"/>
      <c r="D14" s="151"/>
    </row>
    <row r="15" spans="1:4">
      <c r="A15" s="142"/>
      <c r="B15" s="309" t="s">
        <v>290</v>
      </c>
      <c r="C15" s="310"/>
      <c r="D15" s="151" t="str">
        <f>IF('Schedule-I'!O35="","Not quoted",'Schedule-I'!P38)</f>
        <v>Not quoted</v>
      </c>
    </row>
    <row r="16" spans="1:4">
      <c r="A16" s="142"/>
      <c r="B16" s="309" t="s">
        <v>291</v>
      </c>
      <c r="C16" s="310"/>
      <c r="D16" s="151" t="str">
        <f>IF('Schedule-II'!K23="","Not Quoted",'Schedule-II'!L23)</f>
        <v>Not Quoted</v>
      </c>
    </row>
    <row r="17" spans="1:7">
      <c r="A17" s="142"/>
      <c r="B17" s="311"/>
      <c r="C17" s="312"/>
      <c r="D17" s="151"/>
    </row>
    <row r="18" spans="1:7" ht="15.75">
      <c r="A18" s="142">
        <v>1</v>
      </c>
      <c r="B18" s="313" t="s">
        <v>280</v>
      </c>
      <c r="C18" s="314"/>
      <c r="D18" s="154" t="str">
        <f>IF(OR(D11="Not Quoted",D13="Not Quoted"),"Non Responsive",D11+D13)</f>
        <v>Non Responsive</v>
      </c>
    </row>
    <row r="19" spans="1:7">
      <c r="A19" s="142"/>
      <c r="B19" s="303"/>
      <c r="C19" s="304"/>
      <c r="D19" s="155"/>
    </row>
    <row r="20" spans="1:7">
      <c r="A20" s="142"/>
      <c r="B20" s="305"/>
      <c r="C20" s="305"/>
      <c r="D20" s="155"/>
    </row>
    <row r="21" spans="1:7" ht="15.75">
      <c r="A21" s="142">
        <v>2</v>
      </c>
      <c r="B21" s="306" t="s">
        <v>281</v>
      </c>
      <c r="C21" s="306"/>
      <c r="D21" s="156" t="str">
        <f>IF(D18="Non Responsive","Non Responsive", SUM(D15:D16))</f>
        <v>Non Responsive</v>
      </c>
    </row>
    <row r="22" spans="1:7" ht="15">
      <c r="A22" s="142"/>
      <c r="B22" s="307"/>
      <c r="C22" s="308"/>
      <c r="D22" s="152"/>
    </row>
    <row r="23" spans="1:7" ht="15.75">
      <c r="A23" s="142">
        <v>3</v>
      </c>
      <c r="B23" s="306" t="s">
        <v>282</v>
      </c>
      <c r="C23" s="306"/>
      <c r="D23" s="156" t="str">
        <f>IF(D18="Non Responsive","Non Responsive", SUM(D18:D21))</f>
        <v>Non Responsive</v>
      </c>
      <c r="G23" s="197"/>
    </row>
    <row r="24" spans="1:7">
      <c r="A24" s="143"/>
      <c r="B24" s="144"/>
      <c r="C24" s="144"/>
      <c r="D24" s="157"/>
    </row>
    <row r="25" spans="1:7">
      <c r="A25" s="145"/>
      <c r="D25" s="158"/>
    </row>
    <row r="26" spans="1:7">
      <c r="A26" s="146" t="s">
        <v>283</v>
      </c>
      <c r="B26" s="199">
        <f>'Name of Bidder'!D19</f>
        <v>0</v>
      </c>
      <c r="C26" s="147" t="s">
        <v>284</v>
      </c>
      <c r="D26" s="158">
        <f>'Name of Bidder'!D16</f>
        <v>0</v>
      </c>
    </row>
    <row r="27" spans="1:7">
      <c r="A27" s="148" t="s">
        <v>285</v>
      </c>
      <c r="B27" s="198">
        <f>'Name of Bidder'!D20</f>
        <v>0</v>
      </c>
      <c r="C27" s="149" t="s">
        <v>286</v>
      </c>
      <c r="D27" s="159">
        <f>'Name of Bidder'!D17</f>
        <v>0</v>
      </c>
    </row>
  </sheetData>
  <sheetProtection algorithmName="SHA-512" hashValue="1w985yzyEkSaNb++R+1NVCjn7+2EcSpAtowoNXc6Pi2mVBKz3l2wto4JxpLVNwCkFqyflOr1BxdhNVOnz1x8Hw==" saltValue="iu9L0FdRfNyZ6G4pPRlFQw==" spinCount="100000" sheet="1" objects="1" scenarios="1"/>
  <customSheetViews>
    <customSheetView guid="{27F75044-6024-4403-9A39-D72B9CCD332B}" showPageBreaks="1" fitToPage="1" printArea="1" view="pageBreakPreview">
      <selection activeCell="B41" sqref="B41"/>
      <pageMargins left="0.7" right="0.7" top="0.75" bottom="0.75" header="0.3" footer="0.3"/>
      <pageSetup paperSize="9" scale="88" orientation="portrait" r:id="rId1"/>
    </customSheetView>
  </customSheetViews>
  <mergeCells count="23">
    <mergeCell ref="A1:D1"/>
    <mergeCell ref="A3:D3"/>
    <mergeCell ref="A4:B4"/>
    <mergeCell ref="C4:D4"/>
    <mergeCell ref="B9:C9"/>
    <mergeCell ref="A2:D2"/>
    <mergeCell ref="C6:D6"/>
    <mergeCell ref="C7:D7"/>
    <mergeCell ref="C8:D8"/>
    <mergeCell ref="B16:C16"/>
    <mergeCell ref="B17:C17"/>
    <mergeCell ref="B18:C18"/>
    <mergeCell ref="B10:C10"/>
    <mergeCell ref="B11:C11"/>
    <mergeCell ref="B12:C12"/>
    <mergeCell ref="B13:C13"/>
    <mergeCell ref="B14:C14"/>
    <mergeCell ref="B15:C15"/>
    <mergeCell ref="B19:C19"/>
    <mergeCell ref="B20:C20"/>
    <mergeCell ref="B21:C21"/>
    <mergeCell ref="B22:C22"/>
    <mergeCell ref="B23:C23"/>
  </mergeCells>
  <pageMargins left="0.7" right="0.7" top="0.75" bottom="0.75" header="0.3" footer="0.3"/>
  <pageSetup paperSize="9" scale="84"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topLeftCell="A33" zoomScaleNormal="100" workbookViewId="0">
      <selection activeCell="A15" sqref="A15:XFD15"/>
    </sheetView>
  </sheetViews>
  <sheetFormatPr defaultRowHeight="12.75"/>
  <cols>
    <col min="1" max="2" width="10.7109375" style="164" customWidth="1"/>
    <col min="3" max="3" width="14.7109375" style="164" customWidth="1"/>
    <col min="4" max="4" width="20.7109375" style="164" customWidth="1"/>
    <col min="5" max="5" width="12.7109375" style="164" customWidth="1"/>
    <col min="6" max="6" width="34.140625" style="164" customWidth="1"/>
    <col min="7" max="25" width="9.140625" style="164"/>
    <col min="26" max="26" width="12.5703125" style="164" customWidth="1"/>
    <col min="27" max="27" width="9.140625" style="164"/>
    <col min="28" max="28" width="16.140625" style="164" bestFit="1" customWidth="1"/>
    <col min="29" max="16384" width="9.140625" style="164"/>
  </cols>
  <sheetData>
    <row r="1" spans="1:6" ht="17.25">
      <c r="A1" s="161" t="str">
        <f>'Schedule-III-Summary'!A2:D2</f>
        <v>Specification No: Ref: SR-I/C&amp;M/WC-3830/2024  /RFX no:5002003875</v>
      </c>
      <c r="B1" s="161"/>
      <c r="C1" s="162"/>
      <c r="D1" s="162"/>
      <c r="E1" s="162"/>
      <c r="F1" s="163" t="s">
        <v>292</v>
      </c>
    </row>
    <row r="2" spans="1:6" ht="16.5">
      <c r="A2" s="165"/>
      <c r="B2" s="165"/>
      <c r="C2" s="165"/>
      <c r="D2" s="165"/>
      <c r="E2" s="165"/>
      <c r="F2" s="165"/>
    </row>
    <row r="3" spans="1:6" ht="15">
      <c r="A3" s="334" t="s">
        <v>293</v>
      </c>
      <c r="B3" s="334"/>
      <c r="C3" s="334"/>
      <c r="D3" s="334"/>
      <c r="E3" s="334"/>
      <c r="F3" s="334"/>
    </row>
    <row r="4" spans="1:6" ht="15">
      <c r="A4" s="166"/>
      <c r="B4" s="166"/>
      <c r="C4" s="166"/>
      <c r="D4" s="166"/>
      <c r="E4" s="166"/>
      <c r="F4" s="166"/>
    </row>
    <row r="5" spans="1:6" ht="16.5">
      <c r="A5" s="167" t="s">
        <v>178</v>
      </c>
      <c r="B5" s="167"/>
      <c r="C5" s="335"/>
      <c r="D5" s="335"/>
      <c r="E5" s="335"/>
      <c r="F5" s="335"/>
    </row>
    <row r="6" spans="1:6" ht="16.5">
      <c r="A6" s="167" t="s">
        <v>23</v>
      </c>
      <c r="B6" s="336">
        <f>'Name of Bidder'!D19</f>
        <v>0</v>
      </c>
      <c r="C6" s="336"/>
      <c r="D6" s="165"/>
      <c r="E6" s="165"/>
      <c r="F6" s="165"/>
    </row>
    <row r="7" spans="1:6" ht="16.5">
      <c r="A7" s="167"/>
      <c r="B7" s="168"/>
      <c r="C7" s="168"/>
      <c r="D7" s="165"/>
      <c r="E7" s="165"/>
      <c r="F7" s="165"/>
    </row>
    <row r="8" spans="1:6" ht="16.5">
      <c r="A8" s="169" t="s">
        <v>270</v>
      </c>
      <c r="B8" s="170"/>
      <c r="C8" s="165"/>
      <c r="D8" s="165"/>
      <c r="E8" s="165"/>
      <c r="F8" s="171"/>
    </row>
    <row r="9" spans="1:6" ht="16.5">
      <c r="A9" s="172" t="s">
        <v>271</v>
      </c>
      <c r="B9" s="172"/>
      <c r="C9" s="165"/>
      <c r="D9" s="165"/>
      <c r="E9" s="165"/>
      <c r="F9" s="171"/>
    </row>
    <row r="10" spans="1:6" ht="16.5">
      <c r="A10" s="172" t="s">
        <v>15</v>
      </c>
      <c r="B10" s="172"/>
      <c r="C10" s="165"/>
      <c r="D10" s="165"/>
      <c r="E10" s="165"/>
      <c r="F10" s="171"/>
    </row>
    <row r="11" spans="1:6" ht="16.5">
      <c r="A11" s="172" t="s">
        <v>308</v>
      </c>
      <c r="B11" s="172"/>
      <c r="C11" s="165"/>
      <c r="D11" s="165"/>
      <c r="E11" s="165"/>
      <c r="F11" s="171"/>
    </row>
    <row r="12" spans="1:6" ht="16.5">
      <c r="A12" s="172"/>
      <c r="B12" s="172"/>
      <c r="C12" s="165"/>
      <c r="D12" s="165"/>
      <c r="E12" s="165"/>
      <c r="F12" s="171"/>
    </row>
    <row r="13" spans="1:6" ht="16.5">
      <c r="A13" s="172"/>
      <c r="B13" s="172"/>
      <c r="C13" s="165"/>
      <c r="D13" s="165"/>
      <c r="E13" s="165"/>
      <c r="F13" s="171"/>
    </row>
    <row r="14" spans="1:6" ht="16.5">
      <c r="A14" s="167"/>
      <c r="B14" s="167"/>
      <c r="C14" s="165"/>
      <c r="D14" s="165"/>
      <c r="E14" s="165"/>
      <c r="F14" s="171"/>
    </row>
    <row r="15" spans="1:6" ht="16.5">
      <c r="A15" s="173" t="s">
        <v>179</v>
      </c>
      <c r="B15" s="174"/>
      <c r="C15" s="337" t="str">
        <f>'Name of Bidder'!B1</f>
        <v>AMC-II for De-Weeding, Grass Cutting and Jungle Clearance and Part-B Civil Maintenance Works at Nellore 400KV Substation</v>
      </c>
      <c r="D15" s="337"/>
      <c r="E15" s="337"/>
      <c r="F15" s="337"/>
    </row>
    <row r="16" spans="1:6" ht="45.75" customHeight="1">
      <c r="A16" s="165" t="s">
        <v>217</v>
      </c>
      <c r="B16" s="165"/>
      <c r="C16" s="171"/>
      <c r="D16" s="171"/>
      <c r="E16" s="171"/>
      <c r="F16" s="171"/>
    </row>
    <row r="17" spans="1:28" ht="113.25" customHeight="1">
      <c r="A17" s="174">
        <v>1</v>
      </c>
      <c r="B17" s="328"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28"/>
      <c r="D17" s="328"/>
      <c r="E17" s="328"/>
      <c r="F17" s="328"/>
      <c r="Z17" s="176" t="s">
        <v>309</v>
      </c>
      <c r="AA17" s="177" t="s">
        <v>294</v>
      </c>
      <c r="AB17" s="178" t="str">
        <f>'Schedule-III-Summary'!D23</f>
        <v>Non Responsive</v>
      </c>
    </row>
    <row r="18" spans="1:28" ht="42" customHeight="1">
      <c r="A18" s="165"/>
      <c r="B18" s="333" t="s">
        <v>295</v>
      </c>
      <c r="C18" s="333"/>
      <c r="D18" s="333"/>
      <c r="E18" s="333"/>
      <c r="F18" s="333"/>
    </row>
    <row r="19" spans="1:28" ht="16.5">
      <c r="A19" s="179">
        <v>2</v>
      </c>
      <c r="B19" s="332" t="s">
        <v>249</v>
      </c>
      <c r="C19" s="332"/>
      <c r="D19" s="332"/>
      <c r="E19" s="332"/>
      <c r="F19" s="332"/>
    </row>
    <row r="20" spans="1:28" ht="33.75" customHeight="1">
      <c r="A20" s="174">
        <v>2.1</v>
      </c>
      <c r="B20" s="328" t="s">
        <v>296</v>
      </c>
      <c r="C20" s="328"/>
      <c r="D20" s="328"/>
      <c r="E20" s="328"/>
      <c r="F20" s="328"/>
    </row>
    <row r="21" spans="1:28" ht="16.5">
      <c r="A21" s="174"/>
      <c r="B21" s="175" t="s">
        <v>297</v>
      </c>
      <c r="C21" s="330" t="s">
        <v>328</v>
      </c>
      <c r="D21" s="330"/>
      <c r="E21" s="330"/>
      <c r="F21" s="330"/>
    </row>
    <row r="22" spans="1:28" ht="16.5">
      <c r="A22" s="174"/>
      <c r="B22" s="175" t="s">
        <v>298</v>
      </c>
      <c r="C22" s="330" t="s">
        <v>310</v>
      </c>
      <c r="D22" s="330"/>
      <c r="E22" s="330"/>
      <c r="F22" s="330"/>
    </row>
    <row r="23" spans="1:28" ht="16.5" customHeight="1">
      <c r="A23" s="174"/>
      <c r="B23" s="175" t="s">
        <v>299</v>
      </c>
      <c r="C23" s="330" t="s">
        <v>300</v>
      </c>
      <c r="D23" s="330"/>
      <c r="E23" s="330"/>
      <c r="F23" s="330"/>
    </row>
    <row r="24" spans="1:28" ht="16.5">
      <c r="A24" s="165"/>
      <c r="B24" s="331"/>
      <c r="C24" s="331"/>
      <c r="D24" s="173"/>
      <c r="E24" s="173"/>
      <c r="F24" s="173"/>
    </row>
    <row r="25" spans="1:28" ht="87.75" customHeight="1">
      <c r="A25" s="180">
        <v>2.2000000000000002</v>
      </c>
      <c r="B25" s="328" t="s">
        <v>301</v>
      </c>
      <c r="C25" s="328"/>
      <c r="D25" s="328"/>
      <c r="E25" s="328"/>
      <c r="F25" s="328"/>
    </row>
    <row r="26" spans="1:28" ht="51" customHeight="1">
      <c r="A26" s="180">
        <v>2.2999999999999998</v>
      </c>
      <c r="B26" s="328" t="s">
        <v>311</v>
      </c>
      <c r="C26" s="328"/>
      <c r="D26" s="328"/>
      <c r="E26" s="328"/>
      <c r="F26" s="328"/>
    </row>
    <row r="27" spans="1:28" ht="148.5" customHeight="1">
      <c r="A27" s="180">
        <v>2.4</v>
      </c>
      <c r="B27" s="328" t="s">
        <v>250</v>
      </c>
      <c r="C27" s="328"/>
      <c r="D27" s="328"/>
      <c r="E27" s="328"/>
      <c r="F27" s="328"/>
    </row>
    <row r="28" spans="1:28" ht="97.5" customHeight="1">
      <c r="A28" s="174">
        <v>3</v>
      </c>
      <c r="B28" s="328" t="s">
        <v>302</v>
      </c>
      <c r="C28" s="328"/>
      <c r="D28" s="328"/>
      <c r="E28" s="328"/>
      <c r="F28" s="328"/>
    </row>
    <row r="29" spans="1:28" ht="62.25" customHeight="1">
      <c r="A29" s="180">
        <v>3.1</v>
      </c>
      <c r="B29" s="330" t="s">
        <v>303</v>
      </c>
      <c r="C29" s="330"/>
      <c r="D29" s="330"/>
      <c r="E29" s="330"/>
      <c r="F29" s="330"/>
    </row>
    <row r="30" spans="1:28" ht="57" customHeight="1">
      <c r="A30" s="180">
        <v>3.2</v>
      </c>
      <c r="B30" s="328" t="s">
        <v>312</v>
      </c>
      <c r="C30" s="328"/>
      <c r="D30" s="328"/>
      <c r="E30" s="328"/>
      <c r="F30" s="328"/>
    </row>
    <row r="31" spans="1:28" ht="62.25" customHeight="1">
      <c r="A31" s="180">
        <v>3.3</v>
      </c>
      <c r="B31" s="328" t="s">
        <v>304</v>
      </c>
      <c r="C31" s="328"/>
      <c r="D31" s="328"/>
      <c r="E31" s="328"/>
      <c r="F31" s="328"/>
    </row>
    <row r="32" spans="1:28" ht="79.5" customHeight="1">
      <c r="A32" s="174">
        <v>4</v>
      </c>
      <c r="B32" s="328" t="s">
        <v>305</v>
      </c>
      <c r="C32" s="328"/>
      <c r="D32" s="328"/>
      <c r="E32" s="328"/>
      <c r="F32" s="328"/>
    </row>
    <row r="33" spans="1:6" ht="89.25" customHeight="1">
      <c r="A33" s="174">
        <v>5</v>
      </c>
      <c r="B33" s="328" t="s">
        <v>251</v>
      </c>
      <c r="C33" s="328"/>
      <c r="D33" s="328"/>
      <c r="E33" s="328"/>
      <c r="F33" s="328"/>
    </row>
    <row r="34" spans="1:6" ht="16.5">
      <c r="A34" s="165"/>
      <c r="B34" s="181" t="str">
        <f>IF(ISERROR("Dated this " &amp; AG6 &amp; LOOKUP(AG6,AE1:AE27,AF1:AF27) &amp; " day of " &amp; AG8 &amp; " " &amp;AG9), "", "Dated this " &amp; AG6 &amp; LOOKUP(AG6,AE1:AE27,AF1:AF27) &amp; " day of " &amp; AG8 &amp; " " &amp;AG9)</f>
        <v/>
      </c>
      <c r="C34" s="181"/>
      <c r="D34" s="181"/>
      <c r="E34" s="182"/>
      <c r="F34" s="182"/>
    </row>
    <row r="35" spans="1:6" ht="16.5">
      <c r="A35" s="165"/>
      <c r="B35" s="181" t="s">
        <v>252</v>
      </c>
      <c r="C35" s="183"/>
      <c r="D35" s="184"/>
      <c r="E35" s="184"/>
      <c r="F35" s="184"/>
    </row>
    <row r="36" spans="1:6" ht="16.5">
      <c r="A36" s="165"/>
      <c r="B36" s="185"/>
      <c r="C36" s="184"/>
      <c r="D36" s="184"/>
      <c r="E36" s="181"/>
      <c r="F36" s="186" t="s">
        <v>177</v>
      </c>
    </row>
    <row r="37" spans="1:6" ht="16.5">
      <c r="A37" s="165"/>
      <c r="B37" s="185"/>
      <c r="C37" s="184"/>
      <c r="D37" s="181"/>
      <c r="E37" s="181"/>
      <c r="F37" s="186" t="str">
        <f>"For and on behalf of " &amp; 'Schedule-I'!D4</f>
        <v>For and on behalf of 0</v>
      </c>
    </row>
    <row r="38" spans="1:6" ht="16.5">
      <c r="A38" s="187"/>
      <c r="B38" s="187"/>
      <c r="C38" s="188"/>
      <c r="D38" s="187"/>
      <c r="E38" s="189"/>
      <c r="F38" s="167"/>
    </row>
    <row r="39" spans="1:6" ht="16.5">
      <c r="A39" s="190" t="s">
        <v>306</v>
      </c>
      <c r="B39" s="329">
        <f>'Name of Bidder'!D19</f>
        <v>0</v>
      </c>
      <c r="C39" s="329"/>
      <c r="D39" s="187"/>
      <c r="E39" s="189" t="s">
        <v>21</v>
      </c>
      <c r="F39" s="191">
        <f>'Name of Bidder'!D16</f>
        <v>0</v>
      </c>
    </row>
    <row r="40" spans="1:6" ht="16.5">
      <c r="A40" s="190" t="s">
        <v>285</v>
      </c>
      <c r="B40" s="191">
        <f>'Name of Bidder'!D20</f>
        <v>0</v>
      </c>
      <c r="C40" s="192"/>
      <c r="D40" s="187"/>
      <c r="E40" s="189" t="s">
        <v>22</v>
      </c>
      <c r="F40" s="191">
        <f>'Name of Bidder'!D17</f>
        <v>0</v>
      </c>
    </row>
    <row r="41" spans="1:6" ht="16.5">
      <c r="A41" s="165"/>
      <c r="B41" s="165"/>
      <c r="C41" s="165"/>
      <c r="D41" s="187"/>
      <c r="E41" s="189"/>
      <c r="F41" s="165"/>
    </row>
    <row r="42" spans="1:6" ht="16.5">
      <c r="A42" s="193" t="s">
        <v>91</v>
      </c>
      <c r="B42" s="194"/>
      <c r="C42" s="195"/>
      <c r="D42" s="181"/>
      <c r="E42" s="186"/>
      <c r="F42" s="181"/>
    </row>
    <row r="43" spans="1:6" ht="16.5">
      <c r="A43" s="325" t="s">
        <v>220</v>
      </c>
      <c r="B43" s="325"/>
      <c r="C43" s="325"/>
      <c r="D43" s="324"/>
      <c r="E43" s="324"/>
      <c r="F43" s="324"/>
    </row>
    <row r="44" spans="1:6" ht="16.5">
      <c r="A44" s="326"/>
      <c r="B44" s="326"/>
      <c r="C44" s="326"/>
      <c r="D44" s="196"/>
      <c r="E44" s="196"/>
      <c r="F44" s="196"/>
    </row>
    <row r="45" spans="1:6" ht="16.5">
      <c r="A45" s="322"/>
      <c r="B45" s="322"/>
      <c r="C45" s="322"/>
      <c r="D45" s="196"/>
      <c r="E45" s="196"/>
      <c r="F45" s="196"/>
    </row>
    <row r="46" spans="1:6" ht="16.5">
      <c r="A46" s="323" t="s">
        <v>253</v>
      </c>
      <c r="B46" s="323"/>
      <c r="C46" s="323"/>
      <c r="D46" s="324"/>
      <c r="E46" s="324"/>
      <c r="F46" s="324"/>
    </row>
    <row r="47" spans="1:6" ht="16.5">
      <c r="A47" s="323" t="s">
        <v>254</v>
      </c>
      <c r="B47" s="323"/>
      <c r="C47" s="323"/>
      <c r="D47" s="324"/>
      <c r="E47" s="324"/>
      <c r="F47" s="324"/>
    </row>
    <row r="48" spans="1:6" ht="16.5">
      <c r="A48" s="323" t="s">
        <v>221</v>
      </c>
      <c r="B48" s="323"/>
      <c r="C48" s="323"/>
      <c r="D48" s="324"/>
      <c r="E48" s="324"/>
      <c r="F48" s="324"/>
    </row>
    <row r="49" spans="1:6" ht="16.5">
      <c r="A49" s="325" t="s">
        <v>222</v>
      </c>
      <c r="B49" s="325"/>
      <c r="C49" s="325"/>
      <c r="D49" s="324"/>
      <c r="E49" s="324"/>
      <c r="F49" s="324"/>
    </row>
    <row r="50" spans="1:6" ht="16.5">
      <c r="A50" s="326"/>
      <c r="B50" s="326"/>
      <c r="C50" s="326"/>
      <c r="D50" s="196"/>
      <c r="E50" s="196"/>
      <c r="F50" s="196"/>
    </row>
    <row r="51" spans="1:6" ht="16.5">
      <c r="A51" s="322"/>
      <c r="B51" s="322"/>
      <c r="C51" s="322"/>
      <c r="D51" s="196"/>
      <c r="E51" s="196"/>
      <c r="F51" s="196"/>
    </row>
    <row r="52" spans="1:6" ht="37.5" customHeight="1">
      <c r="A52" s="327"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27"/>
      <c r="C52" s="327"/>
      <c r="D52" s="327"/>
      <c r="E52" s="327"/>
      <c r="F52" s="327"/>
    </row>
    <row r="53" spans="1:6" ht="18.75">
      <c r="A53" s="321" t="s">
        <v>307</v>
      </c>
      <c r="B53" s="321"/>
      <c r="C53" s="321"/>
      <c r="D53" s="321"/>
      <c r="E53" s="321"/>
      <c r="F53" s="321"/>
    </row>
  </sheetData>
  <sheetProtection password="DCFA" sheet="1"/>
  <customSheetViews>
    <customSheetView guid="{27F75044-6024-4403-9A39-D72B9CCD332B}">
      <selection activeCell="H11" sqref="H11"/>
      <pageMargins left="0.7" right="0.7" top="0.75" bottom="0.75" header="0.3" footer="0.3"/>
      <pageSetup paperSize="9" scale="94" orientation="portrait" r:id="rId1"/>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2"/>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Insha Feroz Khan {इंशा फिरोज खान}</cp:lastModifiedBy>
  <cp:lastPrinted>2024-04-15T09:28:47Z</cp:lastPrinted>
  <dcterms:created xsi:type="dcterms:W3CDTF">2010-09-27T08:09:01Z</dcterms:created>
  <dcterms:modified xsi:type="dcterms:W3CDTF">2024-09-06T06:42:21Z</dcterms:modified>
</cp:coreProperties>
</file>