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mittalpiyush_powergrid_in/Documents/CS G-5/RTM/Rammam-III-Rangpo/03_BD/"/>
    </mc:Choice>
  </mc:AlternateContent>
  <xr:revisionPtr revIDLastSave="0" documentId="14_{85C87FB7-BC16-4B95-A736-0A21DE47E5AD}" xr6:coauthVersionLast="36" xr6:coauthVersionMax="47" xr10:uidLastSave="{00000000-0000-0000-0000-000000000000}"/>
  <workbookProtection workbookAlgorithmName="SHA-512" workbookHashValue="KeRCDJ1Bi0SnqkaJJwuWNpc2CQXMzFP7szIw1NcLmSjrnaTBki/43VprO8qn4MolDKyXHzMzHUZB+pHKR54wXA==" workbookSaltValue="3KRHbswN76gn5n7EOMz+Qg==" workbookSpinCount="100000" lockStructure="1"/>
  <bookViews>
    <workbookView xWindow="-105" yWindow="-105" windowWidth="19425" windowHeight="10425" tabRatio="823"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'Sch-1'!$A$19:$AZ$19</definedName>
    <definedName name="_xlnm._FilterDatabase" localSheetId="5" hidden="1">'Sch-1 dis'!$A$16:$B$21</definedName>
    <definedName name="_xlnm._FilterDatabase" localSheetId="6" hidden="1">'Sch-2'!$G$18:$J$89</definedName>
    <definedName name="_xlnm._FilterDatabase" localSheetId="7" hidden="1">'Sch-2 Dis'!$A$15:$F$56</definedName>
    <definedName name="_xlnm._FilterDatabase" localSheetId="8" hidden="1">'Sch-3 '!$A$18:$BB$58</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'Sch-1'!$A$1:$O$99</definedName>
    <definedName name="_xlnm.Print_Area" localSheetId="5">'Sch-1 dis'!$A$1:$G$84</definedName>
    <definedName name="_xlnm.Print_Area" localSheetId="6">'Sch-2'!$A$1:$J$98</definedName>
    <definedName name="_xlnm.Print_Area" localSheetId="7">'Sch-2 Dis'!$A$1:$F$62</definedName>
    <definedName name="_xlnm.Print_Area" localSheetId="8">'Sch-3 '!$A$1:$P$66</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'Sch-1'!$A$1:$O$100</definedName>
    <definedName name="Z_01ACF2E1_8E61_4459_ABC1_B6C183DEED61_.wvu.PrintArea" localSheetId="5" hidden="1">'Sch-1 dis'!$A$1:$G$84</definedName>
    <definedName name="Z_01ACF2E1_8E61_4459_ABC1_B6C183DEED61_.wvu.PrintArea" localSheetId="6" hidden="1">'Sch-2'!$A$1:$J$88</definedName>
    <definedName name="Z_01ACF2E1_8E61_4459_ABC1_B6C183DEED61_.wvu.PrintArea" localSheetId="7" hidden="1">'Sch-2 Dis'!$A$1:$F$55</definedName>
    <definedName name="Z_01ACF2E1_8E61_4459_ABC1_B6C183DEED61_.wvu.PrintArea" localSheetId="8" hidden="1">'Sch-3 '!$A$1:$P$59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'Sch-1'!$O:$S,'Sch-1'!$AD:$AM</definedName>
    <definedName name="Z_023E95C7_CD0A_46A1_945E_64751E02EBFE_.wvu.Cols" localSheetId="7" hidden="1">'Sch-2 Dis'!$K:$Q</definedName>
    <definedName name="Z_023E95C7_CD0A_46A1_945E_64751E02EBFE_.wvu.Cols" localSheetId="8" hidden="1">'Sch-3 '!$Q:$U,'Sch-3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'Sch-1'!$A$19:$AZ$19</definedName>
    <definedName name="Z_023E95C7_CD0A_46A1_945E_64751E02EBFE_.wvu.FilterData" localSheetId="5" hidden="1">'Sch-1 dis'!$A$16:$B$21</definedName>
    <definedName name="Z_023E95C7_CD0A_46A1_945E_64751E02EBFE_.wvu.FilterData" localSheetId="6" hidden="1">'Sch-2'!$G$18:$J$89</definedName>
    <definedName name="Z_023E95C7_CD0A_46A1_945E_64751E02EBFE_.wvu.FilterData" localSheetId="7" hidden="1">'Sch-2 Dis'!$A$15:$F$56</definedName>
    <definedName name="Z_023E95C7_CD0A_46A1_945E_64751E02EBFE_.wvu.FilterData" localSheetId="8" hidden="1">'Sch-3 '!$A$18:$BB$58</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'Sch-1'!$A$1:$O$99</definedName>
    <definedName name="Z_023E95C7_CD0A_46A1_945E_64751E02EBFE_.wvu.PrintArea" localSheetId="5" hidden="1">'Sch-1 dis'!$A$1:$G$84</definedName>
    <definedName name="Z_023E95C7_CD0A_46A1_945E_64751E02EBFE_.wvu.PrintArea" localSheetId="6" hidden="1">'Sch-2'!$A$1:$J$98</definedName>
    <definedName name="Z_023E95C7_CD0A_46A1_945E_64751E02EBFE_.wvu.PrintArea" localSheetId="7" hidden="1">'Sch-2 Dis'!$A$1:$F$62</definedName>
    <definedName name="Z_023E95C7_CD0A_46A1_945E_64751E02EBFE_.wvu.PrintArea" localSheetId="8" hidden="1">'Sch-3 '!$A$1:$Q$66</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'Sch-1'!#REF!,'Sch-1'!$90:$92</definedName>
    <definedName name="Z_023E95C7_CD0A_46A1_945E_64751E02EBFE_.wvu.Rows" localSheetId="6" hidden="1">'Sch-2'!#REF!</definedName>
    <definedName name="Z_023E95C7_CD0A_46A1_945E_64751E02EBFE_.wvu.Rows" localSheetId="8" hidden="1">'Sch-3 '!#REF!,'Sch-3 '!$61:$61</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0DE27404_F295_4A50_BC3B_2A3EAECFCACC_.wvu.Cols" localSheetId="22" hidden="1">'Bid Form 2nd Envelope'!$G:$K,'Bid Form 2nd Envelope'!$Y:$AN</definedName>
    <definedName name="Z_0DE27404_F295_4A50_BC3B_2A3EAECFCACC_.wvu.Cols" localSheetId="18" hidden="1">Discount!$H:$K</definedName>
    <definedName name="Z_0DE27404_F295_4A50_BC3B_2A3EAECFCACC_.wvu.Cols" localSheetId="3" hidden="1">'Names of Bidder'!$H:$R,'Names of Bidder'!$Z:$AC</definedName>
    <definedName name="Z_0DE27404_F295_4A50_BC3B_2A3EAECFCACC_.wvu.Cols" localSheetId="4" hidden="1">'Sch-1'!$O:$R,'Sch-1'!$AD:$AM</definedName>
    <definedName name="Z_0DE27404_F295_4A50_BC3B_2A3EAECFCACC_.wvu.Cols" localSheetId="7" hidden="1">'Sch-2 Dis'!$K:$Q</definedName>
    <definedName name="Z_0DE27404_F295_4A50_BC3B_2A3EAECFCACC_.wvu.Cols" localSheetId="8" hidden="1">'Sch-3 '!$Q:$T,'Sch-3 '!$AK:$AP</definedName>
    <definedName name="Z_0DE27404_F295_4A50_BC3B_2A3EAECFCACC_.wvu.Cols" localSheetId="9" hidden="1">'Sch-3 Dis'!$AA:$AF</definedName>
    <definedName name="Z_0DE27404_F295_4A50_BC3B_2A3EAECFCACC_.wvu.Cols" localSheetId="10" hidden="1">'Sch-4'!$R:$S</definedName>
    <definedName name="Z_0DE27404_F295_4A50_BC3B_2A3EAECFCACC_.wvu.Cols" localSheetId="11" hidden="1">'Sch-4b'!$R:$S</definedName>
    <definedName name="Z_0DE27404_F295_4A50_BC3B_2A3EAECFCACC_.wvu.Cols" localSheetId="12" hidden="1">'Sch-5'!$I:$P</definedName>
    <definedName name="Z_0DE27404_F295_4A50_BC3B_2A3EAECFCACC_.wvu.Cols" localSheetId="16" hidden="1">'Sch-7'!$P:$R,'Sch-7'!$AG:$AM</definedName>
    <definedName name="Z_0DE27404_F295_4A50_BC3B_2A3EAECFCACC_.wvu.Cols" localSheetId="17" hidden="1">'Sch-7 Dis'!$AD:$AJ</definedName>
    <definedName name="Z_0DE27404_F295_4A50_BC3B_2A3EAECFCACC_.wvu.FilterData" localSheetId="4" hidden="1">'Sch-1'!$A$19:$AZ$19</definedName>
    <definedName name="Z_0DE27404_F295_4A50_BC3B_2A3EAECFCACC_.wvu.FilterData" localSheetId="5" hidden="1">'Sch-1 dis'!$A$16:$B$21</definedName>
    <definedName name="Z_0DE27404_F295_4A50_BC3B_2A3EAECFCACC_.wvu.FilterData" localSheetId="6" hidden="1">'Sch-2'!$G$18:$J$89</definedName>
    <definedName name="Z_0DE27404_F295_4A50_BC3B_2A3EAECFCACC_.wvu.FilterData" localSheetId="7" hidden="1">'Sch-2 Dis'!$A$15:$F$56</definedName>
    <definedName name="Z_0DE27404_F295_4A50_BC3B_2A3EAECFCACC_.wvu.FilterData" localSheetId="8" hidden="1">'Sch-3 '!$A$18:$BB$58</definedName>
    <definedName name="Z_0DE27404_F295_4A50_BC3B_2A3EAECFCACC_.wvu.FilterData" localSheetId="9" hidden="1">'Sch-3 Dis'!$A$15:$F$81</definedName>
    <definedName name="Z_0DE27404_F295_4A50_BC3B_2A3EAECFCACC_.wvu.PrintArea" localSheetId="22" hidden="1">'Bid Form 2nd Envelope'!$A$1:$F$68</definedName>
    <definedName name="Z_0DE27404_F295_4A50_BC3B_2A3EAECFCACC_.wvu.PrintArea" localSheetId="1" hidden="1">Cover!$A$1:$F$15</definedName>
    <definedName name="Z_0DE27404_F295_4A50_BC3B_2A3EAECFCACC_.wvu.PrintArea" localSheetId="18" hidden="1">Discount!$A$2:$G$43</definedName>
    <definedName name="Z_0DE27404_F295_4A50_BC3B_2A3EAECFCACC_.wvu.PrintArea" localSheetId="20" hidden="1">'Entry Tax'!$A$1:$E$16</definedName>
    <definedName name="Z_0DE27404_F295_4A50_BC3B_2A3EAECFCACC_.wvu.PrintArea" localSheetId="2" hidden="1">Instructions!$A$1:$C$54</definedName>
    <definedName name="Z_0DE27404_F295_4A50_BC3B_2A3EAECFCACC_.wvu.PrintArea" localSheetId="3" hidden="1">'Names of Bidder'!$B$1:$G$32</definedName>
    <definedName name="Z_0DE27404_F295_4A50_BC3B_2A3EAECFCACC_.wvu.PrintArea" localSheetId="19" hidden="1">Octroi!$A$1:$E$16</definedName>
    <definedName name="Z_0DE27404_F295_4A50_BC3B_2A3EAECFCACC_.wvu.PrintArea" localSheetId="21" hidden="1">'Other Taxes &amp; Duties'!$A$1:$F$16</definedName>
    <definedName name="Z_0DE27404_F295_4A50_BC3B_2A3EAECFCACC_.wvu.PrintArea" localSheetId="24" hidden="1">'Q &amp; C'!$A$1:$F$38</definedName>
    <definedName name="Z_0DE27404_F295_4A50_BC3B_2A3EAECFCACC_.wvu.PrintArea" localSheetId="23" hidden="1">'Q &amp; C (2)'!$A$1:$F$44</definedName>
    <definedName name="Z_0DE27404_F295_4A50_BC3B_2A3EAECFCACC_.wvu.PrintArea" localSheetId="4" hidden="1">'Sch-1'!$A$1:$O$99</definedName>
    <definedName name="Z_0DE27404_F295_4A50_BC3B_2A3EAECFCACC_.wvu.PrintArea" localSheetId="5" hidden="1">'Sch-1 dis'!$A$1:$G$84</definedName>
    <definedName name="Z_0DE27404_F295_4A50_BC3B_2A3EAECFCACC_.wvu.PrintArea" localSheetId="6" hidden="1">'Sch-2'!$A$1:$J$98</definedName>
    <definedName name="Z_0DE27404_F295_4A50_BC3B_2A3EAECFCACC_.wvu.PrintArea" localSheetId="7" hidden="1">'Sch-2 Dis'!$A$1:$F$62</definedName>
    <definedName name="Z_0DE27404_F295_4A50_BC3B_2A3EAECFCACC_.wvu.PrintArea" localSheetId="8" hidden="1">'Sch-3 '!$A$1:$Q$66</definedName>
    <definedName name="Z_0DE27404_F295_4A50_BC3B_2A3EAECFCACC_.wvu.PrintArea" localSheetId="9" hidden="1">'Sch-3 Dis'!$A$1:$F$87</definedName>
    <definedName name="Z_0DE27404_F295_4A50_BC3B_2A3EAECFCACC_.wvu.PrintArea" localSheetId="10" hidden="1">'Sch-4'!$A$1:$Q$29</definedName>
    <definedName name="Z_0DE27404_F295_4A50_BC3B_2A3EAECFCACC_.wvu.PrintArea" localSheetId="11" hidden="1">'Sch-4b'!$A$1:$Q$37</definedName>
    <definedName name="Z_0DE27404_F295_4A50_BC3B_2A3EAECFCACC_.wvu.PrintArea" localSheetId="12" hidden="1">'Sch-5'!$A$1:$E$26</definedName>
    <definedName name="Z_0DE27404_F295_4A50_BC3B_2A3EAECFCACC_.wvu.PrintArea" localSheetId="13" hidden="1">'Sch-5 Dis'!$A$1:$E$26</definedName>
    <definedName name="Z_0DE27404_F295_4A50_BC3B_2A3EAECFCACC_.wvu.PrintArea" localSheetId="14" hidden="1">'Sch-6'!$A$1:$D$33</definedName>
    <definedName name="Z_0DE27404_F295_4A50_BC3B_2A3EAECFCACC_.wvu.PrintArea" localSheetId="15" hidden="1">'Sch-6 After Discount'!$A$1:$D$33</definedName>
    <definedName name="Z_0DE27404_F295_4A50_BC3B_2A3EAECFCACC_.wvu.PrintArea" localSheetId="16" hidden="1">'Sch-7'!$A$1:$N$25</definedName>
    <definedName name="Z_0DE27404_F295_4A50_BC3B_2A3EAECFCACC_.wvu.PrintArea" localSheetId="17" hidden="1">'Sch-7 Dis'!$A$1:$G$28</definedName>
    <definedName name="Z_0DE27404_F295_4A50_BC3B_2A3EAECFCACC_.wvu.PrintTitles" localSheetId="4" hidden="1">'Sch-1'!$15:$17</definedName>
    <definedName name="Z_0DE27404_F295_4A50_BC3B_2A3EAECFCACC_.wvu.PrintTitles" localSheetId="5" hidden="1">'Sch-1 dis'!$14:$16</definedName>
    <definedName name="Z_0DE27404_F295_4A50_BC3B_2A3EAECFCACC_.wvu.PrintTitles" localSheetId="6" hidden="1">'Sch-2'!$15:$17</definedName>
    <definedName name="Z_0DE27404_F295_4A50_BC3B_2A3EAECFCACC_.wvu.PrintTitles" localSheetId="7" hidden="1">'Sch-2 Dis'!$13:$15</definedName>
    <definedName name="Z_0DE27404_F295_4A50_BC3B_2A3EAECFCACC_.wvu.PrintTitles" localSheetId="8" hidden="1">'Sch-3 '!$13:$17</definedName>
    <definedName name="Z_0DE27404_F295_4A50_BC3B_2A3EAECFCACC_.wvu.PrintTitles" localSheetId="9" hidden="1">'Sch-3 Dis'!$13:$15</definedName>
    <definedName name="Z_0DE27404_F295_4A50_BC3B_2A3EAECFCACC_.wvu.PrintTitles" localSheetId="12" hidden="1">'Sch-5'!$3:$13</definedName>
    <definedName name="Z_0DE27404_F295_4A50_BC3B_2A3EAECFCACC_.wvu.PrintTitles" localSheetId="13" hidden="1">'Sch-5 Dis'!$3:$13</definedName>
    <definedName name="Z_0DE27404_F295_4A50_BC3B_2A3EAECFCACC_.wvu.PrintTitles" localSheetId="14" hidden="1">'Sch-6'!$3:$13</definedName>
    <definedName name="Z_0DE27404_F295_4A50_BC3B_2A3EAECFCACC_.wvu.PrintTitles" localSheetId="15" hidden="1">'Sch-6 After Discount'!$3:$13</definedName>
    <definedName name="Z_0DE27404_F295_4A50_BC3B_2A3EAECFCACC_.wvu.PrintTitles" localSheetId="16" hidden="1">'Sch-7'!$14:$14</definedName>
    <definedName name="Z_0DE27404_F295_4A50_BC3B_2A3EAECFCACC_.wvu.PrintTitles" localSheetId="17" hidden="1">'Sch-7 Dis'!$14:$14</definedName>
    <definedName name="Z_0DE27404_F295_4A50_BC3B_2A3EAECFCACC_.wvu.Rows" localSheetId="22" hidden="1">'Bid Form 2nd Envelope'!$25:$25</definedName>
    <definedName name="Z_0DE27404_F295_4A50_BC3B_2A3EAECFCACC_.wvu.Rows" localSheetId="1" hidden="1">Cover!$7:$7</definedName>
    <definedName name="Z_0DE27404_F295_4A50_BC3B_2A3EAECFCACC_.wvu.Rows" localSheetId="18" hidden="1">Discount!$22:$22,Discount!$29:$29,Discount!$32:$34</definedName>
    <definedName name="Z_0DE27404_F295_4A50_BC3B_2A3EAECFCACC_.wvu.Rows" localSheetId="2" hidden="1">Instructions!$35:$36</definedName>
    <definedName name="Z_0DE27404_F295_4A50_BC3B_2A3EAECFCACC_.wvu.Rows" localSheetId="4" hidden="1">'Sch-1'!$90:$92</definedName>
    <definedName name="Z_0DE27404_F295_4A50_BC3B_2A3EAECFCACC_.wvu.Rows" localSheetId="8" hidden="1">'Sch-3 '!$61:$61</definedName>
    <definedName name="Z_0DE27404_F295_4A50_BC3B_2A3EAECFCACC_.wvu.Rows" localSheetId="14" hidden="1">'Sch-6'!$22:$23</definedName>
    <definedName name="Z_0DE27404_F295_4A50_BC3B_2A3EAECFCACC_.wvu.Rows" localSheetId="15" hidden="1">'Sch-6 After Discount'!$22:$23</definedName>
    <definedName name="Z_0DE27404_F295_4A50_BC3B_2A3EAECFCACC_.wvu.Rows" localSheetId="16" hidden="1">'Sch-7'!$17:$18,'Sch-7'!$98:$216</definedName>
    <definedName name="Z_0DE27404_F295_4A50_BC3B_2A3EAECFCACC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'Sch-1'!$A$19:$O$94</definedName>
    <definedName name="Z_14D7F02E_BCCA_4517_ABC7_537FF4AEB67A_.wvu.FilterData" localSheetId="5" hidden="1">'Sch-1 dis'!$A$17:$G$79</definedName>
    <definedName name="Z_14D7F02E_BCCA_4517_ABC7_537FF4AEB67A_.wvu.FilterData" localSheetId="8" hidden="1">'Sch-3 '!$A$16:$P$60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'Sch-1'!$A$1:$O$100</definedName>
    <definedName name="Z_14D7F02E_BCCA_4517_ABC7_537FF4AEB67A_.wvu.PrintArea" localSheetId="5" hidden="1">'Sch-1 dis'!$A$1:$G$84</definedName>
    <definedName name="Z_14D7F02E_BCCA_4517_ABC7_537FF4AEB67A_.wvu.PrintArea" localSheetId="6" hidden="1">'Sch-2'!$A$1:$J$97</definedName>
    <definedName name="Z_14D7F02E_BCCA_4517_ABC7_537FF4AEB67A_.wvu.PrintArea" localSheetId="7" hidden="1">'Sch-2 Dis'!$A$1:$F$62</definedName>
    <definedName name="Z_14D7F02E_BCCA_4517_ABC7_537FF4AEB67A_.wvu.PrintArea" localSheetId="8" hidden="1">'Sch-3 '!$A$1:$P$67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'Sch-1'!$A$19:$AY$88</definedName>
    <definedName name="Z_1E0C44A1_9358_4FBD_8C2C_4DB661DA1476_.wvu.FilterData" localSheetId="5" hidden="1">'Sch-1 dis'!$A$16:$B$21</definedName>
    <definedName name="Z_1E0C44A1_9358_4FBD_8C2C_4DB661DA1476_.wvu.FilterData" localSheetId="6" hidden="1">'Sch-2'!$G$18:$J$89</definedName>
    <definedName name="Z_1E0C44A1_9358_4FBD_8C2C_4DB661DA1476_.wvu.FilterData" localSheetId="7" hidden="1">'Sch-2 Dis'!$A$15:$F$56</definedName>
    <definedName name="Z_1E0C44A1_9358_4FBD_8C2C_4DB661DA1476_.wvu.FilterData" localSheetId="8" hidden="1">'Sch-3 '!$A$18:$BB$58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'Sch-1'!$A$1:$O$99</definedName>
    <definedName name="Z_1E0C44A1_9358_4FBD_8C2C_4DB661DA1476_.wvu.PrintArea" localSheetId="5" hidden="1">'Sch-1 dis'!$A$1:$G$84</definedName>
    <definedName name="Z_1E0C44A1_9358_4FBD_8C2C_4DB661DA1476_.wvu.PrintArea" localSheetId="6" hidden="1">'Sch-2'!$A$1:$J$98</definedName>
    <definedName name="Z_1E0C44A1_9358_4FBD_8C2C_4DB661DA1476_.wvu.PrintArea" localSheetId="7" hidden="1">'Sch-2 Dis'!$A$1:$F$62</definedName>
    <definedName name="Z_1E0C44A1_9358_4FBD_8C2C_4DB661DA1476_.wvu.PrintArea" localSheetId="8" hidden="1">'Sch-3 '!$A$1:$Q$66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'Sch-1'!$A$19:$O$88</definedName>
    <definedName name="Z_223BC0FC_814D_40F0_9795_CE82A16FF3A5_.wvu.FilterData" localSheetId="5" hidden="1">'Sch-1 dis'!$A$16:$B$21</definedName>
    <definedName name="Z_223BC0FC_814D_40F0_9795_CE82A16FF3A5_.wvu.FilterData" localSheetId="6" hidden="1">'Sch-2'!$G$18:$J$89</definedName>
    <definedName name="Z_223BC0FC_814D_40F0_9795_CE82A16FF3A5_.wvu.FilterData" localSheetId="7" hidden="1">'Sch-2 Dis'!$A$15:$F$56</definedName>
    <definedName name="Z_223BC0FC_814D_40F0_9795_CE82A16FF3A5_.wvu.FilterData" localSheetId="8" hidden="1">'Sch-3 '!$A$18:$P$60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'Sch-1'!$A$1:$O$99</definedName>
    <definedName name="Z_223BC0FC_814D_40F0_9795_CE82A16FF3A5_.wvu.PrintArea" localSheetId="5" hidden="1">'Sch-1 dis'!$A$1:$G$84</definedName>
    <definedName name="Z_223BC0FC_814D_40F0_9795_CE82A16FF3A5_.wvu.PrintArea" localSheetId="6" hidden="1">'Sch-2'!$A$1:$J$96</definedName>
    <definedName name="Z_223BC0FC_814D_40F0_9795_CE82A16FF3A5_.wvu.PrintArea" localSheetId="7" hidden="1">'Sch-2 Dis'!$A$1:$F$62</definedName>
    <definedName name="Z_223BC0FC_814D_40F0_9795_CE82A16FF3A5_.wvu.PrintArea" localSheetId="8" hidden="1">'Sch-3 '!$A$1:$P$66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692A7A_85BA_4DA9_9577_437354D3D238_.wvu.Cols" localSheetId="22" hidden="1">'Bid Form 2nd Envelope'!$G:$K,'Bid Form 2nd Envelope'!$Y:$AN</definedName>
    <definedName name="Z_27692A7A_85BA_4DA9_9577_437354D3D238_.wvu.Cols" localSheetId="18" hidden="1">Discount!$H:$K</definedName>
    <definedName name="Z_27692A7A_85BA_4DA9_9577_437354D3D238_.wvu.Cols" localSheetId="3" hidden="1">'Names of Bidder'!$H:$R,'Names of Bidder'!$Z:$AC</definedName>
    <definedName name="Z_27692A7A_85BA_4DA9_9577_437354D3D238_.wvu.Cols" localSheetId="4" hidden="1">'Sch-1'!$O:$R,'Sch-1'!$AD:$AM</definedName>
    <definedName name="Z_27692A7A_85BA_4DA9_9577_437354D3D238_.wvu.Cols" localSheetId="7" hidden="1">'Sch-2 Dis'!$K:$Q</definedName>
    <definedName name="Z_27692A7A_85BA_4DA9_9577_437354D3D238_.wvu.Cols" localSheetId="8" hidden="1">'Sch-3 '!$Q:$T,'Sch-3 '!$AK:$AP</definedName>
    <definedName name="Z_27692A7A_85BA_4DA9_9577_437354D3D238_.wvu.Cols" localSheetId="9" hidden="1">'Sch-3 Dis'!$AA:$AF</definedName>
    <definedName name="Z_27692A7A_85BA_4DA9_9577_437354D3D238_.wvu.Cols" localSheetId="10" hidden="1">'Sch-4'!$R:$S</definedName>
    <definedName name="Z_27692A7A_85BA_4DA9_9577_437354D3D238_.wvu.Cols" localSheetId="11" hidden="1">'Sch-4b'!$R:$S</definedName>
    <definedName name="Z_27692A7A_85BA_4DA9_9577_437354D3D238_.wvu.Cols" localSheetId="12" hidden="1">'Sch-5'!$I:$P</definedName>
    <definedName name="Z_27692A7A_85BA_4DA9_9577_437354D3D238_.wvu.Cols" localSheetId="16" hidden="1">'Sch-7'!$P:$R,'Sch-7'!$AG:$AM</definedName>
    <definedName name="Z_27692A7A_85BA_4DA9_9577_437354D3D238_.wvu.Cols" localSheetId="17" hidden="1">'Sch-7 Dis'!$AD:$AJ</definedName>
    <definedName name="Z_27692A7A_85BA_4DA9_9577_437354D3D238_.wvu.FilterData" localSheetId="4" hidden="1">'Sch-1'!$A$19:$AZ$19</definedName>
    <definedName name="Z_27692A7A_85BA_4DA9_9577_437354D3D238_.wvu.FilterData" localSheetId="5" hidden="1">'Sch-1 dis'!$A$16:$B$21</definedName>
    <definedName name="Z_27692A7A_85BA_4DA9_9577_437354D3D238_.wvu.FilterData" localSheetId="6" hidden="1">'Sch-2'!$G$18:$J$89</definedName>
    <definedName name="Z_27692A7A_85BA_4DA9_9577_437354D3D238_.wvu.FilterData" localSheetId="7" hidden="1">'Sch-2 Dis'!$A$15:$F$56</definedName>
    <definedName name="Z_27692A7A_85BA_4DA9_9577_437354D3D238_.wvu.FilterData" localSheetId="8" hidden="1">'Sch-3 '!$A$18:$BB$58</definedName>
    <definedName name="Z_27692A7A_85BA_4DA9_9577_437354D3D238_.wvu.FilterData" localSheetId="9" hidden="1">'Sch-3 Dis'!$A$15:$F$81</definedName>
    <definedName name="Z_27692A7A_85BA_4DA9_9577_437354D3D238_.wvu.PrintArea" localSheetId="22" hidden="1">'Bid Form 2nd Envelope'!$A$1:$F$68</definedName>
    <definedName name="Z_27692A7A_85BA_4DA9_9577_437354D3D238_.wvu.PrintArea" localSheetId="1" hidden="1">Cover!$A$1:$F$15</definedName>
    <definedName name="Z_27692A7A_85BA_4DA9_9577_437354D3D238_.wvu.PrintArea" localSheetId="18" hidden="1">Discount!$A$2:$G$43</definedName>
    <definedName name="Z_27692A7A_85BA_4DA9_9577_437354D3D238_.wvu.PrintArea" localSheetId="20" hidden="1">'Entry Tax'!$A$1:$E$16</definedName>
    <definedName name="Z_27692A7A_85BA_4DA9_9577_437354D3D238_.wvu.PrintArea" localSheetId="2" hidden="1">Instructions!$A$1:$C$54</definedName>
    <definedName name="Z_27692A7A_85BA_4DA9_9577_437354D3D238_.wvu.PrintArea" localSheetId="3" hidden="1">'Names of Bidder'!$B$1:$G$32</definedName>
    <definedName name="Z_27692A7A_85BA_4DA9_9577_437354D3D238_.wvu.PrintArea" localSheetId="19" hidden="1">Octroi!$A$1:$E$16</definedName>
    <definedName name="Z_27692A7A_85BA_4DA9_9577_437354D3D238_.wvu.PrintArea" localSheetId="21" hidden="1">'Other Taxes &amp; Duties'!$A$1:$F$16</definedName>
    <definedName name="Z_27692A7A_85BA_4DA9_9577_437354D3D238_.wvu.PrintArea" localSheetId="24" hidden="1">'Q &amp; C'!$A$1:$F$38</definedName>
    <definedName name="Z_27692A7A_85BA_4DA9_9577_437354D3D238_.wvu.PrintArea" localSheetId="23" hidden="1">'Q &amp; C (2)'!$A$1:$F$44</definedName>
    <definedName name="Z_27692A7A_85BA_4DA9_9577_437354D3D238_.wvu.PrintArea" localSheetId="4" hidden="1">'Sch-1'!$A$1:$O$99</definedName>
    <definedName name="Z_27692A7A_85BA_4DA9_9577_437354D3D238_.wvu.PrintArea" localSheetId="5" hidden="1">'Sch-1 dis'!$A$1:$G$84</definedName>
    <definedName name="Z_27692A7A_85BA_4DA9_9577_437354D3D238_.wvu.PrintArea" localSheetId="6" hidden="1">'Sch-2'!$A$1:$J$98</definedName>
    <definedName name="Z_27692A7A_85BA_4DA9_9577_437354D3D238_.wvu.PrintArea" localSheetId="7" hidden="1">'Sch-2 Dis'!$A$1:$F$62</definedName>
    <definedName name="Z_27692A7A_85BA_4DA9_9577_437354D3D238_.wvu.PrintArea" localSheetId="8" hidden="1">'Sch-3 '!$A$1:$Q$66</definedName>
    <definedName name="Z_27692A7A_85BA_4DA9_9577_437354D3D238_.wvu.PrintArea" localSheetId="9" hidden="1">'Sch-3 Dis'!$A$1:$F$87</definedName>
    <definedName name="Z_27692A7A_85BA_4DA9_9577_437354D3D238_.wvu.PrintArea" localSheetId="10" hidden="1">'Sch-4'!$A$1:$Q$29</definedName>
    <definedName name="Z_27692A7A_85BA_4DA9_9577_437354D3D238_.wvu.PrintArea" localSheetId="11" hidden="1">'Sch-4b'!$A$1:$Q$37</definedName>
    <definedName name="Z_27692A7A_85BA_4DA9_9577_437354D3D238_.wvu.PrintArea" localSheetId="12" hidden="1">'Sch-5'!$A$1:$E$26</definedName>
    <definedName name="Z_27692A7A_85BA_4DA9_9577_437354D3D238_.wvu.PrintArea" localSheetId="13" hidden="1">'Sch-5 Dis'!$A$1:$E$26</definedName>
    <definedName name="Z_27692A7A_85BA_4DA9_9577_437354D3D238_.wvu.PrintArea" localSheetId="14" hidden="1">'Sch-6'!$A$1:$D$33</definedName>
    <definedName name="Z_27692A7A_85BA_4DA9_9577_437354D3D238_.wvu.PrintArea" localSheetId="15" hidden="1">'Sch-6 After Discount'!$A$1:$D$33</definedName>
    <definedName name="Z_27692A7A_85BA_4DA9_9577_437354D3D238_.wvu.PrintArea" localSheetId="16" hidden="1">'Sch-7'!$A$1:$N$25</definedName>
    <definedName name="Z_27692A7A_85BA_4DA9_9577_437354D3D238_.wvu.PrintArea" localSheetId="17" hidden="1">'Sch-7 Dis'!$A$1:$G$28</definedName>
    <definedName name="Z_27692A7A_85BA_4DA9_9577_437354D3D238_.wvu.PrintTitles" localSheetId="4" hidden="1">'Sch-1'!$15:$17</definedName>
    <definedName name="Z_27692A7A_85BA_4DA9_9577_437354D3D238_.wvu.PrintTitles" localSheetId="5" hidden="1">'Sch-1 dis'!$14:$16</definedName>
    <definedName name="Z_27692A7A_85BA_4DA9_9577_437354D3D238_.wvu.PrintTitles" localSheetId="6" hidden="1">'Sch-2'!$15:$17</definedName>
    <definedName name="Z_27692A7A_85BA_4DA9_9577_437354D3D238_.wvu.PrintTitles" localSheetId="7" hidden="1">'Sch-2 Dis'!$13:$15</definedName>
    <definedName name="Z_27692A7A_85BA_4DA9_9577_437354D3D238_.wvu.PrintTitles" localSheetId="8" hidden="1">'Sch-3 '!$13:$17</definedName>
    <definedName name="Z_27692A7A_85BA_4DA9_9577_437354D3D238_.wvu.PrintTitles" localSheetId="9" hidden="1">'Sch-3 Dis'!$13:$15</definedName>
    <definedName name="Z_27692A7A_85BA_4DA9_9577_437354D3D238_.wvu.PrintTitles" localSheetId="12" hidden="1">'Sch-5'!$3:$13</definedName>
    <definedName name="Z_27692A7A_85BA_4DA9_9577_437354D3D238_.wvu.PrintTitles" localSheetId="13" hidden="1">'Sch-5 Dis'!$3:$13</definedName>
    <definedName name="Z_27692A7A_85BA_4DA9_9577_437354D3D238_.wvu.PrintTitles" localSheetId="14" hidden="1">'Sch-6'!$3:$13</definedName>
    <definedName name="Z_27692A7A_85BA_4DA9_9577_437354D3D238_.wvu.PrintTitles" localSheetId="15" hidden="1">'Sch-6 After Discount'!$3:$13</definedName>
    <definedName name="Z_27692A7A_85BA_4DA9_9577_437354D3D238_.wvu.PrintTitles" localSheetId="16" hidden="1">'Sch-7'!$14:$14</definedName>
    <definedName name="Z_27692A7A_85BA_4DA9_9577_437354D3D238_.wvu.PrintTitles" localSheetId="17" hidden="1">'Sch-7 Dis'!$14:$14</definedName>
    <definedName name="Z_27692A7A_85BA_4DA9_9577_437354D3D238_.wvu.Rows" localSheetId="22" hidden="1">'Bid Form 2nd Envelope'!$25:$25</definedName>
    <definedName name="Z_27692A7A_85BA_4DA9_9577_437354D3D238_.wvu.Rows" localSheetId="1" hidden="1">Cover!$7:$7</definedName>
    <definedName name="Z_27692A7A_85BA_4DA9_9577_437354D3D238_.wvu.Rows" localSheetId="18" hidden="1">Discount!$22:$22,Discount!$29:$29,Discount!$32:$34</definedName>
    <definedName name="Z_27692A7A_85BA_4DA9_9577_437354D3D238_.wvu.Rows" localSheetId="2" hidden="1">Instructions!$35:$36</definedName>
    <definedName name="Z_27692A7A_85BA_4DA9_9577_437354D3D238_.wvu.Rows" localSheetId="4" hidden="1">'Sch-1'!$90:$92</definedName>
    <definedName name="Z_27692A7A_85BA_4DA9_9577_437354D3D238_.wvu.Rows" localSheetId="8" hidden="1">'Sch-3 '!$61:$61</definedName>
    <definedName name="Z_27692A7A_85BA_4DA9_9577_437354D3D238_.wvu.Rows" localSheetId="14" hidden="1">'Sch-6'!$22:$23</definedName>
    <definedName name="Z_27692A7A_85BA_4DA9_9577_437354D3D238_.wvu.Rows" localSheetId="15" hidden="1">'Sch-6 After Discount'!$22:$23</definedName>
    <definedName name="Z_27692A7A_85BA_4DA9_9577_437354D3D238_.wvu.Rows" localSheetId="16" hidden="1">'Sch-7'!$17:$18,'Sch-7'!$98:$216</definedName>
    <definedName name="Z_27692A7A_85BA_4DA9_9577_437354D3D238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'Sch-1'!$A$19:$O$88</definedName>
    <definedName name="Z_27A45B7A_04F2_4516_B80B_5ED0825D4ED3_.wvu.FilterData" localSheetId="5" hidden="1">'Sch-1 dis'!$A$16:$B$21</definedName>
    <definedName name="Z_27A45B7A_04F2_4516_B80B_5ED0825D4ED3_.wvu.FilterData" localSheetId="6" hidden="1">'Sch-2'!$G$18:$J$89</definedName>
    <definedName name="Z_27A45B7A_04F2_4516_B80B_5ED0825D4ED3_.wvu.FilterData" localSheetId="7" hidden="1">'Sch-2 Dis'!$A$15:$F$56</definedName>
    <definedName name="Z_27A45B7A_04F2_4516_B80B_5ED0825D4ED3_.wvu.FilterData" localSheetId="8" hidden="1">'Sch-3 '!$A$18:$P$60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'Sch-1'!$A$1:$O$100</definedName>
    <definedName name="Z_27A45B7A_04F2_4516_B80B_5ED0825D4ED3_.wvu.PrintArea" localSheetId="5" hidden="1">'Sch-1 dis'!$A$1:$G$84</definedName>
    <definedName name="Z_27A45B7A_04F2_4516_B80B_5ED0825D4ED3_.wvu.PrintArea" localSheetId="6" hidden="1">'Sch-2'!$A$1:$J$97</definedName>
    <definedName name="Z_27A45B7A_04F2_4516_B80B_5ED0825D4ED3_.wvu.PrintArea" localSheetId="7" hidden="1">'Sch-2 Dis'!$A$1:$F$62</definedName>
    <definedName name="Z_27A45B7A_04F2_4516_B80B_5ED0825D4ED3_.wvu.PrintArea" localSheetId="8" hidden="1">'Sch-3 '!$A$1:$P$67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83E1266_F7EB_4547_BBEC_59BD72B9AE8B_.wvu.Cols" localSheetId="22" hidden="1">'Bid Form 2nd Envelope'!$G:$K,'Bid Form 2nd Envelope'!$Y:$AN</definedName>
    <definedName name="Z_483E1266_F7EB_4547_BBEC_59BD72B9AE8B_.wvu.Cols" localSheetId="18" hidden="1">Discount!$H:$K</definedName>
    <definedName name="Z_483E1266_F7EB_4547_BBEC_59BD72B9AE8B_.wvu.Cols" localSheetId="3" hidden="1">'Names of Bidder'!$H:$R,'Names of Bidder'!$Z:$AC</definedName>
    <definedName name="Z_483E1266_F7EB_4547_BBEC_59BD72B9AE8B_.wvu.Cols" localSheetId="4" hidden="1">'Sch-1'!$O:$R,'Sch-1'!$AD:$AM</definedName>
    <definedName name="Z_483E1266_F7EB_4547_BBEC_59BD72B9AE8B_.wvu.Cols" localSheetId="7" hidden="1">'Sch-2 Dis'!$K:$Q</definedName>
    <definedName name="Z_483E1266_F7EB_4547_BBEC_59BD72B9AE8B_.wvu.Cols" localSheetId="8" hidden="1">'Sch-3 '!$Q:$T,'Sch-3 '!$AK:$AP</definedName>
    <definedName name="Z_483E1266_F7EB_4547_BBEC_59BD72B9AE8B_.wvu.Cols" localSheetId="9" hidden="1">'Sch-3 Dis'!$AA:$AF</definedName>
    <definedName name="Z_483E1266_F7EB_4547_BBEC_59BD72B9AE8B_.wvu.Cols" localSheetId="10" hidden="1">'Sch-4'!$R:$S</definedName>
    <definedName name="Z_483E1266_F7EB_4547_BBEC_59BD72B9AE8B_.wvu.Cols" localSheetId="11" hidden="1">'Sch-4b'!$R:$S</definedName>
    <definedName name="Z_483E1266_F7EB_4547_BBEC_59BD72B9AE8B_.wvu.Cols" localSheetId="12" hidden="1">'Sch-5'!$I:$P</definedName>
    <definedName name="Z_483E1266_F7EB_4547_BBEC_59BD72B9AE8B_.wvu.Cols" localSheetId="16" hidden="1">'Sch-7'!$P:$R,'Sch-7'!$AG:$AM</definedName>
    <definedName name="Z_483E1266_F7EB_4547_BBEC_59BD72B9AE8B_.wvu.Cols" localSheetId="17" hidden="1">'Sch-7 Dis'!$AD:$AJ</definedName>
    <definedName name="Z_483E1266_F7EB_4547_BBEC_59BD72B9AE8B_.wvu.FilterData" localSheetId="4" hidden="1">'Sch-1'!$A$19:$AZ$19</definedName>
    <definedName name="Z_483E1266_F7EB_4547_BBEC_59BD72B9AE8B_.wvu.FilterData" localSheetId="5" hidden="1">'Sch-1 dis'!$A$16:$B$21</definedName>
    <definedName name="Z_483E1266_F7EB_4547_BBEC_59BD72B9AE8B_.wvu.FilterData" localSheetId="6" hidden="1">'Sch-2'!$G$18:$J$89</definedName>
    <definedName name="Z_483E1266_F7EB_4547_BBEC_59BD72B9AE8B_.wvu.FilterData" localSheetId="7" hidden="1">'Sch-2 Dis'!$A$15:$F$56</definedName>
    <definedName name="Z_483E1266_F7EB_4547_BBEC_59BD72B9AE8B_.wvu.FilterData" localSheetId="8" hidden="1">'Sch-3 '!$A$18:$BB$58</definedName>
    <definedName name="Z_483E1266_F7EB_4547_BBEC_59BD72B9AE8B_.wvu.FilterData" localSheetId="9" hidden="1">'Sch-3 Dis'!$A$15:$F$81</definedName>
    <definedName name="Z_483E1266_F7EB_4547_BBEC_59BD72B9AE8B_.wvu.PrintArea" localSheetId="22" hidden="1">'Bid Form 2nd Envelope'!$A$1:$F$68</definedName>
    <definedName name="Z_483E1266_F7EB_4547_BBEC_59BD72B9AE8B_.wvu.PrintArea" localSheetId="1" hidden="1">Cover!$A$1:$F$15</definedName>
    <definedName name="Z_483E1266_F7EB_4547_BBEC_59BD72B9AE8B_.wvu.PrintArea" localSheetId="18" hidden="1">Discount!$A$2:$G$43</definedName>
    <definedName name="Z_483E1266_F7EB_4547_BBEC_59BD72B9AE8B_.wvu.PrintArea" localSheetId="20" hidden="1">'Entry Tax'!$A$1:$E$16</definedName>
    <definedName name="Z_483E1266_F7EB_4547_BBEC_59BD72B9AE8B_.wvu.PrintArea" localSheetId="2" hidden="1">Instructions!$A$1:$C$54</definedName>
    <definedName name="Z_483E1266_F7EB_4547_BBEC_59BD72B9AE8B_.wvu.PrintArea" localSheetId="3" hidden="1">'Names of Bidder'!$B$1:$G$32</definedName>
    <definedName name="Z_483E1266_F7EB_4547_BBEC_59BD72B9AE8B_.wvu.PrintArea" localSheetId="19" hidden="1">Octroi!$A$1:$E$16</definedName>
    <definedName name="Z_483E1266_F7EB_4547_BBEC_59BD72B9AE8B_.wvu.PrintArea" localSheetId="21" hidden="1">'Other Taxes &amp; Duties'!$A$1:$F$16</definedName>
    <definedName name="Z_483E1266_F7EB_4547_BBEC_59BD72B9AE8B_.wvu.PrintArea" localSheetId="24" hidden="1">'Q &amp; C'!$A$1:$F$38</definedName>
    <definedName name="Z_483E1266_F7EB_4547_BBEC_59BD72B9AE8B_.wvu.PrintArea" localSheetId="23" hidden="1">'Q &amp; C (2)'!$A$1:$F$44</definedName>
    <definedName name="Z_483E1266_F7EB_4547_BBEC_59BD72B9AE8B_.wvu.PrintArea" localSheetId="4" hidden="1">'Sch-1'!$A$1:$O$99</definedName>
    <definedName name="Z_483E1266_F7EB_4547_BBEC_59BD72B9AE8B_.wvu.PrintArea" localSheetId="5" hidden="1">'Sch-1 dis'!$A$1:$G$84</definedName>
    <definedName name="Z_483E1266_F7EB_4547_BBEC_59BD72B9AE8B_.wvu.PrintArea" localSheetId="6" hidden="1">'Sch-2'!$A$1:$J$98</definedName>
    <definedName name="Z_483E1266_F7EB_4547_BBEC_59BD72B9AE8B_.wvu.PrintArea" localSheetId="7" hidden="1">'Sch-2 Dis'!$A$1:$F$62</definedName>
    <definedName name="Z_483E1266_F7EB_4547_BBEC_59BD72B9AE8B_.wvu.PrintArea" localSheetId="8" hidden="1">'Sch-3 '!$A$1:$Q$66</definedName>
    <definedName name="Z_483E1266_F7EB_4547_BBEC_59BD72B9AE8B_.wvu.PrintArea" localSheetId="9" hidden="1">'Sch-3 Dis'!$A$1:$F$87</definedName>
    <definedName name="Z_483E1266_F7EB_4547_BBEC_59BD72B9AE8B_.wvu.PrintArea" localSheetId="10" hidden="1">'Sch-4'!$A$1:$Q$29</definedName>
    <definedName name="Z_483E1266_F7EB_4547_BBEC_59BD72B9AE8B_.wvu.PrintArea" localSheetId="11" hidden="1">'Sch-4b'!$A$1:$Q$37</definedName>
    <definedName name="Z_483E1266_F7EB_4547_BBEC_59BD72B9AE8B_.wvu.PrintArea" localSheetId="12" hidden="1">'Sch-5'!$A$1:$E$26</definedName>
    <definedName name="Z_483E1266_F7EB_4547_BBEC_59BD72B9AE8B_.wvu.PrintArea" localSheetId="13" hidden="1">'Sch-5 Dis'!$A$1:$E$26</definedName>
    <definedName name="Z_483E1266_F7EB_4547_BBEC_59BD72B9AE8B_.wvu.PrintArea" localSheetId="14" hidden="1">'Sch-6'!$A$1:$D$33</definedName>
    <definedName name="Z_483E1266_F7EB_4547_BBEC_59BD72B9AE8B_.wvu.PrintArea" localSheetId="15" hidden="1">'Sch-6 After Discount'!$A$1:$D$33</definedName>
    <definedName name="Z_483E1266_F7EB_4547_BBEC_59BD72B9AE8B_.wvu.PrintArea" localSheetId="16" hidden="1">'Sch-7'!$A$1:$N$25</definedName>
    <definedName name="Z_483E1266_F7EB_4547_BBEC_59BD72B9AE8B_.wvu.PrintArea" localSheetId="17" hidden="1">'Sch-7 Dis'!$A$1:$G$28</definedName>
    <definedName name="Z_483E1266_F7EB_4547_BBEC_59BD72B9AE8B_.wvu.PrintTitles" localSheetId="4" hidden="1">'Sch-1'!$15:$17</definedName>
    <definedName name="Z_483E1266_F7EB_4547_BBEC_59BD72B9AE8B_.wvu.PrintTitles" localSheetId="5" hidden="1">'Sch-1 dis'!$14:$16</definedName>
    <definedName name="Z_483E1266_F7EB_4547_BBEC_59BD72B9AE8B_.wvu.PrintTitles" localSheetId="6" hidden="1">'Sch-2'!$15:$17</definedName>
    <definedName name="Z_483E1266_F7EB_4547_BBEC_59BD72B9AE8B_.wvu.PrintTitles" localSheetId="7" hidden="1">'Sch-2 Dis'!$13:$15</definedName>
    <definedName name="Z_483E1266_F7EB_4547_BBEC_59BD72B9AE8B_.wvu.PrintTitles" localSheetId="8" hidden="1">'Sch-3 '!$13:$17</definedName>
    <definedName name="Z_483E1266_F7EB_4547_BBEC_59BD72B9AE8B_.wvu.PrintTitles" localSheetId="9" hidden="1">'Sch-3 Dis'!$13:$15</definedName>
    <definedName name="Z_483E1266_F7EB_4547_BBEC_59BD72B9AE8B_.wvu.PrintTitles" localSheetId="12" hidden="1">'Sch-5'!$3:$13</definedName>
    <definedName name="Z_483E1266_F7EB_4547_BBEC_59BD72B9AE8B_.wvu.PrintTitles" localSheetId="13" hidden="1">'Sch-5 Dis'!$3:$13</definedName>
    <definedName name="Z_483E1266_F7EB_4547_BBEC_59BD72B9AE8B_.wvu.PrintTitles" localSheetId="14" hidden="1">'Sch-6'!$3:$13</definedName>
    <definedName name="Z_483E1266_F7EB_4547_BBEC_59BD72B9AE8B_.wvu.PrintTitles" localSheetId="15" hidden="1">'Sch-6 After Discount'!$3:$13</definedName>
    <definedName name="Z_483E1266_F7EB_4547_BBEC_59BD72B9AE8B_.wvu.PrintTitles" localSheetId="16" hidden="1">'Sch-7'!$14:$14</definedName>
    <definedName name="Z_483E1266_F7EB_4547_BBEC_59BD72B9AE8B_.wvu.PrintTitles" localSheetId="17" hidden="1">'Sch-7 Dis'!$14:$14</definedName>
    <definedName name="Z_483E1266_F7EB_4547_BBEC_59BD72B9AE8B_.wvu.Rows" localSheetId="22" hidden="1">'Bid Form 2nd Envelope'!$25:$25</definedName>
    <definedName name="Z_483E1266_F7EB_4547_BBEC_59BD72B9AE8B_.wvu.Rows" localSheetId="1" hidden="1">Cover!$7:$7</definedName>
    <definedName name="Z_483E1266_F7EB_4547_BBEC_59BD72B9AE8B_.wvu.Rows" localSheetId="18" hidden="1">Discount!$22:$22,Discount!$29:$29,Discount!$32:$34</definedName>
    <definedName name="Z_483E1266_F7EB_4547_BBEC_59BD72B9AE8B_.wvu.Rows" localSheetId="2" hidden="1">Instructions!$35:$36</definedName>
    <definedName name="Z_483E1266_F7EB_4547_BBEC_59BD72B9AE8B_.wvu.Rows" localSheetId="4" hidden="1">'Sch-1'!$90:$92</definedName>
    <definedName name="Z_483E1266_F7EB_4547_BBEC_59BD72B9AE8B_.wvu.Rows" localSheetId="8" hidden="1">'Sch-3 '!$61:$61</definedName>
    <definedName name="Z_483E1266_F7EB_4547_BBEC_59BD72B9AE8B_.wvu.Rows" localSheetId="14" hidden="1">'Sch-6'!$22:$23</definedName>
    <definedName name="Z_483E1266_F7EB_4547_BBEC_59BD72B9AE8B_.wvu.Rows" localSheetId="15" hidden="1">'Sch-6 After Discount'!$22:$23</definedName>
    <definedName name="Z_483E1266_F7EB_4547_BBEC_59BD72B9AE8B_.wvu.Rows" localSheetId="16" hidden="1">'Sch-7'!$17:$18,'Sch-7'!$98:$216</definedName>
    <definedName name="Z_483E1266_F7EB_4547_BBEC_59BD72B9AE8B_.wvu.Rows" localSheetId="17" hidden="1">'Sch-7 Dis'!$104:$222</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'Sch-1'!$A$19:$AY$88</definedName>
    <definedName name="Z_498493C3_769C_4143_9114_C68CD1D40B11_.wvu.FilterData" localSheetId="5" hidden="1">'Sch-1 dis'!$A$16:$B$21</definedName>
    <definedName name="Z_498493C3_769C_4143_9114_C68CD1D40B11_.wvu.FilterData" localSheetId="6" hidden="1">'Sch-2'!$G$18:$J$89</definedName>
    <definedName name="Z_498493C3_769C_4143_9114_C68CD1D40B11_.wvu.FilterData" localSheetId="7" hidden="1">'Sch-2 Dis'!$A$15:$F$56</definedName>
    <definedName name="Z_498493C3_769C_4143_9114_C68CD1D40B11_.wvu.FilterData" localSheetId="8" hidden="1">'Sch-3 '!$A$18:$BB$58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'Sch-1'!$A$1:$O$99</definedName>
    <definedName name="Z_498493C3_769C_4143_9114_C68CD1D40B11_.wvu.PrintArea" localSheetId="5" hidden="1">'Sch-1 dis'!$A$1:$G$84</definedName>
    <definedName name="Z_498493C3_769C_4143_9114_C68CD1D40B11_.wvu.PrintArea" localSheetId="6" hidden="1">'Sch-2'!$A$1:$J$98</definedName>
    <definedName name="Z_498493C3_769C_4143_9114_C68CD1D40B11_.wvu.PrintArea" localSheetId="7" hidden="1">'Sch-2 Dis'!$A$1:$F$62</definedName>
    <definedName name="Z_498493C3_769C_4143_9114_C68CD1D40B11_.wvu.PrintArea" localSheetId="8" hidden="1">'Sch-3 '!$A$1:$Q$66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'Sch-1'!$A$19:$O$88</definedName>
    <definedName name="Z_4AA1107B_A795_4744_B566_827168772C7A_.wvu.FilterData" localSheetId="5" hidden="1">'Sch-1 dis'!$A$16:$B$21</definedName>
    <definedName name="Z_4AA1107B_A795_4744_B566_827168772C7A_.wvu.FilterData" localSheetId="6" hidden="1">'Sch-2'!$G$18:$J$89</definedName>
    <definedName name="Z_4AA1107B_A795_4744_B566_827168772C7A_.wvu.FilterData" localSheetId="7" hidden="1">'Sch-2 Dis'!$A$15:$F$56</definedName>
    <definedName name="Z_4AA1107B_A795_4744_B566_827168772C7A_.wvu.FilterData" localSheetId="8" hidden="1">'Sch-3 '!$A$18:$P$60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'Sch-1'!$A$1:$O$99</definedName>
    <definedName name="Z_4AA1107B_A795_4744_B566_827168772C7A_.wvu.PrintArea" localSheetId="5" hidden="1">'Sch-1 dis'!$A$1:$G$84</definedName>
    <definedName name="Z_4AA1107B_A795_4744_B566_827168772C7A_.wvu.PrintArea" localSheetId="6" hidden="1">'Sch-2'!$A$1:$J$96</definedName>
    <definedName name="Z_4AA1107B_A795_4744_B566_827168772C7A_.wvu.PrintArea" localSheetId="7" hidden="1">'Sch-2 Dis'!$A$1:$F$62</definedName>
    <definedName name="Z_4AA1107B_A795_4744_B566_827168772C7A_.wvu.PrintArea" localSheetId="8" hidden="1">'Sch-3 '!$A$1:$P$66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'Sch-1'!$A$1:$O$100</definedName>
    <definedName name="Z_4F65FF32_EC61_4022_A399_2986D7B6B8B3_.wvu.PrintArea" localSheetId="5" hidden="1">'Sch-1 dis'!$A$1:$G$84</definedName>
    <definedName name="Z_4F65FF32_EC61_4022_A399_2986D7B6B8B3_.wvu.PrintArea" localSheetId="6" hidden="1">'Sch-2'!$A$1:$J$88</definedName>
    <definedName name="Z_4F65FF32_EC61_4022_A399_2986D7B6B8B3_.wvu.PrintArea" localSheetId="7" hidden="1">'Sch-2 Dis'!$A$1:$F$55</definedName>
    <definedName name="Z_4F65FF32_EC61_4022_A399_2986D7B6B8B3_.wvu.PrintArea" localSheetId="8" hidden="1">'Sch-3 '!$A$1:$P$59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'Sch-1'!$125:$191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'Sch-1'!$A$19:$O$88</definedName>
    <definedName name="Z_7487ED9F_BBED_4B2A_9631_22F1A430946B_.wvu.FilterData" localSheetId="5" hidden="1">'Sch-1 dis'!$A$16:$B$21</definedName>
    <definedName name="Z_7487ED9F_BBED_4B2A_9631_22F1A430946B_.wvu.FilterData" localSheetId="6" hidden="1">'Sch-2'!$G$18:$J$89</definedName>
    <definedName name="Z_7487ED9F_BBED_4B2A_9631_22F1A430946B_.wvu.FilterData" localSheetId="7" hidden="1">'Sch-2 Dis'!$A$15:$F$56</definedName>
    <definedName name="Z_7487ED9F_BBED_4B2A_9631_22F1A430946B_.wvu.FilterData" localSheetId="8" hidden="1">'Sch-3 '!$A$18:$P$60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'Sch-1'!$A$1:$O$99</definedName>
    <definedName name="Z_7487ED9F_BBED_4B2A_9631_22F1A430946B_.wvu.PrintArea" localSheetId="5" hidden="1">'Sch-1 dis'!$A$1:$G$84</definedName>
    <definedName name="Z_7487ED9F_BBED_4B2A_9631_22F1A430946B_.wvu.PrintArea" localSheetId="6" hidden="1">'Sch-2'!$A$1:$J$96</definedName>
    <definedName name="Z_7487ED9F_BBED_4B2A_9631_22F1A430946B_.wvu.PrintArea" localSheetId="7" hidden="1">'Sch-2 Dis'!$A$1:$F$62</definedName>
    <definedName name="Z_7487ED9F_BBED_4B2A_9631_22F1A430946B_.wvu.PrintArea" localSheetId="8" hidden="1">'Sch-3 '!$A$1:$P$66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'Sch-1'!$A$19:$AZ$19</definedName>
    <definedName name="Z_8909CFDD_4F29_4C72_886E_908773EE94A2_.wvu.FilterData" localSheetId="5" hidden="1">'Sch-1 dis'!$A$16:$B$21</definedName>
    <definedName name="Z_8909CFDD_4F29_4C72_886E_908773EE94A2_.wvu.FilterData" localSheetId="6" hidden="1">'Sch-2'!$G$18:$J$89</definedName>
    <definedName name="Z_8909CFDD_4F29_4C72_886E_908773EE94A2_.wvu.FilterData" localSheetId="7" hidden="1">'Sch-2 Dis'!$A$15:$F$56</definedName>
    <definedName name="Z_8909CFDD_4F29_4C72_886E_908773EE94A2_.wvu.FilterData" localSheetId="8" hidden="1">'Sch-3 '!$A$18:$BB$58</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'Sch-1'!$A$1:$O$99</definedName>
    <definedName name="Z_8909CFDD_4F29_4C72_886E_908773EE94A2_.wvu.PrintArea" localSheetId="5" hidden="1">'Sch-1 dis'!$A$1:$G$84</definedName>
    <definedName name="Z_8909CFDD_4F29_4C72_886E_908773EE94A2_.wvu.PrintArea" localSheetId="6" hidden="1">'Sch-2'!$A$1:$J$98</definedName>
    <definedName name="Z_8909CFDD_4F29_4C72_886E_908773EE94A2_.wvu.PrintArea" localSheetId="7" hidden="1">'Sch-2 Dis'!$A$1:$F$62</definedName>
    <definedName name="Z_8909CFDD_4F29_4C72_886E_908773EE94A2_.wvu.PrintArea" localSheetId="8" hidden="1">'Sch-3 '!$A$1:$Q$66</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'Sch-1'!$A$19:$AY$88</definedName>
    <definedName name="Z_A34CC49F_E309_4C23_B4F6_1E3B307C10D1_.wvu.FilterData" localSheetId="5" hidden="1">'Sch-1 dis'!$A$16:$B$21</definedName>
    <definedName name="Z_A34CC49F_E309_4C23_B4F6_1E3B307C10D1_.wvu.FilterData" localSheetId="6" hidden="1">'Sch-2'!$G$18:$J$89</definedName>
    <definedName name="Z_A34CC49F_E309_4C23_B4F6_1E3B307C10D1_.wvu.FilterData" localSheetId="7" hidden="1">'Sch-2 Dis'!$A$15:$F$56</definedName>
    <definedName name="Z_A34CC49F_E309_4C23_B4F6_1E3B307C10D1_.wvu.FilterData" localSheetId="8" hidden="1">'Sch-3 '!$A$18:$BB$58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'Sch-1'!$A$1:$O$99</definedName>
    <definedName name="Z_A34CC49F_E309_4C23_B4F6_1E3B307C10D1_.wvu.PrintArea" localSheetId="5" hidden="1">'Sch-1 dis'!$A$1:$G$84</definedName>
    <definedName name="Z_A34CC49F_E309_4C23_B4F6_1E3B307C10D1_.wvu.PrintArea" localSheetId="6" hidden="1">'Sch-2'!$A$1:$J$98</definedName>
    <definedName name="Z_A34CC49F_E309_4C23_B4F6_1E3B307C10D1_.wvu.PrintArea" localSheetId="7" hidden="1">'Sch-2 Dis'!$A$1:$F$62</definedName>
    <definedName name="Z_A34CC49F_E309_4C23_B4F6_1E3B307C10D1_.wvu.PrintArea" localSheetId="8" hidden="1">'Sch-3 '!$A$1:$Q$66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'Sch-1'!$A$19:$AY$88</definedName>
    <definedName name="Z_A41EE4DE_0D82_4A56_8210_F78316511D11_.wvu.FilterData" localSheetId="5" hidden="1">'Sch-1 dis'!$A$16:$B$21</definedName>
    <definedName name="Z_A41EE4DE_0D82_4A56_8210_F78316511D11_.wvu.FilterData" localSheetId="6" hidden="1">'Sch-2'!$G$18:$J$89</definedName>
    <definedName name="Z_A41EE4DE_0D82_4A56_8210_F78316511D11_.wvu.FilterData" localSheetId="7" hidden="1">'Sch-2 Dis'!$A$15:$F$56</definedName>
    <definedName name="Z_A41EE4DE_0D82_4A56_8210_F78316511D11_.wvu.FilterData" localSheetId="8" hidden="1">'Sch-3 '!$A$18:$BB$58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'Sch-1'!$A$1:$O$99</definedName>
    <definedName name="Z_A41EE4DE_0D82_4A56_8210_F78316511D11_.wvu.PrintArea" localSheetId="5" hidden="1">'Sch-1 dis'!$A$1:$G$84</definedName>
    <definedName name="Z_A41EE4DE_0D82_4A56_8210_F78316511D11_.wvu.PrintArea" localSheetId="6" hidden="1">'Sch-2'!$A$1:$J$98</definedName>
    <definedName name="Z_A41EE4DE_0D82_4A56_8210_F78316511D11_.wvu.PrintArea" localSheetId="7" hidden="1">'Sch-2 Dis'!$A$1:$F$62</definedName>
    <definedName name="Z_A41EE4DE_0D82_4A56_8210_F78316511D11_.wvu.PrintArea" localSheetId="8" hidden="1">'Sch-3 '!$A$1:$Q$66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'Sch-1'!$A$19:$O$88</definedName>
    <definedName name="Z_A7DBDDEF_9245_44C6_9EBF_032DB6E1C0A2_.wvu.FilterData" localSheetId="5" hidden="1">'Sch-1 dis'!$A$16:$B$21</definedName>
    <definedName name="Z_A7DBDDEF_9245_44C6_9EBF_032DB6E1C0A2_.wvu.FilterData" localSheetId="6" hidden="1">'Sch-2'!$G$18:$J$89</definedName>
    <definedName name="Z_A7DBDDEF_9245_44C6_9EBF_032DB6E1C0A2_.wvu.FilterData" localSheetId="7" hidden="1">'Sch-2 Dis'!$A$15:$F$56</definedName>
    <definedName name="Z_A7DBDDEF_9245_44C6_9EBF_032DB6E1C0A2_.wvu.FilterData" localSheetId="8" hidden="1">'Sch-3 '!$A$18:$P$60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'Sch-1'!$A$1:$O$99</definedName>
    <definedName name="Z_A7DBDDEF_9245_44C6_9EBF_032DB6E1C0A2_.wvu.PrintArea" localSheetId="5" hidden="1">'Sch-1 dis'!$A$1:$G$84</definedName>
    <definedName name="Z_A7DBDDEF_9245_44C6_9EBF_032DB6E1C0A2_.wvu.PrintArea" localSheetId="6" hidden="1">'Sch-2'!$A$1:$J$96</definedName>
    <definedName name="Z_A7DBDDEF_9245_44C6_9EBF_032DB6E1C0A2_.wvu.PrintArea" localSheetId="7" hidden="1">'Sch-2 Dis'!$A$1:$F$62</definedName>
    <definedName name="Z_A7DBDDEF_9245_44C6_9EBF_032DB6E1C0A2_.wvu.PrintArea" localSheetId="8" hidden="1">'Sch-3 '!$A$1:$P$66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'Sch-1'!$A$19:$O$88</definedName>
    <definedName name="Z_B23AD343_29DA_4CE0_BD10_47BF44F3782F_.wvu.FilterData" localSheetId="5" hidden="1">'Sch-1 dis'!$A$16:$B$21</definedName>
    <definedName name="Z_B23AD343_29DA_4CE0_BD10_47BF44F3782F_.wvu.FilterData" localSheetId="6" hidden="1">'Sch-2'!$G$18:$J$89</definedName>
    <definedName name="Z_B23AD343_29DA_4CE0_BD10_47BF44F3782F_.wvu.FilterData" localSheetId="7" hidden="1">'Sch-2 Dis'!$A$15:$F$56</definedName>
    <definedName name="Z_B23AD343_29DA_4CE0_BD10_47BF44F3782F_.wvu.FilterData" localSheetId="8" hidden="1">'Sch-3 '!$A$18:$P$60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'Sch-1'!$A$1:$O$99</definedName>
    <definedName name="Z_B23AD343_29DA_4CE0_BD10_47BF44F3782F_.wvu.PrintArea" localSheetId="5" hidden="1">'Sch-1 dis'!$A$1:$G$84</definedName>
    <definedName name="Z_B23AD343_29DA_4CE0_BD10_47BF44F3782F_.wvu.PrintArea" localSheetId="6" hidden="1">'Sch-2'!$A$1:$J$96</definedName>
    <definedName name="Z_B23AD343_29DA_4CE0_BD10_47BF44F3782F_.wvu.PrintArea" localSheetId="7" hidden="1">'Sch-2 Dis'!$A$1:$F$62</definedName>
    <definedName name="Z_B23AD343_29DA_4CE0_BD10_47BF44F3782F_.wvu.PrintArea" localSheetId="8" hidden="1">'Sch-3 '!$A$1:$P$66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'Sch-1'!$A$19:$O$88</definedName>
    <definedName name="Z_B3CE7B10_A914_4559_A6DA_AED8C22AFD6D_.wvu.FilterData" localSheetId="5" hidden="1">'Sch-1 dis'!$A$16:$B$21</definedName>
    <definedName name="Z_B3CE7B10_A914_4559_A6DA_AED8C22AFD6D_.wvu.FilterData" localSheetId="6" hidden="1">'Sch-2'!$G$18:$J$89</definedName>
    <definedName name="Z_B3CE7B10_A914_4559_A6DA_AED8C22AFD6D_.wvu.FilterData" localSheetId="7" hidden="1">'Sch-2 Dis'!$A$15:$F$56</definedName>
    <definedName name="Z_B3CE7B10_A914_4559_A6DA_AED8C22AFD6D_.wvu.FilterData" localSheetId="8" hidden="1">'Sch-3 '!$A$18:$P$60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'Sch-1'!$A$1:$O$99</definedName>
    <definedName name="Z_B3CE7B10_A914_4559_A6DA_AED8C22AFD6D_.wvu.PrintArea" localSheetId="5" hidden="1">'Sch-1 dis'!$A$1:$G$84</definedName>
    <definedName name="Z_B3CE7B10_A914_4559_A6DA_AED8C22AFD6D_.wvu.PrintArea" localSheetId="6" hidden="1">'Sch-2'!$A$1:$J$96</definedName>
    <definedName name="Z_B3CE7B10_A914_4559_A6DA_AED8C22AFD6D_.wvu.PrintArea" localSheetId="7" hidden="1">'Sch-2 Dis'!$A$1:$F$62</definedName>
    <definedName name="Z_B3CE7B10_A914_4559_A6DA_AED8C22AFD6D_.wvu.PrintArea" localSheetId="8" hidden="1">'Sch-3 '!$A$1:$P$66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'Sch-1'!$A$19:$AZ$91</definedName>
    <definedName name="Z_B835C05C_B615_4DCB_982D_4519616B3CD8_.wvu.FilterData" localSheetId="5" hidden="1">'Sch-1 dis'!$A$16:$B$21</definedName>
    <definedName name="Z_B835C05C_B615_4DCB_982D_4519616B3CD8_.wvu.FilterData" localSheetId="6" hidden="1">'Sch-2'!$G$18:$J$89</definedName>
    <definedName name="Z_B835C05C_B615_4DCB_982D_4519616B3CD8_.wvu.FilterData" localSheetId="7" hidden="1">'Sch-2 Dis'!$A$15:$F$56</definedName>
    <definedName name="Z_B835C05C_B615_4DCB_982D_4519616B3CD8_.wvu.FilterData" localSheetId="8" hidden="1">'Sch-3 '!$A$18:$BB$60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'Sch-1'!$A$1:$O$99</definedName>
    <definedName name="Z_B835C05C_B615_4DCB_982D_4519616B3CD8_.wvu.PrintArea" localSheetId="5" hidden="1">'Sch-1 dis'!$A$1:$G$84</definedName>
    <definedName name="Z_B835C05C_B615_4DCB_982D_4519616B3CD8_.wvu.PrintArea" localSheetId="6" hidden="1">'Sch-2'!$A$1:$J$96</definedName>
    <definedName name="Z_B835C05C_B615_4DCB_982D_4519616B3CD8_.wvu.PrintArea" localSheetId="7" hidden="1">'Sch-2 Dis'!$A$1:$F$62</definedName>
    <definedName name="Z_B835C05C_B615_4DCB_982D_4519616B3CD8_.wvu.PrintArea" localSheetId="8" hidden="1">'Sch-3 '!$A$1:$P$66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'Sch-1'!$A$19:$AZ$19</definedName>
    <definedName name="Z_BB6473B7_092C_417E_97E7_ED0705AE17A0_.wvu.FilterData" localSheetId="5" hidden="1">'Sch-1 dis'!$A$16:$B$21</definedName>
    <definedName name="Z_BB6473B7_092C_417E_97E7_ED0705AE17A0_.wvu.FilterData" localSheetId="6" hidden="1">'Sch-2'!$G$18:$J$89</definedName>
    <definedName name="Z_BB6473B7_092C_417E_97E7_ED0705AE17A0_.wvu.FilterData" localSheetId="7" hidden="1">'Sch-2 Dis'!$A$15:$F$56</definedName>
    <definedName name="Z_BB6473B7_092C_417E_97E7_ED0705AE17A0_.wvu.FilterData" localSheetId="8" hidden="1">'Sch-3 '!$A$18:$BB$58</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'Sch-1'!$A$1:$O$99</definedName>
    <definedName name="Z_BB6473B7_092C_417E_97E7_ED0705AE17A0_.wvu.PrintArea" localSheetId="5" hidden="1">'Sch-1 dis'!$A$1:$G$84</definedName>
    <definedName name="Z_BB6473B7_092C_417E_97E7_ED0705AE17A0_.wvu.PrintArea" localSheetId="6" hidden="1">'Sch-2'!$A$1:$J$98</definedName>
    <definedName name="Z_BB6473B7_092C_417E_97E7_ED0705AE17A0_.wvu.PrintArea" localSheetId="7" hidden="1">'Sch-2 Dis'!$A$1:$F$62</definedName>
    <definedName name="Z_BB6473B7_092C_417E_97E7_ED0705AE17A0_.wvu.PrintArea" localSheetId="8" hidden="1">'Sch-3 '!$A$1:$Q$66</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'Sch-1'!#REF!,'Sch-1'!$92:$92</definedName>
    <definedName name="Z_BB6473B7_092C_417E_97E7_ED0705AE17A0_.wvu.Rows" localSheetId="6" hidden="1">'Sch-2'!#REF!</definedName>
    <definedName name="Z_BB6473B7_092C_417E_97E7_ED0705AE17A0_.wvu.Rows" localSheetId="8" hidden="1">'Sch-3 '!#REF!,'Sch-3 '!$61:$61</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'Sch-1'!$A$19:$AZ$91</definedName>
    <definedName name="Z_C431BC99_7569_44AB_83F6_AB73BDED3783_.wvu.FilterData" localSheetId="5" hidden="1">'Sch-1 dis'!$A$16:$B$21</definedName>
    <definedName name="Z_C431BC99_7569_44AB_83F6_AB73BDED3783_.wvu.FilterData" localSheetId="6" hidden="1">'Sch-2'!$G$18:$J$89</definedName>
    <definedName name="Z_C431BC99_7569_44AB_83F6_AB73BDED3783_.wvu.FilterData" localSheetId="7" hidden="1">'Sch-2 Dis'!$A$15:$F$56</definedName>
    <definedName name="Z_C431BC99_7569_44AB_83F6_AB73BDED3783_.wvu.FilterData" localSheetId="8" hidden="1">'Sch-3 '!$A$18:$BB$60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'Sch-1'!$A$1:$O$99</definedName>
    <definedName name="Z_C431BC99_7569_44AB_83F6_AB73BDED3783_.wvu.PrintArea" localSheetId="5" hidden="1">'Sch-1 dis'!$A$1:$G$84</definedName>
    <definedName name="Z_C431BC99_7569_44AB_83F6_AB73BDED3783_.wvu.PrintArea" localSheetId="6" hidden="1">'Sch-2'!$A$1:$J$96</definedName>
    <definedName name="Z_C431BC99_7569_44AB_83F6_AB73BDED3783_.wvu.PrintArea" localSheetId="7" hidden="1">'Sch-2 Dis'!$A$1:$F$62</definedName>
    <definedName name="Z_C431BC99_7569_44AB_83F6_AB73BDED3783_.wvu.PrintArea" localSheetId="8" hidden="1">'Sch-3 '!$A$1:$P$66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'Sch-1'!$A$19:$O$88</definedName>
    <definedName name="Z_D0757F9E_DF41_4B40_A5E5_F4F8FDD8D61D_.wvu.FilterData" localSheetId="5" hidden="1">'Sch-1 dis'!$A$16:$B$21</definedName>
    <definedName name="Z_D0757F9E_DF41_4B40_A5E5_F4F8FDD8D61D_.wvu.FilterData" localSheetId="6" hidden="1">'Sch-2'!$G$18:$J$89</definedName>
    <definedName name="Z_D0757F9E_DF41_4B40_A5E5_F4F8FDD8D61D_.wvu.FilterData" localSheetId="7" hidden="1">'Sch-2 Dis'!$A$15:$F$56</definedName>
    <definedName name="Z_D0757F9E_DF41_4B40_A5E5_F4F8FDD8D61D_.wvu.FilterData" localSheetId="8" hidden="1">'Sch-3 '!$A$18:$P$60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'Sch-1'!$A$1:$O$99</definedName>
    <definedName name="Z_D0757F9E_DF41_4B40_A5E5_F4F8FDD8D61D_.wvu.PrintArea" localSheetId="5" hidden="1">'Sch-1 dis'!$A$1:$G$84</definedName>
    <definedName name="Z_D0757F9E_DF41_4B40_A5E5_F4F8FDD8D61D_.wvu.PrintArea" localSheetId="6" hidden="1">'Sch-2'!$A$1:$J$96</definedName>
    <definedName name="Z_D0757F9E_DF41_4B40_A5E5_F4F8FDD8D61D_.wvu.PrintArea" localSheetId="7" hidden="1">'Sch-2 Dis'!$A$1:$F$62</definedName>
    <definedName name="Z_D0757F9E_DF41_4B40_A5E5_F4F8FDD8D61D_.wvu.PrintArea" localSheetId="8" hidden="1">'Sch-3 '!$A$1:$P$66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'Sch-1'!$A$19:$O$88</definedName>
    <definedName name="Z_D53177B2_31EC_4222_B97A_A37DCFD9E45B_.wvu.FilterData" localSheetId="5" hidden="1">'Sch-1 dis'!$A$16:$B$21</definedName>
    <definedName name="Z_D53177B2_31EC_4222_B97A_A37DCFD9E45B_.wvu.FilterData" localSheetId="6" hidden="1">'Sch-2'!$G$18:$J$89</definedName>
    <definedName name="Z_D53177B2_31EC_4222_B97A_A37DCFD9E45B_.wvu.FilterData" localSheetId="7" hidden="1">'Sch-2 Dis'!$A$15:$F$56</definedName>
    <definedName name="Z_D53177B2_31EC_4222_B97A_A37DCFD9E45B_.wvu.FilterData" localSheetId="8" hidden="1">'Sch-3 '!$A$18:$P$60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'Sch-1'!$A$1:$O$99</definedName>
    <definedName name="Z_D53177B2_31EC_4222_B97A_A37DCFD9E45B_.wvu.PrintArea" localSheetId="5" hidden="1">'Sch-1 dis'!$A$1:$G$84</definedName>
    <definedName name="Z_D53177B2_31EC_4222_B97A_A37DCFD9E45B_.wvu.PrintArea" localSheetId="6" hidden="1">'Sch-2'!$A$1:$J$96</definedName>
    <definedName name="Z_D53177B2_31EC_4222_B97A_A37DCFD9E45B_.wvu.PrintArea" localSheetId="7" hidden="1">'Sch-2 Dis'!$A$1:$F$62</definedName>
    <definedName name="Z_D53177B2_31EC_4222_B97A_A37DCFD9E45B_.wvu.PrintArea" localSheetId="8" hidden="1">'Sch-3 '!$A$1:$P$66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'Sch-1'!$A$19:$O$88</definedName>
    <definedName name="Z_E97134B6_5E8D_4951_8DA0_73D065532361_.wvu.FilterData" localSheetId="5" hidden="1">'Sch-1 dis'!$A$16:$B$21</definedName>
    <definedName name="Z_E97134B6_5E8D_4951_8DA0_73D065532361_.wvu.FilterData" localSheetId="6" hidden="1">'Sch-2'!$G$18:$J$89</definedName>
    <definedName name="Z_E97134B6_5E8D_4951_8DA0_73D065532361_.wvu.FilterData" localSheetId="7" hidden="1">'Sch-2 Dis'!$A$15:$F$56</definedName>
    <definedName name="Z_E97134B6_5E8D_4951_8DA0_73D065532361_.wvu.FilterData" localSheetId="8" hidden="1">'Sch-3 '!$A$18:$P$60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'Sch-1'!$A$1:$O$99</definedName>
    <definedName name="Z_E97134B6_5E8D_4951_8DA0_73D065532361_.wvu.PrintArea" localSheetId="5" hidden="1">'Sch-1 dis'!$A$1:$G$84</definedName>
    <definedName name="Z_E97134B6_5E8D_4951_8DA0_73D065532361_.wvu.PrintArea" localSheetId="6" hidden="1">'Sch-2'!$A$1:$J$96</definedName>
    <definedName name="Z_E97134B6_5E8D_4951_8DA0_73D065532361_.wvu.PrintArea" localSheetId="7" hidden="1">'Sch-2 Dis'!$A$1:$F$62</definedName>
    <definedName name="Z_E97134B6_5E8D_4951_8DA0_73D065532361_.wvu.PrintArea" localSheetId="8" hidden="1">'Sch-3 '!$A$1:$P$66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'Sch-1'!$A$19:$O$88</definedName>
    <definedName name="Z_E9F4E142_7D26_464D_BECA_4F3806DB1FE1_.wvu.FilterData" localSheetId="5" hidden="1">'Sch-1 dis'!$A$16:$B$21</definedName>
    <definedName name="Z_E9F4E142_7D26_464D_BECA_4F3806DB1FE1_.wvu.FilterData" localSheetId="6" hidden="1">'Sch-2'!$G$18:$J$89</definedName>
    <definedName name="Z_E9F4E142_7D26_464D_BECA_4F3806DB1FE1_.wvu.FilterData" localSheetId="7" hidden="1">'Sch-2 Dis'!$A$15:$F$56</definedName>
    <definedName name="Z_E9F4E142_7D26_464D_BECA_4F3806DB1FE1_.wvu.FilterData" localSheetId="8" hidden="1">'Sch-3 '!$A$18:$P$60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'Sch-1'!$A$1:$O$99</definedName>
    <definedName name="Z_E9F4E142_7D26_464D_BECA_4F3806DB1FE1_.wvu.PrintArea" localSheetId="5" hidden="1">'Sch-1 dis'!$A$1:$G$84</definedName>
    <definedName name="Z_E9F4E142_7D26_464D_BECA_4F3806DB1FE1_.wvu.PrintArea" localSheetId="6" hidden="1">'Sch-2'!$A$1:$J$96</definedName>
    <definedName name="Z_E9F4E142_7D26_464D_BECA_4F3806DB1FE1_.wvu.PrintArea" localSheetId="7" hidden="1">'Sch-2 Dis'!$A$1:$F$62</definedName>
    <definedName name="Z_E9F4E142_7D26_464D_BECA_4F3806DB1FE1_.wvu.PrintArea" localSheetId="8" hidden="1">'Sch-3 '!$A$1:$P$66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'Sch-1'!$A$19:$O$88</definedName>
    <definedName name="Z_ECE9294F_C910_4036_88BC_B1F2176FB06B_.wvu.FilterData" localSheetId="5" hidden="1">'Sch-1 dis'!$A$16:$B$21</definedName>
    <definedName name="Z_ECE9294F_C910_4036_88BC_B1F2176FB06B_.wvu.FilterData" localSheetId="6" hidden="1">'Sch-2'!$G$18:$J$89</definedName>
    <definedName name="Z_ECE9294F_C910_4036_88BC_B1F2176FB06B_.wvu.FilterData" localSheetId="7" hidden="1">'Sch-2 Dis'!$A$15:$F$56</definedName>
    <definedName name="Z_ECE9294F_C910_4036_88BC_B1F2176FB06B_.wvu.FilterData" localSheetId="8" hidden="1">'Sch-3 '!$A$18:$P$60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'Sch-1'!$A$1:$O$99</definedName>
    <definedName name="Z_ECE9294F_C910_4036_88BC_B1F2176FB06B_.wvu.PrintArea" localSheetId="5" hidden="1">'Sch-1 dis'!$A$1:$G$84</definedName>
    <definedName name="Z_ECE9294F_C910_4036_88BC_B1F2176FB06B_.wvu.PrintArea" localSheetId="6" hidden="1">'Sch-2'!$A$1:$J$96</definedName>
    <definedName name="Z_ECE9294F_C910_4036_88BC_B1F2176FB06B_.wvu.PrintArea" localSheetId="7" hidden="1">'Sch-2 Dis'!$A$1:$F$62</definedName>
    <definedName name="Z_ECE9294F_C910_4036_88BC_B1F2176FB06B_.wvu.PrintArea" localSheetId="8" hidden="1">'Sch-3 '!$A$1:$P$66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'Sch-1'!$A$19:$O$88</definedName>
    <definedName name="Z_EE46BCD1_F715_4FA9_A5FC_1B125AD601E0_.wvu.FilterData" localSheetId="5" hidden="1">'Sch-1 dis'!$A$16:$B$21</definedName>
    <definedName name="Z_EE46BCD1_F715_4FA9_A5FC_1B125AD601E0_.wvu.FilterData" localSheetId="6" hidden="1">'Sch-2'!$G$18:$J$89</definedName>
    <definedName name="Z_EE46BCD1_F715_4FA9_A5FC_1B125AD601E0_.wvu.FilterData" localSheetId="7" hidden="1">'Sch-2 Dis'!$A$15:$F$56</definedName>
    <definedName name="Z_EE46BCD1_F715_4FA9_A5FC_1B125AD601E0_.wvu.FilterData" localSheetId="8" hidden="1">'Sch-3 '!$A$18:$P$60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'Sch-1'!$A$1:$O$99</definedName>
    <definedName name="Z_EE46BCD1_F715_4FA9_A5FC_1B125AD601E0_.wvu.PrintArea" localSheetId="5" hidden="1">'Sch-1 dis'!$A$1:$G$84</definedName>
    <definedName name="Z_EE46BCD1_F715_4FA9_A5FC_1B125AD601E0_.wvu.PrintArea" localSheetId="6" hidden="1">'Sch-2'!$A$1:$J$96</definedName>
    <definedName name="Z_EE46BCD1_F715_4FA9_A5FC_1B125AD601E0_.wvu.PrintArea" localSheetId="7" hidden="1">'Sch-2 Dis'!$A$1:$F$62</definedName>
    <definedName name="Z_EE46BCD1_F715_4FA9_A5FC_1B125AD601E0_.wvu.PrintArea" localSheetId="8" hidden="1">'Sch-3 '!$A$1:$P$66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8"/>
  <customWorkbookViews>
    <customWorkbookView name="Piyush Kumar Gupta  - Personal View" guid="{27692A7A-85BA-4DA9-9577-437354D3D238}" mergeInterval="0" personalView="1" maximized="1" xWindow="-8" yWindow="-8" windowWidth="1936" windowHeight="1056" tabRatio="823" activeSheetId="2"/>
    <customWorkbookView name="Ankit Vaishnav {Ankit Vaishnav} - Personal View" guid="{023E95C7-CD0A-46A1-945E-64751E02EBFE}" mergeInterval="0" personalView="1" maximized="1" xWindow="-8" yWindow="-8" windowWidth="1456" windowHeight="876" tabRatio="823" activeSheetId="4"/>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nkit Vaishnav {अंकित वैष्णव} - Personal View" guid="{483E1266-F7EB-4547-BBEC-59BD72B9AE8B}" mergeInterval="0" personalView="1" maximized="1" xWindow="-8" yWindow="-8" windowWidth="1936" windowHeight="1048" tabRatio="823" activeSheetId="16"/>
    <customWorkbookView name="Ankit Vaishnav  - Personal View" guid="{0DE27404-F295-4A50-BC3B-2A3EAECFCACC}" mergeInterval="0" personalView="1" maximized="1" xWindow="-8" yWindow="-8" windowWidth="1936" windowHeight="1048" tabRatio="823" activeSheetId="2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0" i="7" l="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B10" i="4" l="1"/>
  <c r="P58" i="9" l="1"/>
  <c r="R58" i="9" s="1"/>
  <c r="S58" i="9" s="1"/>
  <c r="P57" i="9"/>
  <c r="R57" i="9" s="1"/>
  <c r="S57" i="9" s="1"/>
  <c r="P56" i="9"/>
  <c r="R56" i="9" s="1"/>
  <c r="S56" i="9" s="1"/>
  <c r="P55" i="9"/>
  <c r="R55" i="9" s="1"/>
  <c r="S55" i="9" s="1"/>
  <c r="P54" i="9"/>
  <c r="R54" i="9" s="1"/>
  <c r="S54" i="9" s="1"/>
  <c r="P53" i="9"/>
  <c r="R53" i="9" s="1"/>
  <c r="S53" i="9" s="1"/>
  <c r="P52" i="9"/>
  <c r="R52" i="9" s="1"/>
  <c r="S52" i="9" s="1"/>
  <c r="P51" i="9"/>
  <c r="R51" i="9" s="1"/>
  <c r="S51" i="9" s="1"/>
  <c r="P50" i="9"/>
  <c r="R50" i="9" s="1"/>
  <c r="S50" i="9" s="1"/>
  <c r="P49" i="9"/>
  <c r="R49" i="9" s="1"/>
  <c r="S49" i="9" s="1"/>
  <c r="P48" i="9"/>
  <c r="R48" i="9" s="1"/>
  <c r="S48" i="9" s="1"/>
  <c r="P47" i="9"/>
  <c r="R47" i="9" s="1"/>
  <c r="S47" i="9" s="1"/>
  <c r="P46" i="9"/>
  <c r="R46" i="9" s="1"/>
  <c r="S46" i="9" s="1"/>
  <c r="P45" i="9"/>
  <c r="R45" i="9" s="1"/>
  <c r="S45" i="9" s="1"/>
  <c r="P44" i="9"/>
  <c r="R44" i="9" s="1"/>
  <c r="S44" i="9" s="1"/>
  <c r="P43" i="9"/>
  <c r="R43" i="9" s="1"/>
  <c r="S43" i="9" s="1"/>
  <c r="P42" i="9"/>
  <c r="R42" i="9" s="1"/>
  <c r="S42" i="9" s="1"/>
  <c r="P41" i="9"/>
  <c r="R41" i="9" s="1"/>
  <c r="S41" i="9" s="1"/>
  <c r="P40" i="9"/>
  <c r="R40" i="9" s="1"/>
  <c r="S40" i="9" s="1"/>
  <c r="P39" i="9"/>
  <c r="R39" i="9" s="1"/>
  <c r="S39" i="9" s="1"/>
  <c r="P38" i="9"/>
  <c r="R38" i="9" s="1"/>
  <c r="S38" i="9" s="1"/>
  <c r="P37" i="9"/>
  <c r="R37" i="9" s="1"/>
  <c r="S37" i="9" s="1"/>
  <c r="P36" i="9"/>
  <c r="R36" i="9" s="1"/>
  <c r="S36" i="9" s="1"/>
  <c r="P35" i="9"/>
  <c r="R35" i="9" s="1"/>
  <c r="S35" i="9" s="1"/>
  <c r="P34" i="9"/>
  <c r="R34" i="9" s="1"/>
  <c r="S34" i="9" s="1"/>
  <c r="P33" i="9"/>
  <c r="R33" i="9" s="1"/>
  <c r="S33" i="9" s="1"/>
  <c r="P32" i="9"/>
  <c r="R32" i="9" s="1"/>
  <c r="S32" i="9" s="1"/>
  <c r="P31" i="9"/>
  <c r="R31" i="9" s="1"/>
  <c r="S31" i="9" s="1"/>
  <c r="P30" i="9"/>
  <c r="R30" i="9" s="1"/>
  <c r="S30" i="9" s="1"/>
  <c r="P29" i="9"/>
  <c r="R29" i="9" s="1"/>
  <c r="S29" i="9" s="1"/>
  <c r="P28" i="9"/>
  <c r="R28" i="9" s="1"/>
  <c r="S28" i="9" s="1"/>
  <c r="P27" i="9"/>
  <c r="R27" i="9" s="1"/>
  <c r="S27" i="9" s="1"/>
  <c r="P26" i="9"/>
  <c r="R26" i="9" s="1"/>
  <c r="S26" i="9" s="1"/>
  <c r="P25" i="9"/>
  <c r="R25" i="9" s="1"/>
  <c r="S25" i="9" s="1"/>
  <c r="P24" i="9"/>
  <c r="R24" i="9" s="1"/>
  <c r="S24" i="9" s="1"/>
  <c r="P23" i="9"/>
  <c r="R23" i="9" s="1"/>
  <c r="S23" i="9" s="1"/>
  <c r="P22" i="9"/>
  <c r="R22" i="9" s="1"/>
  <c r="S22" i="9" s="1"/>
  <c r="P21" i="9"/>
  <c r="R21" i="9" s="1"/>
  <c r="S21" i="9" s="1"/>
  <c r="P20" i="9"/>
  <c r="R20" i="9" s="1"/>
  <c r="S20" i="9" s="1"/>
  <c r="P19" i="9"/>
  <c r="R19" i="9" s="1"/>
  <c r="S19" i="9" s="1"/>
  <c r="P18" i="9"/>
  <c r="P60" i="9" l="1"/>
  <c r="Q58" i="9" l="1"/>
  <c r="Q57" i="9"/>
  <c r="Q56" i="9"/>
  <c r="Q55" i="9"/>
  <c r="Q54" i="9"/>
  <c r="Q53" i="9"/>
  <c r="Q52" i="9"/>
  <c r="Q51" i="9"/>
  <c r="Q50" i="9"/>
  <c r="Q49" i="9"/>
  <c r="Q48" i="9"/>
  <c r="Q47" i="9"/>
  <c r="Q46" i="9"/>
  <c r="Q45" i="9"/>
  <c r="Q44" i="9"/>
  <c r="Q43" i="9"/>
  <c r="Q42" i="9"/>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N52" i="5"/>
  <c r="Q52" i="5" s="1"/>
  <c r="R52" i="5" s="1"/>
  <c r="O52" i="5" s="1"/>
  <c r="N51" i="5"/>
  <c r="Q51" i="5" s="1"/>
  <c r="R51" i="5" s="1"/>
  <c r="O51" i="5" s="1"/>
  <c r="Q41" i="9" l="1"/>
  <c r="J49" i="7"/>
  <c r="J48" i="7"/>
  <c r="J47" i="7"/>
  <c r="J46" i="7"/>
  <c r="J45" i="7"/>
  <c r="J44" i="7"/>
  <c r="J43" i="7"/>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A20" i="9" l="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J42" i="7"/>
  <c r="A21" i="5"/>
  <c r="A22" i="5" s="1"/>
  <c r="A23" i="5" s="1"/>
  <c r="A24" i="5" s="1"/>
  <c r="A25" i="5" s="1"/>
  <c r="A26" i="5" s="1"/>
  <c r="A27" i="5" s="1"/>
  <c r="A28" i="5" s="1"/>
  <c r="A29" i="5" s="1"/>
  <c r="A30" i="5" s="1"/>
  <c r="A31" i="5" s="1"/>
  <c r="A32" i="5" s="1"/>
  <c r="A33" i="5" s="1"/>
  <c r="A34" i="5" s="1"/>
  <c r="A35" i="5" s="1"/>
  <c r="A36" i="5" s="1"/>
  <c r="A37" i="5" s="1"/>
  <c r="N43" i="5"/>
  <c r="Q43"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J18" i="7"/>
  <c r="J19" i="7"/>
  <c r="J20" i="7"/>
  <c r="J21" i="7"/>
  <c r="J22" i="7"/>
  <c r="J23" i="7"/>
  <c r="J24" i="7"/>
  <c r="J25" i="7"/>
  <c r="J26" i="7"/>
  <c r="J27" i="7"/>
  <c r="J28" i="7"/>
  <c r="J29" i="7"/>
  <c r="J30" i="7"/>
  <c r="J31" i="7"/>
  <c r="J32" i="7"/>
  <c r="J33" i="7"/>
  <c r="J34" i="7"/>
  <c r="J35" i="7"/>
  <c r="J36" i="7"/>
  <c r="J37" i="7"/>
  <c r="J38" i="7"/>
  <c r="J39" i="7"/>
  <c r="J40"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9" i="5"/>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B97" i="5"/>
  <c r="B98" i="5"/>
  <c r="M98" i="5"/>
  <c r="M99" i="5"/>
  <c r="I6" i="4"/>
  <c r="K6" i="4" s="1"/>
  <c r="H39" i="23" s="1"/>
  <c r="L6" i="4"/>
  <c r="AJ2" i="5" s="1"/>
  <c r="M6" i="4"/>
  <c r="N6" i="4" s="1"/>
  <c r="AA6" i="4"/>
  <c r="B7" i="4"/>
  <c r="L8" i="4"/>
  <c r="B9" i="4"/>
  <c r="A6" i="6" s="1"/>
  <c r="B14" i="4"/>
  <c r="B15" i="4"/>
  <c r="H31" i="4"/>
  <c r="G31" i="4" s="1"/>
  <c r="B2" i="2"/>
  <c r="B3" i="2"/>
  <c r="A1" i="12" s="1"/>
  <c r="N89" i="5" l="1"/>
  <c r="R18" i="9"/>
  <c r="J89" i="7"/>
  <c r="H19" i="19" s="1"/>
  <c r="I19" i="19" s="1"/>
  <c r="Q37" i="9"/>
  <c r="Q33" i="9"/>
  <c r="Q29" i="9"/>
  <c r="Q25" i="9"/>
  <c r="Q21" i="9"/>
  <c r="Q34" i="9"/>
  <c r="Q40" i="9"/>
  <c r="Q36" i="9"/>
  <c r="Q32" i="9"/>
  <c r="Q28" i="9"/>
  <c r="Q24" i="9"/>
  <c r="Q20" i="9"/>
  <c r="Q38" i="9"/>
  <c r="Q30" i="9"/>
  <c r="Q26" i="9"/>
  <c r="Q22" i="9"/>
  <c r="Q39" i="9"/>
  <c r="Q35" i="9"/>
  <c r="Q31" i="9"/>
  <c r="Q27" i="9"/>
  <c r="Q23" i="9"/>
  <c r="Q19" i="9"/>
  <c r="R43" i="5"/>
  <c r="O43" i="5" s="1"/>
  <c r="R42" i="5"/>
  <c r="O42" i="5" s="1"/>
  <c r="R41" i="5"/>
  <c r="O41" i="5" s="1"/>
  <c r="R40" i="5"/>
  <c r="O40" i="5" s="1"/>
  <c r="R39" i="5"/>
  <c r="O39" i="5" s="1"/>
  <c r="R38" i="5"/>
  <c r="O38" i="5" s="1"/>
  <c r="R37" i="5"/>
  <c r="O37" i="5" s="1"/>
  <c r="R36" i="5"/>
  <c r="O36" i="5" s="1"/>
  <c r="R35" i="5"/>
  <c r="O35" i="5" s="1"/>
  <c r="R34" i="5"/>
  <c r="O34" i="5" s="1"/>
  <c r="R33" i="5"/>
  <c r="O33" i="5" s="1"/>
  <c r="R32" i="5"/>
  <c r="O32" i="5" s="1"/>
  <c r="R31" i="5"/>
  <c r="O31" i="5" s="1"/>
  <c r="R30" i="5"/>
  <c r="O30" i="5" s="1"/>
  <c r="R29" i="5"/>
  <c r="O29" i="5" s="1"/>
  <c r="R28" i="5"/>
  <c r="O28" i="5" s="1"/>
  <c r="R27" i="5"/>
  <c r="O27" i="5" s="1"/>
  <c r="R26" i="5"/>
  <c r="O26" i="5" s="1"/>
  <c r="R25" i="5"/>
  <c r="O25" i="5" s="1"/>
  <c r="R24" i="5"/>
  <c r="O24" i="5" s="1"/>
  <c r="R23" i="5"/>
  <c r="O23" i="5" s="1"/>
  <c r="R22" i="5"/>
  <c r="O22" i="5" s="1"/>
  <c r="R21" i="5"/>
  <c r="O21" i="5" s="1"/>
  <c r="R20" i="5"/>
  <c r="O20" i="5" s="1"/>
  <c r="K31" i="25"/>
  <c r="A38" i="5"/>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Q19" i="5"/>
  <c r="O33" i="25"/>
  <c r="O32" i="25"/>
  <c r="O37" i="25"/>
  <c r="T76" i="6"/>
  <c r="F36" i="24"/>
  <c r="F18" i="24" s="1"/>
  <c r="O35" i="25"/>
  <c r="P22" i="11"/>
  <c r="D20" i="15" s="1"/>
  <c r="E16" i="21"/>
  <c r="E53" i="23"/>
  <c r="E16" i="20"/>
  <c r="F16" i="22"/>
  <c r="B26" i="24"/>
  <c r="J37" i="25"/>
  <c r="J35" i="25"/>
  <c r="J33" i="25"/>
  <c r="O31" i="25"/>
  <c r="M20" i="17"/>
  <c r="F35" i="24"/>
  <c r="F16" i="24" s="1"/>
  <c r="P30" i="12"/>
  <c r="I39" i="25"/>
  <c r="K36" i="25"/>
  <c r="K34" i="25"/>
  <c r="K32" i="25"/>
  <c r="B15" i="23"/>
  <c r="A3" i="15"/>
  <c r="A3" i="7"/>
  <c r="A3" i="9"/>
  <c r="Z2" i="6"/>
  <c r="Z2" i="23"/>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H28" i="19"/>
  <c r="O18" i="13"/>
  <c r="F71" i="6"/>
  <c r="B77" i="6"/>
  <c r="U1" i="6"/>
  <c r="U2" i="6" s="1"/>
  <c r="K18" i="13"/>
  <c r="C42" i="19"/>
  <c r="B27" i="11"/>
  <c r="B60" i="8"/>
  <c r="B25" i="18"/>
  <c r="B25" i="14"/>
  <c r="B25" i="13"/>
  <c r="D65" i="9"/>
  <c r="B95" i="7"/>
  <c r="B47" i="23"/>
  <c r="E24" i="17"/>
  <c r="B35" i="12"/>
  <c r="B33" i="16"/>
  <c r="B33" i="15"/>
  <c r="B85" i="10"/>
  <c r="D33" i="16"/>
  <c r="D33" i="15"/>
  <c r="F42" i="19"/>
  <c r="O27" i="11"/>
  <c r="E86" i="10"/>
  <c r="C25" i="18"/>
  <c r="D25" i="14"/>
  <c r="D25" i="13"/>
  <c r="E61" i="8"/>
  <c r="F47" i="23"/>
  <c r="J24" i="17"/>
  <c r="O35" i="12"/>
  <c r="O66" i="9"/>
  <c r="J96" i="7"/>
  <c r="D18" i="25"/>
  <c r="F22" i="25"/>
  <c r="B6" i="23"/>
  <c r="B46" i="23"/>
  <c r="E23" i="17"/>
  <c r="B34" i="12"/>
  <c r="D64" i="9"/>
  <c r="B94"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65" i="9"/>
  <c r="J95"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S18" i="9" l="1"/>
  <c r="Q18" i="9" s="1"/>
  <c r="Q61" i="9" s="1"/>
  <c r="R19" i="5"/>
  <c r="R89" i="5" s="1"/>
  <c r="I41" i="25"/>
  <c r="F73" i="6"/>
  <c r="F75" i="6" s="1"/>
  <c r="Q76" i="6" s="1"/>
  <c r="A6" i="12"/>
  <c r="A6" i="10"/>
  <c r="A6" i="7"/>
  <c r="A6" i="13"/>
  <c r="A6" i="11"/>
  <c r="A6" i="16"/>
  <c r="A6" i="8"/>
  <c r="A6" i="15"/>
  <c r="A6" i="18"/>
  <c r="A109" i="18" s="1"/>
  <c r="A6" i="9"/>
  <c r="A6" i="14"/>
  <c r="I40" i="25"/>
  <c r="H26" i="19"/>
  <c r="H30" i="19"/>
  <c r="N9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S60" i="9" l="1"/>
  <c r="D17" i="13" s="1"/>
  <c r="O19" i="5"/>
  <c r="D7" i="24"/>
  <c r="F7" i="24" s="1"/>
  <c r="D20" i="25"/>
  <c r="F20" i="25" s="1"/>
  <c r="N91" i="5"/>
  <c r="D8" i="24"/>
  <c r="F8" i="24" s="1"/>
  <c r="D8" i="25"/>
  <c r="F8" i="25" s="1"/>
  <c r="B41" i="23"/>
  <c r="K19" i="19"/>
  <c r="D16" i="16" s="1"/>
  <c r="K23" i="19"/>
  <c r="D26" i="16" s="1"/>
  <c r="K18" i="19"/>
  <c r="K22" i="19"/>
  <c r="D22" i="16" s="1"/>
  <c r="K21" i="19"/>
  <c r="D20" i="16" s="1"/>
  <c r="K20" i="19"/>
  <c r="O89" i="5" l="1"/>
  <c r="N92" i="5" s="1"/>
  <c r="D15" i="13" s="1"/>
  <c r="AE1" i="5"/>
  <c r="H11" i="24"/>
  <c r="D11" i="24" s="1"/>
  <c r="F11" i="24" s="1"/>
  <c r="D14" i="15"/>
  <c r="D14" i="16"/>
  <c r="D16" i="14"/>
  <c r="D18" i="16"/>
  <c r="D18" i="13" l="1"/>
  <c r="D24" i="15" s="1"/>
  <c r="D28" i="15" s="1"/>
  <c r="D14" i="14"/>
  <c r="D14" i="24" s="1"/>
  <c r="L24" i="24" s="1"/>
  <c r="K24" i="24" s="1"/>
  <c r="B24" i="24" s="1"/>
  <c r="AE2" i="5"/>
  <c r="I17" i="13"/>
  <c r="M17" i="13" s="1"/>
  <c r="D6" i="25"/>
  <c r="AF3" i="18"/>
  <c r="AF7" i="18" s="1"/>
  <c r="AC3" i="10"/>
  <c r="AC7" i="10" s="1"/>
  <c r="M3" i="8"/>
  <c r="M7" i="8" s="1"/>
  <c r="D6" i="24"/>
  <c r="AI3" i="17"/>
  <c r="AI7" i="17" s="1"/>
  <c r="AM3" i="9"/>
  <c r="AM7" i="9" s="1"/>
  <c r="D15" i="24"/>
  <c r="L25" i="24" s="1"/>
  <c r="K25" i="24" s="1"/>
  <c r="B25" i="24" s="1"/>
  <c r="D18" i="14" l="1"/>
  <c r="D24" i="16" s="1"/>
  <c r="F6" i="24"/>
  <c r="F10" i="24" s="1"/>
  <c r="D10" i="24"/>
  <c r="D12" i="24" s="1"/>
  <c r="D10" i="25"/>
  <c r="F6" i="25"/>
  <c r="F10" i="25" s="1"/>
  <c r="F35" i="25"/>
  <c r="F36" i="25" s="1"/>
  <c r="F16" i="25" s="1"/>
  <c r="D19" i="24"/>
  <c r="D28" i="16" l="1"/>
  <c r="AB17" i="23" s="1"/>
  <c r="A1" i="26" s="1"/>
  <c r="D20" i="24"/>
  <c r="F12" i="25"/>
  <c r="F19" i="25"/>
  <c r="D12" i="25"/>
  <c r="D19" i="25"/>
  <c r="F12" i="24"/>
  <c r="F20" i="24"/>
  <c r="A10" i="26" l="1"/>
  <c r="B10" i="26" s="1"/>
  <c r="D10" i="26" s="1"/>
  <c r="A6" i="26"/>
  <c r="B6" i="26" s="1"/>
  <c r="A7" i="26"/>
  <c r="B7" i="26" s="1"/>
  <c r="D7" i="26" s="1"/>
  <c r="A9" i="26"/>
  <c r="B9" i="26" s="1"/>
  <c r="D9" i="26" s="1"/>
  <c r="A11" i="26"/>
  <c r="B11" i="26" s="1"/>
  <c r="D11" i="26" s="1"/>
  <c r="A8" i="26"/>
  <c r="B8" i="26" s="1"/>
  <c r="D8" i="26" s="1"/>
  <c r="A4" i="26" l="1"/>
  <c r="AC17" i="23" s="1"/>
  <c r="B17" i="23" s="1"/>
</calcChain>
</file>

<file path=xl/sharedStrings.xml><?xml version="1.0" encoding="utf-8"?>
<sst xmlns="http://schemas.openxmlformats.org/spreadsheetml/2006/main" count="1600" uniqueCount="702">
  <si>
    <t>Package Name</t>
  </si>
  <si>
    <t xml:space="preserve">Transmission Line Package TL01 for construction of 132kV D/C (Single HTLS Equivalent Panther) Transmission line from Rammam-III HEP to POWERGRID Rangpo Substation under Consultancy services to NTPC Ltd. </t>
  </si>
  <si>
    <t>Package Code</t>
  </si>
  <si>
    <t>TL01</t>
  </si>
  <si>
    <t>Specification No.</t>
  </si>
  <si>
    <t>Specification No.: CC/NT/W-TW/DOM/A04/25/01234</t>
  </si>
  <si>
    <t>ORIGINAL</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</si>
  <si>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</si>
  <si>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</si>
  <si>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</si>
  <si>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</si>
  <si>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</si>
  <si>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पावर ग्रिड कारपोरेशन ऑफ इण्डिया लिमिटेड</t>
  </si>
  <si>
    <t>(भारत सरकार का उद्यम)</t>
  </si>
  <si>
    <t>Power Grid Corporation of India Limited</t>
  </si>
  <si>
    <t>(A Government of India Enterprises)</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</si>
  <si>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</si>
  <si>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</si>
  <si>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</si>
  <si>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</si>
  <si>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</si>
  <si>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</si>
  <si>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</si>
  <si>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</si>
  <si>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</si>
  <si>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</si>
  <si>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</si>
  <si>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</si>
  <si>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</si>
  <si>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</si>
  <si>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</si>
  <si>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</si>
  <si>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</si>
  <si>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</si>
  <si>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</si>
  <si>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</si>
  <si>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</si>
  <si>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</si>
  <si>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</si>
  <si>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</si>
  <si>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</si>
  <si>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</si>
  <si>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</si>
  <si>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</si>
  <si>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</si>
  <si>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</si>
  <si>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</si>
  <si>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</si>
  <si>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</si>
  <si>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</si>
  <si>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</si>
  <si>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</si>
  <si>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</si>
  <si>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</si>
  <si>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</si>
  <si>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</si>
  <si>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</si>
  <si>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</si>
  <si>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</si>
  <si>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</si>
  <si>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</si>
  <si>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</si>
  <si>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</si>
  <si>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</si>
  <si>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</si>
  <si>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</si>
  <si>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</si>
  <si>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</si>
  <si>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</si>
  <si>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</si>
  <si>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</si>
  <si>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</si>
  <si>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</si>
  <si>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</si>
  <si>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</si>
  <si>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</si>
  <si>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</si>
  <si>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</si>
  <si>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</si>
  <si>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</si>
  <si>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</si>
  <si>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</si>
  <si>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</si>
  <si>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</si>
  <si>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</si>
  <si>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</si>
  <si>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</si>
  <si>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</si>
  <si>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</si>
  <si>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</si>
  <si>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</si>
  <si>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</si>
  <si>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Contracts Services, 3rd Floor</t>
  </si>
  <si>
    <t>Name        :</t>
  </si>
  <si>
    <t>Power Grid Corporation of India Ltd.,</t>
  </si>
  <si>
    <t>Address    :</t>
  </si>
  <si>
    <t>"Saudamini", Plot No.-2</t>
  </si>
  <si>
    <t xml:space="preserve">Sector-29, </t>
  </si>
  <si>
    <t>Gurgaon (Haryana) - 122001</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</si>
  <si>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</si>
  <si>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</si>
  <si>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</si>
  <si>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</si>
  <si>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</si>
  <si>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</si>
  <si>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</si>
  <si>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</si>
  <si>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</si>
  <si>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</si>
  <si>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</si>
  <si>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</si>
  <si>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</si>
  <si>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</si>
  <si>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</si>
  <si>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</si>
  <si>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</si>
  <si>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</si>
  <si>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</si>
  <si>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</si>
  <si>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 xml:space="preserve">FABRICATION AND SUPPLY 132KV D/C TWR    </t>
  </si>
  <si>
    <t>Fabrication, galvanising &amp; supply ofvarious types of towers &amp; towerparts,tower/leg extensions (complete)excluding step bolt, stubs andbolts &amp;nuts but including hangers, D-Shackles,pack washers etc.-MSSteel for NormalTowers</t>
  </si>
  <si>
    <t xml:space="preserve">MT </t>
  </si>
  <si>
    <t>Supply of Hexagonal Bolts &amp; Nuts fortowers including Step Bolts,SpringWashers etc.</t>
  </si>
  <si>
    <t>Fabrication, galvanising &amp; supply ofstubs with cleats for varioustypes oftowers and tower extensions(complete)with packwashers excluding supply ofbolts &amp; nuts-HT Steel for Normal Towers</t>
  </si>
  <si>
    <t>Supply of Bolts &amp; Nuts for Stubsincluding Spring Washers etc.</t>
  </si>
  <si>
    <t>Fabrication, galvanising &amp; supply ofstubs with cleats for varioustypes oftowers and tower extensions(complete)with packwashers excluding supply ofbolts &amp; nuts-MS Steel for Normal Towers</t>
  </si>
  <si>
    <t>Fabrication, galvanising &amp; supply ofvarious types of towers &amp; towerparts,tower/leg extensions (complete)excluding step bolt, stubs andbolts &amp;nuts but including hangers, D-Shackles,pack washers etc.-HTSteel for NormalTowers</t>
  </si>
  <si>
    <t xml:space="preserve">SUPPLY OF CLR INSULATORS                </t>
  </si>
  <si>
    <t>Composite long rod Insulators for 132kV Transmission Line-90 KN (Length-1450 mm, Creepage-4495 mm)</t>
  </si>
  <si>
    <t xml:space="preserve">EA </t>
  </si>
  <si>
    <t>90KN COMPOSITE INSULATOR FOR 132KV WITH LENGTH 1595MM</t>
  </si>
  <si>
    <t>SET</t>
  </si>
  <si>
    <t xml:space="preserve">SUPPLY OF HTLS CONDCUTOR                </t>
  </si>
  <si>
    <t>HTLS PANTHER CONDUCTOR</t>
  </si>
  <si>
    <t xml:space="preserve">KM </t>
  </si>
  <si>
    <t xml:space="preserve">SUPPLY OF HARDWARE FITTING              </t>
  </si>
  <si>
    <t>DEAD END TENSION CLAMP SUITABLE FOR HTLS PANTHER SIZE CONDUCTOR</t>
  </si>
  <si>
    <t>SINGLE TEN STR-132KV PANTHER W/O TEN CLP</t>
  </si>
  <si>
    <t>DBL TEN STRG-132KV PANTHER W/O TENSI CLP</t>
  </si>
  <si>
    <t xml:space="preserve">SUPPLY OF CONDUCTOR ACCESSORIES         </t>
  </si>
  <si>
    <t>MID SPAN COMPRESSION JOINT FOR HTLS PANTHER SIZE COUNDUCTOR</t>
  </si>
  <si>
    <t>REPAIR SLEEVE FOR HTLS PANTHER SIZE COUNDUCTOR</t>
  </si>
  <si>
    <t>VIBRATION DAMPER FOR HTLS PANTHER SIZE COUNDUCTOR</t>
  </si>
  <si>
    <t>SUPPLY OF ONE SET OF ALL THE SPECIAL TOOLS &amp; TACKLES REQUIRED FORSTRINGING OF THE OFFERED HTLS CONDUCTOR</t>
  </si>
  <si>
    <t xml:space="preserve">LS </t>
  </si>
  <si>
    <t xml:space="preserve">SUPPLY OF EARTHING                      </t>
  </si>
  <si>
    <t>Supply of Pipe Type Earthing</t>
  </si>
  <si>
    <t>PIPE TYPE CHEMICAL EARTHING</t>
  </si>
  <si>
    <t>Supply of Shieldwire EarthingincludingPG clamps, downlead clampsbutexcluding Earthwire bits for Pipetypeearthing</t>
  </si>
  <si>
    <t>Supply of Shieldwire EarthingincludingPG clamps, downlead clampsbutexcluding Earthwire bitsforCounterpoise type earthing</t>
  </si>
  <si>
    <t>ROD TYPE EARTHING</t>
  </si>
  <si>
    <t>Supply of Counterpoise type earthing (120 mlength)</t>
  </si>
  <si>
    <t>SUPPLY OF CHEMICAL EARTHING: COUNTERPOISE TYPE  (120M LENGTH)</t>
  </si>
  <si>
    <t xml:space="preserve">SUPPLY OF TOWER ACCESS                  </t>
  </si>
  <si>
    <t>Phase Plate (Set of three)</t>
  </si>
  <si>
    <t>Supply of Anti-Climbing Devices ofBarbedWire Type</t>
  </si>
  <si>
    <t>Circuit Plate  (Set of two)</t>
  </si>
  <si>
    <t>DANGER  PLATE FOR 132 KV</t>
  </si>
  <si>
    <t>Number  Plate for 132kV</t>
  </si>
  <si>
    <t xml:space="preserve">SUPPLY OF AVIATION REQ                  </t>
  </si>
  <si>
    <t>Supply of Span Marker for Aviation</t>
  </si>
  <si>
    <t>Supply of Obstruction Lights (as perIS5613)-1 Medium Intensity + 2LowIntensity</t>
  </si>
  <si>
    <t>Supply of Obstruction Lights (as per IS5613)-1 Medium Intensity + 4 LowIntensity</t>
  </si>
  <si>
    <t xml:space="preserve">SUPPLY OF OPGW                          </t>
  </si>
  <si>
    <t>48 FIBRE (DWSM) OPGW FIBRE OPTIC CABLE</t>
  </si>
  <si>
    <t>TENSION ASSEMBLY - DEAD END FOR 48 FIBER OPGW</t>
  </si>
  <si>
    <t>TENSION  FITTINGS ASSEMBLY FOR 48F OPGW INCLUDING ALL ACCESSORIES FORJOINT BOX (SPLICING) LOCATION</t>
  </si>
  <si>
    <t>TENSION ASSEMBLY - DOUBLE TENSION PASS THROUGH ASSEMBLY FOR 48 FIBEROPGW</t>
  </si>
  <si>
    <t>Vibration Damper for 48 fibre OPGW</t>
  </si>
  <si>
    <t>Down Lead clamp Assembly for 48 fibre OPGW</t>
  </si>
  <si>
    <t>Joint Box for 48 fibre OPGW</t>
  </si>
  <si>
    <t>OPGW Fibre Optic Distribution Panel (FODP): Indoor Type: 96F</t>
  </si>
  <si>
    <t>48F (DWSM) APPROACH FIBRE OPTIC CABLE</t>
  </si>
  <si>
    <t>GI PIPE INSTALLATION HARDWARE FOR APPROACH CABLING</t>
  </si>
  <si>
    <t>GI ELBOW INSTALLATION HARDWARE FOR APPROAH CABLING</t>
  </si>
  <si>
    <t>GI FLEXIBLE CONDUIT INSTALLATION HARDWARE FOR APPROAH CABLING</t>
  </si>
  <si>
    <t>Duct  (cut pcs &lt;100mtrs)</t>
  </si>
  <si>
    <t xml:space="preserve">M  </t>
  </si>
  <si>
    <t xml:space="preserve">FABRICATION AND SUPPLY TOWER (SPARE)    </t>
  </si>
  <si>
    <t xml:space="preserve">SUPPLY OF CLR INSULATORS (SPARE)        </t>
  </si>
  <si>
    <t xml:space="preserve">SUPPLY OF HTLS CONDCUTOR (SPARE)        </t>
  </si>
  <si>
    <t xml:space="preserve">SUPPLY OF HARDWARE FITTING (SPARE)      </t>
  </si>
  <si>
    <t xml:space="preserve">SUPPLY OF CONDUCTOR ACCESSORIES (SPARE) </t>
  </si>
  <si>
    <t xml:space="preserve">SUPPLY OF OPGW (SPARE)                  </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</si>
  <si>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</si>
  <si>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</si>
  <si>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</si>
  <si>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</si>
  <si>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</si>
  <si>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</si>
  <si>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</si>
  <si>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</si>
  <si>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</si>
  <si>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</si>
  <si>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</si>
  <si>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</si>
  <si>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(SCHEDULE OF RATES AND PRICES : EX-WORKS PRICES)</t>
  </si>
  <si>
    <t>Contract Services</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</si>
  <si>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</si>
  <si>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</si>
  <si>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</si>
  <si>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</si>
  <si>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</si>
  <si>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</si>
  <si>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</si>
  <si>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</si>
  <si>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</si>
  <si>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</si>
  <si>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</si>
  <si>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</si>
  <si>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</si>
  <si>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</si>
  <si>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</si>
  <si>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</si>
  <si>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</si>
  <si>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</si>
  <si>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</si>
  <si>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</si>
  <si>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</si>
  <si>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</si>
  <si>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</si>
  <si>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 xml:space="preserve">Date: </t>
  </si>
  <si>
    <t>Place:</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</si>
  <si>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</si>
  <si>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</si>
  <si>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</si>
  <si>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</si>
  <si>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</si>
  <si>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</si>
  <si>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</si>
  <si>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</si>
  <si>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</si>
  <si>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</si>
  <si>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</si>
  <si>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</si>
  <si>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</si>
  <si>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</si>
  <si>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</si>
  <si>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</si>
  <si>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</si>
  <si>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</si>
  <si>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</si>
  <si>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</si>
  <si>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</si>
  <si>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</si>
  <si>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</si>
  <si>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</si>
  <si>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Unit Erection  Charges</t>
  </si>
  <si>
    <t>Total Erection   Charges</t>
  </si>
  <si>
    <t>Total GST as confirmed by Bidder</t>
  </si>
  <si>
    <t>Unit Erection Charges</t>
  </si>
  <si>
    <t>Total Erection Charges</t>
  </si>
  <si>
    <t>16 = 14 x 15</t>
  </si>
  <si>
    <t xml:space="preserve">SURVEY                                  </t>
  </si>
  <si>
    <t>Detailed survey including route alignment, profiling and tower spotting</t>
  </si>
  <si>
    <t>Check survey</t>
  </si>
  <si>
    <t xml:space="preserve">DETAILED SOIL INVESTIGATION             </t>
  </si>
  <si>
    <t>Detailed soil investigation: All kinds of soils except fissured rock and hard rock</t>
  </si>
  <si>
    <t>Detailed soil investigation: Fissured Rock</t>
  </si>
  <si>
    <t xml:space="preserve">BENCHING                                </t>
  </si>
  <si>
    <t>Benching: All kinds of soils except fissured rock,hard rock and sandy soil</t>
  </si>
  <si>
    <t xml:space="preserve">M3 </t>
  </si>
  <si>
    <t>Benching: Fissured Rock</t>
  </si>
  <si>
    <t>Benching:Hard Rock</t>
  </si>
  <si>
    <t xml:space="preserve">WORK ASSOCIATED WITH TOWER FOUNDATION   </t>
  </si>
  <si>
    <t>Excavation: Dry Fissured Rock</t>
  </si>
  <si>
    <t>Excavation: Wet Fissured Rock</t>
  </si>
  <si>
    <t>Excavation: Hard Rock</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</si>
  <si>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</si>
  <si>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</si>
  <si>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</si>
  <si>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</si>
  <si>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 xml:space="preserve">ERECTION                                </t>
  </si>
  <si>
    <t>Erection of various types of towers, tower extensions (complete), bolts &amp; nuts, hangers, d-shackles, step bolts, pack washers etc.including tack welding &amp; supply &amp; application of zinc rich paint : Normal towers</t>
  </si>
  <si>
    <t xml:space="preserve">INSTALLATION OF EARTHING                </t>
  </si>
  <si>
    <t>Installation of earthing of towers: Pipe Type</t>
  </si>
  <si>
    <t>Installation of Chemical earthing of towers: Pipe Type .</t>
  </si>
  <si>
    <t>Installation of earthing of towers: Counterpoise type (120 m length)</t>
  </si>
  <si>
    <t>Installation of Shieldwire Earthingincluding PG clamps, Downlead clampsand  Earthwire bits i.e Shield wireearthing (Pipe Type/counterpoise type)shall be an addition to earthing oftowers (Pipe type/ counterpoisetype)-Pipe type</t>
  </si>
  <si>
    <t>Installation of Shieldwire Earthing Counterpoise (4X30M) type including PG clamps, Downlead clamps and  Earthwire bits. Shieldwireearthing (Pipe Type/counterpoise type) shall be an in addition to Tower Earthing (Pipe type/counterpoise type)</t>
  </si>
  <si>
    <t>Installation of Chemical earthing of towers: Counterpoise Type (120m length).</t>
  </si>
  <si>
    <t xml:space="preserve">INSTALLATION OF TOWER ACCESSORIES       </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</si>
  <si>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</si>
  <si>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</si>
  <si>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</si>
  <si>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</si>
  <si>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</si>
  <si>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 xml:space="preserve">TOWER FOOTING PROTECTION                </t>
  </si>
  <si>
    <t>Protection of tower footing (supply and installation): ' Random rubble stone masonary including excavation (1:5 cement mortar)</t>
  </si>
  <si>
    <t>Protection of tower footing (supply and installation): M 15 (1:2:4) mixed concrete for top seal cover of revetment</t>
  </si>
  <si>
    <t>Protection of tower footing (supply and installation): Backfilling and gap levelling of volumes enclosed by revetment</t>
  </si>
  <si>
    <t>Protection of tower footing (supply and installation): Stone Bound in Galvanising wire netting including excavation</t>
  </si>
  <si>
    <t xml:space="preserve">STRINGING                               </t>
  </si>
  <si>
    <t>132kV Double circuit with single condcutor: Installation of insulator strings complete with arcing horns &amp; necessary hardware,installing &amp; stringing of condcutor including fixing of conductor acessories but excluding installing &amp; stringing of earthwire/OPGWand its accessories</t>
  </si>
  <si>
    <t>Installing and stringing of OPGW including fixing of OPGW accessories for 132 kV Double circuit towers</t>
  </si>
  <si>
    <t xml:space="preserve">INSTALLATION OF AVIATION REQ            </t>
  </si>
  <si>
    <t>Installation of Span Markers for aviation requirements</t>
  </si>
  <si>
    <t>Installation of Obstruction Lights for Aviation requirements 1 Medium Intensity Plus 2 Low Intensity</t>
  </si>
  <si>
    <t>Installation of Obstruction Lights for Aviation requirements: 1 Medium Intensity + 4 Low Intensity</t>
  </si>
  <si>
    <t>Painting of towers</t>
  </si>
  <si>
    <t xml:space="preserve">LABOUR ESTAB                            </t>
  </si>
  <si>
    <t>ESTABLISHMENT OF LABOUR CAMPS AS PER PROVISION UNDER FACILITIES TO BE INCORPORATED FOR LABOURERS IN TECHNICAL SPECIFICATION</t>
  </si>
  <si>
    <t xml:space="preserve">OPGW Service                            </t>
  </si>
  <si>
    <t>Fibre Optic Distribution Panel (FODP): Indoor Type: FC Coupling and mounted on ETSI 19" rack or slimline rack: Type 2  (96 Fibre)</t>
  </si>
  <si>
    <t>Installation of Joint box above ground (Including Splicing &amp; Testing) : 48 fibres</t>
  </si>
  <si>
    <t>Fibre Optic Approach cabling: Including installation hardware like GI pipe, elbow, conduits, accessories etc.: 48 Fibre</t>
  </si>
  <si>
    <t xml:space="preserve">Total Installation Charges </t>
  </si>
  <si>
    <t>In case the bidder leaves the cell for confirmation of the SAC and/or  GST rate “blank”,  the SAC and corresponding GST rate indicated by the Employer shall be deemed to be the one confirmed by the Bidder.</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</si>
  <si>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</si>
  <si>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</si>
  <si>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</si>
  <si>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</si>
  <si>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</si>
  <si>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</si>
  <si>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</si>
  <si>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</si>
  <si>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</si>
  <si>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</si>
  <si>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</si>
  <si>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</si>
  <si>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</si>
  <si>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</si>
  <si>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</si>
  <si>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</si>
  <si>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</si>
  <si>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</si>
  <si>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</si>
  <si>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</si>
  <si>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</si>
  <si>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</si>
  <si>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</si>
  <si>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</si>
  <si>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</si>
  <si>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</si>
  <si>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</si>
  <si>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</si>
  <si>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</si>
  <si>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</si>
  <si>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</si>
  <si>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</si>
  <si>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</si>
  <si>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</si>
  <si>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</si>
  <si>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</si>
  <si>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</si>
  <si>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</si>
  <si>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</si>
  <si>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</si>
  <si>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</si>
  <si>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</si>
  <si>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</si>
  <si>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</si>
  <si>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</si>
  <si>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 xml:space="preserve">Date         : </t>
  </si>
  <si>
    <t>Place        :</t>
  </si>
  <si>
    <t>SUMMARY OF TAXES &amp; DUTIES APPLICABLE ON GOODS</t>
  </si>
  <si>
    <t>Total GST on Installation Services  (Schedule-3), Training to be imparted in India (Schedule-4a) and Maintenance Charges during and after Defect Liabilty Period (Schedule-4b)</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</si>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</sst>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66" fillId="0" borderId="0"/>
    <xf numFmtId="9" fontId="6" fillId="0" borderId="0"/>
    <xf numFmtId="9" fontId="80"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7"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9"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8"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7" fillId="0" borderId="0"/>
    <xf numFmtId="0" fontId="16" fillId="0" borderId="0"/>
    <xf numFmtId="0" fontId="32"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00">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8" fillId="0" borderId="0" xfId="205" applyFont="1" applyAlignment="1" applyProtection="1">
      <alignment vertical="center"/>
      <protection hidden="1"/>
    </xf>
    <xf numFmtId="0" fontId="18"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2" fillId="0" borderId="7" xfId="205" applyFont="1" applyBorder="1" applyAlignment="1" applyProtection="1">
      <alignment vertical="center"/>
      <protection hidden="1"/>
    </xf>
    <xf numFmtId="0" fontId="1" fillId="0" borderId="0" xfId="205" applyAlignment="1" applyProtection="1">
      <alignment vertical="center"/>
      <protection hidden="1"/>
    </xf>
    <xf numFmtId="0" fontId="17" fillId="0" borderId="7" xfId="205" applyFont="1" applyBorder="1" applyAlignment="1" applyProtection="1">
      <alignment vertical="center"/>
      <protection hidden="1"/>
    </xf>
    <xf numFmtId="0" fontId="24" fillId="0" borderId="0" xfId="205" applyFont="1" applyAlignment="1" applyProtection="1">
      <alignment vertical="center"/>
      <protection hidden="1"/>
    </xf>
    <xf numFmtId="0" fontId="17"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7"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6"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6"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7"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1"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5"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8"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7"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7"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7"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7"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5" fillId="0" borderId="0" xfId="205" applyFont="1" applyAlignment="1" applyProtection="1">
      <alignment vertical="top"/>
      <protection hidden="1"/>
    </xf>
    <xf numFmtId="0" fontId="32" fillId="0" borderId="0" xfId="197" applyProtection="1">
      <protection hidden="1"/>
    </xf>
    <xf numFmtId="0" fontId="36"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2"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7" fillId="0" borderId="0" xfId="197" applyFont="1" applyAlignment="1" applyProtection="1">
      <alignment vertical="center"/>
      <protection hidden="1"/>
    </xf>
    <xf numFmtId="0" fontId="37" fillId="0" borderId="0" xfId="197" applyFont="1" applyProtection="1">
      <protection hidden="1"/>
    </xf>
    <xf numFmtId="0" fontId="31" fillId="0" borderId="0" xfId="0" applyFont="1" applyProtection="1">
      <protection hidden="1"/>
    </xf>
    <xf numFmtId="0" fontId="31"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6" fillId="0" borderId="0" xfId="0" applyFont="1" applyAlignment="1">
      <alignment vertical="center"/>
    </xf>
    <xf numFmtId="0" fontId="31" fillId="0" borderId="0" xfId="206" applyFont="1" applyAlignment="1" applyProtection="1">
      <alignment vertical="center"/>
      <protection hidden="1"/>
    </xf>
    <xf numFmtId="0" fontId="31" fillId="0" borderId="0" xfId="0" applyFont="1" applyAlignment="1" applyProtection="1">
      <alignment vertical="center"/>
      <protection hidden="1"/>
    </xf>
    <xf numFmtId="0" fontId="26" fillId="0" borderId="0" xfId="200"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1" fillId="0" borderId="0" xfId="200"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6" applyFont="1" applyAlignment="1" applyProtection="1">
      <alignment horizontal="left" vertical="center" indent="1"/>
      <protection hidden="1"/>
    </xf>
    <xf numFmtId="0" fontId="31" fillId="0" borderId="0" xfId="206" applyFont="1" applyAlignment="1" applyProtection="1">
      <alignment horizontal="left" vertical="center"/>
      <protection hidden="1"/>
    </xf>
    <xf numFmtId="0" fontId="26" fillId="0" borderId="0" xfId="206"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200" applyNumberFormat="1" applyFont="1" applyFill="1" applyBorder="1" applyAlignment="1" applyProtection="1">
      <alignment vertical="center" wrapText="1"/>
      <protection hidden="1"/>
    </xf>
    <xf numFmtId="0" fontId="31" fillId="0" borderId="0" xfId="211" applyFont="1" applyFill="1" applyBorder="1" applyAlignment="1" applyProtection="1">
      <alignment vertical="center" wrapText="1"/>
      <protection hidden="1"/>
    </xf>
    <xf numFmtId="0" fontId="31" fillId="0" borderId="0" xfId="211" applyNumberFormat="1" applyFont="1" applyFill="1" applyBorder="1" applyAlignment="1" applyProtection="1">
      <alignment horizontal="center" vertical="center" wrapText="1"/>
      <protection hidden="1"/>
    </xf>
    <xf numFmtId="3"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center" vertical="center" wrapText="1"/>
      <protection hidden="1"/>
    </xf>
    <xf numFmtId="165" fontId="26" fillId="0" borderId="0" xfId="211" applyNumberFormat="1" applyFont="1" applyFill="1" applyBorder="1" applyAlignment="1" applyProtection="1">
      <alignment horizontal="center" vertical="center" wrapText="1"/>
      <protection hidden="1"/>
    </xf>
    <xf numFmtId="165" fontId="31" fillId="0" borderId="0" xfId="211" applyNumberFormat="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vertical="center" wrapText="1"/>
      <protection hidden="1"/>
    </xf>
    <xf numFmtId="0" fontId="31" fillId="0" borderId="0" xfId="211" applyFont="1" applyFill="1" applyBorder="1" applyAlignment="1" applyProtection="1">
      <alignment horizontal="left" vertical="center" wrapText="1"/>
      <protection hidden="1"/>
    </xf>
    <xf numFmtId="0" fontId="26" fillId="0" borderId="0" xfId="211"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1" fillId="0" borderId="0" xfId="205" applyFont="1" applyAlignment="1" applyProtection="1">
      <alignment vertical="center"/>
      <protection hidden="1"/>
    </xf>
    <xf numFmtId="0" fontId="31" fillId="0" borderId="0" xfId="205" applyFont="1" applyAlignment="1" applyProtection="1">
      <alignment horizontal="right" vertical="center"/>
      <protection hidden="1"/>
    </xf>
    <xf numFmtId="0" fontId="31" fillId="0" borderId="0" xfId="205"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6" applyNumberFormat="1" applyFont="1" applyAlignment="1" applyProtection="1">
      <alignment vertical="center"/>
      <protection hidden="1"/>
    </xf>
    <xf numFmtId="2" fontId="31"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11" applyFont="1" applyFill="1" applyBorder="1" applyAlignment="1" applyProtection="1">
      <alignment vertical="center"/>
      <protection hidden="1"/>
    </xf>
    <xf numFmtId="0" fontId="31" fillId="0" borderId="0" xfId="211"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11" applyFont="1" applyFill="1" applyBorder="1" applyAlignment="1" applyProtection="1">
      <alignment horizontal="justify" vertical="center" wrapText="1"/>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11" applyNumberFormat="1" applyFont="1" applyFill="1" applyBorder="1" applyAlignment="1" applyProtection="1">
      <alignment horizontal="left" vertical="center"/>
      <protection hidden="1"/>
    </xf>
    <xf numFmtId="167"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8" fontId="31" fillId="0" borderId="0" xfId="11" applyNumberFormat="1" applyFont="1" applyFill="1" applyBorder="1" applyAlignment="1" applyProtection="1">
      <alignment horizontal="center" vertical="center"/>
      <protection hidden="1"/>
    </xf>
    <xf numFmtId="171" fontId="31" fillId="0" borderId="0" xfId="211" quotePrefix="1" applyNumberFormat="1" applyFont="1" applyFill="1" applyBorder="1" applyAlignment="1" applyProtection="1">
      <alignment horizontal="left" vertical="center" wrapText="1"/>
      <protection hidden="1"/>
    </xf>
    <xf numFmtId="171" fontId="31" fillId="0" borderId="0" xfId="211" applyNumberFormat="1" applyFont="1" applyFill="1" applyBorder="1" applyAlignment="1" applyProtection="1">
      <alignment horizontal="left" vertical="center" wrapText="1"/>
      <protection hidden="1"/>
    </xf>
    <xf numFmtId="165"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right" vertical="center" wrapText="1"/>
      <protection hidden="1"/>
    </xf>
    <xf numFmtId="0" fontId="26" fillId="0" borderId="0" xfId="21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horizontal="center" vertical="center"/>
      <protection hidden="1"/>
    </xf>
    <xf numFmtId="0" fontId="31" fillId="0" borderId="0" xfId="211"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7" fillId="0" borderId="6" xfId="209" applyFont="1" applyBorder="1" applyProtection="1">
      <protection hidden="1"/>
    </xf>
    <xf numFmtId="0" fontId="17"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0" fillId="0" borderId="0" xfId="205" applyFont="1" applyAlignment="1" applyProtection="1">
      <alignment vertical="top"/>
      <protection hidden="1"/>
    </xf>
    <xf numFmtId="2" fontId="40" fillId="0" borderId="0" xfId="205" applyNumberFormat="1" applyFont="1" applyAlignment="1" applyProtection="1">
      <alignment vertical="top"/>
      <protection hidden="1"/>
    </xf>
    <xf numFmtId="166" fontId="35" fillId="0" borderId="0" xfId="205" applyNumberFormat="1" applyFont="1" applyAlignment="1" applyProtection="1">
      <alignment vertical="top"/>
      <protection hidden="1"/>
    </xf>
    <xf numFmtId="2" fontId="40" fillId="2" borderId="0" xfId="205"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9" applyFont="1" applyProtection="1">
      <protection hidden="1"/>
    </xf>
    <xf numFmtId="0" fontId="31" fillId="0" borderId="0" xfId="203" applyNumberFormat="1" applyFont="1" applyFill="1" applyBorder="1" applyAlignment="1" applyProtection="1">
      <alignment vertical="center" wrapText="1"/>
      <protection hidden="1"/>
    </xf>
    <xf numFmtId="0" fontId="41"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19"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6" applyFont="1" applyAlignment="1" applyProtection="1">
      <alignment vertical="center"/>
      <protection hidden="1"/>
    </xf>
    <xf numFmtId="0" fontId="46" fillId="0" borderId="0" xfId="213" applyFont="1" applyAlignment="1" applyProtection="1">
      <alignment horizontal="center"/>
      <protection hidden="1"/>
    </xf>
    <xf numFmtId="0" fontId="46" fillId="0" borderId="0" xfId="213" applyFont="1" applyProtection="1">
      <protection hidden="1"/>
    </xf>
    <xf numFmtId="0" fontId="46" fillId="0" borderId="0" xfId="198" applyFont="1" applyAlignment="1" applyProtection="1">
      <alignment horizontal="left" vertical="center"/>
      <protection hidden="1"/>
    </xf>
    <xf numFmtId="0" fontId="46" fillId="0" borderId="0" xfId="198" applyFont="1" applyProtection="1">
      <protection hidden="1"/>
    </xf>
    <xf numFmtId="0" fontId="46" fillId="0" borderId="0" xfId="198" applyFont="1" applyAlignment="1" applyProtection="1">
      <alignment vertical="center"/>
      <protection hidden="1"/>
    </xf>
    <xf numFmtId="0" fontId="46" fillId="0" borderId="0" xfId="198" applyFont="1" applyAlignment="1" applyProtection="1">
      <alignment horizontal="center" vertical="center"/>
      <protection hidden="1"/>
    </xf>
    <xf numFmtId="0" fontId="46" fillId="0" borderId="0" xfId="198" applyFont="1" applyAlignment="1" applyProtection="1">
      <alignment horizontal="left"/>
      <protection hidden="1"/>
    </xf>
    <xf numFmtId="0" fontId="46"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7" fillId="0" borderId="0" xfId="197" applyFont="1" applyAlignment="1" applyProtection="1">
      <alignment horizontal="center" vertical="center"/>
      <protection hidden="1"/>
    </xf>
    <xf numFmtId="0" fontId="47" fillId="0" borderId="0" xfId="197" applyFont="1" applyAlignment="1" applyProtection="1">
      <alignment vertical="center"/>
      <protection hidden="1"/>
    </xf>
    <xf numFmtId="0" fontId="32"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5" fillId="0" borderId="0" xfId="200" applyNumberFormat="1" applyFont="1" applyFill="1" applyBorder="1" applyAlignment="1" applyProtection="1">
      <alignment vertical="center"/>
    </xf>
    <xf numFmtId="0" fontId="45" fillId="0" borderId="0" xfId="200" applyNumberFormat="1" applyFont="1" applyFill="1" applyBorder="1" applyAlignment="1" applyProtection="1">
      <alignment vertical="center" wrapText="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5" fillId="0" borderId="0" xfId="206" applyFont="1" applyAlignment="1" applyProtection="1">
      <alignment horizontal="left" vertical="center"/>
      <protection hidden="1"/>
    </xf>
    <xf numFmtId="2" fontId="31" fillId="0" borderId="0" xfId="200" applyNumberFormat="1" applyFont="1" applyFill="1" applyBorder="1" applyAlignment="1" applyProtection="1">
      <alignment horizontal="right" vertical="center"/>
      <protection hidden="1"/>
    </xf>
    <xf numFmtId="2" fontId="26"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5" fillId="0" borderId="0" xfId="0" applyFont="1" applyProtection="1">
      <protection hidden="1"/>
    </xf>
    <xf numFmtId="0" fontId="27" fillId="0" borderId="0" xfId="206" applyFont="1" applyAlignment="1" applyProtection="1">
      <alignment horizontal="center" vertical="center" wrapText="1"/>
      <protection hidden="1"/>
    </xf>
    <xf numFmtId="0" fontId="15" fillId="0" borderId="0" xfId="0" applyFont="1" applyAlignment="1">
      <alignment horizontal="left" vertical="center" wrapText="1"/>
    </xf>
    <xf numFmtId="0" fontId="45" fillId="0" borderId="0" xfId="200" applyNumberFormat="1" applyFont="1" applyFill="1" applyBorder="1" applyAlignment="1" applyProtection="1">
      <alignment horizontal="center" vertical="center"/>
    </xf>
    <xf numFmtId="0" fontId="27" fillId="0" borderId="0" xfId="0" applyFont="1" applyAlignment="1">
      <alignment vertical="center"/>
    </xf>
    <xf numFmtId="2" fontId="16" fillId="0" borderId="4" xfId="200" applyNumberFormat="1" applyFill="1" applyBorder="1" applyAlignment="1" applyProtection="1">
      <alignment horizontal="right" vertical="top"/>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5" fillId="7" borderId="4" xfId="211"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1" fillId="0" borderId="0" xfId="194" applyFont="1"/>
    <xf numFmtId="0" fontId="31" fillId="0" borderId="0" xfId="194" applyFont="1" applyAlignment="1">
      <alignment horizontal="center" vertical="center"/>
    </xf>
    <xf numFmtId="0" fontId="45" fillId="0" borderId="0" xfId="194" applyFont="1"/>
    <xf numFmtId="0" fontId="45" fillId="0" borderId="0" xfId="194" applyFont="1" applyAlignment="1">
      <alignment vertical="center"/>
    </xf>
    <xf numFmtId="0" fontId="15" fillId="0" borderId="0" xfId="194" applyFont="1" applyAlignment="1">
      <alignment horizontal="center" vertical="center"/>
    </xf>
    <xf numFmtId="0" fontId="45" fillId="0" borderId="0" xfId="194" applyFont="1" applyAlignment="1">
      <alignment horizontal="left" vertical="center"/>
    </xf>
    <xf numFmtId="0" fontId="31" fillId="0" borderId="0" xfId="194" applyFont="1" applyAlignment="1">
      <alignment horizontal="center"/>
    </xf>
    <xf numFmtId="0" fontId="15" fillId="0" borderId="0" xfId="196"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31"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7"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5" fontId="18" fillId="0" borderId="23" xfId="0" applyNumberFormat="1" applyFont="1" applyBorder="1" applyAlignment="1">
      <alignment horizontal="right" vertical="top" wrapText="1"/>
    </xf>
    <xf numFmtId="0" fontId="50" fillId="0" borderId="0" xfId="0" applyFont="1" applyAlignment="1">
      <alignment vertical="top"/>
    </xf>
    <xf numFmtId="0" fontId="51" fillId="0" borderId="0" xfId="0" applyFont="1" applyAlignment="1">
      <alignment vertical="top"/>
    </xf>
    <xf numFmtId="165"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4" fillId="4" borderId="4" xfId="0" applyFont="1" applyFill="1" applyBorder="1" applyAlignment="1" applyProtection="1">
      <alignment vertical="center"/>
      <protection locked="0"/>
    </xf>
    <xf numFmtId="0" fontId="53" fillId="0" borderId="0" xfId="200" applyNumberFormat="1" applyFont="1" applyFill="1" applyBorder="1" applyProtection="1">
      <alignment vertical="top"/>
    </xf>
    <xf numFmtId="0" fontId="18" fillId="0" borderId="0" xfId="200" applyNumberFormat="1" applyFont="1" applyFill="1" applyBorder="1" applyProtection="1">
      <alignment vertical="top"/>
    </xf>
    <xf numFmtId="0" fontId="53" fillId="0" borderId="6" xfId="200" applyNumberFormat="1" applyFont="1" applyFill="1" applyBorder="1" applyProtection="1">
      <alignment vertical="top"/>
    </xf>
    <xf numFmtId="0" fontId="18"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200" applyNumberFormat="1" applyFont="1" applyFill="1" applyBorder="1" applyAlignment="1" applyProtection="1">
      <alignment vertical="top" wrapText="1"/>
    </xf>
    <xf numFmtId="0" fontId="50"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4"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49"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49"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49"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49"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7"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0" fontId="52"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5" fillId="0" borderId="0" xfId="205" applyFont="1" applyAlignment="1" applyProtection="1">
      <alignment vertical="top"/>
      <protection hidden="1"/>
    </xf>
    <xf numFmtId="0" fontId="58" fillId="0" borderId="0" xfId="205" applyFont="1" applyAlignment="1" applyProtection="1">
      <alignment vertical="top"/>
      <protection hidden="1"/>
    </xf>
    <xf numFmtId="0" fontId="60" fillId="0" borderId="0" xfId="0" applyFont="1" applyAlignment="1">
      <alignment vertical="top"/>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5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7"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7"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7"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7" fillId="0" borderId="0" xfId="210" applyNumberFormat="1" applyFont="1" applyProtection="1">
      <protection hidden="1"/>
    </xf>
    <xf numFmtId="179" fontId="17"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7"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56" fillId="0" borderId="0" xfId="200" applyNumberFormat="1" applyFont="1" applyFill="1" applyBorder="1" applyProtection="1">
      <alignment vertical="top"/>
    </xf>
    <xf numFmtId="165" fontId="35" fillId="0" borderId="0" xfId="0" applyNumberFormat="1" applyFont="1" applyAlignment="1">
      <alignment horizontal="center" vertical="top"/>
    </xf>
    <xf numFmtId="0" fontId="17"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0"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0" fillId="2" borderId="4" xfId="199" applyNumberFormat="1" applyFont="1" applyFill="1" applyBorder="1" applyAlignment="1" applyProtection="1">
      <alignment horizontal="center" vertical="top" wrapText="1"/>
    </xf>
    <xf numFmtId="0" fontId="50" fillId="2" borderId="4" xfId="199" applyNumberFormat="1" applyFont="1" applyFill="1" applyBorder="1" applyAlignment="1" applyProtection="1">
      <alignment vertical="top" wrapText="1"/>
    </xf>
    <xf numFmtId="165" fontId="5"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5"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5" fillId="0" borderId="0" xfId="0" applyFont="1" applyAlignment="1">
      <alignment horizontal="left" vertical="top"/>
    </xf>
    <xf numFmtId="0" fontId="35"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5"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5"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5"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56" fillId="0" borderId="0" xfId="0" applyFont="1" applyAlignment="1">
      <alignment vertical="top"/>
    </xf>
    <xf numFmtId="0" fontId="40" fillId="0" borderId="0" xfId="0" applyFont="1" applyAlignment="1">
      <alignment horizontal="center" vertical="top"/>
    </xf>
    <xf numFmtId="0" fontId="40"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5" fillId="0" borderId="0" xfId="200" applyNumberFormat="1" applyFont="1" applyFill="1" applyBorder="1" applyAlignment="1" applyProtection="1">
      <alignment horizontal="right" vertical="top"/>
      <protection hidden="1"/>
    </xf>
    <xf numFmtId="4" fontId="35" fillId="0" borderId="0" xfId="200" applyNumberFormat="1" applyFont="1" applyFill="1" applyBorder="1" applyProtection="1">
      <alignment vertical="top"/>
      <protection hidden="1"/>
    </xf>
    <xf numFmtId="2" fontId="40" fillId="0" borderId="0" xfId="200" applyNumberFormat="1" applyFont="1" applyFill="1" applyBorder="1" applyAlignment="1" applyProtection="1">
      <alignment horizontal="right" vertical="top"/>
      <protection hidden="1"/>
    </xf>
    <xf numFmtId="2" fontId="35" fillId="0" borderId="0" xfId="0" applyNumberFormat="1" applyFont="1" applyAlignment="1" applyProtection="1">
      <alignment vertical="top"/>
      <protection hidden="1"/>
    </xf>
    <xf numFmtId="165" fontId="35"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justify" vertical="top" wrapText="1"/>
      <protection hidden="1"/>
    </xf>
    <xf numFmtId="0" fontId="35" fillId="0" borderId="0" xfId="200" applyNumberFormat="1" applyFont="1" applyFill="1" applyBorder="1" applyAlignment="1" applyProtection="1">
      <alignment horizontal="center" vertical="top"/>
      <protection hidden="1"/>
    </xf>
    <xf numFmtId="0" fontId="40"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5"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5"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5" fillId="0" borderId="0" xfId="0" applyFont="1" applyAlignment="1">
      <alignment vertical="center"/>
    </xf>
    <xf numFmtId="0" fontId="56" fillId="0" borderId="0" xfId="0" applyFont="1" applyAlignment="1">
      <alignment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6"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9" fillId="11" borderId="4" xfId="0" applyFont="1" applyFill="1" applyBorder="1" applyAlignment="1">
      <alignment vertical="top" wrapText="1"/>
    </xf>
    <xf numFmtId="0" fontId="99" fillId="11" borderId="15" xfId="0" applyFont="1" applyFill="1" applyBorder="1" applyAlignment="1">
      <alignment vertical="top" wrapText="1"/>
    </xf>
    <xf numFmtId="2" fontId="4"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4" fillId="12" borderId="4" xfId="0" applyFont="1" applyFill="1" applyBorder="1" applyAlignment="1">
      <alignment horizontal="center" vertical="top" wrapText="1"/>
    </xf>
    <xf numFmtId="0" fontId="4" fillId="12" borderId="4" xfId="0" applyFont="1" applyFill="1" applyBorder="1" applyAlignment="1">
      <alignment horizontal="center" vertical="top"/>
    </xf>
    <xf numFmtId="2" fontId="4" fillId="12" borderId="4" xfId="200" applyNumberFormat="1" applyFont="1" applyFill="1" applyBorder="1" applyAlignment="1" applyProtection="1">
      <alignment horizontal="right" vertical="top"/>
    </xf>
    <xf numFmtId="2" fontId="5" fillId="12" borderId="4" xfId="200" applyNumberFormat="1" applyFont="1" applyFill="1" applyBorder="1" applyAlignment="1" applyProtection="1">
      <alignment horizontal="right" vertical="top"/>
    </xf>
    <xf numFmtId="0" fontId="35"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1" fillId="0" borderId="0" xfId="0" applyFont="1" applyAlignment="1" applyProtection="1">
      <alignment horizontal="center"/>
      <protection hidden="1"/>
    </xf>
    <xf numFmtId="0" fontId="45"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0"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5"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5"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7" fillId="0" borderId="0" xfId="197" applyFont="1" applyProtection="1">
      <protection hidden="1"/>
    </xf>
    <xf numFmtId="0" fontId="38" fillId="13" borderId="0" xfId="203" applyFont="1" applyFill="1" applyAlignment="1" applyProtection="1">
      <alignment vertical="center"/>
      <protection hidden="1"/>
    </xf>
    <xf numFmtId="0" fontId="4" fillId="13" borderId="0" xfId="203" applyFont="1" applyFill="1" applyAlignment="1" applyProtection="1">
      <alignment vertical="center" wrapText="1"/>
      <protection hidden="1"/>
    </xf>
    <xf numFmtId="0" fontId="4" fillId="13" borderId="0" xfId="203" applyFont="1" applyFill="1" applyAlignment="1" applyProtection="1">
      <alignment vertical="center"/>
      <protection hidden="1"/>
    </xf>
    <xf numFmtId="0" fontId="30" fillId="13" borderId="0" xfId="203" applyFont="1" applyFill="1" applyAlignment="1" applyProtection="1">
      <alignment vertical="center" wrapText="1"/>
      <protection hidden="1"/>
    </xf>
    <xf numFmtId="0" fontId="30" fillId="13" borderId="0" xfId="203" applyFont="1" applyFill="1" applyAlignment="1" applyProtection="1">
      <alignment vertical="center"/>
      <protection hidden="1"/>
    </xf>
    <xf numFmtId="0" fontId="77" fillId="14" borderId="4" xfId="0" applyFont="1" applyFill="1" applyBorder="1" applyAlignment="1">
      <alignment horizontal="center" vertical="top" wrapText="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0" fontId="25" fillId="0" borderId="4" xfId="203" applyNumberFormat="1" applyFont="1" applyFill="1" applyBorder="1" applyAlignment="1" applyProtection="1">
      <alignment vertical="center" wrapText="1"/>
      <protection hidden="1"/>
    </xf>
    <xf numFmtId="0" fontId="25" fillId="10" borderId="0" xfId="203" applyNumberFormat="1" applyFont="1" applyFill="1" applyBorder="1" applyAlignment="1" applyProtection="1">
      <alignment vertical="center" wrapText="1"/>
      <protection hidden="1"/>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15" fillId="14" borderId="4" xfId="0" applyFont="1" applyFill="1" applyBorder="1" applyAlignment="1" applyProtection="1">
      <alignment horizontal="left" vertical="center" wrapText="1"/>
      <protection hidden="1"/>
    </xf>
    <xf numFmtId="0" fontId="5" fillId="14" borderId="33" xfId="0" applyFont="1" applyFill="1" applyBorder="1" applyAlignment="1">
      <alignment horizontal="center" vertical="top" wrapText="1"/>
    </xf>
    <xf numFmtId="0" fontId="15" fillId="14" borderId="34" xfId="0" applyFont="1" applyFill="1" applyBorder="1" applyAlignment="1">
      <alignment horizontal="left" vertical="top" wrapText="1"/>
    </xf>
    <xf numFmtId="0" fontId="15" fillId="14" borderId="4" xfId="0" applyFont="1" applyFill="1" applyBorder="1" applyAlignment="1" applyProtection="1">
      <alignment horizontal="center" vertical="center" wrapText="1"/>
      <protection hidden="1"/>
    </xf>
    <xf numFmtId="168" fontId="15" fillId="14" borderId="4" xfId="0" applyNumberFormat="1" applyFont="1" applyFill="1" applyBorder="1" applyAlignment="1" applyProtection="1">
      <alignment horizontal="center" vertical="center" wrapText="1"/>
      <protection hidden="1"/>
    </xf>
    <xf numFmtId="0" fontId="15" fillId="14" borderId="15" xfId="0" applyFont="1" applyFill="1" applyBorder="1" applyAlignment="1" applyProtection="1">
      <alignment horizontal="center" vertical="center" wrapText="1"/>
      <protection hidden="1"/>
    </xf>
    <xf numFmtId="0" fontId="77" fillId="14" borderId="15" xfId="0" applyFont="1" applyFill="1" applyBorder="1" applyAlignment="1">
      <alignment horizontal="center" vertical="top" wrapText="1"/>
    </xf>
    <xf numFmtId="0" fontId="99" fillId="0" borderId="0" xfId="0" applyFont="1" applyAlignment="1">
      <alignment vertical="top"/>
    </xf>
    <xf numFmtId="0" fontId="100" fillId="0" borderId="0" xfId="0" applyFont="1" applyAlignment="1">
      <alignment vertical="top"/>
    </xf>
    <xf numFmtId="2" fontId="18" fillId="0" borderId="4" xfId="0" applyNumberFormat="1" applyFont="1" applyBorder="1" applyAlignment="1">
      <alignment vertical="top"/>
    </xf>
    <xf numFmtId="0" fontId="15" fillId="12" borderId="4" xfId="0" applyFont="1" applyFill="1" applyBorder="1" applyAlignment="1">
      <alignment horizontal="left" vertical="top" wrapText="1"/>
    </xf>
    <xf numFmtId="4" fontId="15" fillId="12" borderId="4" xfId="11" applyNumberFormat="1" applyFont="1" applyFill="1" applyBorder="1" applyAlignment="1" applyProtection="1">
      <alignment vertical="top" wrapText="1"/>
    </xf>
    <xf numFmtId="0" fontId="60" fillId="12" borderId="4" xfId="0" applyFont="1" applyFill="1" applyBorder="1" applyAlignment="1">
      <alignment vertical="top"/>
    </xf>
    <xf numFmtId="0" fontId="15"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5" fillId="10"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85" fillId="0" borderId="5" xfId="0" applyFont="1" applyBorder="1" applyAlignment="1">
      <alignment horizontal="left" vertical="top"/>
    </xf>
    <xf numFmtId="10" fontId="85" fillId="0" borderId="5" xfId="0" applyNumberFormat="1" applyFont="1" applyBorder="1" applyAlignment="1">
      <alignment horizontal="left" vertical="top"/>
    </xf>
    <xf numFmtId="0" fontId="86" fillId="0" borderId="5" xfId="0" applyFont="1" applyBorder="1" applyAlignment="1">
      <alignment vertical="top"/>
    </xf>
    <xf numFmtId="0" fontId="85" fillId="0" borderId="5" xfId="0" applyFont="1" applyBorder="1" applyAlignment="1">
      <alignment horizontal="center" vertical="top"/>
    </xf>
    <xf numFmtId="0" fontId="85" fillId="0" borderId="5" xfId="0" applyFont="1" applyBorder="1" applyAlignment="1">
      <alignment vertical="top"/>
    </xf>
    <xf numFmtId="0" fontId="87" fillId="0" borderId="0" xfId="0" applyFont="1" applyAlignment="1">
      <alignment horizontal="left" vertical="top"/>
    </xf>
    <xf numFmtId="0" fontId="88" fillId="0" borderId="0" xfId="0" applyFont="1" applyAlignment="1">
      <alignment horizontal="center" vertical="top"/>
    </xf>
    <xf numFmtId="0" fontId="88" fillId="0" borderId="0" xfId="0" applyFont="1" applyAlignment="1">
      <alignment vertical="top"/>
    </xf>
    <xf numFmtId="0" fontId="86" fillId="0" borderId="0" xfId="0" applyFont="1" applyAlignment="1">
      <alignment vertical="top"/>
    </xf>
    <xf numFmtId="0" fontId="86" fillId="0" borderId="0" xfId="0" applyFont="1" applyAlignment="1">
      <alignment horizontal="center" vertical="top"/>
    </xf>
    <xf numFmtId="0" fontId="86" fillId="5" borderId="0" xfId="0" applyFont="1" applyFill="1" applyAlignment="1">
      <alignment horizontal="left" vertical="top"/>
    </xf>
    <xf numFmtId="0" fontId="86" fillId="5" borderId="0" xfId="0" applyFont="1" applyFill="1" applyAlignment="1">
      <alignment vertical="top"/>
    </xf>
    <xf numFmtId="0" fontId="86" fillId="0" borderId="0" xfId="0" applyFont="1" applyAlignment="1">
      <alignment horizontal="left" vertical="top"/>
    </xf>
    <xf numFmtId="10" fontId="86" fillId="0" borderId="0" xfId="0" applyNumberFormat="1" applyFont="1" applyAlignment="1">
      <alignment horizontal="left" vertical="top"/>
    </xf>
    <xf numFmtId="1" fontId="86" fillId="5" borderId="0" xfId="0" applyNumberFormat="1" applyFont="1" applyFill="1" applyAlignment="1">
      <alignment vertical="top"/>
    </xf>
    <xf numFmtId="2" fontId="86" fillId="0" borderId="0" xfId="0" applyNumberFormat="1" applyFont="1" applyAlignment="1">
      <alignment vertical="top"/>
    </xf>
    <xf numFmtId="0" fontId="88" fillId="0" borderId="0" xfId="0" applyFont="1" applyAlignment="1">
      <alignment horizontal="left" vertical="top"/>
    </xf>
    <xf numFmtId="10" fontId="86" fillId="0" borderId="0" xfId="0" applyNumberFormat="1" applyFont="1" applyAlignment="1">
      <alignment horizontal="center" vertical="top"/>
    </xf>
    <xf numFmtId="1" fontId="86" fillId="0" borderId="0" xfId="0" applyNumberFormat="1" applyFont="1" applyAlignment="1">
      <alignment vertical="top"/>
    </xf>
    <xf numFmtId="0" fontId="85" fillId="0" borderId="0" xfId="206" applyFont="1" applyAlignment="1" applyProtection="1">
      <alignment vertical="top"/>
      <protection hidden="1"/>
    </xf>
    <xf numFmtId="10" fontId="85" fillId="0" borderId="0" xfId="206" applyNumberFormat="1" applyFont="1" applyAlignment="1" applyProtection="1">
      <alignment vertical="top"/>
      <protection hidden="1"/>
    </xf>
    <xf numFmtId="0" fontId="86" fillId="0" borderId="0" xfId="206" applyFont="1" applyAlignment="1" applyProtection="1">
      <alignment vertical="top"/>
      <protection hidden="1"/>
    </xf>
    <xf numFmtId="0" fontId="85" fillId="0" borderId="0" xfId="206" applyFont="1" applyAlignment="1" applyProtection="1">
      <alignment horizontal="center" vertical="top"/>
      <protection hidden="1"/>
    </xf>
    <xf numFmtId="0" fontId="86" fillId="0" borderId="0" xfId="0" applyFont="1" applyAlignment="1" applyProtection="1">
      <alignment horizontal="left" vertical="top"/>
      <protection hidden="1"/>
    </xf>
    <xf numFmtId="0" fontId="86" fillId="0" borderId="0" xfId="206" applyFont="1" applyAlignment="1" applyProtection="1">
      <alignment horizontal="left" vertical="top"/>
      <protection hidden="1"/>
    </xf>
    <xf numFmtId="10" fontId="85" fillId="0" borderId="0" xfId="0" applyNumberFormat="1" applyFont="1" applyAlignment="1">
      <alignment horizontal="center" vertical="top"/>
    </xf>
    <xf numFmtId="2" fontId="86" fillId="0" borderId="0" xfId="0" applyNumberFormat="1" applyFont="1" applyAlignment="1">
      <alignment horizontal="center" vertical="top"/>
    </xf>
    <xf numFmtId="10" fontId="86" fillId="0" borderId="0" xfId="206" applyNumberFormat="1" applyFont="1" applyAlignment="1" applyProtection="1">
      <alignment vertical="top"/>
      <protection hidden="1"/>
    </xf>
    <xf numFmtId="2" fontId="85" fillId="0" borderId="0" xfId="0" applyNumberFormat="1" applyFont="1" applyAlignment="1">
      <alignment horizontal="center" vertical="top"/>
    </xf>
    <xf numFmtId="180" fontId="86" fillId="0" borderId="0" xfId="0" applyNumberFormat="1" applyFont="1" applyAlignment="1">
      <alignment horizontal="center" vertical="top"/>
    </xf>
    <xf numFmtId="0" fontId="86" fillId="0" borderId="0" xfId="206" applyFont="1" applyAlignment="1" applyProtection="1">
      <alignment horizontal="center" vertical="top"/>
      <protection hidden="1"/>
    </xf>
    <xf numFmtId="15" fontId="86" fillId="0" borderId="0" xfId="0" applyNumberFormat="1" applyFont="1" applyAlignment="1">
      <alignment vertical="top"/>
    </xf>
    <xf numFmtId="0" fontId="87" fillId="0" borderId="0" xfId="0" applyFont="1" applyAlignment="1">
      <alignment horizontal="left" vertical="top" wrapText="1"/>
    </xf>
    <xf numFmtId="0" fontId="88" fillId="0" borderId="0" xfId="0" applyFont="1" applyAlignment="1">
      <alignment horizontal="center" vertical="top" wrapText="1"/>
    </xf>
    <xf numFmtId="0" fontId="88" fillId="0" borderId="0" xfId="0" applyFont="1" applyAlignment="1">
      <alignment vertical="top" wrapText="1"/>
    </xf>
    <xf numFmtId="0" fontId="86" fillId="0" borderId="0" xfId="0" applyFont="1" applyAlignment="1">
      <alignment horizontal="justify" vertical="top" wrapText="1"/>
    </xf>
    <xf numFmtId="10" fontId="86" fillId="0" borderId="0" xfId="0" applyNumberFormat="1" applyFont="1" applyAlignment="1">
      <alignment horizontal="justify" vertical="top" wrapText="1"/>
    </xf>
    <xf numFmtId="0" fontId="85" fillId="0" borderId="0" xfId="0" applyFont="1" applyAlignment="1">
      <alignment horizontal="center" vertical="top"/>
    </xf>
    <xf numFmtId="0" fontId="85" fillId="0" borderId="0" xfId="0" applyFont="1" applyAlignment="1" applyProtection="1">
      <alignment horizontal="center" vertical="top" wrapText="1"/>
      <protection hidden="1"/>
    </xf>
    <xf numFmtId="0" fontId="85" fillId="0" borderId="0" xfId="0" applyFont="1" applyAlignment="1" applyProtection="1">
      <alignment horizontal="center" vertical="top"/>
      <protection hidden="1"/>
    </xf>
    <xf numFmtId="1" fontId="88" fillId="0" borderId="0" xfId="0" applyNumberFormat="1" applyFont="1" applyAlignment="1" applyProtection="1">
      <alignment vertical="top"/>
      <protection hidden="1"/>
    </xf>
    <xf numFmtId="0" fontId="88" fillId="0" borderId="0" xfId="0" applyFont="1" applyAlignment="1" applyProtection="1">
      <alignment vertical="top"/>
      <protection hidden="1"/>
    </xf>
    <xf numFmtId="2" fontId="0" fillId="0" borderId="0" xfId="0" applyNumberFormat="1" applyAlignment="1">
      <alignment vertical="top"/>
    </xf>
    <xf numFmtId="0" fontId="0" fillId="0" borderId="4" xfId="0" applyBorder="1" applyAlignment="1">
      <alignment horizontal="left" vertical="top" wrapText="1"/>
    </xf>
    <xf numFmtId="2" fontId="85" fillId="0" borderId="0" xfId="0" applyNumberFormat="1" applyFont="1" applyAlignment="1">
      <alignment vertical="top"/>
    </xf>
    <xf numFmtId="0" fontId="86" fillId="6" borderId="35" xfId="0" applyFont="1" applyFill="1" applyBorder="1" applyAlignment="1">
      <alignment horizontal="center" vertical="top" wrapText="1"/>
    </xf>
    <xf numFmtId="0" fontId="86" fillId="6" borderId="5" xfId="0" applyFont="1" applyFill="1" applyBorder="1" applyAlignment="1">
      <alignment horizontal="center" vertical="top" wrapText="1"/>
    </xf>
    <xf numFmtId="0" fontId="86" fillId="0" borderId="23" xfId="211" applyNumberFormat="1" applyFont="1" applyFill="1" applyBorder="1" applyAlignment="1" applyProtection="1">
      <alignment horizontal="center" vertical="top"/>
    </xf>
    <xf numFmtId="0" fontId="86" fillId="0" borderId="3" xfId="211" applyNumberFormat="1" applyFont="1" applyFill="1" applyBorder="1" applyAlignment="1" applyProtection="1">
      <alignment horizontal="center" vertical="top"/>
    </xf>
    <xf numFmtId="0" fontId="86" fillId="7" borderId="37" xfId="211" applyNumberFormat="1" applyFont="1" applyFill="1" applyBorder="1" applyAlignment="1" applyProtection="1">
      <alignment horizontal="center" vertical="top"/>
    </xf>
    <xf numFmtId="0" fontId="86" fillId="7" borderId="38" xfId="211" applyNumberFormat="1" applyFont="1" applyFill="1" applyBorder="1" applyAlignment="1" applyProtection="1">
      <alignment horizontal="center" vertical="top"/>
    </xf>
    <xf numFmtId="0" fontId="86" fillId="0" borderId="0" xfId="0" applyFont="1" applyAlignment="1">
      <alignment horizontal="right" vertical="top"/>
    </xf>
    <xf numFmtId="0" fontId="86" fillId="7" borderId="0" xfId="211" applyNumberFormat="1" applyFont="1" applyFill="1" applyBorder="1" applyAlignment="1" applyProtection="1">
      <alignment horizontal="center" vertical="top"/>
    </xf>
    <xf numFmtId="0" fontId="85" fillId="0" borderId="0" xfId="0" applyFont="1" applyAlignment="1">
      <alignment horizontal="left" vertical="top"/>
    </xf>
    <xf numFmtId="0" fontId="85" fillId="0" borderId="0" xfId="0" applyFont="1" applyAlignment="1">
      <alignment horizontal="justify" vertical="top"/>
    </xf>
    <xf numFmtId="178" fontId="85" fillId="0" borderId="0" xfId="0" applyNumberFormat="1" applyFont="1" applyAlignment="1">
      <alignment vertical="top"/>
    </xf>
    <xf numFmtId="10" fontId="85" fillId="0" borderId="0" xfId="0" applyNumberFormat="1" applyFont="1" applyAlignment="1">
      <alignment horizontal="justify" vertical="top"/>
    </xf>
    <xf numFmtId="14" fontId="86" fillId="0" borderId="0" xfId="0" applyNumberFormat="1" applyFont="1" applyAlignment="1">
      <alignment horizontal="center" vertical="top"/>
    </xf>
    <xf numFmtId="0" fontId="85" fillId="0" borderId="0" xfId="0" applyFont="1" applyAlignment="1">
      <alignment vertical="top"/>
    </xf>
    <xf numFmtId="10" fontId="88" fillId="0" borderId="0" xfId="0" applyNumberFormat="1" applyFont="1" applyAlignment="1">
      <alignment horizontal="center" vertical="top"/>
    </xf>
    <xf numFmtId="0" fontId="88" fillId="0" borderId="0" xfId="0" applyFont="1" applyAlignment="1" applyProtection="1">
      <alignment horizontal="center" vertical="top"/>
      <protection hidden="1"/>
    </xf>
    <xf numFmtId="10" fontId="88" fillId="0" borderId="0" xfId="0" applyNumberFormat="1" applyFont="1" applyAlignment="1" applyProtection="1">
      <alignment horizontal="center" vertical="top"/>
      <protection hidden="1"/>
    </xf>
    <xf numFmtId="0" fontId="87" fillId="0" borderId="0" xfId="0" applyFont="1" applyAlignment="1" applyProtection="1">
      <alignment horizontal="right" vertical="top"/>
      <protection hidden="1"/>
    </xf>
    <xf numFmtId="0" fontId="87" fillId="0" borderId="0" xfId="0" applyFont="1" applyAlignment="1" applyProtection="1">
      <alignment horizontal="left" vertical="top"/>
      <protection hidden="1"/>
    </xf>
    <xf numFmtId="10" fontId="87" fillId="0" borderId="0" xfId="0" applyNumberFormat="1" applyFont="1" applyAlignment="1" applyProtection="1">
      <alignment horizontal="left" vertical="top"/>
      <protection hidden="1"/>
    </xf>
    <xf numFmtId="0" fontId="87" fillId="0" borderId="0" xfId="0" applyFont="1" applyAlignment="1" applyProtection="1">
      <alignment horizontal="center" vertical="top"/>
      <protection hidden="1"/>
    </xf>
    <xf numFmtId="0" fontId="87" fillId="0" borderId="0" xfId="0" applyFont="1" applyAlignment="1" applyProtection="1">
      <alignment vertical="top"/>
      <protection hidden="1"/>
    </xf>
    <xf numFmtId="0" fontId="88" fillId="0" borderId="0" xfId="0" applyFont="1" applyAlignment="1" applyProtection="1">
      <alignment horizontal="left" vertical="top"/>
      <protection hidden="1"/>
    </xf>
    <xf numFmtId="10" fontId="88" fillId="0" borderId="0" xfId="0" applyNumberFormat="1" applyFont="1" applyAlignment="1" applyProtection="1">
      <alignment horizontal="left" vertical="top"/>
      <protection hidden="1"/>
    </xf>
    <xf numFmtId="0" fontId="87" fillId="0" borderId="0" xfId="0" applyFont="1" applyAlignment="1" applyProtection="1">
      <alignment horizontal="center" vertical="top" wrapText="1"/>
      <protection hidden="1"/>
    </xf>
    <xf numFmtId="0" fontId="87" fillId="0" borderId="0" xfId="206" applyFont="1" applyAlignment="1" applyProtection="1">
      <alignment vertical="top"/>
      <protection hidden="1"/>
    </xf>
    <xf numFmtId="10" fontId="87" fillId="0" borderId="0" xfId="206" applyNumberFormat="1" applyFont="1" applyAlignment="1" applyProtection="1">
      <alignment vertical="top"/>
      <protection hidden="1"/>
    </xf>
    <xf numFmtId="0" fontId="88" fillId="0" borderId="0" xfId="206" applyFont="1" applyAlignment="1" applyProtection="1">
      <alignment vertical="top"/>
      <protection hidden="1"/>
    </xf>
    <xf numFmtId="0" fontId="87" fillId="0" borderId="0" xfId="206" applyFont="1" applyAlignment="1" applyProtection="1">
      <alignment horizontal="center" vertical="top"/>
      <protection hidden="1"/>
    </xf>
    <xf numFmtId="0" fontId="88" fillId="0" borderId="0" xfId="206" applyFont="1" applyAlignment="1" applyProtection="1">
      <alignment horizontal="left" vertical="top"/>
      <protection hidden="1"/>
    </xf>
    <xf numFmtId="10" fontId="88" fillId="0" borderId="0" xfId="206" applyNumberFormat="1" applyFont="1" applyAlignment="1" applyProtection="1">
      <alignment vertical="top"/>
      <protection hidden="1"/>
    </xf>
    <xf numFmtId="180" fontId="86" fillId="0" borderId="0" xfId="0" applyNumberFormat="1" applyFont="1" applyAlignment="1">
      <alignment vertical="top"/>
    </xf>
    <xf numFmtId="0" fontId="88" fillId="0" borderId="0" xfId="206" applyFont="1" applyAlignment="1" applyProtection="1">
      <alignment horizontal="center" vertical="top"/>
      <protection hidden="1"/>
    </xf>
    <xf numFmtId="10" fontId="87" fillId="0" borderId="0" xfId="0" applyNumberFormat="1" applyFont="1" applyAlignment="1" applyProtection="1">
      <alignment horizontal="center" vertical="top" wrapText="1"/>
      <protection hidden="1"/>
    </xf>
    <xf numFmtId="0" fontId="87" fillId="0" borderId="0" xfId="0" applyFont="1" applyAlignment="1" applyProtection="1">
      <alignment vertical="top" wrapText="1"/>
      <protection hidden="1"/>
    </xf>
    <xf numFmtId="0" fontId="86" fillId="0" borderId="0" xfId="0" applyFont="1" applyAlignment="1" applyProtection="1">
      <alignment horizontal="center" vertical="top" wrapText="1"/>
      <protection hidden="1"/>
    </xf>
    <xf numFmtId="10" fontId="87" fillId="0" borderId="0" xfId="0" applyNumberFormat="1" applyFont="1" applyAlignment="1" applyProtection="1">
      <alignment horizontal="center" vertical="top"/>
      <protection hidden="1"/>
    </xf>
    <xf numFmtId="0" fontId="86" fillId="0" borderId="0" xfId="0" applyFont="1" applyAlignment="1" applyProtection="1">
      <alignment horizontal="center" vertical="top"/>
      <protection hidden="1"/>
    </xf>
    <xf numFmtId="165" fontId="87" fillId="0" borderId="0" xfId="211" applyNumberFormat="1" applyFont="1" applyFill="1" applyBorder="1" applyAlignment="1" applyProtection="1">
      <alignment horizontal="center" vertical="top" wrapText="1"/>
      <protection hidden="1"/>
    </xf>
    <xf numFmtId="10" fontId="87" fillId="0" borderId="0" xfId="211" applyNumberFormat="1" applyFont="1" applyFill="1" applyBorder="1" applyAlignment="1" applyProtection="1">
      <alignment horizontal="center" vertical="top" wrapText="1"/>
      <protection hidden="1"/>
    </xf>
    <xf numFmtId="0" fontId="87" fillId="0" borderId="0" xfId="211" applyFont="1" applyFill="1" applyBorder="1" applyAlignment="1" applyProtection="1">
      <alignment vertical="top"/>
      <protection hidden="1"/>
    </xf>
    <xf numFmtId="0" fontId="88" fillId="0" borderId="0" xfId="211" applyNumberFormat="1" applyFont="1" applyFill="1" applyBorder="1" applyAlignment="1" applyProtection="1">
      <alignment horizontal="center" vertical="top" wrapText="1"/>
      <protection hidden="1"/>
    </xf>
    <xf numFmtId="2" fontId="88" fillId="0" borderId="0" xfId="0" applyNumberFormat="1" applyFont="1" applyAlignment="1" applyProtection="1">
      <alignment horizontal="right" vertical="top" wrapText="1"/>
      <protection hidden="1"/>
    </xf>
    <xf numFmtId="2" fontId="88" fillId="0" borderId="0" xfId="0" applyNumberFormat="1" applyFont="1" applyAlignment="1" applyProtection="1">
      <alignment horizontal="right" vertical="top"/>
      <protection hidden="1"/>
    </xf>
    <xf numFmtId="2" fontId="85" fillId="0" borderId="0" xfId="0" applyNumberFormat="1" applyFont="1" applyAlignment="1" applyProtection="1">
      <alignment horizontal="center" vertical="top"/>
      <protection hidden="1"/>
    </xf>
    <xf numFmtId="165" fontId="88" fillId="0" borderId="0" xfId="211" applyNumberFormat="1" applyFont="1" applyFill="1" applyBorder="1" applyAlignment="1" applyProtection="1">
      <alignment horizontal="center" vertical="top" wrapText="1"/>
      <protection hidden="1"/>
    </xf>
    <xf numFmtId="10" fontId="88" fillId="0" borderId="0" xfId="211" applyNumberFormat="1" applyFont="1" applyFill="1" applyBorder="1" applyAlignment="1" applyProtection="1">
      <alignment horizontal="center" vertical="top" wrapText="1"/>
      <protection hidden="1"/>
    </xf>
    <xf numFmtId="0" fontId="88" fillId="0" borderId="0" xfId="211" applyFont="1" applyFill="1" applyBorder="1" applyAlignment="1" applyProtection="1">
      <alignment vertical="top" wrapText="1"/>
      <protection hidden="1"/>
    </xf>
    <xf numFmtId="168" fontId="88" fillId="0" borderId="0" xfId="0" applyNumberFormat="1" applyFont="1" applyAlignment="1" applyProtection="1">
      <alignment horizontal="right" vertical="top" wrapText="1"/>
      <protection hidden="1"/>
    </xf>
    <xf numFmtId="168" fontId="86" fillId="0" borderId="0" xfId="0" applyNumberFormat="1" applyFont="1" applyAlignment="1" applyProtection="1">
      <alignment horizontal="right" vertical="top" wrapText="1"/>
      <protection hidden="1"/>
    </xf>
    <xf numFmtId="2" fontId="86" fillId="0" borderId="0" xfId="0" applyNumberFormat="1" applyFont="1" applyAlignment="1" applyProtection="1">
      <alignment vertical="top" wrapText="1"/>
      <protection hidden="1"/>
    </xf>
    <xf numFmtId="0" fontId="88" fillId="0" borderId="0" xfId="211" applyNumberFormat="1" applyFont="1" applyFill="1" applyBorder="1" applyAlignment="1" applyProtection="1">
      <alignment vertical="top"/>
      <protection hidden="1"/>
    </xf>
    <xf numFmtId="167" fontId="88" fillId="0" borderId="0" xfId="0" applyNumberFormat="1" applyFont="1" applyAlignment="1" applyProtection="1">
      <alignment horizontal="right" vertical="top" wrapText="1"/>
      <protection hidden="1"/>
    </xf>
    <xf numFmtId="2" fontId="86" fillId="0" borderId="0" xfId="0" applyNumberFormat="1" applyFont="1" applyAlignment="1" applyProtection="1">
      <alignment vertical="top"/>
      <protection hidden="1"/>
    </xf>
    <xf numFmtId="0" fontId="88" fillId="0" borderId="0" xfId="211" applyFont="1" applyFill="1" applyBorder="1" applyAlignment="1" applyProtection="1">
      <alignment horizontal="center" vertical="top" wrapText="1"/>
      <protection hidden="1"/>
    </xf>
    <xf numFmtId="2" fontId="88" fillId="0" borderId="0" xfId="11" applyNumberFormat="1" applyFont="1" applyFill="1" applyBorder="1" applyAlignment="1" applyProtection="1">
      <alignment horizontal="right" vertical="top" wrapText="1"/>
      <protection hidden="1"/>
    </xf>
    <xf numFmtId="168" fontId="86" fillId="0" borderId="0" xfId="11" applyNumberFormat="1" applyFont="1" applyFill="1" applyBorder="1" applyAlignment="1" applyProtection="1">
      <alignment horizontal="center" vertical="top"/>
      <protection hidden="1"/>
    </xf>
    <xf numFmtId="171" fontId="88" fillId="0" borderId="0" xfId="211" quotePrefix="1" applyNumberFormat="1" applyFont="1" applyFill="1" applyBorder="1" applyAlignment="1" applyProtection="1">
      <alignment vertical="top" wrapText="1"/>
      <protection hidden="1"/>
    </xf>
    <xf numFmtId="171" fontId="88" fillId="0" borderId="0" xfId="211" applyNumberFormat="1" applyFont="1" applyFill="1" applyBorder="1" applyAlignment="1" applyProtection="1">
      <alignment vertical="top" wrapText="1"/>
      <protection hidden="1"/>
    </xf>
    <xf numFmtId="0" fontId="87" fillId="0" borderId="0" xfId="211" applyFont="1" applyFill="1" applyBorder="1" applyAlignment="1" applyProtection="1">
      <alignment vertical="top" wrapText="1"/>
      <protection hidden="1"/>
    </xf>
    <xf numFmtId="165" fontId="88" fillId="0" borderId="0" xfId="211" applyNumberFormat="1" applyFont="1" applyFill="1" applyBorder="1" applyAlignment="1" applyProtection="1">
      <alignment vertical="top" wrapText="1"/>
      <protection hidden="1"/>
    </xf>
    <xf numFmtId="2" fontId="86" fillId="0" borderId="0" xfId="11" applyNumberFormat="1" applyFont="1" applyFill="1" applyBorder="1" applyAlignment="1" applyProtection="1">
      <alignment horizontal="center" vertical="top"/>
      <protection hidden="1"/>
    </xf>
    <xf numFmtId="0" fontId="88" fillId="0" borderId="0" xfId="211" applyNumberFormat="1" applyFont="1" applyFill="1" applyBorder="1" applyAlignment="1" applyProtection="1">
      <alignment vertical="top" wrapText="1"/>
      <protection hidden="1"/>
    </xf>
    <xf numFmtId="3" fontId="88" fillId="0" borderId="0" xfId="211" applyNumberFormat="1" applyFont="1" applyFill="1" applyBorder="1" applyAlignment="1" applyProtection="1">
      <alignment vertical="top" wrapText="1"/>
      <protection hidden="1"/>
    </xf>
    <xf numFmtId="0" fontId="87" fillId="0" borderId="0" xfId="211" applyFont="1" applyFill="1" applyBorder="1" applyAlignment="1" applyProtection="1">
      <alignment horizontal="center" vertical="top" wrapText="1"/>
      <protection hidden="1"/>
    </xf>
    <xf numFmtId="0" fontId="88" fillId="0" borderId="0" xfId="211" applyNumberFormat="1" applyFont="1" applyFill="1" applyBorder="1" applyAlignment="1" applyProtection="1">
      <alignment horizontal="center" vertical="top"/>
      <protection hidden="1"/>
    </xf>
    <xf numFmtId="10" fontId="88" fillId="0" borderId="0" xfId="211" applyNumberFormat="1" applyFont="1" applyFill="1" applyBorder="1" applyAlignment="1" applyProtection="1">
      <alignment horizontal="center"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1"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7" fillId="0" borderId="0" xfId="0" applyFont="1" applyAlignment="1">
      <alignment vertical="top"/>
    </xf>
    <xf numFmtId="0" fontId="31" fillId="0" borderId="0" xfId="0" applyFont="1" applyAlignment="1">
      <alignment horizontal="center" vertical="top"/>
    </xf>
    <xf numFmtId="0" fontId="31" fillId="0" borderId="0" xfId="0" applyFont="1" applyAlignment="1">
      <alignment horizontal="left" vertical="top"/>
    </xf>
    <xf numFmtId="0" fontId="26"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1"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4" borderId="4" xfId="200" applyNumberFormat="1" applyFont="1" applyFill="1" applyBorder="1" applyAlignment="1" applyProtection="1">
      <alignment horizontal="center" vertical="top" wrapText="1"/>
    </xf>
    <xf numFmtId="0" fontId="15" fillId="14" borderId="4" xfId="200" applyNumberFormat="1" applyFont="1" applyFill="1" applyBorder="1" applyAlignment="1" applyProtection="1">
      <alignment horizontal="center" vertical="top"/>
    </xf>
    <xf numFmtId="0" fontId="26" fillId="0" borderId="0" xfId="0" applyFont="1" applyAlignment="1">
      <alignment horizontal="center" vertical="top"/>
    </xf>
    <xf numFmtId="0" fontId="54"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178"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1"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4" borderId="4" xfId="200" applyNumberFormat="1" applyFont="1" applyFill="1" applyBorder="1" applyAlignment="1" applyProtection="1">
      <alignment horizontal="center" vertical="top" wrapText="1"/>
    </xf>
    <xf numFmtId="165" fontId="15" fillId="14" borderId="4" xfId="200" applyNumberFormat="1" applyFont="1" applyFill="1" applyBorder="1" applyAlignment="1" applyProtection="1">
      <alignment horizontal="center" vertical="top" wrapText="1"/>
    </xf>
    <xf numFmtId="1" fontId="15"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wrapText="1"/>
    </xf>
    <xf numFmtId="0" fontId="15" fillId="14" borderId="4" xfId="0" applyFont="1" applyFill="1" applyBorder="1" applyAlignment="1">
      <alignment horizontal="center" vertical="center"/>
    </xf>
    <xf numFmtId="0" fontId="92" fillId="14" borderId="4" xfId="0" applyFont="1" applyFill="1" applyBorder="1" applyAlignment="1">
      <alignment horizontal="center" vertical="top" wrapText="1"/>
    </xf>
    <xf numFmtId="10" fontId="92" fillId="14" borderId="4" xfId="0" applyNumberFormat="1" applyFont="1" applyFill="1" applyBorder="1" applyAlignment="1">
      <alignment horizontal="center" vertical="top" wrapText="1"/>
    </xf>
    <xf numFmtId="0" fontId="92" fillId="14" borderId="4" xfId="0" applyFont="1" applyFill="1" applyBorder="1" applyAlignment="1">
      <alignment vertical="top" wrapText="1"/>
    </xf>
    <xf numFmtId="0" fontId="92" fillId="14" borderId="4" xfId="0" applyFont="1" applyFill="1" applyBorder="1" applyAlignment="1">
      <alignment horizontal="center" vertical="top"/>
    </xf>
    <xf numFmtId="0" fontId="92" fillId="14" borderId="23" xfId="0" applyFont="1" applyFill="1" applyBorder="1" applyAlignment="1">
      <alignment horizontal="center" vertical="top"/>
    </xf>
    <xf numFmtId="0" fontId="92" fillId="14" borderId="15" xfId="0" applyFont="1" applyFill="1" applyBorder="1" applyAlignment="1">
      <alignment horizontal="center" vertical="top"/>
    </xf>
    <xf numFmtId="0" fontId="93" fillId="14" borderId="36" xfId="0" applyFont="1" applyFill="1" applyBorder="1" applyAlignment="1">
      <alignment horizontal="center" vertical="top"/>
    </xf>
    <xf numFmtId="0" fontId="22" fillId="14" borderId="4" xfId="200" applyNumberFormat="1" applyFont="1" applyFill="1" applyBorder="1" applyAlignment="1" applyProtection="1">
      <alignment horizontal="center" vertical="top" wrapText="1"/>
    </xf>
    <xf numFmtId="0" fontId="22" fillId="14" borderId="4" xfId="200" applyNumberFormat="1" applyFont="1" applyFill="1" applyBorder="1" applyAlignment="1" applyProtection="1">
      <alignment horizontal="justify" vertical="top" wrapText="1"/>
    </xf>
    <xf numFmtId="0" fontId="22" fillId="14" borderId="4" xfId="200" applyNumberFormat="1" applyFont="1" applyFill="1" applyBorder="1" applyAlignment="1" applyProtection="1">
      <alignment horizontal="center" vertical="top"/>
    </xf>
    <xf numFmtId="0" fontId="22" fillId="14" borderId="4" xfId="0" applyFont="1" applyFill="1" applyBorder="1" applyAlignment="1">
      <alignment horizontal="center" vertical="top"/>
    </xf>
    <xf numFmtId="1" fontId="22" fillId="14" borderId="4" xfId="200" applyNumberFormat="1" applyFont="1" applyFill="1" applyBorder="1" applyAlignment="1" applyProtection="1">
      <alignment horizontal="center" vertical="top" wrapText="1"/>
    </xf>
    <xf numFmtId="165" fontId="22" fillId="14" borderId="4" xfId="200" applyNumberFormat="1" applyFont="1" applyFill="1" applyBorder="1" applyAlignment="1" applyProtection="1">
      <alignment horizontal="center" vertical="top" wrapText="1"/>
    </xf>
    <xf numFmtId="1" fontId="22" fillId="14" borderId="4" xfId="0" applyNumberFormat="1" applyFont="1" applyFill="1" applyBorder="1" applyAlignment="1">
      <alignment horizontal="center" vertical="top" wrapText="1"/>
    </xf>
    <xf numFmtId="0" fontId="22" fillId="14" borderId="4" xfId="0" applyFont="1" applyFill="1" applyBorder="1" applyAlignment="1">
      <alignment horizontal="center" vertical="top" wrapText="1"/>
    </xf>
    <xf numFmtId="0" fontId="22" fillId="14" borderId="4" xfId="0" applyFont="1" applyFill="1" applyBorder="1" applyAlignment="1">
      <alignment vertical="top" wrapText="1"/>
    </xf>
    <xf numFmtId="1" fontId="22" fillId="14" borderId="4" xfId="0" applyNumberFormat="1" applyFont="1" applyFill="1" applyBorder="1" applyAlignment="1">
      <alignment horizontal="center" vertical="center"/>
    </xf>
    <xf numFmtId="1" fontId="94" fillId="14" borderId="4" xfId="0" applyNumberFormat="1" applyFont="1" applyFill="1" applyBorder="1" applyAlignment="1">
      <alignment horizontal="center" vertical="center"/>
    </xf>
    <xf numFmtId="1" fontId="94" fillId="14" borderId="4" xfId="0" applyNumberFormat="1" applyFont="1" applyFill="1" applyBorder="1" applyAlignment="1">
      <alignment horizontal="center" vertical="center" wrapText="1"/>
    </xf>
    <xf numFmtId="1" fontId="22" fillId="14" borderId="4" xfId="0" applyNumberFormat="1" applyFont="1" applyFill="1" applyBorder="1" applyAlignment="1">
      <alignment horizontal="center" vertical="center" wrapText="1"/>
    </xf>
    <xf numFmtId="0" fontId="22" fillId="14" borderId="4" xfId="0" applyFont="1" applyFill="1" applyBorder="1" applyAlignment="1">
      <alignment horizontal="center" vertical="center" wrapText="1"/>
    </xf>
    <xf numFmtId="0" fontId="22" fillId="14" borderId="4" xfId="0" applyFont="1" applyFill="1" applyBorder="1" applyAlignment="1">
      <alignment horizontal="center" vertical="center"/>
    </xf>
    <xf numFmtId="0" fontId="17" fillId="0" borderId="0" xfId="197" applyFont="1" applyAlignment="1" applyProtection="1">
      <alignment horizontal="center"/>
      <protection hidden="1"/>
    </xf>
    <xf numFmtId="0" fontId="101" fillId="0" borderId="0" xfId="197" applyFont="1" applyAlignment="1" applyProtection="1">
      <alignment horizontal="center" vertical="center"/>
      <protection hidden="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86" fillId="0" borderId="4" xfId="0" applyNumberFormat="1" applyFont="1" applyBorder="1" applyAlignment="1">
      <alignment horizontal="left" vertical="top" wrapText="1"/>
    </xf>
    <xf numFmtId="1" fontId="4" fillId="0" borderId="4" xfId="0" applyNumberFormat="1" applyFont="1" applyBorder="1" applyAlignment="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0" fontId="102" fillId="0" borderId="0" xfId="0" applyFont="1"/>
    <xf numFmtId="0" fontId="103" fillId="0" borderId="0" xfId="205" applyFont="1" applyAlignment="1" applyProtection="1">
      <alignment vertical="center"/>
      <protection hidden="1"/>
    </xf>
    <xf numFmtId="0" fontId="0" fillId="0" borderId="4" xfId="0" applyBorder="1" applyAlignment="1">
      <alignment horizontal="justify" vertical="top" wrapText="1"/>
    </xf>
    <xf numFmtId="0" fontId="17" fillId="0" borderId="0" xfId="0" applyFont="1" applyAlignment="1">
      <alignment horizontal="justify" vertical="top" wrapText="1"/>
    </xf>
    <xf numFmtId="0" fontId="0" fillId="0" borderId="4" xfId="0" applyBorder="1" applyAlignment="1">
      <alignment horizontal="center" vertical="top" wrapText="1"/>
    </xf>
    <xf numFmtId="0" fontId="86" fillId="0" borderId="0" xfId="0" applyFont="1" applyAlignment="1">
      <alignment horizontal="center" vertical="top" wrapText="1"/>
    </xf>
    <xf numFmtId="2" fontId="86" fillId="0" borderId="4" xfId="0" applyNumberFormat="1" applyFont="1" applyBorder="1" applyAlignment="1">
      <alignment horizontal="center" vertical="top" wrapText="1"/>
    </xf>
    <xf numFmtId="2" fontId="54" fillId="0" borderId="4" xfId="0" applyNumberFormat="1" applyFont="1" applyBorder="1" applyAlignment="1">
      <alignment horizontal="center" vertical="top" wrapText="1"/>
    </xf>
    <xf numFmtId="164" fontId="86" fillId="6" borderId="13" xfId="11" applyFont="1" applyFill="1" applyBorder="1" applyAlignment="1" applyProtection="1">
      <alignment horizontal="center" vertical="top"/>
    </xf>
    <xf numFmtId="164" fontId="86" fillId="0" borderId="4" xfId="11" applyFont="1" applyFill="1" applyBorder="1" applyAlignment="1" applyProtection="1">
      <alignment horizontal="center" vertical="top"/>
    </xf>
    <xf numFmtId="0" fontId="86" fillId="0" borderId="36" xfId="0" applyFont="1" applyBorder="1" applyAlignment="1">
      <alignment horizontal="center" vertical="top"/>
    </xf>
    <xf numFmtId="164" fontId="86" fillId="7" borderId="4" xfId="11" applyFont="1" applyFill="1" applyBorder="1" applyAlignment="1" applyProtection="1">
      <alignment horizontal="center" vertical="top"/>
    </xf>
    <xf numFmtId="0" fontId="86" fillId="7" borderId="4" xfId="0" applyFont="1" applyFill="1" applyBorder="1" applyAlignment="1">
      <alignment horizontal="center" vertical="top"/>
    </xf>
    <xf numFmtId="2" fontId="88" fillId="0" borderId="0" xfId="0" applyNumberFormat="1" applyFont="1" applyAlignment="1" applyProtection="1">
      <alignment horizontal="center" vertical="top"/>
      <protection hidden="1"/>
    </xf>
    <xf numFmtId="2" fontId="88" fillId="0" borderId="0" xfId="0" applyNumberFormat="1" applyFont="1" applyAlignment="1" applyProtection="1">
      <alignment horizontal="center" vertical="top" wrapText="1"/>
      <protection hidden="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0" fillId="0" borderId="4" xfId="0" applyBorder="1" applyAlignment="1">
      <alignment horizontal="center" vertical="center" wrapText="1"/>
    </xf>
    <xf numFmtId="165" fontId="30" fillId="13" borderId="0" xfId="206" applyNumberFormat="1" applyFont="1" applyFill="1" applyAlignment="1" applyProtection="1">
      <alignment vertical="center"/>
      <protection hidden="1"/>
    </xf>
    <xf numFmtId="165" fontId="30" fillId="13"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5" fillId="13" borderId="0" xfId="0" applyFont="1" applyFill="1" applyAlignment="1">
      <alignment horizontal="center" vertical="center"/>
    </xf>
    <xf numFmtId="0" fontId="15" fillId="14"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2" borderId="4" xfId="200" applyNumberFormat="1" applyFont="1" applyFill="1" applyBorder="1" applyAlignment="1" applyProtection="1">
      <alignment horizontal="center" vertical="top"/>
    </xf>
    <xf numFmtId="0" fontId="35" fillId="12"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center" vertical="top"/>
      <protection hidden="1"/>
    </xf>
    <xf numFmtId="4" fontId="35" fillId="0" borderId="0" xfId="200" applyNumberFormat="1" applyFont="1" applyFill="1" applyBorder="1" applyAlignment="1" applyProtection="1">
      <alignment horizontal="center" vertical="top"/>
      <protection hidden="1"/>
    </xf>
    <xf numFmtId="165" fontId="38" fillId="13"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0" fillId="0" borderId="0" xfId="0" applyFont="1" applyAlignment="1">
      <alignment horizontal="center" vertical="top"/>
    </xf>
    <xf numFmtId="164" fontId="85" fillId="6" borderId="13" xfId="11" applyFont="1" applyFill="1" applyBorder="1" applyAlignment="1" applyProtection="1">
      <alignment horizontal="center" vertical="top"/>
    </xf>
    <xf numFmtId="164" fontId="85" fillId="7" borderId="4" xfId="11" applyFont="1" applyFill="1" applyBorder="1" applyAlignment="1" applyProtection="1">
      <alignment horizontal="center" vertical="top"/>
    </xf>
    <xf numFmtId="164" fontId="15" fillId="7" borderId="4" xfId="11" applyFont="1" applyFill="1" applyBorder="1" applyAlignment="1" applyProtection="1">
      <alignment horizontal="right" vertical="top"/>
    </xf>
    <xf numFmtId="2" fontId="87" fillId="0" borderId="0" xfId="0" applyNumberFormat="1" applyFont="1" applyAlignment="1">
      <alignment horizontal="right" vertical="top"/>
    </xf>
    <xf numFmtId="0" fontId="0" fillId="0" borderId="0" xfId="206" applyFont="1" applyAlignment="1">
      <alignment horizontal="center" vertical="top"/>
    </xf>
    <xf numFmtId="0" fontId="93" fillId="14" borderId="14" xfId="0" applyFont="1" applyFill="1" applyBorder="1" applyAlignment="1">
      <alignment horizontal="center" vertical="top"/>
    </xf>
    <xf numFmtId="0" fontId="3" fillId="0" borderId="0" xfId="0" applyFont="1" applyProtection="1">
      <protection hidden="1"/>
    </xf>
    <xf numFmtId="0" fontId="54" fillId="0" borderId="0" xfId="197" applyFont="1" applyAlignment="1" applyProtection="1">
      <alignment horizontal="center" vertical="center"/>
      <protection hidden="1"/>
    </xf>
    <xf numFmtId="0" fontId="16" fillId="0" borderId="0" xfId="206" applyFont="1" applyAlignment="1" applyProtection="1">
      <alignment vertical="center"/>
      <protection hidden="1"/>
    </xf>
    <xf numFmtId="0" fontId="16" fillId="0" borderId="0" xfId="206" applyFont="1" applyAlignment="1" applyProtection="1">
      <alignment horizontal="left" vertical="center" indent="1"/>
      <protection hidden="1"/>
    </xf>
    <xf numFmtId="0" fontId="16" fillId="6" borderId="4" xfId="0" applyFont="1" applyFill="1" applyBorder="1" applyAlignment="1" applyProtection="1">
      <alignment vertical="center"/>
      <protection locked="0"/>
    </xf>
    <xf numFmtId="0" fontId="16" fillId="0" borderId="4" xfId="211" applyNumberFormat="1" applyFont="1" applyFill="1" applyBorder="1" applyAlignment="1" applyProtection="1">
      <alignment horizontal="center" vertical="center"/>
    </xf>
    <xf numFmtId="0" fontId="16" fillId="7" borderId="4" xfId="211" applyNumberFormat="1" applyFont="1" applyFill="1" applyBorder="1" applyAlignment="1" applyProtection="1">
      <alignment horizontal="center" vertical="center"/>
    </xf>
    <xf numFmtId="0" fontId="16" fillId="0" borderId="0" xfId="200" applyNumberFormat="1" applyFont="1" applyFill="1" applyBorder="1" applyAlignment="1" applyProtection="1">
      <alignment horizontal="center" vertical="center"/>
    </xf>
    <xf numFmtId="0" fontId="16" fillId="0" borderId="0" xfId="200" applyNumberFormat="1" applyFont="1" applyFill="1" applyBorder="1" applyAlignment="1" applyProtection="1">
      <alignment vertical="center" wrapText="1"/>
    </xf>
    <xf numFmtId="0" fontId="16" fillId="0" borderId="0" xfId="200" applyNumberFormat="1" applyFont="1" applyFill="1" applyBorder="1" applyAlignment="1" applyProtection="1">
      <alignment vertical="center"/>
    </xf>
    <xf numFmtId="0" fontId="16" fillId="0" borderId="0" xfId="206" applyFont="1" applyAlignment="1" applyProtection="1">
      <alignment horizontal="left" vertical="center"/>
      <protection hidden="1"/>
    </xf>
    <xf numFmtId="0" fontId="16" fillId="0" borderId="0" xfId="206" applyFont="1" applyAlignment="1">
      <alignment horizontal="left" vertical="center"/>
    </xf>
    <xf numFmtId="0" fontId="16" fillId="0" borderId="0" xfId="0" applyFont="1" applyAlignment="1">
      <alignment horizontal="center" vertical="center" wrapText="1"/>
    </xf>
    <xf numFmtId="0" fontId="16" fillId="0" borderId="0" xfId="200" applyNumberFormat="1" applyFont="1" applyFill="1" applyBorder="1" applyAlignment="1" applyProtection="1">
      <alignment horizontal="center" vertical="center"/>
      <protection hidden="1"/>
    </xf>
    <xf numFmtId="0" fontId="16" fillId="0" borderId="0" xfId="200" applyNumberFormat="1" applyFont="1" applyFill="1" applyBorder="1" applyAlignment="1" applyProtection="1">
      <alignment vertical="center" wrapText="1"/>
      <protection hidden="1"/>
    </xf>
    <xf numFmtId="0" fontId="16" fillId="0" borderId="0" xfId="200" applyNumberFormat="1" applyFont="1" applyFill="1" applyBorder="1" applyAlignment="1" applyProtection="1">
      <alignment vertical="center"/>
      <protection hidden="1"/>
    </xf>
    <xf numFmtId="0" fontId="16" fillId="0" borderId="0" xfId="206" applyFont="1" applyAlignment="1" applyProtection="1">
      <alignment horizontal="left" vertical="center" wrapText="1"/>
      <protection hidden="1"/>
    </xf>
    <xf numFmtId="0" fontId="41"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6" fillId="0" borderId="0" xfId="194" applyNumberFormat="1" applyFont="1" applyAlignment="1">
      <alignment horizontal="left" vertical="center"/>
    </xf>
    <xf numFmtId="0" fontId="16" fillId="0" borderId="0" xfId="196" applyFont="1" applyAlignment="1">
      <alignment horizontal="left" vertical="center"/>
    </xf>
    <xf numFmtId="0" fontId="16" fillId="0" borderId="0" xfId="207" applyFont="1" applyAlignment="1">
      <alignment horizontal="left" vertical="center"/>
    </xf>
    <xf numFmtId="0" fontId="16" fillId="0" borderId="0" xfId="194" applyFont="1" applyAlignment="1">
      <alignment vertical="top" wrapText="1"/>
    </xf>
    <xf numFmtId="165" fontId="16" fillId="0" borderId="0" xfId="194" applyNumberFormat="1" applyFont="1" applyAlignment="1">
      <alignment horizontal="center" vertical="top"/>
    </xf>
    <xf numFmtId="0" fontId="16" fillId="0" borderId="0" xfId="194" applyFont="1" applyAlignment="1">
      <alignment horizontal="justify"/>
    </xf>
    <xf numFmtId="165" fontId="16" fillId="0" borderId="0" xfId="194" applyNumberFormat="1" applyFont="1" applyAlignment="1">
      <alignment horizontal="center" vertical="center"/>
    </xf>
    <xf numFmtId="0" fontId="16" fillId="0" borderId="0" xfId="194" applyFont="1" applyAlignment="1">
      <alignment vertical="top"/>
    </xf>
    <xf numFmtId="0" fontId="16" fillId="0" borderId="0" xfId="194" applyFont="1" applyAlignment="1">
      <alignment horizontal="center" vertical="top"/>
    </xf>
    <xf numFmtId="165"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7" fillId="0" borderId="0" xfId="209" applyFont="1" applyProtection="1">
      <protection hidden="1"/>
    </xf>
    <xf numFmtId="0" fontId="37" fillId="0" borderId="0" xfId="209" applyFont="1" applyAlignment="1" applyProtection="1">
      <alignment vertical="center"/>
      <protection hidden="1"/>
    </xf>
    <xf numFmtId="0" fontId="37" fillId="0" borderId="0" xfId="209" applyFont="1" applyAlignment="1" applyProtection="1">
      <alignment wrapText="1"/>
      <protection hidden="1"/>
    </xf>
    <xf numFmtId="10" fontId="37" fillId="0" borderId="0" xfId="209" applyNumberFormat="1" applyFont="1" applyAlignment="1" applyProtection="1">
      <alignment vertical="center"/>
      <protection hidden="1"/>
    </xf>
    <xf numFmtId="0" fontId="1" fillId="0" borderId="0" xfId="198" applyFont="1" applyAlignment="1" applyProtection="1">
      <alignment vertical="center"/>
      <protection hidden="1"/>
    </xf>
    <xf numFmtId="0" fontId="1" fillId="0" borderId="0" xfId="198" applyFont="1" applyAlignment="1" applyProtection="1">
      <alignment horizontal="left" vertical="center"/>
      <protection hidden="1"/>
    </xf>
    <xf numFmtId="0" fontId="79" fillId="0" borderId="0" xfId="0" quotePrefix="1" applyFont="1" applyAlignment="1" applyProtection="1">
      <alignment horizontal="left" vertical="center"/>
      <protection hidden="1"/>
    </xf>
    <xf numFmtId="0" fontId="79" fillId="0" borderId="0" xfId="0" applyFont="1" applyAlignment="1" applyProtection="1">
      <alignment vertical="center"/>
      <protection hidden="1"/>
    </xf>
    <xf numFmtId="0" fontId="23" fillId="0" borderId="6" xfId="205" applyFont="1" applyBorder="1" applyAlignment="1" applyProtection="1">
      <alignment horizontal="right" vertical="center"/>
      <protection hidden="1"/>
    </xf>
    <xf numFmtId="0" fontId="23" fillId="0" borderId="0" xfId="205" applyFont="1" applyAlignment="1" applyProtection="1">
      <alignment horizontal="right" vertical="center"/>
      <protection hidden="1"/>
    </xf>
    <xf numFmtId="0" fontId="21" fillId="0" borderId="6" xfId="205" applyFont="1" applyBorder="1" applyAlignment="1" applyProtection="1">
      <alignment horizontal="right" vertical="center"/>
      <protection hidden="1"/>
    </xf>
    <xf numFmtId="0" fontId="21" fillId="0" borderId="0" xfId="205" applyFont="1" applyAlignment="1" applyProtection="1">
      <alignment horizontal="right" vertical="center"/>
      <protection hidden="1"/>
    </xf>
    <xf numFmtId="0" fontId="24" fillId="0" borderId="4" xfId="205" applyFont="1" applyBorder="1" applyAlignment="1" applyProtection="1">
      <alignment horizontal="center" vertical="center"/>
      <protection hidden="1"/>
    </xf>
    <xf numFmtId="0" fontId="17"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98" fillId="0" borderId="11" xfId="205" applyFont="1" applyBorder="1" applyAlignment="1" applyProtection="1">
      <alignment horizontal="center" vertical="center" textRotation="90"/>
      <protection hidden="1"/>
    </xf>
    <xf numFmtId="0" fontId="98" fillId="0" borderId="12" xfId="205" applyFont="1" applyBorder="1" applyAlignment="1" applyProtection="1">
      <alignment horizontal="center" vertical="center" textRotation="90"/>
      <protection hidden="1"/>
    </xf>
    <xf numFmtId="0" fontId="98" fillId="0" borderId="13" xfId="205" applyFont="1" applyBorder="1" applyAlignment="1" applyProtection="1">
      <alignment horizontal="center" vertical="center" textRotation="90"/>
      <protection hidden="1"/>
    </xf>
    <xf numFmtId="0" fontId="23" fillId="0" borderId="8" xfId="205" applyFont="1" applyBorder="1" applyAlignment="1" applyProtection="1">
      <alignment horizontal="right" vertical="center"/>
      <protection hidden="1"/>
    </xf>
    <xf numFmtId="0" fontId="23" fillId="0" borderId="5" xfId="205" applyFont="1" applyBorder="1" applyAlignment="1" applyProtection="1">
      <alignment horizontal="right" vertical="center"/>
      <protection hidden="1"/>
    </xf>
    <xf numFmtId="0" fontId="21" fillId="0" borderId="29" xfId="205" applyFont="1" applyBorder="1" applyAlignment="1" applyProtection="1">
      <alignment horizontal="right" vertical="center"/>
      <protection hidden="1"/>
    </xf>
    <xf numFmtId="0" fontId="21" fillId="0" borderId="10" xfId="205" applyFont="1" applyBorder="1" applyAlignment="1" applyProtection="1">
      <alignment horizontal="right" vertical="center"/>
      <protection hidden="1"/>
    </xf>
    <xf numFmtId="0" fontId="19" fillId="0" borderId="22" xfId="205" applyFont="1" applyBorder="1" applyAlignment="1" applyProtection="1">
      <alignment horizontal="justify" vertical="center"/>
      <protection hidden="1"/>
    </xf>
    <xf numFmtId="0" fontId="19" fillId="0" borderId="19" xfId="205" applyFont="1" applyBorder="1" applyAlignment="1" applyProtection="1">
      <alignment horizontal="justify" vertical="center"/>
      <protection hidden="1"/>
    </xf>
    <xf numFmtId="0" fontId="1" fillId="0" borderId="6" xfId="205" applyBorder="1" applyAlignment="1"/>
    <xf numFmtId="0" fontId="1" fillId="0" borderId="0" xfId="205" applyAlignment="1"/>
    <xf numFmtId="0" fontId="1" fillId="0" borderId="7" xfId="205" applyBorder="1" applyAlignment="1"/>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96" fillId="14" borderId="16" xfId="205" applyFont="1" applyFill="1" applyBorder="1" applyAlignment="1" applyProtection="1">
      <alignment horizontal="left" vertical="center" wrapText="1"/>
      <protection hidden="1"/>
    </xf>
    <xf numFmtId="0" fontId="96" fillId="14" borderId="39" xfId="205" applyFont="1" applyFill="1" applyBorder="1" applyAlignment="1" applyProtection="1">
      <alignment horizontal="left" vertical="center" wrapText="1"/>
      <protection hidden="1"/>
    </xf>
    <xf numFmtId="0" fontId="96" fillId="14" borderId="17" xfId="205" applyFont="1" applyFill="1" applyBorder="1" applyAlignment="1" applyProtection="1">
      <alignment horizontal="left" vertical="center" wrapText="1"/>
      <protection hidden="1"/>
    </xf>
    <xf numFmtId="0" fontId="20" fillId="0" borderId="18" xfId="205" applyFont="1" applyBorder="1" applyAlignment="1" applyProtection="1">
      <alignment horizontal="center" vertical="center"/>
      <protection hidden="1"/>
    </xf>
    <xf numFmtId="0" fontId="20" fillId="0" borderId="22" xfId="205" applyFont="1" applyBorder="1" applyAlignment="1" applyProtection="1">
      <alignment horizontal="center" vertical="center"/>
      <protection hidden="1"/>
    </xf>
    <xf numFmtId="0" fontId="20" fillId="0" borderId="19" xfId="205" applyFont="1" applyBorder="1" applyAlignment="1" applyProtection="1">
      <alignment horizontal="center" vertical="center"/>
      <protection hidden="1"/>
    </xf>
    <xf numFmtId="0" fontId="29" fillId="8"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8" fillId="0" borderId="40"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6" fillId="14" borderId="5" xfId="197" applyFont="1" applyFill="1" applyBorder="1" applyAlignment="1" applyProtection="1">
      <alignment horizontal="left" vertical="center" wrapText="1"/>
      <protection hidden="1"/>
    </xf>
    <xf numFmtId="0" fontId="15" fillId="0" borderId="0" xfId="197" applyFont="1" applyAlignment="1" applyProtection="1">
      <alignment horizontal="center" vertical="center"/>
      <protection hidden="1"/>
    </xf>
    <xf numFmtId="0" fontId="26"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4" fillId="4" borderId="16" xfId="197" applyFont="1" applyFill="1" applyBorder="1" applyAlignment="1" applyProtection="1">
      <alignment horizontal="left" vertical="center"/>
      <protection locked="0"/>
    </xf>
    <xf numFmtId="0" fontId="54" fillId="4" borderId="39" xfId="197" applyFont="1" applyFill="1" applyBorder="1" applyAlignment="1" applyProtection="1">
      <alignment horizontal="left" vertical="center"/>
      <protection locked="0"/>
    </xf>
    <xf numFmtId="0" fontId="54"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38" fillId="14" borderId="0" xfId="0" applyFont="1" applyFill="1" applyAlignment="1">
      <alignment horizontal="left" vertical="top" wrapText="1"/>
    </xf>
    <xf numFmtId="0" fontId="87" fillId="8" borderId="0" xfId="0" applyFont="1" applyFill="1" applyAlignment="1">
      <alignment horizontal="center" vertical="top"/>
    </xf>
    <xf numFmtId="0" fontId="85" fillId="0" borderId="0" xfId="0" applyFont="1" applyAlignment="1">
      <alignment horizontal="justify" vertical="top" wrapText="1"/>
    </xf>
    <xf numFmtId="0" fontId="86" fillId="0" borderId="0" xfId="206" applyFont="1" applyAlignment="1" applyProtection="1">
      <alignment horizontal="left" vertical="top"/>
      <protection hidden="1"/>
    </xf>
    <xf numFmtId="0" fontId="15" fillId="13" borderId="0" xfId="0" applyFont="1" applyFill="1" applyAlignment="1">
      <alignment horizontal="left" vertical="top" wrapText="1"/>
    </xf>
    <xf numFmtId="0" fontId="86" fillId="0" borderId="0" xfId="0" applyFont="1" applyAlignment="1">
      <alignment horizontal="center" vertical="top"/>
    </xf>
    <xf numFmtId="0" fontId="87" fillId="0" borderId="0" xfId="0" applyFont="1" applyAlignment="1">
      <alignment horizontal="center" vertical="top"/>
    </xf>
    <xf numFmtId="0" fontId="85" fillId="0" borderId="0" xfId="0" applyFont="1" applyAlignment="1">
      <alignment horizontal="center" vertical="top"/>
    </xf>
    <xf numFmtId="0" fontId="87" fillId="0" borderId="0" xfId="211" applyNumberFormat="1" applyFont="1" applyFill="1" applyBorder="1" applyAlignment="1" applyProtection="1">
      <alignment horizontal="left" vertical="top"/>
      <protection hidden="1"/>
    </xf>
    <xf numFmtId="0" fontId="86" fillId="0" borderId="0" xfId="0" applyFont="1" applyAlignment="1">
      <alignment horizontal="left" vertical="top" wrapText="1"/>
    </xf>
    <xf numFmtId="0" fontId="87" fillId="0" borderId="0" xfId="0" applyFont="1" applyAlignment="1" applyProtection="1">
      <alignment horizontal="center" vertical="top"/>
      <protection hidden="1"/>
    </xf>
    <xf numFmtId="0" fontId="87" fillId="0" borderId="0" xfId="211" applyNumberFormat="1" applyFont="1" applyFill="1" applyBorder="1" applyAlignment="1" applyProtection="1">
      <alignment horizontal="left" vertical="top" wrapText="1"/>
      <protection hidden="1"/>
    </xf>
    <xf numFmtId="0" fontId="88" fillId="0" borderId="0" xfId="206" applyFont="1" applyAlignment="1" applyProtection="1">
      <alignment horizontal="left" vertical="top"/>
      <protection hidden="1"/>
    </xf>
    <xf numFmtId="0" fontId="87" fillId="0" borderId="0" xfId="211" applyFont="1" applyFill="1" applyBorder="1" applyAlignment="1" applyProtection="1">
      <alignment horizontal="left" vertical="top" wrapText="1"/>
      <protection hidden="1"/>
    </xf>
    <xf numFmtId="0" fontId="88" fillId="0" borderId="0" xfId="0" applyFont="1" applyAlignment="1" applyProtection="1">
      <alignment horizontal="justify" vertical="top" wrapText="1"/>
      <protection hidden="1"/>
    </xf>
    <xf numFmtId="10" fontId="85" fillId="6" borderId="5" xfId="0" applyNumberFormat="1" applyFont="1" applyFill="1" applyBorder="1" applyAlignment="1">
      <alignment horizontal="center" vertical="center" wrapText="1"/>
    </xf>
    <xf numFmtId="10" fontId="85" fillId="6" borderId="9" xfId="0" applyNumberFormat="1" applyFont="1" applyFill="1" applyBorder="1" applyAlignment="1">
      <alignment horizontal="center" vertical="center" wrapText="1"/>
    </xf>
    <xf numFmtId="0" fontId="89" fillId="0" borderId="41" xfId="211" applyNumberFormat="1" applyFont="1" applyFill="1" applyBorder="1" applyAlignment="1" applyProtection="1">
      <alignment horizontal="justify" vertical="top"/>
    </xf>
    <xf numFmtId="0" fontId="89" fillId="0" borderId="0" xfId="211" applyNumberFormat="1" applyFont="1" applyFill="1" applyBorder="1" applyAlignment="1" applyProtection="1">
      <alignment horizontal="justify" vertical="top"/>
    </xf>
    <xf numFmtId="0" fontId="85" fillId="7" borderId="14" xfId="211" applyNumberFormat="1" applyFont="1" applyFill="1" applyBorder="1" applyAlignment="1" applyProtection="1">
      <alignment horizontal="left" vertical="top" wrapText="1"/>
    </xf>
    <xf numFmtId="0" fontId="85" fillId="7" borderId="3" xfId="211" applyNumberFormat="1" applyFont="1" applyFill="1" applyBorder="1" applyAlignment="1" applyProtection="1">
      <alignment horizontal="left" vertical="top" wrapText="1"/>
    </xf>
    <xf numFmtId="0" fontId="85" fillId="7" borderId="15" xfId="211" applyNumberFormat="1" applyFont="1" applyFill="1" applyBorder="1" applyAlignment="1" applyProtection="1">
      <alignment horizontal="left" vertical="top" wrapText="1"/>
    </xf>
    <xf numFmtId="0" fontId="85" fillId="0" borderId="3" xfId="211" applyNumberFormat="1" applyFont="1" applyFill="1" applyBorder="1" applyAlignment="1" applyProtection="1">
      <alignment horizontal="left" vertical="top"/>
    </xf>
    <xf numFmtId="0" fontId="85" fillId="0" borderId="15" xfId="211" applyNumberFormat="1" applyFont="1" applyFill="1" applyBorder="1" applyAlignment="1" applyProtection="1">
      <alignment horizontal="left" vertical="top"/>
    </xf>
    <xf numFmtId="0" fontId="85" fillId="7" borderId="4" xfId="211" applyNumberFormat="1" applyFont="1" applyFill="1" applyBorder="1" applyAlignment="1" applyProtection="1">
      <alignment horizontal="left" vertical="top" wrapText="1"/>
    </xf>
    <xf numFmtId="0" fontId="87" fillId="0" borderId="0" xfId="0" applyFont="1" applyAlignment="1" applyProtection="1">
      <alignment horizontal="justify" vertical="top" wrapText="1"/>
      <protection hidden="1"/>
    </xf>
    <xf numFmtId="0" fontId="87" fillId="0" borderId="0" xfId="0" applyFont="1" applyAlignment="1" applyProtection="1">
      <alignment horizontal="center" vertical="top" wrapText="1"/>
      <protection hidden="1"/>
    </xf>
    <xf numFmtId="0" fontId="26"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6"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16" fillId="0" borderId="0" xfId="206" applyFont="1" applyAlignment="1" applyProtection="1">
      <alignment horizontal="left" vertical="center"/>
      <protection hidden="1"/>
    </xf>
    <xf numFmtId="0" fontId="16" fillId="0" borderId="0" xfId="0" applyFont="1" applyAlignment="1">
      <alignment horizontal="justify" vertical="center" wrapText="1"/>
    </xf>
    <xf numFmtId="0" fontId="31"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7" fillId="0" borderId="10" xfId="211"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11" applyNumberFormat="1" applyFont="1" applyFill="1" applyBorder="1" applyAlignment="1" applyProtection="1">
      <alignment horizontal="left" vertical="center" wrapText="1"/>
      <protection hidden="1"/>
    </xf>
    <xf numFmtId="0" fontId="31" fillId="0" borderId="0" xfId="0" applyFont="1" applyAlignment="1" applyProtection="1">
      <alignment horizontal="justify" vertical="center" wrapText="1"/>
      <protection hidden="1"/>
    </xf>
    <xf numFmtId="0" fontId="26" fillId="0" borderId="0" xfId="211" applyFont="1" applyFill="1" applyBorder="1" applyAlignment="1" applyProtection="1">
      <alignment horizontal="left" vertical="center" wrapText="1"/>
      <protection hidden="1"/>
    </xf>
    <xf numFmtId="0" fontId="26"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top"/>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5" fillId="13" borderId="0" xfId="206" applyFont="1" applyFill="1" applyAlignment="1" applyProtection="1">
      <alignment horizontal="left" vertical="center"/>
      <protection hidden="1"/>
    </xf>
    <xf numFmtId="0" fontId="15" fillId="0" borderId="0" xfId="206" applyFont="1" applyAlignment="1" applyProtection="1">
      <alignment horizontal="left" vertical="top"/>
      <protection hidden="1"/>
    </xf>
    <xf numFmtId="0" fontId="90" fillId="0" borderId="0" xfId="0" applyFont="1" applyAlignment="1">
      <alignment horizontal="left" vertical="top" wrapText="1"/>
    </xf>
    <xf numFmtId="0" fontId="31" fillId="0" borderId="0" xfId="0" applyFont="1" applyAlignment="1">
      <alignment horizontal="center" vertical="top"/>
    </xf>
    <xf numFmtId="0" fontId="26" fillId="8"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31"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16" fillId="0" borderId="0" xfId="206" applyFont="1" applyAlignment="1">
      <alignment horizontal="left" vertical="center"/>
    </xf>
    <xf numFmtId="0" fontId="4" fillId="0" borderId="0" xfId="0" applyFont="1" applyAlignment="1">
      <alignment horizontal="center" vertical="top"/>
    </xf>
    <xf numFmtId="0" fontId="5" fillId="0" borderId="0" xfId="0" applyFont="1" applyAlignment="1">
      <alignment horizontal="right" vertical="top"/>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0" fontId="4" fillId="0" borderId="0" xfId="206" applyFont="1" applyAlignment="1" applyProtection="1">
      <alignment horizontal="left" vertical="top"/>
      <protection hidden="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40" fillId="0" borderId="0" xfId="0" applyFont="1" applyAlignment="1">
      <alignment horizontal="center" vertical="center"/>
    </xf>
    <xf numFmtId="0" fontId="50" fillId="0" borderId="0" xfId="0" applyFont="1" applyAlignment="1">
      <alignment horizontal="left" vertical="top" wrapText="1"/>
    </xf>
    <xf numFmtId="1" fontId="5" fillId="0" borderId="0" xfId="0" applyNumberFormat="1" applyFont="1" applyAlignment="1">
      <alignment horizontal="center" vertical="center" wrapText="1"/>
    </xf>
    <xf numFmtId="1" fontId="56" fillId="0" borderId="0" xfId="0" applyNumberFormat="1" applyFont="1" applyAlignment="1">
      <alignment horizontal="center" vertical="center" wrapText="1"/>
    </xf>
    <xf numFmtId="0" fontId="38" fillId="14" borderId="0" xfId="0" applyFont="1" applyFill="1" applyAlignment="1">
      <alignment vertical="top" wrapText="1"/>
    </xf>
    <xf numFmtId="0" fontId="82" fillId="0" borderId="0" xfId="0" applyFont="1" applyAlignment="1">
      <alignment horizontal="left" vertical="top" wrapText="1"/>
    </xf>
    <xf numFmtId="0" fontId="40"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15" fillId="0" borderId="0" xfId="0" applyFont="1" applyAlignment="1" applyProtection="1">
      <alignment horizontal="left" vertical="center"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8" fillId="14"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40"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6"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39" fillId="6" borderId="8" xfId="205" applyFont="1" applyFill="1" applyBorder="1" applyAlignment="1" applyProtection="1">
      <alignment horizontal="justify" vertical="center" wrapText="1"/>
      <protection hidden="1"/>
    </xf>
    <xf numFmtId="0" fontId="39"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left" vertical="center" wrapText="1"/>
      <protection hidden="1"/>
    </xf>
    <xf numFmtId="0" fontId="15" fillId="0" borderId="4" xfId="205" applyFont="1" applyBorder="1" applyAlignment="1" applyProtection="1">
      <alignment horizontal="left" vertical="center" wrapText="1"/>
      <protection hidden="1"/>
    </xf>
    <xf numFmtId="0" fontId="95" fillId="14" borderId="0" xfId="205" applyFont="1" applyFill="1" applyAlignment="1" applyProtection="1">
      <alignment horizontal="left" vertical="top" wrapText="1"/>
      <protection hidden="1"/>
    </xf>
    <xf numFmtId="0" fontId="97" fillId="14" borderId="0" xfId="206" applyFont="1" applyFill="1" applyAlignment="1" applyProtection="1">
      <alignment horizontal="left"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8" fontId="26" fillId="0" borderId="0" xfId="0" applyNumberFormat="1" applyFont="1" applyAlignment="1" applyProtection="1">
      <alignment horizontal="center" vertical="center" wrapText="1"/>
      <protection hidden="1"/>
    </xf>
    <xf numFmtId="0" fontId="16" fillId="0" borderId="0" xfId="206" applyAlignment="1" applyProtection="1">
      <alignment horizontal="left" vertical="top" wrapText="1"/>
      <protection hidden="1"/>
    </xf>
    <xf numFmtId="0" fontId="4" fillId="12" borderId="14" xfId="206" applyFont="1" applyFill="1" applyBorder="1" applyAlignment="1">
      <alignment horizontal="center" vertical="top" wrapText="1"/>
    </xf>
    <xf numFmtId="0" fontId="4" fillId="12" borderId="3" xfId="206" applyFont="1" applyFill="1" applyBorder="1" applyAlignment="1">
      <alignment horizontal="center" vertical="top" wrapText="1"/>
    </xf>
    <xf numFmtId="0" fontId="4" fillId="12" borderId="15" xfId="206" applyFont="1" applyFill="1" applyBorder="1" applyAlignment="1">
      <alignment horizontal="center" vertical="top" wrapText="1"/>
    </xf>
    <xf numFmtId="0" fontId="16" fillId="12" borderId="14" xfId="206" applyFont="1" applyFill="1" applyBorder="1" applyAlignment="1" applyProtection="1">
      <alignment horizontal="center" vertical="center" wrapText="1"/>
      <protection hidden="1"/>
    </xf>
    <xf numFmtId="0" fontId="16" fillId="12" borderId="3" xfId="206" applyFont="1" applyFill="1" applyBorder="1" applyAlignment="1" applyProtection="1">
      <alignment horizontal="center" vertical="center" wrapText="1"/>
      <protection hidden="1"/>
    </xf>
    <xf numFmtId="0" fontId="16" fillId="12" borderId="15" xfId="206" applyFont="1" applyFill="1" applyBorder="1" applyAlignment="1" applyProtection="1">
      <alignment horizontal="center" vertical="center" wrapText="1"/>
      <protection hidden="1"/>
    </xf>
    <xf numFmtId="0" fontId="15" fillId="10" borderId="14" xfId="0" applyFont="1" applyFill="1" applyBorder="1" applyAlignment="1" applyProtection="1">
      <alignment horizontal="left" vertical="center"/>
      <protection hidden="1"/>
    </xf>
    <xf numFmtId="0" fontId="15" fillId="10" borderId="3" xfId="0" applyFont="1" applyFill="1" applyBorder="1" applyAlignment="1" applyProtection="1">
      <alignment horizontal="left" vertical="center"/>
      <protection hidden="1"/>
    </xf>
    <xf numFmtId="0" fontId="15" fillId="10" borderId="15" xfId="0" applyFont="1" applyFill="1" applyBorder="1" applyAlignment="1" applyProtection="1">
      <alignment horizontal="left" vertical="center"/>
      <protection hidden="1"/>
    </xf>
    <xf numFmtId="2" fontId="16" fillId="0" borderId="0" xfId="206" applyNumberFormat="1" applyAlignment="1" applyProtection="1">
      <alignment horizontal="right" vertical="center"/>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left" vertical="center"/>
      <protection hidden="1"/>
    </xf>
    <xf numFmtId="0" fontId="27"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9" borderId="0" xfId="204" applyNumberFormat="1" applyFont="1" applyFill="1" applyBorder="1" applyAlignment="1" applyProtection="1">
      <alignment horizontal="center" vertical="center" wrapText="1"/>
      <protection hidden="1"/>
    </xf>
    <xf numFmtId="0" fontId="38" fillId="14"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top" wrapText="1"/>
    </xf>
    <xf numFmtId="0" fontId="16"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194" applyFont="1" applyAlignment="1">
      <alignment horizontal="justify" vertical="center"/>
    </xf>
    <xf numFmtId="0" fontId="16" fillId="0" borderId="0" xfId="194" applyFont="1" applyAlignment="1">
      <alignment horizontal="center" vertical="top"/>
    </xf>
    <xf numFmtId="0" fontId="38"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43" xfId="0" applyFont="1" applyBorder="1" applyAlignment="1">
      <alignment horizontal="justify" vertical="center" wrapText="1"/>
    </xf>
    <xf numFmtId="0" fontId="16" fillId="0" borderId="22" xfId="0" applyFont="1" applyBorder="1" applyAlignment="1">
      <alignment horizontal="left" vertical="center" indent="2"/>
    </xf>
    <xf numFmtId="0" fontId="16" fillId="0" borderId="40" xfId="0" applyFont="1" applyBorder="1" applyAlignment="1">
      <alignment horizontal="left" vertical="center" indent="2"/>
    </xf>
    <xf numFmtId="0" fontId="16" fillId="0" borderId="0" xfId="0" applyFont="1" applyAlignment="1">
      <alignment horizontal="left" vertical="center" indent="2"/>
    </xf>
    <xf numFmtId="0" fontId="16" fillId="0" borderId="43" xfId="0" applyFont="1" applyBorder="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178"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left" vertical="top" wrapText="1"/>
    </xf>
    <xf numFmtId="0" fontId="16" fillId="0" borderId="0" xfId="210" applyFont="1" applyAlignment="1" applyProtection="1">
      <alignment horizontal="justify" vertical="center" wrapText="1"/>
      <protection hidden="1"/>
    </xf>
    <xf numFmtId="0" fontId="17" fillId="0" borderId="0" xfId="210" applyFont="1" applyAlignment="1" applyProtection="1">
      <alignment horizontal="left"/>
      <protection hidden="1"/>
    </xf>
    <xf numFmtId="0" fontId="17"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18"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112">
    <dxf>
      <fill>
        <patternFill>
          <bgColor rgb="FFCCFFCC"/>
        </patternFill>
      </fill>
    </dxf>
    <dxf>
      <font>
        <condense val="0"/>
        <extend val="0"/>
        <color indexed="10"/>
      </font>
    </dxf>
    <dxf>
      <fill>
        <patternFill>
          <bgColor rgb="FFCCFFCC"/>
        </patternFill>
      </fill>
    </dxf>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54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48675" y="76200"/>
          <a:ext cx="1381125" cy="657225"/>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4800" y="10029825"/>
          <a:ext cx="23812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695825" y="10029825"/>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4800" y="10029825"/>
          <a:ext cx="23812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695825" y="10029825"/>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4800" y="10029825"/>
          <a:ext cx="23812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695825" y="10029825"/>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4800" y="10029825"/>
          <a:ext cx="23812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4800" y="10029825"/>
          <a:ext cx="23812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4800" y="10029825"/>
          <a:ext cx="23812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4800" y="10029825"/>
          <a:ext cx="23812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33975" y="10029825"/>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33975" y="10029825"/>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33975" y="10029825"/>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33975" y="10029825"/>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48125" y="10029825"/>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29075" y="10029825"/>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57650" y="10029825"/>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29150" y="10029825"/>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57725" y="10029825"/>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48200" y="10029825"/>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38600" y="10029825"/>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6225" y="10029825"/>
          <a:ext cx="26670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7175" y="10029825"/>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57650" y="10029825"/>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4800" y="10029825"/>
          <a:ext cx="23812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4800" y="10029825"/>
          <a:ext cx="23812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4800" y="10029825"/>
          <a:ext cx="23812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4800" y="10029825"/>
          <a:ext cx="23812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4800" y="10029825"/>
          <a:ext cx="23812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4800" y="10029825"/>
          <a:ext cx="23812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0975" y="10029825"/>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4800" y="10029825"/>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4800" y="10029825"/>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4800" y="10029825"/>
          <a:ext cx="23812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4800" y="10029825"/>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4800" y="10029825"/>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4800" y="10029825"/>
          <a:ext cx="23812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695825" y="10029825"/>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695825" y="10029825"/>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695825" y="10029825"/>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76875" y="10029825"/>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76875" y="10029825"/>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76875" y="10029825"/>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76875" y="10029825"/>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76875" y="10029825"/>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4800" y="10029825"/>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695825" y="10029825"/>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4800" y="10029825"/>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695825" y="10029825"/>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4800" y="10029825"/>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695825" y="10029825"/>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4800" y="10029825"/>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695825" y="10029825"/>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4800" y="10029825"/>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4800" y="10029825"/>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4800" y="10029825"/>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4800" y="10029825"/>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4800" y="10029825"/>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695825" y="10029825"/>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695825" y="10029825"/>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695825" y="10029825"/>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695825" y="10029825"/>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695825" y="10029825"/>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4800" y="10029825"/>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4800" y="10029825"/>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695825" y="10029825"/>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695825" y="10029825"/>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4800" y="10029825"/>
          <a:ext cx="23812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76875" y="10029825"/>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695825" y="10029825"/>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695825" y="10029825"/>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695825" y="10029825"/>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695825" y="10029825"/>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695825" y="10029825"/>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2000" y="10029825"/>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4800" y="10029825"/>
          <a:ext cx="23812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4800" y="10029825"/>
          <a:ext cx="23812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4800" y="10029825"/>
          <a:ext cx="23812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4800" y="10029825"/>
          <a:ext cx="23812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4800" y="10029825"/>
          <a:ext cx="23812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4800" y="10029825"/>
          <a:ext cx="23812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0975" y="10029825"/>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4800" y="10029825"/>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4800" y="10029825"/>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4800" y="10029825"/>
          <a:ext cx="23812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4800" y="10029825"/>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4800" y="10029825"/>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4800" y="10029825"/>
          <a:ext cx="23812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695825" y="10029825"/>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695825" y="10029825"/>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695825" y="10029825"/>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76875" y="10029825"/>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76875" y="10029825"/>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76875" y="10029825"/>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76875" y="10029825"/>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76875" y="10029825"/>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4800" y="10029825"/>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695825" y="10029825"/>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4800" y="10029825"/>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695825" y="10029825"/>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4800" y="10029825"/>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695825" y="10029825"/>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4800" y="10029825"/>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695825" y="10029825"/>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4800" y="10029825"/>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4800" y="10029825"/>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4800" y="10029825"/>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4800" y="10029825"/>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4800" y="10029825"/>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695825" y="10029825"/>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695825" y="10029825"/>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695825" y="10029825"/>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695825" y="10029825"/>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695825" y="10029825"/>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4800" y="10029825"/>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4800" y="10029825"/>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695825" y="10029825"/>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695825" y="10029825"/>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4800" y="10029825"/>
          <a:ext cx="23812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76875" y="10029825"/>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695825" y="10029825"/>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695825" y="10029825"/>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695825" y="10029825"/>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695825" y="10029825"/>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2000" y="10029825"/>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4800" y="10029825"/>
          <a:ext cx="23812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695825" y="10029825"/>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4800" y="10029825"/>
          <a:ext cx="23812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695825" y="10029825"/>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4800" y="10029825"/>
          <a:ext cx="23812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695825" y="10029825"/>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4800" y="10029825"/>
          <a:ext cx="23812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4800" y="10029825"/>
          <a:ext cx="23812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4800" y="10029825"/>
          <a:ext cx="23812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4800" y="10029825"/>
          <a:ext cx="23812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33975" y="10029825"/>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33975" y="10029825"/>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33975" y="10029825"/>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33975" y="10029825"/>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48125" y="10029825"/>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29075" y="10029825"/>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57650" y="10029825"/>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29150" y="10029825"/>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57725" y="10029825"/>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48200" y="10029825"/>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38600" y="10029825"/>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6225" y="10029825"/>
          <a:ext cx="26670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7175" y="10029825"/>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57650" y="10029825"/>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4800" y="10029825"/>
          <a:ext cx="23812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4800" y="10029825"/>
          <a:ext cx="23812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4800" y="10029825"/>
          <a:ext cx="23812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4800" y="10029825"/>
          <a:ext cx="23812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4800" y="10029825"/>
          <a:ext cx="23812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4800" y="10029825"/>
          <a:ext cx="23812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0975" y="10029825"/>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4800" y="10029825"/>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4800" y="10029825"/>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4800" y="10029825"/>
          <a:ext cx="23812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4800" y="10029825"/>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4800" y="10029825"/>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4800" y="10029825"/>
          <a:ext cx="23812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695825" y="10029825"/>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695825" y="10029825"/>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695825" y="10029825"/>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76875" y="10029825"/>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76875" y="10029825"/>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76875" y="10029825"/>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76875" y="10029825"/>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76875" y="10029825"/>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4800" y="10029825"/>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695825" y="10029825"/>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4800" y="10029825"/>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695825" y="10029825"/>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4800" y="10029825"/>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695825" y="10029825"/>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4800" y="10029825"/>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695825" y="10029825"/>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4800" y="10029825"/>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4800" y="10029825"/>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4800" y="10029825"/>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4800" y="10029825"/>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4800" y="10029825"/>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695825" y="10029825"/>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695825" y="10029825"/>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695825" y="10029825"/>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695825" y="10029825"/>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695825" y="10029825"/>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4800" y="10029825"/>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4800" y="10029825"/>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695825" y="10029825"/>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695825" y="10029825"/>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4800" y="10029825"/>
          <a:ext cx="23812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76875" y="10029825"/>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695825" y="10029825"/>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695825" y="10029825"/>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695825" y="10029825"/>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695825" y="10029825"/>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695825" y="10029825"/>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2000" y="10029825"/>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4800" y="10029825"/>
          <a:ext cx="23812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4800" y="10029825"/>
          <a:ext cx="23812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4800" y="10029825"/>
          <a:ext cx="23812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4800" y="10029825"/>
          <a:ext cx="23812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4800" y="10029825"/>
          <a:ext cx="23812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4800" y="10029825"/>
          <a:ext cx="23812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0975" y="10029825"/>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4800" y="10029825"/>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4800" y="10029825"/>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4800" y="10029825"/>
          <a:ext cx="23812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4800" y="10029825"/>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4800" y="10029825"/>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4800" y="10029825"/>
          <a:ext cx="23812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695825" y="10029825"/>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695825" y="10029825"/>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695825" y="10029825"/>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76875" y="10029825"/>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76875" y="10029825"/>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76875" y="10029825"/>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76875" y="10029825"/>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76875" y="10029825"/>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4800" y="10029825"/>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695825" y="10029825"/>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4800" y="10029825"/>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695825" y="10029825"/>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4800" y="10029825"/>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695825" y="10029825"/>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4800" y="10029825"/>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695825" y="10029825"/>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4800" y="10029825"/>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4800" y="10029825"/>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4800" y="10029825"/>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4800" y="10029825"/>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4800" y="10029825"/>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695825" y="10029825"/>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695825" y="10029825"/>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695825" y="10029825"/>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695825" y="10029825"/>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695825" y="10029825"/>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4800" y="10029825"/>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4800" y="10029825"/>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695825" y="10029825"/>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695825" y="10029825"/>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76875" y="10029825"/>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695825" y="10029825"/>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695825" y="10029825"/>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695825" y="10029825"/>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695825" y="10029825"/>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2000" y="10029825"/>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4800" y="10029825"/>
          <a:ext cx="23812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695825" y="10029825"/>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4800" y="10029825"/>
          <a:ext cx="23812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695825" y="10029825"/>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4800" y="10029825"/>
          <a:ext cx="23812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695825" y="10029825"/>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4800" y="10029825"/>
          <a:ext cx="23812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4800" y="10029825"/>
          <a:ext cx="23812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4800" y="10029825"/>
          <a:ext cx="23812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4800" y="10029825"/>
          <a:ext cx="23812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33975" y="10029825"/>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33975" y="10029825"/>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33975" y="10029825"/>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33975" y="10029825"/>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48125" y="10029825"/>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29075" y="10029825"/>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57650" y="10029825"/>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29150" y="10029825"/>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57725" y="10029825"/>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48200" y="10029825"/>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38600" y="10029825"/>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6225" y="10029825"/>
          <a:ext cx="26670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7175" y="10029825"/>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57650" y="10029825"/>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4800" y="10029825"/>
          <a:ext cx="23812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4800" y="10029825"/>
          <a:ext cx="23812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4800" y="10029825"/>
          <a:ext cx="23812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4800" y="10029825"/>
          <a:ext cx="23812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4800" y="10029825"/>
          <a:ext cx="23812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4800" y="10029825"/>
          <a:ext cx="23812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0975" y="10029825"/>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4800" y="10029825"/>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4800" y="10029825"/>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4800" y="10029825"/>
          <a:ext cx="23812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4800" y="10029825"/>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4800" y="10029825"/>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4800" y="10029825"/>
          <a:ext cx="23812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695825" y="10029825"/>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695825" y="10029825"/>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695825" y="10029825"/>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76875" y="10029825"/>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76875" y="10029825"/>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76875" y="10029825"/>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76875" y="10029825"/>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76875" y="10029825"/>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4800" y="10029825"/>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695825" y="10029825"/>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4800" y="10029825"/>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695825" y="10029825"/>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4800" y="10029825"/>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695825" y="10029825"/>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4800" y="10029825"/>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695825" y="10029825"/>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4800" y="10029825"/>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4800" y="10029825"/>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4800" y="10029825"/>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4800" y="10029825"/>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4800" y="10029825"/>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695825" y="10029825"/>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695825" y="10029825"/>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695825" y="10029825"/>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695825" y="10029825"/>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695825" y="10029825"/>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4800" y="10029825"/>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4800" y="10029825"/>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695825" y="10029825"/>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695825" y="10029825"/>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4800" y="10029825"/>
          <a:ext cx="23812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76875" y="10029825"/>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695825" y="10029825"/>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695825" y="10029825"/>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695825" y="10029825"/>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695825" y="10029825"/>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695825" y="10029825"/>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2000" y="10029825"/>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4800" y="10029825"/>
          <a:ext cx="23812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4800" y="10029825"/>
          <a:ext cx="23812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4800" y="10029825"/>
          <a:ext cx="23812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4800" y="10029825"/>
          <a:ext cx="23812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4800" y="10029825"/>
          <a:ext cx="23812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4800" y="10029825"/>
          <a:ext cx="23812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0975" y="10029825"/>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4800" y="10029825"/>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4800" y="10029825"/>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4800" y="10029825"/>
          <a:ext cx="23812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4800" y="10029825"/>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4800" y="10029825"/>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4800" y="10029825"/>
          <a:ext cx="23812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695825" y="10029825"/>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695825" y="10029825"/>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695825" y="10029825"/>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76875" y="10029825"/>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76875" y="10029825"/>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76875" y="10029825"/>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76875" y="10029825"/>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76875" y="10029825"/>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4800" y="10029825"/>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695825" y="10029825"/>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4800" y="10029825"/>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695825" y="10029825"/>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4800" y="10029825"/>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695825" y="10029825"/>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4800" y="10029825"/>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695825" y="10029825"/>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4800" y="10029825"/>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4800" y="10029825"/>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4800" y="10029825"/>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4800" y="10029825"/>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4800" y="10029825"/>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695825" y="10029825"/>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695825" y="10029825"/>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695825" y="10029825"/>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695825" y="10029825"/>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695825" y="10029825"/>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4800" y="10029825"/>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4800" y="10029825"/>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695825" y="10029825"/>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695825" y="10029825"/>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4800" y="10029825"/>
          <a:ext cx="23812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76875" y="10029825"/>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695825" y="10029825"/>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695825" y="10029825"/>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695825" y="10029825"/>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695825" y="10029825"/>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2000" y="10029825"/>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4800" y="10029825"/>
          <a:ext cx="23812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695825" y="10029825"/>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4800" y="10029825"/>
          <a:ext cx="23812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695825" y="10029825"/>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4800" y="10029825"/>
          <a:ext cx="23812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695825" y="10029825"/>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4800" y="10029825"/>
          <a:ext cx="23812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4800" y="10029825"/>
          <a:ext cx="23812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4800" y="10029825"/>
          <a:ext cx="23812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4800" y="10029825"/>
          <a:ext cx="23812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33975" y="10029825"/>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33975" y="10029825"/>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33975" y="10029825"/>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33975" y="10029825"/>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48125" y="10029825"/>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29075" y="10029825"/>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57650" y="10029825"/>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29150" y="10029825"/>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57725" y="10029825"/>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48200" y="10029825"/>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38600" y="10029825"/>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6225" y="10029825"/>
          <a:ext cx="26670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7175" y="10029825"/>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57650" y="10029825"/>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4800" y="10029825"/>
          <a:ext cx="23812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4800" y="10029825"/>
          <a:ext cx="23812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4800" y="10029825"/>
          <a:ext cx="23812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4800" y="10029825"/>
          <a:ext cx="23812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4800" y="10029825"/>
          <a:ext cx="23812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4800" y="10029825"/>
          <a:ext cx="23812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0975" y="10029825"/>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4800" y="10029825"/>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4800" y="10029825"/>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4800" y="10029825"/>
          <a:ext cx="23812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4800" y="10029825"/>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4800" y="10029825"/>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4800" y="10029825"/>
          <a:ext cx="23812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695825" y="10029825"/>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695825" y="10029825"/>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695825" y="10029825"/>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76875" y="10029825"/>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76875" y="10029825"/>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76875" y="10029825"/>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76875" y="10029825"/>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76875" y="10029825"/>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4800" y="10029825"/>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695825" y="10029825"/>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4800" y="10029825"/>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695825" y="10029825"/>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4800" y="10029825"/>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695825" y="10029825"/>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4800" y="10029825"/>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695825" y="10029825"/>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4800" y="10029825"/>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4800" y="10029825"/>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4800" y="10029825"/>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4800" y="10029825"/>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4800" y="10029825"/>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695825" y="10029825"/>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695825" y="10029825"/>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695825" y="10029825"/>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695825" y="10029825"/>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695825" y="10029825"/>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4800" y="10029825"/>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4800" y="10029825"/>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695825" y="10029825"/>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695825" y="10029825"/>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4800" y="10029825"/>
          <a:ext cx="23812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76875" y="10029825"/>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695825" y="10029825"/>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695825" y="10029825"/>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695825" y="10029825"/>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695825" y="10029825"/>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695825" y="10029825"/>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2000" y="10029825"/>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4800" y="10029825"/>
          <a:ext cx="23812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4800" y="10029825"/>
          <a:ext cx="23812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4800" y="10029825"/>
          <a:ext cx="23812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4800" y="10029825"/>
          <a:ext cx="23812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4800" y="10029825"/>
          <a:ext cx="23812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4800" y="10029825"/>
          <a:ext cx="23812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0975" y="10029825"/>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4800" y="10029825"/>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4800" y="10029825"/>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4800" y="10029825"/>
          <a:ext cx="23812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4800" y="10029825"/>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4800" y="10029825"/>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4800" y="10029825"/>
          <a:ext cx="23812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695825" y="10029825"/>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695825" y="10029825"/>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695825" y="10029825"/>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76875" y="10029825"/>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76875" y="10029825"/>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76875" y="10029825"/>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76875" y="10029825"/>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76875" y="10029825"/>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4800" y="10029825"/>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695825" y="10029825"/>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4800" y="10029825"/>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695825" y="10029825"/>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4800" y="10029825"/>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695825" y="10029825"/>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4800" y="10029825"/>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695825" y="10029825"/>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4800" y="10029825"/>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4800" y="10029825"/>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4800" y="10029825"/>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4800" y="10029825"/>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4800" y="10029825"/>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695825" y="10029825"/>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695825" y="10029825"/>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695825" y="10029825"/>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695825" y="10029825"/>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695825" y="10029825"/>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4800" y="10029825"/>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695825" y="10029825"/>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695825" y="10029825"/>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76875" y="10029825"/>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695825" y="10029825"/>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695825" y="10029825"/>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695825" y="10029825"/>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695825" y="10029825"/>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2000" y="10029825"/>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19050"/>
          <a:ext cx="0" cy="94297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84847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48590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8805071"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615557" y="19050"/>
          <a:ext cx="1094014" cy="551089"/>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20000" y="19050"/>
          <a:ext cx="110490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22654532" y="19050"/>
          <a:ext cx="1494064" cy="646339"/>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48575" y="19050"/>
          <a:ext cx="1104900" cy="65722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0" sqref="B10"/>
    </sheetView>
  </sheetViews>
  <sheetFormatPr defaultRowHeight="16.5"/>
  <cols>
    <col min="1" max="1" width="18" customWidth="1"/>
    <col min="2" max="2" width="71.875" customWidth="1"/>
  </cols>
  <sheetData>
    <row r="1" spans="1:8" ht="88.5" customHeight="1">
      <c r="A1" s="279" t="s">
        <v>0</v>
      </c>
      <c r="B1" s="1015" t="s">
        <v>1</v>
      </c>
      <c r="C1" s="630"/>
      <c r="D1" s="630"/>
      <c r="E1" s="630"/>
      <c r="F1" s="630"/>
      <c r="G1" s="630"/>
      <c r="H1" s="630"/>
    </row>
    <row r="2" spans="1:8">
      <c r="B2" s="424"/>
    </row>
    <row r="3" spans="1:8">
      <c r="A3" t="s">
        <v>2</v>
      </c>
      <c r="B3" s="620" t="s">
        <v>3</v>
      </c>
    </row>
    <row r="5" spans="1:8">
      <c r="A5" t="s">
        <v>4</v>
      </c>
      <c r="B5" s="1100" t="s">
        <v>5</v>
      </c>
      <c r="C5" s="1101"/>
      <c r="D5" s="1101"/>
      <c r="E5" s="1101"/>
      <c r="F5" s="1101"/>
      <c r="G5" s="1101"/>
      <c r="H5" s="1101"/>
    </row>
    <row r="7" spans="1:8">
      <c r="B7" s="1012" t="s">
        <v>6</v>
      </c>
    </row>
  </sheetData>
  <sheetProtection formatColumns="0" formatRows="0" selectLockedCells="1" selectUnlockedCells="1"/>
  <customSheetViews>
    <customSheetView guid="{27692A7A-85BA-4DA9-9577-437354D3D238}" state="hidden">
      <selection activeCell="B11" sqref="B11"/>
      <pageMargins left="0" right="0" top="0" bottom="0" header="0" footer="0"/>
      <pageSetup orientation="portrait" r:id="rId1"/>
      <headerFooter alignWithMargins="0"/>
    </customSheetView>
    <customSheetView guid="{023E95C7-CD0A-46A1-945E-64751E02EBFE}" state="hidden">
      <selection activeCell="B6" sqref="B6"/>
      <pageMargins left="0" right="0" top="0" bottom="0" header="0" footer="0"/>
      <pageSetup orientation="portrait" r:id="rId2"/>
      <headerFooter alignWithMargins="0"/>
    </customSheetView>
    <customSheetView guid="{BB6473B7-092C-417E-97E7-ED0705AE17A0}" state="hidden">
      <selection activeCell="B7" sqref="B7"/>
      <pageMargins left="0" right="0" top="0" bottom="0" header="0" footer="0"/>
      <pageSetup orientation="portrait" r:id="rId3"/>
      <headerFooter alignWithMargins="0"/>
    </customSheetView>
    <customSheetView guid="{A41EE4DE-0D82-4A56-8210-F78316511D11}" state="hidden">
      <selection activeCell="B8" sqref="B8"/>
      <pageMargins left="0" right="0" top="0" bottom="0" header="0" footer="0"/>
      <pageSetup orientation="portrait" r:id="rId4"/>
      <headerFooter alignWithMargins="0"/>
    </customSheetView>
    <customSheetView guid="{1E0C44A1-9358-4FBD-8C2C-4DB661DA1476}" state="hidden">
      <selection activeCell="B14" sqref="B14"/>
      <pageMargins left="0" right="0" top="0" bottom="0" header="0" footer="0"/>
      <pageSetup orientation="portrait" r:id="rId5"/>
      <headerFooter alignWithMargins="0"/>
    </customSheetView>
    <customSheetView guid="{498493C3-769C-4143-9114-C68CD1D40B11}" state="hidden">
      <selection activeCell="B13" sqref="B13"/>
      <pageMargins left="0" right="0" top="0" bottom="0" header="0" footer="0"/>
      <pageSetup orientation="portrait" r:id="rId6"/>
      <headerFooter alignWithMargins="0"/>
    </customSheetView>
    <customSheetView guid="{C431BC99-7569-44AB-83F6-AB73BDED3783}" state="hidden">
      <selection activeCell="B11" sqref="B11"/>
      <pageMargins left="0" right="0" top="0" bottom="0" header="0" footer="0"/>
      <pageSetup orientation="portrait" r:id="rId7"/>
      <headerFooter alignWithMargins="0"/>
    </customSheetView>
    <customSheetView guid="{E97134B6-5E8D-4951-8DA0-73D065532361}" state="hidden">
      <selection activeCell="B1" sqref="B1:H1"/>
      <pageMargins left="0" right="0" top="0" bottom="0" header="0" footer="0"/>
      <pageSetup orientation="portrait" r:id="rId8"/>
      <headerFooter alignWithMargins="0"/>
    </customSheetView>
    <customSheetView guid="{D0757F9E-DF41-4B40-A5E5-F4F8FDD8D61D}" state="hidden">
      <selection activeCell="B6" sqref="B6"/>
      <pageMargins left="0" right="0" top="0" bottom="0" header="0" footer="0"/>
      <pageSetup orientation="portrait" r:id="rId9"/>
      <headerFooter alignWithMargins="0"/>
    </customSheetView>
    <customSheetView guid="{EE46BCD1-F715-4FA9-A5FC-1B125AD601E0}" state="hidden">
      <selection activeCell="B5" sqref="B5:H5"/>
      <pageMargins left="0" right="0" top="0" bottom="0" header="0" footer="0"/>
      <pageSetup orientation="portrait" r:id="rId10"/>
      <headerFooter alignWithMargins="0"/>
    </customSheetView>
    <customSheetView guid="{4AA1107B-A795-4744-B566-827168772C7A}" state="hidden">
      <selection activeCell="B2" sqref="B2"/>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ECE9294F-C910-4036-88BC-B1F2176FB06B}" state="hidden">
      <selection activeCell="B8" sqref="B8"/>
      <pageMargins left="0" right="0" top="0" bottom="0" header="0" footer="0"/>
      <pageSetup orientation="portrait" r:id="rId13"/>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4"/>
      <headerFooter alignWithMargins="0"/>
    </customSheetView>
    <customSheetView guid="{A7DBDDEF-9245-44C6-9EBF-032DB6E1C0A2}" state="hidden">
      <selection activeCell="B8" sqref="B8"/>
      <pageMargins left="0" right="0" top="0" bottom="0" header="0" footer="0"/>
      <pageSetup orientation="portrait" r:id="rId15"/>
      <headerFooter alignWithMargins="0"/>
    </customSheetView>
    <customSheetView guid="{7487ED9F-BBED-4B2A-9631-22F1A430946B}" state="hidden">
      <selection activeCell="B2" sqref="B2"/>
      <pageMargins left="0" right="0" top="0" bottom="0" header="0" footer="0"/>
      <pageSetup orientation="portrait" r:id="rId16"/>
      <headerFooter alignWithMargins="0"/>
    </customSheetView>
    <customSheetView guid="{B3CE7B10-A914-4559-A6DA-AED8C22AFD6D}" state="hidden">
      <selection activeCell="B7" sqref="B7"/>
      <pageMargins left="0" right="0" top="0" bottom="0" header="0" footer="0"/>
      <pageSetup orientation="portrait" r:id="rId17"/>
      <headerFooter alignWithMargins="0"/>
    </customSheetView>
    <customSheetView guid="{D53177B2-31EC-4222-B97A-A37DCFD9E45B}" state="hidden">
      <selection activeCell="B1" sqref="B1:H1"/>
      <pageMargins left="0" right="0" top="0" bottom="0" header="0" footer="0"/>
      <pageSetup orientation="portrait" r:id="rId18"/>
      <headerFooter alignWithMargins="0"/>
    </customSheetView>
    <customSheetView guid="{223BC0FC-814D-40F0-9795-CE82A16FF3A5}" state="hidden">
      <selection activeCell="B10" sqref="B10"/>
      <pageMargins left="0" right="0" top="0" bottom="0" header="0" footer="0"/>
      <pageSetup orientation="portrait" r:id="rId19"/>
      <headerFooter alignWithMargins="0"/>
    </customSheetView>
    <customSheetView guid="{B835C05C-B615-4DCB-982D-4519616B3CD8}" state="hidden">
      <selection activeCell="B11" sqref="B11"/>
      <pageMargins left="0" right="0" top="0" bottom="0" header="0" footer="0"/>
      <pageSetup orientation="portrait" r:id="rId20"/>
      <headerFooter alignWithMargins="0"/>
    </customSheetView>
    <customSheetView guid="{A34CC49F-E309-4C23-B4F6-1E3B307C10D1}" state="hidden">
      <selection activeCell="B12" sqref="B12"/>
      <pageMargins left="0" right="0" top="0" bottom="0" header="0" footer="0"/>
      <pageSetup orientation="portrait" r:id="rId21"/>
      <headerFooter alignWithMargins="0"/>
    </customSheetView>
    <customSheetView guid="{8909CFDD-4F29-4C72-886E-908773EE94A2}" state="hidden">
      <selection activeCell="B11" sqref="B11"/>
      <pageMargins left="0" right="0" top="0" bottom="0" header="0" footer="0"/>
      <pageSetup orientation="portrait" r:id="rId22"/>
      <headerFooter alignWithMargins="0"/>
    </customSheetView>
    <customSheetView guid="{483E1266-F7EB-4547-BBEC-59BD72B9AE8B}" state="hidden">
      <selection activeCell="B7" sqref="B7"/>
      <pageMargins left="0" right="0" top="0" bottom="0" header="0" footer="0"/>
      <pageSetup orientation="portrait" r:id="rId23"/>
      <headerFooter alignWithMargins="0"/>
    </customSheetView>
    <customSheetView guid="{0DE27404-F295-4A50-BC3B-2A3EAECFCACC}" state="hidden">
      <selection activeCell="B11" sqref="B11"/>
      <pageMargins left="0" right="0" top="0" bottom="0" header="0" footer="0"/>
      <pageSetup orientation="portrait" r:id="rId24"/>
      <headerFooter alignWithMargins="0"/>
    </customSheetView>
  </customSheetViews>
  <mergeCells count="1">
    <mergeCell ref="B5:H5"/>
  </mergeCells>
  <phoneticPr fontId="28"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Specification No.: CC/NT/W-TW/DOM/A04/25/01234</v>
      </c>
      <c r="B1" s="60"/>
      <c r="C1" s="61"/>
      <c r="D1" s="61"/>
      <c r="E1" s="7"/>
      <c r="F1" s="8" t="s">
        <v>236</v>
      </c>
    </row>
    <row r="2" spans="1:32">
      <c r="A2" s="4"/>
      <c r="B2" s="13"/>
      <c r="C2" s="6"/>
      <c r="D2" s="6"/>
      <c r="E2" s="1"/>
      <c r="F2" s="1"/>
    </row>
    <row r="3" spans="1:32" ht="51.75" customHeight="1">
      <c r="A3" s="1188" t="str">
        <f>Cover!$B$2</f>
        <v xml:space="preserve">Transmission Line Package TL01 for construction of 132kV D/C (Single HTLS Equivalent Panther) Transmission line from Rammam-III HEP to POWERGRID Rangpo Substation under Consultancy services to NTPC Ltd. </v>
      </c>
      <c r="B3" s="1188"/>
      <c r="C3" s="1188"/>
      <c r="D3" s="1188"/>
      <c r="E3" s="1188"/>
      <c r="F3" s="1188"/>
      <c r="AA3" s="188" t="s">
        <v>224</v>
      </c>
      <c r="AC3" s="189">
        <f>IF(ISERROR(#REF!/('Sch-6'!D14+'Sch-6'!D16+'Sch-6'!D18)),0,#REF!/( 'Sch-6'!D14+'Sch-6'!D16+'Sch-6'!D18))</f>
        <v>0</v>
      </c>
    </row>
    <row r="4" spans="1:32">
      <c r="A4" s="1189" t="s">
        <v>308</v>
      </c>
      <c r="B4" s="1189"/>
      <c r="C4" s="1189"/>
      <c r="D4" s="1189"/>
      <c r="E4" s="1189"/>
      <c r="F4" s="1189"/>
      <c r="AA4" s="188" t="s">
        <v>226</v>
      </c>
      <c r="AC4" s="189" t="e">
        <f>#REF!</f>
        <v>#REF!</v>
      </c>
    </row>
    <row r="5" spans="1:32">
      <c r="A5" s="1068"/>
      <c r="B5" s="1067"/>
      <c r="C5" s="1068"/>
      <c r="D5" s="1068"/>
      <c r="E5" s="1068"/>
      <c r="F5" s="1068"/>
      <c r="AA5" s="188" t="s">
        <v>238</v>
      </c>
      <c r="AC5" s="189">
        <f>IF(ISERROR(#REF!/#REF!),0,#REF! /#REF!)</f>
        <v>0</v>
      </c>
    </row>
    <row r="6" spans="1:32">
      <c r="A6" s="31" t="str">
        <f>'Sch-1'!A6</f>
        <v>Bidder’s Name and Address (Sole Bidder) :</v>
      </c>
      <c r="B6" s="32"/>
      <c r="C6" s="32"/>
      <c r="D6" s="32"/>
      <c r="E6" s="67" t="s">
        <v>91</v>
      </c>
      <c r="F6" s="1"/>
      <c r="AA6" s="188" t="s">
        <v>239</v>
      </c>
      <c r="AC6" s="189" t="e">
        <f>#REF!</f>
        <v>#REF!</v>
      </c>
    </row>
    <row r="7" spans="1:32">
      <c r="A7" s="1218" t="str">
        <f>'Sch-1'!A7</f>
        <v/>
      </c>
      <c r="B7" s="1218"/>
      <c r="C7" s="1218"/>
      <c r="D7" s="1218"/>
      <c r="E7" s="302" t="str">
        <f>'Sch-1'!M7</f>
        <v>Contracts Services, 3rd Floor</v>
      </c>
      <c r="F7" s="1"/>
      <c r="AA7" s="188" t="s">
        <v>229</v>
      </c>
      <c r="AC7" s="189" t="e">
        <f>SUM(AC3:AC6)</f>
        <v>#REF!</v>
      </c>
    </row>
    <row r="8" spans="1:32">
      <c r="A8" s="31" t="s">
        <v>93</v>
      </c>
      <c r="B8" s="1219" t="str">
        <f>IF('Sch-1'!C8=0, "", 'Sch-1'!C8)</f>
        <v/>
      </c>
      <c r="C8" s="1219"/>
      <c r="D8" s="1219"/>
      <c r="E8" s="302" t="str">
        <f>'Sch-1'!M8</f>
        <v>Power Grid Corporation of India Ltd.,</v>
      </c>
      <c r="F8" s="1"/>
    </row>
    <row r="9" spans="1:32">
      <c r="A9" s="31" t="s">
        <v>95</v>
      </c>
      <c r="B9" s="1219" t="str">
        <f>IF('Sch-1'!C9=0, "", 'Sch-1'!C9)</f>
        <v/>
      </c>
      <c r="C9" s="1219"/>
      <c r="D9" s="1219"/>
      <c r="E9" s="302" t="str">
        <f>'Sch-1'!M9</f>
        <v>"Saudamini", Plot No.-2</v>
      </c>
      <c r="F9" s="1"/>
    </row>
    <row r="10" spans="1:32">
      <c r="A10" s="1061"/>
      <c r="B10" s="1220" t="str">
        <f>IF('Sch-1'!C10=0, "", 'Sch-1'!C10)</f>
        <v/>
      </c>
      <c r="C10" s="1220"/>
      <c r="D10" s="1220"/>
      <c r="E10" s="1069" t="str">
        <f>'Sch-1'!M10</f>
        <v xml:space="preserve">Sector-29, </v>
      </c>
      <c r="F10" s="1"/>
      <c r="AA10" s="188" t="s">
        <v>240</v>
      </c>
      <c r="AC10" s="189">
        <f>'Sch-1'!AA10</f>
        <v>0</v>
      </c>
    </row>
    <row r="11" spans="1:32">
      <c r="A11" s="1061"/>
      <c r="B11" s="1220" t="str">
        <f>IF('Sch-1'!C11=0, "", 'Sch-1'!C11)</f>
        <v/>
      </c>
      <c r="C11" s="1220"/>
      <c r="D11" s="1220"/>
      <c r="E11" s="1069" t="str">
        <f>'Sch-1'!M11</f>
        <v>Gurgaon (Haryana) - 122001</v>
      </c>
      <c r="F11" s="1"/>
      <c r="AA11" s="188"/>
      <c r="AC11" s="189"/>
    </row>
    <row r="12" spans="1:32">
      <c r="A12" s="1061"/>
      <c r="B12" s="1070"/>
      <c r="C12" s="1070"/>
      <c r="D12" s="1070"/>
      <c r="E12" s="1069"/>
      <c r="F12" s="1"/>
      <c r="AA12" s="188"/>
      <c r="AC12" s="189"/>
    </row>
    <row r="13" spans="1:32">
      <c r="A13" s="32"/>
      <c r="B13" s="31"/>
      <c r="C13" s="31"/>
      <c r="D13" s="31"/>
      <c r="E13" s="31"/>
      <c r="F13" s="8" t="s">
        <v>101</v>
      </c>
      <c r="AB13" s="1185" t="s">
        <v>231</v>
      </c>
      <c r="AC13" s="1185"/>
      <c r="AD13" s="250" t="s">
        <v>209</v>
      </c>
      <c r="AE13" s="1185" t="s">
        <v>232</v>
      </c>
      <c r="AF13" s="1185"/>
    </row>
    <row r="14" spans="1:32" ht="30">
      <c r="A14" s="14" t="s">
        <v>103</v>
      </c>
      <c r="B14" s="14" t="s">
        <v>213</v>
      </c>
      <c r="C14" s="72" t="s">
        <v>113</v>
      </c>
      <c r="D14" s="72" t="s">
        <v>214</v>
      </c>
      <c r="E14" s="73" t="s">
        <v>250</v>
      </c>
      <c r="F14" s="73" t="s">
        <v>251</v>
      </c>
      <c r="AB14" s="193" t="s">
        <v>250</v>
      </c>
      <c r="AC14" s="193" t="s">
        <v>251</v>
      </c>
      <c r="AD14" s="250"/>
      <c r="AE14" s="193" t="s">
        <v>250</v>
      </c>
      <c r="AF14" s="193" t="s">
        <v>251</v>
      </c>
    </row>
    <row r="15" spans="1:32">
      <c r="A15" s="9">
        <v>1</v>
      </c>
      <c r="B15" s="9">
        <v>2</v>
      </c>
      <c r="C15" s="9">
        <v>3</v>
      </c>
      <c r="D15" s="9">
        <v>4</v>
      </c>
      <c r="E15" s="9">
        <v>5</v>
      </c>
      <c r="F15" s="9" t="s">
        <v>202</v>
      </c>
      <c r="AB15" s="195">
        <v>5</v>
      </c>
      <c r="AC15" s="195" t="s">
        <v>202</v>
      </c>
      <c r="AD15" s="250"/>
      <c r="AE15" s="195">
        <v>5</v>
      </c>
      <c r="AF15" s="195" t="s">
        <v>202</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309</v>
      </c>
      <c r="T21" s="441" t="s">
        <v>310</v>
      </c>
    </row>
    <row r="22" spans="1:20" s="436" customFormat="1" ht="18.75" customHeight="1">
      <c r="A22" s="448"/>
      <c r="B22" s="448" t="e">
        <f>'Sch-3 '!#REF!</f>
        <v>#REF!</v>
      </c>
      <c r="C22" s="448" t="e">
        <f>'Sch-3 '!#REF!</f>
        <v>#REF!</v>
      </c>
      <c r="D22" s="448" t="e">
        <f>'Sch-3 '!#REF!</f>
        <v>#REF!</v>
      </c>
      <c r="E22" s="375" t="e">
        <f>'Sch-3 '!#REF!</f>
        <v>#REF!</v>
      </c>
      <c r="F22" s="375" t="e">
        <f t="shared" si="0"/>
        <v>#REF!</v>
      </c>
      <c r="S22" s="436" t="s">
        <v>311</v>
      </c>
      <c r="T22" s="441" t="s">
        <v>312</v>
      </c>
    </row>
    <row r="23" spans="1:20" s="436" customFormat="1" ht="16.5" customHeight="1">
      <c r="A23" s="448"/>
      <c r="B23" s="448" t="e">
        <f>'Sch-3 '!#REF!</f>
        <v>#REF!</v>
      </c>
      <c r="C23" s="448" t="e">
        <f>'Sch-3 '!#REF!</f>
        <v>#REF!</v>
      </c>
      <c r="D23" s="448" t="e">
        <f>'Sch-3 '!#REF!</f>
        <v>#REF!</v>
      </c>
      <c r="E23" s="375" t="e">
        <f>'Sch-3 '!#REF!</f>
        <v>#REF!</v>
      </c>
      <c r="F23" s="375" t="e">
        <f t="shared" si="0"/>
        <v>#REF!</v>
      </c>
      <c r="S23" s="436" t="s">
        <v>313</v>
      </c>
      <c r="T23" s="441" t="s">
        <v>314</v>
      </c>
    </row>
    <row r="24" spans="1:20" s="436" customFormat="1">
      <c r="A24" s="448"/>
      <c r="B24" s="448" t="e">
        <f>'Sch-3 '!#REF!</f>
        <v>#REF!</v>
      </c>
      <c r="C24" s="448" t="e">
        <f>'Sch-3 '!#REF!</f>
        <v>#REF!</v>
      </c>
      <c r="D24" s="448" t="e">
        <f>'Sch-3 '!#REF!</f>
        <v>#REF!</v>
      </c>
      <c r="E24" s="375" t="e">
        <f>'Sch-3 '!#REF!</f>
        <v>#REF!</v>
      </c>
      <c r="F24" s="375" t="e">
        <f t="shared" si="0"/>
        <v>#REF!</v>
      </c>
      <c r="S24" s="436" t="s">
        <v>315</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316</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192</v>
      </c>
      <c r="B84" s="389" t="str">
        <f>'Sch-1'!B97</f>
        <v>--</v>
      </c>
      <c r="C84" s="390"/>
      <c r="D84" s="391"/>
      <c r="E84" s="392"/>
      <c r="F84" s="392"/>
    </row>
    <row r="85" spans="1:6">
      <c r="A85" s="388" t="s">
        <v>193</v>
      </c>
      <c r="B85" s="389" t="str">
        <f>'Sch-1'!B98</f>
        <v/>
      </c>
      <c r="C85" s="392"/>
      <c r="D85" s="391" t="s">
        <v>194</v>
      </c>
      <c r="E85" s="393" t="str">
        <f>'Sch-1'!M98</f>
        <v/>
      </c>
      <c r="F85" s="392"/>
    </row>
    <row r="86" spans="1:6">
      <c r="A86" s="394"/>
      <c r="B86" s="395"/>
      <c r="C86" s="396"/>
      <c r="D86" s="391" t="s">
        <v>195</v>
      </c>
      <c r="E86" s="393" t="str">
        <f>'Sch-1'!M99</f>
        <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1074"/>
      <c r="B105" s="1073"/>
      <c r="C105" s="1074"/>
      <c r="D105" s="1074"/>
      <c r="E105" s="1074"/>
      <c r="F105" s="1074"/>
    </row>
    <row r="106" spans="1:29">
      <c r="A106" s="1074"/>
      <c r="B106" s="1073"/>
      <c r="C106" s="1074"/>
      <c r="D106" s="1074"/>
      <c r="E106" s="1074"/>
      <c r="F106" s="1074"/>
    </row>
    <row r="107" spans="1:29">
      <c r="A107" s="184"/>
      <c r="B107" s="99"/>
      <c r="C107" s="187"/>
      <c r="D107" s="187"/>
      <c r="E107" s="186"/>
      <c r="F107" s="101"/>
    </row>
    <row r="108" spans="1:29">
      <c r="A108" s="1074"/>
      <c r="B108" s="1073"/>
      <c r="C108" s="1074"/>
      <c r="D108" s="1074"/>
      <c r="E108" s="1074"/>
      <c r="F108" s="1074"/>
    </row>
    <row r="109" spans="1:29">
      <c r="A109" s="1074"/>
      <c r="B109" s="1073"/>
      <c r="C109" s="1074"/>
      <c r="D109" s="1074"/>
      <c r="E109" s="1074"/>
      <c r="F109" s="1074"/>
    </row>
  </sheetData>
  <sheetProtection password="CFB5" sheet="1" objects="1" scenarios="1" formatColumns="0" formatRows="0" selectLockedCells="1"/>
  <customSheetViews>
    <customSheetView guid="{27692A7A-85BA-4DA9-9577-437354D3D23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483E1266-F7EB-4547-BBEC-59BD72B9AE8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0DE27404-F295-4A50-BC3B-2A3EAECFCACC}"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3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Specification No.: CC/NT/W-TW/DOM/A04/25/01234</v>
      </c>
      <c r="B1" s="82"/>
      <c r="C1" s="83"/>
      <c r="D1" s="83"/>
      <c r="E1" s="83"/>
      <c r="F1" s="83"/>
      <c r="G1" s="83"/>
      <c r="H1" s="83"/>
      <c r="I1" s="83"/>
      <c r="J1" s="83"/>
      <c r="K1" s="83"/>
      <c r="L1" s="83"/>
      <c r="M1" s="83"/>
      <c r="N1" s="83"/>
      <c r="O1" s="83"/>
      <c r="P1" s="84"/>
      <c r="Q1" s="85" t="s">
        <v>317</v>
      </c>
    </row>
    <row r="2" spans="1:17" ht="18" customHeight="1">
      <c r="A2" s="67"/>
      <c r="B2" s="88"/>
      <c r="C2" s="89"/>
      <c r="D2" s="89"/>
      <c r="E2" s="89"/>
      <c r="F2" s="89"/>
      <c r="G2" s="89"/>
      <c r="H2" s="89"/>
      <c r="I2" s="89"/>
      <c r="J2" s="89"/>
      <c r="K2" s="89"/>
      <c r="L2" s="89"/>
      <c r="M2" s="89"/>
      <c r="N2" s="89"/>
      <c r="O2" s="89"/>
      <c r="P2" s="34"/>
      <c r="Q2" s="34"/>
    </row>
    <row r="3" spans="1:17" ht="75" customHeight="1">
      <c r="A3" s="1247" t="str">
        <f>Cover!$B$2</f>
        <v xml:space="preserve">Transmission Line Package TL01 for construction of 132kV D/C (Single HTLS Equivalent Panther) Transmission line from Rammam-III HEP to POWERGRID Rangpo Substation under Consultancy services to NTPC Ltd. </v>
      </c>
      <c r="B3" s="1247"/>
      <c r="C3" s="1247"/>
      <c r="D3" s="1247"/>
      <c r="E3" s="1247"/>
      <c r="F3" s="1247"/>
      <c r="G3" s="1247"/>
      <c r="H3" s="1247"/>
      <c r="I3" s="1247"/>
      <c r="J3" s="1247"/>
      <c r="K3" s="1247"/>
      <c r="L3" s="1247"/>
      <c r="M3" s="1247"/>
      <c r="N3" s="1247"/>
      <c r="O3" s="1247"/>
      <c r="P3" s="1247"/>
      <c r="Q3" s="1247"/>
    </row>
    <row r="4" spans="1:17" ht="21.95" customHeight="1">
      <c r="A4" s="1248" t="s">
        <v>237</v>
      </c>
      <c r="B4" s="1248"/>
      <c r="C4" s="1248"/>
      <c r="D4" s="1248"/>
      <c r="E4" s="1248"/>
      <c r="F4" s="1248"/>
      <c r="G4" s="1248"/>
      <c r="H4" s="1248"/>
      <c r="I4" s="1248"/>
      <c r="J4" s="1248"/>
      <c r="K4" s="1248"/>
      <c r="L4" s="1248"/>
      <c r="M4" s="1248"/>
      <c r="N4" s="1248"/>
      <c r="O4" s="1248"/>
      <c r="P4" s="1248"/>
      <c r="Q4" s="1248"/>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91</v>
      </c>
      <c r="Q6" s="34"/>
    </row>
    <row r="7" spans="1:17" ht="36" customHeight="1">
      <c r="A7" s="1218" t="str">
        <f>'Sch-1'!A7</f>
        <v/>
      </c>
      <c r="B7" s="1218"/>
      <c r="C7" s="1218"/>
      <c r="D7" s="1218"/>
      <c r="E7" s="1218"/>
      <c r="F7" s="1218"/>
      <c r="G7" s="1218"/>
      <c r="H7" s="1218"/>
      <c r="I7" s="1218"/>
      <c r="J7" s="1218"/>
      <c r="K7" s="1218"/>
      <c r="L7" s="1218"/>
      <c r="M7" s="1218"/>
      <c r="N7" s="1218"/>
      <c r="O7" s="1218"/>
      <c r="P7" s="62" t="str">
        <f>'Sch-1'!M7</f>
        <v>Contracts Services, 3rd Floor</v>
      </c>
      <c r="Q7" s="34"/>
    </row>
    <row r="8" spans="1:17" ht="18" customHeight="1">
      <c r="A8" s="31" t="s">
        <v>93</v>
      </c>
      <c r="B8" s="1219" t="str">
        <f>IF('Sch-1'!C8=0, "", 'Sch-1'!C8)</f>
        <v/>
      </c>
      <c r="C8" s="1219"/>
      <c r="D8" s="1219"/>
      <c r="E8" s="1219"/>
      <c r="F8" s="1219"/>
      <c r="G8" s="1219"/>
      <c r="H8" s="1219"/>
      <c r="I8" s="1219"/>
      <c r="J8" s="1219"/>
      <c r="K8" s="1219"/>
      <c r="L8" s="1219"/>
      <c r="M8" s="1219"/>
      <c r="N8" s="1219"/>
      <c r="O8" s="1219"/>
      <c r="P8" s="62" t="str">
        <f>'Sch-1'!M8</f>
        <v>Power Grid Corporation of India Ltd.,</v>
      </c>
      <c r="Q8" s="34"/>
    </row>
    <row r="9" spans="1:17" ht="18" customHeight="1">
      <c r="A9" s="31" t="s">
        <v>95</v>
      </c>
      <c r="B9" s="1219" t="str">
        <f>IF('Sch-1'!C9=0, "", 'Sch-1'!C9)</f>
        <v/>
      </c>
      <c r="C9" s="1219"/>
      <c r="D9" s="1219"/>
      <c r="E9" s="1219"/>
      <c r="F9" s="1219"/>
      <c r="G9" s="1219"/>
      <c r="H9" s="1219"/>
      <c r="I9" s="1219"/>
      <c r="J9" s="1219"/>
      <c r="K9" s="1219"/>
      <c r="L9" s="1219"/>
      <c r="M9" s="1219"/>
      <c r="N9" s="1219"/>
      <c r="O9" s="1219"/>
      <c r="P9" s="62" t="str">
        <f>'Sch-1'!M9</f>
        <v>"Saudamini", Plot No.-2</v>
      </c>
      <c r="Q9" s="34"/>
    </row>
    <row r="10" spans="1:17" ht="18" customHeight="1">
      <c r="A10" s="32"/>
      <c r="B10" s="1219" t="str">
        <f>IF('Sch-1'!C10=0, "", 'Sch-1'!C10)</f>
        <v/>
      </c>
      <c r="C10" s="1219"/>
      <c r="D10" s="1219"/>
      <c r="E10" s="1219"/>
      <c r="F10" s="1219"/>
      <c r="G10" s="1219"/>
      <c r="H10" s="1219"/>
      <c r="I10" s="1219"/>
      <c r="J10" s="1219"/>
      <c r="K10" s="1219"/>
      <c r="L10" s="1219"/>
      <c r="M10" s="1219"/>
      <c r="N10" s="1219"/>
      <c r="O10" s="1219"/>
      <c r="P10" s="62" t="str">
        <f>'Sch-1'!M10</f>
        <v xml:space="preserve">Sector-29, </v>
      </c>
      <c r="Q10" s="34"/>
    </row>
    <row r="11" spans="1:17" ht="18" customHeight="1">
      <c r="A11" s="32"/>
      <c r="B11" s="1219" t="str">
        <f>IF('Sch-1'!C11=0, "", 'Sch-1'!C11)</f>
        <v/>
      </c>
      <c r="C11" s="1219"/>
      <c r="D11" s="1219"/>
      <c r="E11" s="1219"/>
      <c r="F11" s="1219"/>
      <c r="G11" s="1219"/>
      <c r="H11" s="1219"/>
      <c r="I11" s="1219"/>
      <c r="J11" s="1219"/>
      <c r="K11" s="1219"/>
      <c r="L11" s="1219"/>
      <c r="M11" s="1219"/>
      <c r="N11" s="1219"/>
      <c r="O11" s="1219"/>
      <c r="P11" s="62" t="str">
        <f>'Sch-1'!M11</f>
        <v>Gurgaon (Haryana) - 122001</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71" t="s">
        <v>318</v>
      </c>
      <c r="B14" s="772"/>
      <c r="C14" s="773"/>
      <c r="D14" s="773"/>
      <c r="E14" s="773"/>
      <c r="F14" s="773"/>
      <c r="G14" s="773"/>
      <c r="H14" s="773"/>
      <c r="I14" s="773"/>
      <c r="J14" s="773"/>
      <c r="K14" s="773"/>
      <c r="L14" s="773"/>
      <c r="M14" s="773"/>
      <c r="N14" s="773"/>
      <c r="O14" s="773"/>
      <c r="P14" s="773"/>
      <c r="Q14" s="773"/>
    </row>
    <row r="15" spans="1:17" ht="16.5">
      <c r="A15" s="94"/>
      <c r="B15" s="93"/>
      <c r="C15" s="92"/>
      <c r="D15" s="92"/>
      <c r="E15" s="92"/>
      <c r="F15" s="92"/>
      <c r="G15" s="92"/>
      <c r="H15" s="92"/>
      <c r="I15" s="92"/>
      <c r="J15" s="92"/>
      <c r="K15" s="92"/>
      <c r="L15" s="92"/>
      <c r="M15" s="92"/>
      <c r="N15" s="92"/>
      <c r="O15" s="92"/>
      <c r="P15" s="92"/>
      <c r="Q15" s="92"/>
    </row>
    <row r="16" spans="1:17" ht="90">
      <c r="A16" s="992" t="s">
        <v>103</v>
      </c>
      <c r="B16" s="988" t="s">
        <v>104</v>
      </c>
      <c r="C16" s="988" t="s">
        <v>105</v>
      </c>
      <c r="D16" s="988" t="s">
        <v>242</v>
      </c>
      <c r="E16" s="988" t="s">
        <v>243</v>
      </c>
      <c r="F16" s="988" t="s">
        <v>106</v>
      </c>
      <c r="G16" s="993" t="s">
        <v>244</v>
      </c>
      <c r="H16" s="994" t="s">
        <v>245</v>
      </c>
      <c r="I16" s="995" t="s">
        <v>246</v>
      </c>
      <c r="J16" s="995" t="s">
        <v>110</v>
      </c>
      <c r="K16" s="995" t="s">
        <v>111</v>
      </c>
      <c r="L16" s="988" t="s">
        <v>213</v>
      </c>
      <c r="M16" s="990" t="s">
        <v>113</v>
      </c>
      <c r="N16" s="990" t="s">
        <v>214</v>
      </c>
      <c r="O16" s="988" t="s">
        <v>319</v>
      </c>
      <c r="P16" s="988" t="s">
        <v>320</v>
      </c>
      <c r="Q16" s="996" t="s">
        <v>249</v>
      </c>
    </row>
    <row r="17" spans="1:30" ht="15">
      <c r="A17" s="997">
        <v>1</v>
      </c>
      <c r="B17" s="998">
        <v>2</v>
      </c>
      <c r="C17" s="998">
        <v>3</v>
      </c>
      <c r="D17" s="998">
        <v>4</v>
      </c>
      <c r="E17" s="998">
        <v>5</v>
      </c>
      <c r="F17" s="999">
        <v>6</v>
      </c>
      <c r="G17" s="998">
        <v>7</v>
      </c>
      <c r="H17" s="1000">
        <v>8</v>
      </c>
      <c r="I17" s="1001">
        <v>9</v>
      </c>
      <c r="J17" s="1001">
        <v>10</v>
      </c>
      <c r="K17" s="1001">
        <v>11</v>
      </c>
      <c r="L17" s="1002">
        <v>12</v>
      </c>
      <c r="M17" s="1002">
        <v>13</v>
      </c>
      <c r="N17" s="1002">
        <v>14</v>
      </c>
      <c r="O17" s="1002">
        <v>15</v>
      </c>
      <c r="P17" s="1002" t="s">
        <v>252</v>
      </c>
      <c r="Q17" s="1002">
        <v>17</v>
      </c>
    </row>
    <row r="18" spans="1:30" s="86" customFormat="1" ht="31.5">
      <c r="A18" s="631"/>
      <c r="B18" s="1242"/>
      <c r="C18" s="1243"/>
      <c r="D18" s="1243"/>
      <c r="E18" s="1243"/>
      <c r="F18" s="1243"/>
      <c r="G18" s="1243"/>
      <c r="H18" s="1243"/>
      <c r="I18" s="1243"/>
      <c r="J18" s="1244"/>
      <c r="K18" s="791"/>
      <c r="L18" s="791"/>
      <c r="M18" s="791"/>
      <c r="N18" s="791"/>
      <c r="O18" s="791"/>
      <c r="P18" s="791"/>
      <c r="Q18" s="791"/>
      <c r="R18" s="739" t="s">
        <v>321</v>
      </c>
      <c r="S18" s="738" t="s">
        <v>322</v>
      </c>
    </row>
    <row r="19" spans="1:30" s="86" customFormat="1" ht="31.5" customHeight="1">
      <c r="A19" s="1249" t="s">
        <v>323</v>
      </c>
      <c r="B19" s="1250"/>
      <c r="C19" s="1250"/>
      <c r="D19" s="1250"/>
      <c r="E19" s="1250"/>
      <c r="F19" s="1250"/>
      <c r="G19" s="1250"/>
      <c r="H19" s="1250"/>
      <c r="I19" s="1250"/>
      <c r="J19" s="1250"/>
      <c r="K19" s="1250"/>
      <c r="L19" s="1250"/>
      <c r="M19" s="1250"/>
      <c r="N19" s="1250"/>
      <c r="O19" s="1250"/>
      <c r="P19" s="1250"/>
      <c r="Q19" s="1251"/>
      <c r="R19" s="739" t="s">
        <v>321</v>
      </c>
      <c r="S19" s="738" t="s">
        <v>322</v>
      </c>
    </row>
    <row r="20" spans="1:30" s="616" customFormat="1" ht="16.5">
      <c r="A20" s="767"/>
      <c r="B20" s="767"/>
      <c r="C20" s="767"/>
      <c r="D20" s="767"/>
      <c r="E20" s="767"/>
      <c r="F20" s="655"/>
      <c r="G20" s="767"/>
      <c r="H20" s="767"/>
      <c r="I20" s="723"/>
      <c r="J20" s="748"/>
      <c r="K20" s="768"/>
      <c r="L20" s="671"/>
      <c r="M20" s="672"/>
      <c r="N20" s="669"/>
      <c r="O20" s="673"/>
      <c r="P20" s="670" t="str">
        <f>IF(O20=0, "Included", IF(ISERROR(N20*O20), O20, N20*O20))</f>
        <v>Included</v>
      </c>
      <c r="Q20" s="740">
        <f>S20</f>
        <v>0</v>
      </c>
      <c r="R20" s="616">
        <f>IF(P20="Included",0,P20)</f>
        <v>0</v>
      </c>
      <c r="S20" s="616">
        <f>IF(K20="",(R20*J20),(R20*K20))</f>
        <v>0</v>
      </c>
      <c r="T20" s="617"/>
      <c r="U20" s="617"/>
      <c r="AD20" s="749"/>
    </row>
    <row r="21" spans="1:30" s="86" customFormat="1" ht="19.5" customHeight="1">
      <c r="A21" s="95"/>
      <c r="B21" s="96"/>
      <c r="C21" s="96"/>
      <c r="D21" s="96"/>
      <c r="E21" s="96"/>
      <c r="F21" s="96"/>
      <c r="G21" s="96"/>
      <c r="H21" s="96"/>
      <c r="I21" s="96"/>
      <c r="J21" s="96"/>
      <c r="K21" s="96"/>
      <c r="L21" s="96"/>
      <c r="M21" s="96"/>
      <c r="N21" s="96"/>
      <c r="O21" s="96"/>
      <c r="P21" s="96"/>
      <c r="Q21" s="790"/>
    </row>
    <row r="22" spans="1:30" s="638" customFormat="1" ht="40.5" customHeight="1">
      <c r="A22" s="1223"/>
      <c r="B22" s="1224"/>
      <c r="C22" s="1224"/>
      <c r="D22" s="1224"/>
      <c r="E22" s="1224"/>
      <c r="F22" s="1224"/>
      <c r="G22" s="1224"/>
      <c r="H22" s="1224"/>
      <c r="I22" s="1225"/>
      <c r="J22" s="1252" t="s">
        <v>324</v>
      </c>
      <c r="K22" s="1253"/>
      <c r="L22" s="1253"/>
      <c r="M22" s="1253"/>
      <c r="N22" s="1253"/>
      <c r="O22" s="1254"/>
      <c r="P22" s="745">
        <f>SUM(P20:P20)</f>
        <v>0</v>
      </c>
      <c r="Q22" s="746"/>
      <c r="R22" s="637"/>
      <c r="S22" s="804">
        <f>SUM(S20:S20)</f>
        <v>0</v>
      </c>
    </row>
    <row r="23" spans="1:30" s="638" customFormat="1" ht="25.5" customHeight="1">
      <c r="A23" s="792"/>
      <c r="B23" s="793"/>
      <c r="C23" s="793"/>
      <c r="D23" s="793"/>
      <c r="E23" s="793"/>
      <c r="F23" s="793"/>
      <c r="G23" s="793"/>
      <c r="H23" s="794"/>
      <c r="I23" s="795"/>
      <c r="J23" s="1245" t="s">
        <v>249</v>
      </c>
      <c r="K23" s="1245"/>
      <c r="L23" s="1245"/>
      <c r="M23" s="1245"/>
      <c r="N23" s="1245"/>
      <c r="O23" s="1246"/>
      <c r="P23" s="745"/>
      <c r="Q23" s="747">
        <f>SUM(Q20:Q20)</f>
        <v>0</v>
      </c>
      <c r="R23" s="637"/>
      <c r="S23" s="637"/>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241"/>
      <c r="P25" s="1241"/>
      <c r="Q25" s="1241"/>
    </row>
    <row r="26" spans="1:30" s="86" customFormat="1" ht="33.6" customHeight="1">
      <c r="A26" s="99" t="s">
        <v>192</v>
      </c>
      <c r="B26" s="113" t="str">
        <f>IF('Sch-1'!B97=0,"", 'Sch-1'!B97)</f>
        <v>--</v>
      </c>
      <c r="C26" s="100"/>
      <c r="D26" s="100"/>
      <c r="E26" s="100"/>
      <c r="F26" s="100"/>
      <c r="G26" s="100"/>
      <c r="H26" s="100"/>
      <c r="I26" s="100"/>
      <c r="J26" s="113"/>
      <c r="K26" s="100"/>
      <c r="L26" s="100"/>
      <c r="M26" s="113"/>
      <c r="N26" s="100"/>
      <c r="O26" s="1241" t="str">
        <f>"Printed Name : " &amp; IF('Sch-1'!M98=0,"",'Sch-1'!M98)</f>
        <v xml:space="preserve">Printed Name : </v>
      </c>
      <c r="P26" s="1241"/>
      <c r="Q26" s="1241"/>
    </row>
    <row r="27" spans="1:30" s="86" customFormat="1" ht="33.6" customHeight="1">
      <c r="A27" s="99" t="s">
        <v>193</v>
      </c>
      <c r="B27" s="113" t="str">
        <f>IF('Sch-1'!B98=0,"", 'Sch-1'!B98)</f>
        <v/>
      </c>
      <c r="C27" s="34"/>
      <c r="D27" s="34"/>
      <c r="E27" s="34"/>
      <c r="F27" s="34"/>
      <c r="G27" s="34"/>
      <c r="H27" s="34"/>
      <c r="I27" s="34"/>
      <c r="J27" s="113"/>
      <c r="K27" s="34"/>
      <c r="L27" s="34"/>
      <c r="M27" s="113"/>
      <c r="N27" s="34"/>
      <c r="O27" s="1241" t="str">
        <f>"Designation   : " &amp; IF('Sch-1'!M99=0,"",'Sch-1'!M99)</f>
        <v xml:space="preserve">Designation   : </v>
      </c>
      <c r="P27" s="1241"/>
      <c r="Q27" s="1241"/>
    </row>
    <row r="28" spans="1:30" s="86" customFormat="1" ht="33.6" customHeight="1">
      <c r="A28" s="89"/>
      <c r="B28" s="88"/>
      <c r="C28" s="34"/>
      <c r="D28" s="34"/>
      <c r="E28" s="34"/>
      <c r="F28" s="34"/>
      <c r="G28" s="34"/>
      <c r="H28" s="34"/>
      <c r="I28" s="34"/>
      <c r="J28" s="88"/>
      <c r="K28" s="34"/>
      <c r="L28" s="34"/>
      <c r="M28" s="88"/>
      <c r="N28" s="34"/>
      <c r="O28" s="1241"/>
      <c r="P28" s="1241"/>
      <c r="Q28" s="1241"/>
    </row>
    <row r="29" spans="1:30" s="86" customFormat="1" ht="33.6" customHeight="1">
      <c r="A29" s="89"/>
      <c r="B29" s="88"/>
      <c r="C29" s="34"/>
      <c r="D29" s="34"/>
      <c r="E29" s="34"/>
      <c r="F29" s="34"/>
      <c r="G29" s="34"/>
      <c r="H29" s="34"/>
      <c r="I29" s="34"/>
      <c r="J29" s="89"/>
      <c r="K29" s="34"/>
      <c r="L29" s="89"/>
      <c r="M29" s="89"/>
      <c r="N29" s="34"/>
      <c r="O29" s="89"/>
      <c r="P29" s="184"/>
      <c r="Q29" s="102"/>
    </row>
  </sheetData>
  <sheetProtection password="CA62" sheet="1" formatColumns="0" formatRows="0" selectLockedCells="1"/>
  <customSheetViews>
    <customSheetView guid="{27692A7A-85BA-4DA9-9577-437354D3D238}"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3"/>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5"/>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6"/>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7"/>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8"/>
      <headerFooter alignWithMargins="0">
        <oddFooter>&amp;R&amp;"Book Antiqua,Bold"&amp;10Schedule-4/ Page &amp;P of &amp;N</oddFooter>
      </headerFooter>
    </customSheetView>
    <customSheetView guid="{483E1266-F7EB-4547-BBEC-59BD72B9AE8B}"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0DE27404-F295-4A50-BC3B-2A3EAECFCACC}"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7" priority="5" stopIfTrue="1">
      <formula>H20&gt;0</formula>
    </cfRule>
  </conditionalFormatting>
  <conditionalFormatting sqref="K20">
    <cfRule type="expression" dxfId="36" priority="4" stopIfTrue="1">
      <formula>J20&gt;0</formula>
    </cfRule>
  </conditionalFormatting>
  <conditionalFormatting sqref="K20">
    <cfRule type="expression" dxfId="35" priority="3" stopIfTrue="1">
      <formula>H20&gt;0</formula>
    </cfRule>
  </conditionalFormatting>
  <conditionalFormatting sqref="K20">
    <cfRule type="cellIs" dxfId="34" priority="2" stopIfTrue="1" operator="equal">
      <formula>"a"</formula>
    </cfRule>
  </conditionalFormatting>
  <conditionalFormatting sqref="O20">
    <cfRule type="expression" dxfId="33"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CC/NT/W-TW/DOM/A04/25/01234</v>
      </c>
      <c r="B1" s="82"/>
      <c r="C1" s="83"/>
      <c r="D1" s="83"/>
      <c r="E1" s="83"/>
      <c r="F1" s="83"/>
      <c r="G1" s="83"/>
      <c r="H1" s="83"/>
      <c r="I1" s="83"/>
      <c r="J1" s="83"/>
      <c r="K1" s="83"/>
      <c r="L1" s="83"/>
      <c r="M1" s="83"/>
      <c r="N1" s="83"/>
      <c r="O1" s="83"/>
      <c r="P1" s="84"/>
      <c r="Q1" s="85" t="s">
        <v>325</v>
      </c>
    </row>
    <row r="2" spans="1:17" ht="18" customHeight="1">
      <c r="A2" s="67"/>
      <c r="B2" s="88"/>
      <c r="C2" s="89"/>
      <c r="D2" s="89"/>
      <c r="E2" s="89"/>
      <c r="F2" s="89"/>
      <c r="G2" s="89"/>
      <c r="H2" s="89"/>
      <c r="I2" s="89"/>
      <c r="J2" s="89"/>
      <c r="K2" s="89"/>
      <c r="L2" s="89"/>
      <c r="M2" s="89"/>
      <c r="N2" s="89"/>
      <c r="O2" s="89"/>
      <c r="P2" s="34"/>
      <c r="Q2" s="34"/>
    </row>
    <row r="3" spans="1:17" ht="61.5" customHeight="1">
      <c r="A3" s="1257" t="str">
        <f>Cover!$B$2</f>
        <v xml:space="preserve">Transmission Line Package TL01 for construction of 132kV D/C (Single HTLS Equivalent Panther) Transmission line from Rammam-III HEP to POWERGRID Rangpo Substation under Consultancy services to NTPC Ltd. </v>
      </c>
      <c r="B3" s="1257"/>
      <c r="C3" s="1257"/>
      <c r="D3" s="1257"/>
      <c r="E3" s="1257"/>
      <c r="F3" s="1257"/>
      <c r="G3" s="1257"/>
      <c r="H3" s="1257"/>
      <c r="I3" s="1257"/>
      <c r="J3" s="1257"/>
      <c r="K3" s="1257"/>
      <c r="L3" s="1257"/>
      <c r="M3" s="1257"/>
      <c r="N3" s="1257"/>
      <c r="O3" s="1257"/>
      <c r="P3" s="1257"/>
      <c r="Q3" s="1257"/>
    </row>
    <row r="4" spans="1:17" ht="21.95" customHeight="1">
      <c r="A4" s="1248" t="s">
        <v>237</v>
      </c>
      <c r="B4" s="1248"/>
      <c r="C4" s="1248"/>
      <c r="D4" s="1248"/>
      <c r="E4" s="1248"/>
      <c r="F4" s="1248"/>
      <c r="G4" s="1248"/>
      <c r="H4" s="1248"/>
      <c r="I4" s="1248"/>
      <c r="J4" s="1248"/>
      <c r="K4" s="1248"/>
      <c r="L4" s="1248"/>
      <c r="M4" s="1248"/>
      <c r="N4" s="1248"/>
      <c r="O4" s="1248"/>
      <c r="P4" s="1248"/>
      <c r="Q4" s="1248"/>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91</v>
      </c>
      <c r="Q6" s="34"/>
    </row>
    <row r="7" spans="1:17" ht="36" customHeight="1">
      <c r="A7" s="1218" t="str">
        <f>'Sch-1'!A7</f>
        <v/>
      </c>
      <c r="B7" s="1218"/>
      <c r="C7" s="1218"/>
      <c r="D7" s="1218"/>
      <c r="E7" s="1218"/>
      <c r="F7" s="1218"/>
      <c r="G7" s="1218"/>
      <c r="H7" s="1218"/>
      <c r="I7" s="1218"/>
      <c r="J7" s="1218"/>
      <c r="K7" s="1218"/>
      <c r="L7" s="1218"/>
      <c r="M7" s="1218"/>
      <c r="N7" s="1218"/>
      <c r="O7" s="1218"/>
      <c r="P7" s="62" t="str">
        <f>'Sch-1'!M7</f>
        <v>Contracts Services, 3rd Floor</v>
      </c>
      <c r="Q7" s="34"/>
    </row>
    <row r="8" spans="1:17" ht="18" customHeight="1">
      <c r="A8" s="31" t="s">
        <v>93</v>
      </c>
      <c r="B8" s="1219" t="str">
        <f>IF('Sch-1'!C8=0, "", 'Sch-1'!C8)</f>
        <v/>
      </c>
      <c r="C8" s="1219"/>
      <c r="D8" s="1219"/>
      <c r="E8" s="1219"/>
      <c r="F8" s="1219"/>
      <c r="G8" s="1219"/>
      <c r="H8" s="1219"/>
      <c r="I8" s="1219"/>
      <c r="J8" s="1219"/>
      <c r="K8" s="1219"/>
      <c r="L8" s="1219"/>
      <c r="M8" s="1219"/>
      <c r="N8" s="1219"/>
      <c r="O8" s="1219"/>
      <c r="P8" s="62" t="str">
        <f>'Sch-1'!M8</f>
        <v>Power Grid Corporation of India Ltd.,</v>
      </c>
      <c r="Q8" s="34"/>
    </row>
    <row r="9" spans="1:17" ht="18" customHeight="1">
      <c r="A9" s="31" t="s">
        <v>95</v>
      </c>
      <c r="B9" s="1219" t="str">
        <f>IF('Sch-1'!C9=0, "", 'Sch-1'!C9)</f>
        <v/>
      </c>
      <c r="C9" s="1219"/>
      <c r="D9" s="1219"/>
      <c r="E9" s="1219"/>
      <c r="F9" s="1219"/>
      <c r="G9" s="1219"/>
      <c r="H9" s="1219"/>
      <c r="I9" s="1219"/>
      <c r="J9" s="1219"/>
      <c r="K9" s="1219"/>
      <c r="L9" s="1219"/>
      <c r="M9" s="1219"/>
      <c r="N9" s="1219"/>
      <c r="O9" s="1219"/>
      <c r="P9" s="62" t="str">
        <f>'Sch-1'!M9</f>
        <v>"Saudamini", Plot No.-2</v>
      </c>
      <c r="Q9" s="34"/>
    </row>
    <row r="10" spans="1:17" ht="18" customHeight="1">
      <c r="A10" s="32"/>
      <c r="B10" s="1219" t="str">
        <f>IF('Sch-1'!C10=0, "", 'Sch-1'!C10)</f>
        <v/>
      </c>
      <c r="C10" s="1219"/>
      <c r="D10" s="1219"/>
      <c r="E10" s="1219"/>
      <c r="F10" s="1219"/>
      <c r="G10" s="1219"/>
      <c r="H10" s="1219"/>
      <c r="I10" s="1219"/>
      <c r="J10" s="1219"/>
      <c r="K10" s="1219"/>
      <c r="L10" s="1219"/>
      <c r="M10" s="1219"/>
      <c r="N10" s="1219"/>
      <c r="O10" s="1219"/>
      <c r="P10" s="62" t="str">
        <f>'Sch-1'!M10</f>
        <v xml:space="preserve">Sector-29, </v>
      </c>
      <c r="Q10" s="34"/>
    </row>
    <row r="11" spans="1:17" ht="18" customHeight="1">
      <c r="A11" s="32"/>
      <c r="B11" s="1219" t="str">
        <f>IF('Sch-1'!C11=0, "", 'Sch-1'!C11)</f>
        <v/>
      </c>
      <c r="C11" s="1219"/>
      <c r="D11" s="1219"/>
      <c r="E11" s="1219"/>
      <c r="F11" s="1219"/>
      <c r="G11" s="1219"/>
      <c r="H11" s="1219"/>
      <c r="I11" s="1219"/>
      <c r="J11" s="1219"/>
      <c r="K11" s="1219"/>
      <c r="L11" s="1219"/>
      <c r="M11" s="1219"/>
      <c r="N11" s="1219"/>
      <c r="O11" s="1219"/>
      <c r="P11" s="62" t="str">
        <f>'Sch-1'!M11</f>
        <v>Gurgaon (Haryana) - 122001</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71" t="s">
        <v>326</v>
      </c>
      <c r="B14" s="774"/>
      <c r="C14" s="775"/>
      <c r="D14" s="775"/>
      <c r="E14" s="775"/>
      <c r="F14" s="775"/>
      <c r="G14" s="775"/>
      <c r="H14" s="775"/>
      <c r="I14" s="775"/>
      <c r="J14" s="775"/>
      <c r="K14" s="775"/>
      <c r="L14" s="775"/>
      <c r="M14" s="775"/>
      <c r="N14" s="775"/>
      <c r="O14" s="775"/>
      <c r="P14" s="775"/>
      <c r="Q14" s="775"/>
    </row>
    <row r="15" spans="1:17" ht="16.5">
      <c r="A15" s="94"/>
      <c r="B15" s="93"/>
      <c r="C15" s="92"/>
      <c r="D15" s="92"/>
      <c r="E15" s="92"/>
      <c r="F15" s="92"/>
      <c r="G15" s="92"/>
      <c r="H15" s="92"/>
      <c r="I15" s="92"/>
      <c r="J15" s="92"/>
      <c r="K15" s="92"/>
      <c r="L15" s="92"/>
      <c r="M15" s="92"/>
      <c r="N15" s="92"/>
      <c r="O15" s="92"/>
      <c r="P15" s="92"/>
      <c r="Q15" s="92"/>
    </row>
    <row r="16" spans="1:17" ht="90">
      <c r="A16" s="779" t="s">
        <v>103</v>
      </c>
      <c r="B16" s="777" t="s">
        <v>104</v>
      </c>
      <c r="C16" s="777" t="s">
        <v>105</v>
      </c>
      <c r="D16" s="777" t="s">
        <v>242</v>
      </c>
      <c r="E16" s="777" t="s">
        <v>243</v>
      </c>
      <c r="F16" s="777" t="s">
        <v>106</v>
      </c>
      <c r="G16" s="780" t="s">
        <v>244</v>
      </c>
      <c r="H16" s="781" t="s">
        <v>245</v>
      </c>
      <c r="I16" s="782" t="s">
        <v>246</v>
      </c>
      <c r="J16" s="782" t="s">
        <v>110</v>
      </c>
      <c r="K16" s="782" t="s">
        <v>111</v>
      </c>
      <c r="L16" s="777" t="s">
        <v>213</v>
      </c>
      <c r="M16" s="778" t="s">
        <v>113</v>
      </c>
      <c r="N16" s="778" t="s">
        <v>214</v>
      </c>
      <c r="O16" s="777" t="s">
        <v>327</v>
      </c>
      <c r="P16" s="777" t="s">
        <v>328</v>
      </c>
      <c r="Q16" s="783" t="s">
        <v>249</v>
      </c>
    </row>
    <row r="17" spans="1:30" ht="16.5">
      <c r="A17" s="784">
        <v>1</v>
      </c>
      <c r="B17" s="785">
        <v>2</v>
      </c>
      <c r="C17" s="785">
        <v>3</v>
      </c>
      <c r="D17" s="785">
        <v>4</v>
      </c>
      <c r="E17" s="785">
        <v>5</v>
      </c>
      <c r="F17" s="786">
        <v>6</v>
      </c>
      <c r="G17" s="785">
        <v>7</v>
      </c>
      <c r="H17" s="787">
        <v>8</v>
      </c>
      <c r="I17" s="788">
        <v>9</v>
      </c>
      <c r="J17" s="788">
        <v>10</v>
      </c>
      <c r="K17" s="788">
        <v>11</v>
      </c>
      <c r="L17" s="789">
        <v>12</v>
      </c>
      <c r="M17" s="789">
        <v>13</v>
      </c>
      <c r="N17" s="789">
        <v>14</v>
      </c>
      <c r="O17" s="789">
        <v>15</v>
      </c>
      <c r="P17" s="789" t="s">
        <v>252</v>
      </c>
      <c r="Q17" s="789">
        <v>17</v>
      </c>
    </row>
    <row r="18" spans="1:30" ht="37.5" customHeight="1">
      <c r="A18" s="631"/>
      <c r="B18" s="1242">
        <f>'Sch-4'!B18:J18</f>
        <v>0</v>
      </c>
      <c r="C18" s="1243"/>
      <c r="D18" s="1243"/>
      <c r="E18" s="1243"/>
      <c r="F18" s="1243"/>
      <c r="G18" s="1243"/>
      <c r="H18" s="1243"/>
      <c r="I18" s="1243"/>
      <c r="J18" s="1243"/>
      <c r="K18" s="1243"/>
      <c r="L18" s="1243"/>
      <c r="M18" s="1243"/>
      <c r="N18" s="1243"/>
      <c r="O18" s="1243"/>
      <c r="P18" s="1243"/>
      <c r="Q18" s="1244"/>
      <c r="R18" s="739" t="s">
        <v>329</v>
      </c>
      <c r="S18" s="738" t="s">
        <v>322</v>
      </c>
    </row>
    <row r="19" spans="1:30" ht="37.5" customHeight="1">
      <c r="A19" s="815" t="s">
        <v>330</v>
      </c>
      <c r="B19" s="1255" t="e">
        <f>'Sch-3 '!#REF!</f>
        <v>#REF!</v>
      </c>
      <c r="C19" s="1256"/>
      <c r="D19" s="1256"/>
      <c r="E19" s="1256"/>
      <c r="F19" s="1256"/>
      <c r="G19" s="1256"/>
      <c r="H19" s="1256"/>
      <c r="I19" s="816"/>
      <c r="J19" s="816"/>
      <c r="K19" s="816"/>
      <c r="L19" s="816"/>
      <c r="M19" s="816"/>
      <c r="N19" s="816"/>
      <c r="O19" s="816"/>
      <c r="P19" s="816"/>
      <c r="Q19" s="817"/>
      <c r="R19" s="739" t="s">
        <v>329</v>
      </c>
      <c r="S19" s="738" t="s">
        <v>322</v>
      </c>
    </row>
    <row r="20" spans="1:30" s="616" customFormat="1" ht="16.5">
      <c r="A20" s="767">
        <v>1</v>
      </c>
      <c r="B20" s="767"/>
      <c r="C20" s="767"/>
      <c r="D20" s="767"/>
      <c r="E20" s="767"/>
      <c r="F20" s="813"/>
      <c r="G20" s="767"/>
      <c r="H20" s="767"/>
      <c r="I20" s="723"/>
      <c r="J20" s="748"/>
      <c r="K20" s="768"/>
      <c r="L20" s="632"/>
      <c r="M20" s="674"/>
      <c r="N20" s="669"/>
      <c r="O20" s="673"/>
      <c r="P20" s="670" t="str">
        <f>IF(O20=0, "Included", IF(ISERROR(N20*O20), O20, N20*O20))</f>
        <v>Included</v>
      </c>
      <c r="Q20" s="740">
        <f>S20</f>
        <v>0</v>
      </c>
      <c r="R20" s="616">
        <f>IF(P20="Included",0,P20)</f>
        <v>0</v>
      </c>
      <c r="S20" s="616">
        <f>IF(K20="",(R20*J20),(R20*K20))</f>
        <v>0</v>
      </c>
      <c r="T20" s="617"/>
      <c r="U20" s="617"/>
      <c r="AD20" s="749"/>
    </row>
    <row r="21" spans="1:30" s="616" customFormat="1" ht="16.5">
      <c r="A21" s="767">
        <v>2</v>
      </c>
      <c r="B21" s="767"/>
      <c r="C21" s="767"/>
      <c r="D21" s="767"/>
      <c r="E21" s="767"/>
      <c r="F21" s="813"/>
      <c r="G21" s="767"/>
      <c r="H21" s="767"/>
      <c r="I21" s="723"/>
      <c r="J21" s="748"/>
      <c r="K21" s="768"/>
      <c r="L21" s="671"/>
      <c r="M21" s="672"/>
      <c r="N21" s="669"/>
      <c r="O21" s="673"/>
      <c r="P21" s="670" t="str">
        <f>IF(O21=0, "Included", IF(ISERROR(N21*O21), O21, N21*O21))</f>
        <v>Included</v>
      </c>
      <c r="Q21" s="740">
        <f>S21</f>
        <v>0</v>
      </c>
      <c r="R21" s="616">
        <f>IF(P21="Included",0,P21)</f>
        <v>0</v>
      </c>
      <c r="S21" s="616">
        <f>IF(K21="",(R21*J21),(R21*K21))</f>
        <v>0</v>
      </c>
      <c r="T21" s="617"/>
      <c r="U21" s="617"/>
      <c r="AD21" s="749"/>
    </row>
    <row r="22" spans="1:30" s="616" customFormat="1" ht="16.5">
      <c r="A22" s="767">
        <v>3</v>
      </c>
      <c r="B22" s="767"/>
      <c r="C22" s="767"/>
      <c r="D22" s="767"/>
      <c r="E22" s="767"/>
      <c r="F22" s="813"/>
      <c r="G22" s="767"/>
      <c r="H22" s="767"/>
      <c r="I22" s="723"/>
      <c r="J22" s="748"/>
      <c r="K22" s="768"/>
      <c r="L22" s="671"/>
      <c r="M22" s="672"/>
      <c r="N22" s="669"/>
      <c r="O22" s="673"/>
      <c r="P22" s="670" t="str">
        <f>IF(O22=0, "Included", IF(ISERROR(N22*O22), O22, N22*O22))</f>
        <v>Included</v>
      </c>
      <c r="Q22" s="740">
        <f>S22</f>
        <v>0</v>
      </c>
      <c r="R22" s="616">
        <f>IF(P22="Included",0,P22)</f>
        <v>0</v>
      </c>
      <c r="S22" s="616">
        <f>IF(K22="",(R22*J22),(R22*K22))</f>
        <v>0</v>
      </c>
      <c r="T22" s="617"/>
      <c r="U22" s="617"/>
      <c r="AD22" s="749"/>
    </row>
    <row r="23" spans="1:30" s="616" customFormat="1" ht="16.5">
      <c r="A23" s="767">
        <v>4</v>
      </c>
      <c r="B23" s="767"/>
      <c r="C23" s="767"/>
      <c r="D23" s="767"/>
      <c r="E23" s="767"/>
      <c r="F23" s="813"/>
      <c r="G23" s="767"/>
      <c r="H23" s="767"/>
      <c r="I23" s="723"/>
      <c r="J23" s="748"/>
      <c r="K23" s="768"/>
      <c r="L23" s="671"/>
      <c r="M23" s="672"/>
      <c r="N23" s="669"/>
      <c r="O23" s="673"/>
      <c r="P23" s="670" t="str">
        <f>IF(O23=0, "Included", IF(ISERROR(N23*O23), O23, N23*O23))</f>
        <v>Included</v>
      </c>
      <c r="Q23" s="740">
        <f>S23</f>
        <v>0</v>
      </c>
      <c r="R23" s="616">
        <f>IF(P23="Included",0,P23)</f>
        <v>0</v>
      </c>
      <c r="S23" s="616">
        <f>IF(K23="",(R23*J23),(R23*K23))</f>
        <v>0</v>
      </c>
      <c r="T23" s="617"/>
      <c r="U23" s="617"/>
      <c r="AD23" s="749"/>
    </row>
    <row r="24" spans="1:30" ht="37.5" customHeight="1">
      <c r="A24" s="815" t="s">
        <v>331</v>
      </c>
      <c r="B24" s="1255" t="e">
        <f>'Sch-3 '!#REF!</f>
        <v>#REF!</v>
      </c>
      <c r="C24" s="1256"/>
      <c r="D24" s="1256"/>
      <c r="E24" s="1256"/>
      <c r="F24" s="1256"/>
      <c r="G24" s="1256"/>
      <c r="H24" s="1256"/>
      <c r="I24" s="816"/>
      <c r="J24" s="816"/>
      <c r="K24" s="816"/>
      <c r="L24" s="816"/>
      <c r="M24" s="816"/>
      <c r="N24" s="816"/>
      <c r="O24" s="816"/>
      <c r="P24" s="816"/>
      <c r="Q24" s="817"/>
      <c r="R24" s="739" t="s">
        <v>329</v>
      </c>
      <c r="S24" s="738" t="s">
        <v>322</v>
      </c>
    </row>
    <row r="25" spans="1:30" s="616" customFormat="1" ht="16.5">
      <c r="A25" s="767">
        <v>1</v>
      </c>
      <c r="B25" s="767"/>
      <c r="C25" s="767"/>
      <c r="D25" s="767"/>
      <c r="E25" s="767"/>
      <c r="F25" s="813"/>
      <c r="G25" s="767"/>
      <c r="H25" s="767"/>
      <c r="I25" s="723"/>
      <c r="J25" s="748"/>
      <c r="K25" s="768"/>
      <c r="L25" s="671"/>
      <c r="M25" s="672"/>
      <c r="N25" s="669"/>
      <c r="O25" s="673"/>
      <c r="P25" s="670" t="str">
        <f>IF(O25=0, "Included", IF(ISERROR(N25*O25), O25, N25*O25))</f>
        <v>Included</v>
      </c>
      <c r="Q25" s="740">
        <f>S25</f>
        <v>0</v>
      </c>
      <c r="R25" s="616">
        <f>IF(P25="Included",0,P25)</f>
        <v>0</v>
      </c>
      <c r="S25" s="616">
        <f>IF(K25="",(R25*J25),(R25*K25))</f>
        <v>0</v>
      </c>
      <c r="T25" s="617"/>
      <c r="U25" s="617"/>
      <c r="AD25" s="749"/>
    </row>
    <row r="26" spans="1:30" s="616" customFormat="1" ht="16.5">
      <c r="A26" s="767">
        <v>2</v>
      </c>
      <c r="B26" s="767"/>
      <c r="C26" s="767"/>
      <c r="D26" s="767"/>
      <c r="E26" s="767"/>
      <c r="F26" s="813"/>
      <c r="G26" s="767"/>
      <c r="H26" s="767"/>
      <c r="I26" s="723"/>
      <c r="J26" s="748"/>
      <c r="K26" s="768"/>
      <c r="L26" s="671"/>
      <c r="M26" s="672"/>
      <c r="N26" s="669"/>
      <c r="O26" s="673"/>
      <c r="P26" s="670" t="str">
        <f>IF(O26=0, "Included", IF(ISERROR(N26*O26), O26, N26*O26))</f>
        <v>Included</v>
      </c>
      <c r="Q26" s="740">
        <f>S26</f>
        <v>0</v>
      </c>
      <c r="R26" s="616">
        <f>IF(P26="Included",0,P26)</f>
        <v>0</v>
      </c>
      <c r="S26" s="616">
        <f>IF(K26="",(R26*J26),(R26*K26))</f>
        <v>0</v>
      </c>
      <c r="T26" s="617"/>
      <c r="U26" s="617"/>
      <c r="AD26" s="749"/>
    </row>
    <row r="27" spans="1:30" s="616" customFormat="1" ht="16.5">
      <c r="A27" s="767">
        <v>3</v>
      </c>
      <c r="B27" s="767"/>
      <c r="C27" s="767"/>
      <c r="D27" s="767"/>
      <c r="E27" s="767"/>
      <c r="F27" s="813"/>
      <c r="G27" s="767"/>
      <c r="H27" s="767"/>
      <c r="I27" s="723"/>
      <c r="J27" s="748"/>
      <c r="K27" s="768"/>
      <c r="L27" s="671"/>
      <c r="M27" s="672"/>
      <c r="N27" s="669"/>
      <c r="O27" s="673"/>
      <c r="P27" s="670" t="str">
        <f>IF(O27=0, "Included", IF(ISERROR(N27*O27), O27, N27*O27))</f>
        <v>Included</v>
      </c>
      <c r="Q27" s="740">
        <f>S27</f>
        <v>0</v>
      </c>
      <c r="R27" s="616">
        <f>IF(P27="Included",0,P27)</f>
        <v>0</v>
      </c>
      <c r="S27" s="616">
        <f>IF(K27="",(R27*J27),(R27*K27))</f>
        <v>0</v>
      </c>
      <c r="T27" s="617"/>
      <c r="U27" s="617"/>
      <c r="AD27" s="749"/>
    </row>
    <row r="28" spans="1:30" s="616" customFormat="1" ht="16.5">
      <c r="A28" s="767">
        <v>4</v>
      </c>
      <c r="B28" s="767"/>
      <c r="C28" s="767"/>
      <c r="D28" s="767"/>
      <c r="E28" s="767"/>
      <c r="F28" s="813"/>
      <c r="G28" s="767"/>
      <c r="H28" s="767"/>
      <c r="I28" s="723"/>
      <c r="J28" s="748"/>
      <c r="K28" s="768"/>
      <c r="L28" s="671"/>
      <c r="M28" s="672"/>
      <c r="N28" s="669"/>
      <c r="O28" s="673"/>
      <c r="P28" s="670" t="str">
        <f>IF(O28=0, "Included", IF(ISERROR(N28*O28), O28, N28*O28))</f>
        <v>Included</v>
      </c>
      <c r="Q28" s="740">
        <f>S28</f>
        <v>0</v>
      </c>
      <c r="R28" s="616">
        <f>IF(P28="Included",0,P28)</f>
        <v>0</v>
      </c>
      <c r="S28" s="616">
        <f>IF(K28="",(R28*J28),(R28*K28))</f>
        <v>0</v>
      </c>
      <c r="T28" s="617"/>
      <c r="U28" s="617"/>
      <c r="AD28" s="749"/>
    </row>
    <row r="29" spans="1:30" ht="19.5" customHeight="1">
      <c r="A29" s="95"/>
      <c r="B29" s="96"/>
      <c r="C29" s="96"/>
      <c r="D29" s="96"/>
      <c r="E29" s="96"/>
      <c r="F29" s="96"/>
      <c r="G29" s="96"/>
      <c r="H29" s="96"/>
      <c r="I29" s="96"/>
      <c r="J29" s="96"/>
      <c r="K29" s="96"/>
      <c r="L29" s="96"/>
      <c r="M29" s="96"/>
      <c r="N29" s="96"/>
      <c r="O29" s="96"/>
      <c r="P29" s="96"/>
      <c r="Q29" s="96"/>
    </row>
    <row r="30" spans="1:30" s="638" customFormat="1" ht="40.5" customHeight="1">
      <c r="A30" s="1223"/>
      <c r="B30" s="1224"/>
      <c r="C30" s="1224"/>
      <c r="D30" s="1224"/>
      <c r="E30" s="1224"/>
      <c r="F30" s="1224"/>
      <c r="G30" s="1224"/>
      <c r="H30" s="1224"/>
      <c r="I30" s="1225"/>
      <c r="J30" s="1252" t="s">
        <v>332</v>
      </c>
      <c r="K30" s="1253"/>
      <c r="L30" s="1253"/>
      <c r="M30" s="1253"/>
      <c r="N30" s="1253"/>
      <c r="O30" s="1254"/>
      <c r="P30" s="745">
        <f>SUM(P20:P28)</f>
        <v>0</v>
      </c>
      <c r="Q30" s="746"/>
      <c r="R30" s="637"/>
      <c r="S30" s="804">
        <f>SUM(S20:S28)</f>
        <v>0</v>
      </c>
    </row>
    <row r="31" spans="1:30" s="638" customFormat="1" ht="25.5" customHeight="1">
      <c r="A31" s="792"/>
      <c r="B31" s="793"/>
      <c r="C31" s="793"/>
      <c r="D31" s="793"/>
      <c r="E31" s="793"/>
      <c r="F31" s="793"/>
      <c r="G31" s="793"/>
      <c r="H31" s="794"/>
      <c r="I31" s="795"/>
      <c r="J31" s="1245" t="s">
        <v>249</v>
      </c>
      <c r="K31" s="1245"/>
      <c r="L31" s="1245"/>
      <c r="M31" s="1245"/>
      <c r="N31" s="1245"/>
      <c r="O31" s="1246"/>
      <c r="P31" s="745"/>
      <c r="Q31" s="747">
        <f>SUM(Q20:Q28)</f>
        <v>0</v>
      </c>
      <c r="R31" s="637"/>
      <c r="S31" s="637"/>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41"/>
      <c r="P33" s="1241"/>
      <c r="Q33" s="1241"/>
    </row>
    <row r="34" spans="1:17" ht="33.6" customHeight="1">
      <c r="A34" s="99" t="s">
        <v>192</v>
      </c>
      <c r="B34" s="113" t="str">
        <f>IF('Sch-1'!B97=0,"", 'Sch-1'!B97)</f>
        <v>--</v>
      </c>
      <c r="C34" s="100"/>
      <c r="D34" s="100"/>
      <c r="E34" s="100"/>
      <c r="F34" s="100"/>
      <c r="G34" s="100"/>
      <c r="H34" s="100"/>
      <c r="I34" s="100"/>
      <c r="J34" s="100"/>
      <c r="K34" s="100"/>
      <c r="L34" s="100"/>
      <c r="M34" s="100"/>
      <c r="N34" s="100"/>
      <c r="O34" s="1241" t="str">
        <f>"Printed Name : " &amp; IF('Sch-1'!M98=0,"",'Sch-1'!M98)</f>
        <v xml:space="preserve">Printed Name : </v>
      </c>
      <c r="P34" s="1241"/>
      <c r="Q34" s="1241"/>
    </row>
    <row r="35" spans="1:17" ht="33.6" customHeight="1">
      <c r="A35" s="99" t="s">
        <v>193</v>
      </c>
      <c r="B35" s="113" t="str">
        <f>IF('Sch-1'!B98=0,"", 'Sch-1'!B98)</f>
        <v/>
      </c>
      <c r="C35" s="34"/>
      <c r="D35" s="34"/>
      <c r="E35" s="34"/>
      <c r="F35" s="34"/>
      <c r="G35" s="34"/>
      <c r="H35" s="34"/>
      <c r="I35" s="34"/>
      <c r="J35" s="34"/>
      <c r="K35" s="34"/>
      <c r="L35" s="34"/>
      <c r="M35" s="34"/>
      <c r="N35" s="34"/>
      <c r="O35" s="1241" t="str">
        <f>"Designation   : " &amp; IF('Sch-1'!M99=0,"",'Sch-1'!M99)</f>
        <v xml:space="preserve">Designation   : </v>
      </c>
      <c r="P35" s="1241"/>
      <c r="Q35" s="1241"/>
    </row>
    <row r="36" spans="1:17" ht="33.6" customHeight="1">
      <c r="A36" s="89"/>
      <c r="B36" s="88"/>
      <c r="C36" s="34"/>
      <c r="D36" s="34"/>
      <c r="E36" s="34"/>
      <c r="F36" s="34"/>
      <c r="G36" s="34"/>
      <c r="H36" s="34"/>
      <c r="I36" s="34"/>
      <c r="J36" s="34"/>
      <c r="K36" s="34"/>
      <c r="L36" s="34"/>
      <c r="M36" s="34"/>
      <c r="N36" s="34"/>
      <c r="O36" s="1241"/>
      <c r="P36" s="1241"/>
      <c r="Q36" s="1241"/>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27692A7A-85BA-4DA9-9577-437354D3D238}"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4"/>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5"/>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6"/>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0"/>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2"/>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5"/>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6"/>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7"/>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9"/>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0"/>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1"/>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4"/>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5"/>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483E1266-F7EB-4547-BBEC-59BD72B9AE8B}"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0DE27404-F295-4A50-BC3B-2A3EAECFCACC}" showPageBreaks="1" fitToPage="1" printArea="1" hiddenColumns="1" state="hidden" view="pageBreakPreview" topLeftCell="G13">
      <selection activeCell="M20" sqref="M20:N23"/>
      <pageMargins left="0" right="0" top="0" bottom="0" header="0" footer="0"/>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O20">
    <cfRule type="expression" dxfId="32" priority="54" stopIfTrue="1">
      <formula>N20&gt;0</formula>
    </cfRule>
  </conditionalFormatting>
  <conditionalFormatting sqref="O21">
    <cfRule type="expression" dxfId="31" priority="52" stopIfTrue="1">
      <formula>N21&gt;0</formula>
    </cfRule>
  </conditionalFormatting>
  <conditionalFormatting sqref="O27">
    <cfRule type="expression" dxfId="30" priority="50" stopIfTrue="1">
      <formula>N27&gt;0</formula>
    </cfRule>
  </conditionalFormatting>
  <conditionalFormatting sqref="O28">
    <cfRule type="expression" dxfId="29" priority="48" stopIfTrue="1">
      <formula>N28&gt;0</formula>
    </cfRule>
  </conditionalFormatting>
  <conditionalFormatting sqref="I20">
    <cfRule type="expression" dxfId="28" priority="9" stopIfTrue="1">
      <formula>H20&gt;0</formula>
    </cfRule>
  </conditionalFormatting>
  <conditionalFormatting sqref="K20:K23">
    <cfRule type="cellIs" dxfId="27" priority="6" stopIfTrue="1" operator="equal">
      <formula>"a"</formula>
    </cfRule>
  </conditionalFormatting>
  <conditionalFormatting sqref="K20:K23">
    <cfRule type="expression" dxfId="26" priority="5" stopIfTrue="1">
      <formula>J20&gt;0</formula>
    </cfRule>
  </conditionalFormatting>
  <conditionalFormatting sqref="O22">
    <cfRule type="expression" dxfId="25" priority="16" stopIfTrue="1">
      <formula>N22&gt;0</formula>
    </cfRule>
  </conditionalFormatting>
  <conditionalFormatting sqref="O23">
    <cfRule type="expression" dxfId="24" priority="14" stopIfTrue="1">
      <formula>N23&gt;0</formula>
    </cfRule>
  </conditionalFormatting>
  <conditionalFormatting sqref="O25">
    <cfRule type="expression" dxfId="23" priority="12" stopIfTrue="1">
      <formula>N25&gt;0</formula>
    </cfRule>
  </conditionalFormatting>
  <conditionalFormatting sqref="O26">
    <cfRule type="expression" dxfId="22" priority="10" stopIfTrue="1">
      <formula>N26&gt;0</formula>
    </cfRule>
  </conditionalFormatting>
  <conditionalFormatting sqref="I21:I23">
    <cfRule type="expression" dxfId="21" priority="8" stopIfTrue="1">
      <formula>H21&gt;0</formula>
    </cfRule>
  </conditionalFormatting>
  <conditionalFormatting sqref="K20:K23">
    <cfRule type="expression" dxfId="20" priority="7" stopIfTrue="1">
      <formula>H20&gt;0</formula>
    </cfRule>
  </conditionalFormatting>
  <conditionalFormatting sqref="I25:I28">
    <cfRule type="expression" dxfId="19" priority="4" stopIfTrue="1">
      <formula>H25&gt;0</formula>
    </cfRule>
  </conditionalFormatting>
  <conditionalFormatting sqref="K25:K28">
    <cfRule type="expression" dxfId="18" priority="3" stopIfTrue="1">
      <formula>H25&gt;0</formula>
    </cfRule>
  </conditionalFormatting>
  <conditionalFormatting sqref="K25:K28">
    <cfRule type="cellIs" dxfId="17" priority="2" stopIfTrue="1" operator="equal">
      <formula>"a"</formula>
    </cfRule>
  </conditionalFormatting>
  <conditionalFormatting sqref="K25:K28">
    <cfRule type="expression" dxfId="16"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0" zoomScaleNormal="100" zoomScaleSheetLayoutView="100" workbookViewId="0">
      <selection activeCell="H15" sqref="H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Specification No.: CC/NT/W-TW/DOM/A04/25/01234</v>
      </c>
      <c r="B1" s="60"/>
      <c r="C1" s="61"/>
      <c r="D1" s="61"/>
      <c r="E1" s="8" t="s">
        <v>333</v>
      </c>
    </row>
    <row r="2" spans="1:15" ht="8.1" customHeight="1">
      <c r="A2" s="4"/>
      <c r="B2" s="13"/>
      <c r="C2" s="6"/>
      <c r="D2" s="6"/>
      <c r="E2" s="1"/>
      <c r="F2" s="192"/>
    </row>
    <row r="3" spans="1:15" ht="96.75" customHeight="1">
      <c r="A3" s="1259" t="str">
        <f>Cover!$B$2</f>
        <v xml:space="preserve">Transmission Line Package TL01 for construction of 132kV D/C (Single HTLS Equivalent Panther) Transmission line from Rammam-III HEP to POWERGRID Rangpo Substation under Consultancy services to NTPC Ltd. </v>
      </c>
      <c r="B3" s="1259"/>
      <c r="C3" s="1259"/>
      <c r="D3" s="1259"/>
      <c r="E3" s="1259"/>
    </row>
    <row r="4" spans="1:15" ht="21.95" customHeight="1">
      <c r="A4" s="1263" t="s">
        <v>334</v>
      </c>
      <c r="B4" s="1263"/>
      <c r="C4" s="1263"/>
      <c r="D4" s="1263"/>
      <c r="E4" s="1263"/>
    </row>
    <row r="5" spans="1:15" ht="12" customHeight="1">
      <c r="A5" s="44"/>
      <c r="B5" s="39"/>
      <c r="C5" s="39"/>
      <c r="D5" s="39"/>
      <c r="E5" s="39"/>
    </row>
    <row r="6" spans="1:15" ht="18" customHeight="1">
      <c r="A6" s="31" t="str">
        <f>'Sch-1'!A6</f>
        <v>Bidder’s Name and Address (Sole Bidder) :</v>
      </c>
      <c r="D6" s="64" t="s">
        <v>91</v>
      </c>
    </row>
    <row r="7" spans="1:15" ht="18" customHeight="1">
      <c r="A7" s="178" t="str">
        <f>'Sch-1'!A7</f>
        <v/>
      </c>
      <c r="D7" s="65" t="str">
        <f>'Sch-1'!M7</f>
        <v>Contracts Services, 3rd Floor</v>
      </c>
    </row>
    <row r="8" spans="1:15" ht="18" customHeight="1">
      <c r="A8" s="42" t="s">
        <v>335</v>
      </c>
      <c r="B8" s="1262" t="str">
        <f>IF('Sch-1'!C8=0, "", 'Sch-1'!C8)</f>
        <v/>
      </c>
      <c r="C8" s="1262"/>
      <c r="D8" s="65" t="str">
        <f>'Sch-1'!M8</f>
        <v>Power Grid Corporation of India Ltd.,</v>
      </c>
    </row>
    <row r="9" spans="1:15" ht="18" customHeight="1">
      <c r="A9" s="42" t="s">
        <v>336</v>
      </c>
      <c r="B9" s="1262" t="str">
        <f>IF('Sch-1'!C9=0, "", 'Sch-1'!C9)</f>
        <v/>
      </c>
      <c r="C9" s="1262"/>
      <c r="D9" s="65" t="str">
        <f>'Sch-1'!M9</f>
        <v>"Saudamini", Plot No.-2</v>
      </c>
    </row>
    <row r="10" spans="1:15" ht="18" customHeight="1">
      <c r="A10" s="43"/>
      <c r="B10" s="1262" t="str">
        <f>IF('Sch-1'!C10=0, "", 'Sch-1'!C10)</f>
        <v/>
      </c>
      <c r="C10" s="1262"/>
      <c r="D10" s="65" t="str">
        <f>'Sch-1'!M10</f>
        <v xml:space="preserve">Sector-29, </v>
      </c>
    </row>
    <row r="11" spans="1:15" ht="18" customHeight="1">
      <c r="A11" s="43"/>
      <c r="B11" s="1262" t="str">
        <f>IF('Sch-1'!C11=0, "", 'Sch-1'!C11)</f>
        <v/>
      </c>
      <c r="C11" s="1262"/>
      <c r="D11" s="65" t="str">
        <f>'Sch-1'!M11</f>
        <v>Gurgaon (Haryana) - 122001</v>
      </c>
    </row>
    <row r="12" spans="1:15" ht="8.1" customHeight="1"/>
    <row r="13" spans="1:15" ht="21.95" customHeight="1">
      <c r="A13" s="76" t="s">
        <v>337</v>
      </c>
      <c r="B13" s="1264" t="s">
        <v>338</v>
      </c>
      <c r="C13" s="1265"/>
      <c r="D13" s="1260" t="s">
        <v>339</v>
      </c>
      <c r="E13" s="1261"/>
      <c r="I13" s="1258" t="s">
        <v>340</v>
      </c>
      <c r="J13" s="1258"/>
      <c r="K13" s="1258"/>
      <c r="M13" s="1258" t="s">
        <v>341</v>
      </c>
      <c r="N13" s="1258"/>
      <c r="O13" s="1258"/>
    </row>
    <row r="14" spans="1:15" ht="18" customHeight="1">
      <c r="A14" s="45" t="s">
        <v>342</v>
      </c>
      <c r="B14" s="1272" t="s">
        <v>343</v>
      </c>
      <c r="C14" s="1273"/>
      <c r="D14" s="1270"/>
      <c r="E14" s="1271"/>
      <c r="I14" s="269" t="s">
        <v>344</v>
      </c>
      <c r="K14" s="269" t="e">
        <f>ROUND('Sch-1'!AE3*#REF!,0)</f>
        <v>#REF!</v>
      </c>
      <c r="M14" s="269" t="s">
        <v>344</v>
      </c>
      <c r="O14" s="269" t="e">
        <f>ROUND('Sch-1'!AE5*#REF!,0)</f>
        <v>#REF!</v>
      </c>
    </row>
    <row r="15" spans="1:15" ht="89.25" customHeight="1">
      <c r="A15" s="46"/>
      <c r="B15" s="1267" t="s">
        <v>345</v>
      </c>
      <c r="C15" s="1268"/>
      <c r="D15" s="1283">
        <f>'Sch-1'!N92+'Sch-7'!N21</f>
        <v>0</v>
      </c>
      <c r="E15" s="1284"/>
      <c r="G15" s="523"/>
    </row>
    <row r="16" spans="1:15" ht="18" customHeight="1">
      <c r="A16" s="45" t="s">
        <v>346</v>
      </c>
      <c r="B16" s="1272" t="s">
        <v>347</v>
      </c>
      <c r="C16" s="1273"/>
      <c r="D16" s="1269"/>
      <c r="E16" s="1269"/>
      <c r="I16" s="269" t="s">
        <v>348</v>
      </c>
      <c r="K16" s="270">
        <f>IF(ISERROR(ROUND((#REF!+#REF!)*#REF!,0)),0, ROUND((#REF!+#REF!)*#REF!,0))</f>
        <v>0</v>
      </c>
      <c r="M16" s="269" t="s">
        <v>348</v>
      </c>
      <c r="O16" s="270">
        <f>IF(ISERROR(ROUND((#REF!+#REF!)*#REF!,0)),0, ROUND((#REF!+#REF!)*#REF!,0))</f>
        <v>0</v>
      </c>
    </row>
    <row r="17" spans="1:15" ht="72.75" customHeight="1">
      <c r="A17" s="46"/>
      <c r="B17" s="1267" t="s">
        <v>349</v>
      </c>
      <c r="C17" s="1268"/>
      <c r="D17" s="1283">
        <f>'Sch-3 '!S60</f>
        <v>0</v>
      </c>
      <c r="E17" s="1284"/>
      <c r="G17" s="522"/>
      <c r="I17" s="271" t="e">
        <f>#REF!/'Sch-1'!AE1</f>
        <v>#REF!</v>
      </c>
      <c r="K17" s="157">
        <f>'Sch-1'!AE3</f>
        <v>0</v>
      </c>
      <c r="M17" s="271" t="e">
        <f>I17</f>
        <v>#REF!</v>
      </c>
      <c r="O17" s="157">
        <f>'Sch-1'!AE5</f>
        <v>0</v>
      </c>
    </row>
    <row r="18" spans="1:15" ht="18" customHeight="1">
      <c r="A18" s="1266"/>
      <c r="B18" s="1281" t="s">
        <v>350</v>
      </c>
      <c r="C18" s="1282"/>
      <c r="D18" s="1274">
        <f>D17+D15</f>
        <v>0</v>
      </c>
      <c r="E18" s="1275"/>
      <c r="I18" s="157" t="s">
        <v>351</v>
      </c>
      <c r="K18" s="272" t="e">
        <f>K14+K16+#REF!</f>
        <v>#REF!</v>
      </c>
      <c r="M18" s="157" t="s">
        <v>352</v>
      </c>
      <c r="O18" s="272" t="e">
        <f>O14+O16+#REF!</f>
        <v>#REF!</v>
      </c>
    </row>
    <row r="19" spans="1:15" ht="24.75" customHeight="1">
      <c r="A19" s="1266"/>
      <c r="B19" s="1279"/>
      <c r="C19" s="1280"/>
      <c r="D19" s="1277"/>
      <c r="E19" s="1278"/>
    </row>
    <row r="20" spans="1:15" ht="18" customHeight="1">
      <c r="B20" s="48"/>
      <c r="C20" s="48"/>
      <c r="D20" s="49"/>
      <c r="E20" s="49"/>
    </row>
    <row r="21" spans="1:15" ht="24" customHeight="1">
      <c r="A21" s="71"/>
      <c r="B21" s="1276"/>
      <c r="C21" s="1276"/>
      <c r="D21" s="1276"/>
      <c r="E21" s="1276"/>
    </row>
    <row r="22" spans="1:15" ht="18" customHeight="1">
      <c r="A22" s="50"/>
      <c r="B22" s="50"/>
      <c r="C22" s="50"/>
      <c r="D22" s="50"/>
      <c r="E22" s="50"/>
    </row>
    <row r="23" spans="1:15" ht="30" customHeight="1">
      <c r="A23" s="50"/>
      <c r="B23" s="50"/>
      <c r="C23" s="36"/>
      <c r="D23" s="50"/>
      <c r="E23" s="50"/>
    </row>
    <row r="24" spans="1:15" ht="30" customHeight="1">
      <c r="A24" s="35" t="s">
        <v>353</v>
      </c>
      <c r="B24" s="112" t="str">
        <f>IF('Sch-1'!B97=0,"", 'Sch-1'!B97)</f>
        <v>--</v>
      </c>
      <c r="C24" s="36" t="s">
        <v>194</v>
      </c>
      <c r="D24" s="106" t="str">
        <f>IF('Sch-1'!M98=0,"",'Sch-1'!M98)</f>
        <v/>
      </c>
      <c r="F24" s="273"/>
    </row>
    <row r="25" spans="1:15" ht="30" customHeight="1">
      <c r="A25" s="35" t="s">
        <v>354</v>
      </c>
      <c r="B25" s="105" t="str">
        <f>IF('Sch-1'!B98=0,"", 'Sch-1'!B98)</f>
        <v/>
      </c>
      <c r="C25" s="36" t="s">
        <v>195</v>
      </c>
      <c r="D25" s="106" t="str">
        <f>IF('Sch-1'!M99=0,"",'Sch-1'!M99)</f>
        <v/>
      </c>
      <c r="F25" s="273"/>
    </row>
    <row r="26" spans="1:15" ht="30" customHeight="1">
      <c r="A26" s="199"/>
      <c r="B26" s="198"/>
      <c r="C26" s="36"/>
      <c r="D26" s="157"/>
      <c r="E26" s="157"/>
      <c r="F26" s="273"/>
    </row>
    <row r="27" spans="1:15" ht="33" customHeight="1">
      <c r="A27" s="199"/>
      <c r="B27" s="198"/>
      <c r="C27" s="192"/>
      <c r="D27" s="207"/>
      <c r="E27" s="222"/>
      <c r="F27" s="273"/>
    </row>
    <row r="28" spans="1:15" ht="21.95" customHeight="1">
      <c r="A28" s="223"/>
      <c r="B28" s="223"/>
      <c r="C28" s="223"/>
      <c r="D28" s="223"/>
      <c r="E28" s="224"/>
    </row>
    <row r="29" spans="1:15" ht="21.95" customHeight="1">
      <c r="A29" s="223"/>
      <c r="B29" s="223"/>
      <c r="C29" s="223"/>
      <c r="D29" s="223"/>
      <c r="E29" s="224"/>
    </row>
    <row r="30" spans="1:15" ht="21.95" customHeight="1">
      <c r="A30" s="223"/>
      <c r="B30" s="223"/>
      <c r="C30" s="223"/>
      <c r="D30" s="223"/>
      <c r="E30" s="224"/>
    </row>
    <row r="31" spans="1:15" ht="21.95" customHeight="1">
      <c r="A31" s="223"/>
      <c r="B31" s="223"/>
      <c r="C31" s="223"/>
      <c r="D31" s="223"/>
      <c r="E31" s="224"/>
    </row>
    <row r="32" spans="1:15" ht="21.95" customHeight="1">
      <c r="A32" s="223"/>
      <c r="B32" s="223"/>
      <c r="C32" s="223"/>
      <c r="D32" s="223"/>
      <c r="E32" s="224"/>
    </row>
    <row r="33" spans="1:5" ht="21.95" customHeight="1">
      <c r="A33" s="223"/>
      <c r="B33" s="223"/>
      <c r="C33" s="223"/>
      <c r="D33" s="223"/>
      <c r="E33" s="224"/>
    </row>
    <row r="34" spans="1:5" ht="24.95" customHeight="1">
      <c r="A34" s="222"/>
      <c r="B34" s="222"/>
      <c r="C34" s="222"/>
      <c r="D34" s="222"/>
      <c r="E34" s="222"/>
    </row>
    <row r="35" spans="1:5" ht="24.95" customHeight="1">
      <c r="A35" s="222"/>
      <c r="B35" s="222"/>
      <c r="C35" s="222"/>
      <c r="D35" s="222"/>
      <c r="E35" s="222"/>
    </row>
    <row r="36" spans="1:5" ht="24.95" customHeight="1">
      <c r="A36" s="222"/>
      <c r="B36" s="222"/>
      <c r="C36" s="222"/>
      <c r="D36" s="222"/>
      <c r="E36" s="222"/>
    </row>
    <row r="37" spans="1:5" ht="24.95" customHeight="1">
      <c r="A37" s="222"/>
      <c r="B37" s="222"/>
      <c r="C37" s="222"/>
      <c r="D37" s="222"/>
      <c r="E37" s="222"/>
    </row>
    <row r="38" spans="1:5" ht="24.95" customHeight="1">
      <c r="A38" s="222"/>
      <c r="B38" s="222"/>
      <c r="C38" s="222"/>
      <c r="D38" s="222"/>
      <c r="E38" s="222"/>
    </row>
    <row r="39" spans="1:5" ht="24.95" customHeight="1">
      <c r="A39" s="222"/>
      <c r="B39" s="222"/>
      <c r="C39" s="222"/>
      <c r="D39" s="222"/>
      <c r="E39" s="222"/>
    </row>
    <row r="40" spans="1:5" ht="24.95" customHeight="1">
      <c r="A40" s="222"/>
      <c r="B40" s="222"/>
      <c r="C40" s="222"/>
      <c r="D40" s="222"/>
      <c r="E40" s="222"/>
    </row>
    <row r="41" spans="1:5" ht="24.95" customHeight="1">
      <c r="A41" s="222"/>
      <c r="B41" s="222"/>
      <c r="C41" s="222"/>
      <c r="D41" s="222"/>
      <c r="E41" s="222"/>
    </row>
    <row r="42" spans="1:5" ht="24.95" customHeight="1">
      <c r="A42" s="222"/>
      <c r="B42" s="222"/>
      <c r="C42" s="222"/>
      <c r="D42" s="222"/>
      <c r="E42" s="222"/>
    </row>
    <row r="43" spans="1:5" ht="24.95" customHeight="1">
      <c r="A43" s="222"/>
      <c r="B43" s="222"/>
      <c r="C43" s="222"/>
      <c r="D43" s="222"/>
      <c r="E43" s="222"/>
    </row>
    <row r="44" spans="1:5" ht="24.95" customHeight="1">
      <c r="A44" s="222"/>
      <c r="B44" s="222"/>
      <c r="C44" s="222"/>
      <c r="D44" s="222"/>
      <c r="E44" s="222"/>
    </row>
    <row r="45" spans="1:5" ht="24.95" customHeight="1">
      <c r="A45" s="222"/>
      <c r="B45" s="222"/>
      <c r="C45" s="222"/>
      <c r="D45" s="222"/>
      <c r="E45" s="222"/>
    </row>
    <row r="46" spans="1:5" ht="24.95" customHeight="1">
      <c r="A46" s="222"/>
      <c r="B46" s="222"/>
      <c r="C46" s="222"/>
      <c r="D46" s="222"/>
      <c r="E46" s="222"/>
    </row>
    <row r="47" spans="1:5" ht="24.95" customHeight="1">
      <c r="A47" s="222"/>
      <c r="B47" s="222"/>
      <c r="C47" s="222"/>
      <c r="D47" s="222"/>
      <c r="E47" s="222"/>
    </row>
    <row r="48" spans="1:5" ht="24.95" customHeight="1">
      <c r="A48" s="222"/>
      <c r="B48" s="222"/>
      <c r="C48" s="222"/>
      <c r="D48" s="222"/>
      <c r="E48" s="222"/>
    </row>
    <row r="49" spans="1:5" ht="24.95" customHeight="1">
      <c r="A49" s="222"/>
      <c r="B49" s="222"/>
      <c r="C49" s="222"/>
      <c r="D49" s="222"/>
      <c r="E49" s="222"/>
    </row>
    <row r="50" spans="1:5" ht="24.95" customHeight="1">
      <c r="A50" s="222"/>
      <c r="B50" s="222"/>
      <c r="C50" s="222"/>
      <c r="D50" s="222"/>
      <c r="E50" s="222"/>
    </row>
    <row r="51" spans="1:5" ht="24.95" customHeight="1">
      <c r="A51" s="222"/>
      <c r="B51" s="222"/>
      <c r="C51" s="222"/>
      <c r="D51" s="222"/>
      <c r="E51" s="222"/>
    </row>
    <row r="52" spans="1:5" ht="24.95" customHeight="1">
      <c r="A52" s="222"/>
      <c r="B52" s="222"/>
      <c r="C52" s="222"/>
      <c r="D52" s="222"/>
      <c r="E52" s="222"/>
    </row>
    <row r="53" spans="1:5" ht="24.95" customHeight="1">
      <c r="A53" s="222"/>
      <c r="B53" s="222"/>
      <c r="C53" s="222"/>
      <c r="D53" s="222"/>
      <c r="E53" s="222"/>
    </row>
    <row r="54" spans="1:5" ht="24.95" customHeight="1">
      <c r="A54" s="222"/>
      <c r="B54" s="222"/>
      <c r="C54" s="222"/>
      <c r="D54" s="222"/>
      <c r="E54" s="222"/>
    </row>
    <row r="55" spans="1:5" ht="24.95" customHeight="1">
      <c r="A55" s="222"/>
      <c r="B55" s="222"/>
      <c r="C55" s="222"/>
      <c r="D55" s="222"/>
      <c r="E55" s="222"/>
    </row>
    <row r="56" spans="1:5" ht="24.9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algorithmName="SHA-512" hashValue="+9A1BrJIP58Kj3tPqiEeMRhSaDAQaA1bpCVqTFvpLDGXbQd5wbtkkxD2AeXSG2rX2ymxquTymqHA9oi+fFHmSw==" saltValue="wZjv+aT/GGtCm3GnAFt5ow==" spinCount="100000" sheet="1" formatColumns="0" formatRows="0" selectLockedCells="1"/>
  <dataConsolidate/>
  <customSheetViews>
    <customSheetView guid="{27692A7A-85BA-4DA9-9577-437354D3D238}" showPageBreaks="1" printArea="1" hiddenColumns="1" view="pageBreakPreview">
      <selection activeCell="H15" sqref="H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D19" sqref="D19:E19"/>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483E1266-F7EB-4547-BBEC-59BD72B9AE8B}" showPageBreaks="1" printArea="1" hiddenColumns="1" view="pageBreakPreview">
      <selection activeCell="H15" sqref="H15"/>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0DE27404-F295-4A50-BC3B-2A3EAECFCACC}" showPageBreaks="1" printArea="1" hiddenColumns="1" view="pageBreakPreview">
      <selection activeCell="H15" sqref="H15"/>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Specification No.: CC/NT/W-TW/DOM/A04/25/01234</v>
      </c>
      <c r="B1" s="60"/>
      <c r="C1" s="61"/>
      <c r="D1" s="61"/>
      <c r="E1" s="8" t="s">
        <v>333</v>
      </c>
    </row>
    <row r="2" spans="1:15" ht="8.1" customHeight="1">
      <c r="A2" s="4"/>
      <c r="B2" s="13"/>
      <c r="C2" s="6"/>
      <c r="D2" s="6"/>
      <c r="E2" s="1"/>
      <c r="F2" s="192"/>
    </row>
    <row r="3" spans="1:15" ht="66" customHeight="1">
      <c r="A3" s="1285" t="str">
        <f>Cover!$B$2</f>
        <v xml:space="preserve">Transmission Line Package TL01 for construction of 132kV D/C (Single HTLS Equivalent Panther) Transmission line from Rammam-III HEP to POWERGRID Rangpo Substation under Consultancy services to NTPC Ltd. </v>
      </c>
      <c r="B3" s="1285"/>
      <c r="C3" s="1285"/>
      <c r="D3" s="1285"/>
      <c r="E3" s="1285"/>
    </row>
    <row r="4" spans="1:15" ht="21.95" customHeight="1">
      <c r="A4" s="1263" t="s">
        <v>355</v>
      </c>
      <c r="B4" s="1263"/>
      <c r="C4" s="1263"/>
      <c r="D4" s="1263"/>
      <c r="E4" s="1263"/>
    </row>
    <row r="5" spans="1:15" ht="12" customHeight="1">
      <c r="A5" s="44"/>
      <c r="B5" s="39"/>
      <c r="C5" s="39"/>
      <c r="D5" s="39"/>
      <c r="E5" s="39"/>
    </row>
    <row r="6" spans="1:15" ht="18" customHeight="1">
      <c r="A6" s="31" t="str">
        <f>'Sch-1'!A6</f>
        <v>Bidder’s Name and Address (Sole Bidder) :</v>
      </c>
      <c r="D6" s="64" t="s">
        <v>91</v>
      </c>
    </row>
    <row r="7" spans="1:15" ht="18" customHeight="1">
      <c r="A7" s="178" t="str">
        <f>'Sch-1'!A7</f>
        <v/>
      </c>
      <c r="D7" s="65" t="str">
        <f>'Sch-1'!M7</f>
        <v>Contracts Services, 3rd Floor</v>
      </c>
    </row>
    <row r="8" spans="1:15" ht="18" customHeight="1">
      <c r="A8" s="42" t="s">
        <v>335</v>
      </c>
      <c r="B8" s="1262" t="str">
        <f>IF('Sch-1'!C8=0, "", 'Sch-1'!C8)</f>
        <v/>
      </c>
      <c r="C8" s="1262"/>
      <c r="D8" s="65" t="str">
        <f>'Sch-1'!M8</f>
        <v>Power Grid Corporation of India Ltd.,</v>
      </c>
    </row>
    <row r="9" spans="1:15" ht="18" customHeight="1">
      <c r="A9" s="42" t="s">
        <v>336</v>
      </c>
      <c r="B9" s="1262" t="str">
        <f>IF('Sch-1'!C9=0, "", 'Sch-1'!C9)</f>
        <v/>
      </c>
      <c r="C9" s="1262"/>
      <c r="D9" s="65" t="str">
        <f>'Sch-1'!M9</f>
        <v>"Saudamini", Plot No.-2</v>
      </c>
    </row>
    <row r="10" spans="1:15" ht="18" customHeight="1">
      <c r="A10" s="43"/>
      <c r="B10" s="1262" t="str">
        <f>IF('Sch-1'!C10=0, "", 'Sch-1'!C10)</f>
        <v/>
      </c>
      <c r="C10" s="1262"/>
      <c r="D10" s="65" t="str">
        <f>'Sch-1'!M10</f>
        <v xml:space="preserve">Sector-29, </v>
      </c>
    </row>
    <row r="11" spans="1:15" ht="18" customHeight="1">
      <c r="A11" s="43"/>
      <c r="B11" s="1262" t="str">
        <f>IF('Sch-1'!C11=0, "", 'Sch-1'!C11)</f>
        <v/>
      </c>
      <c r="C11" s="1262"/>
      <c r="D11" s="65" t="str">
        <f>'Sch-1'!M11</f>
        <v>Gurgaon (Haryana) - 122001</v>
      </c>
    </row>
    <row r="12" spans="1:15" ht="8.1" customHeight="1"/>
    <row r="13" spans="1:15" ht="21.95" customHeight="1">
      <c r="A13" s="76" t="s">
        <v>337</v>
      </c>
      <c r="B13" s="1264" t="s">
        <v>338</v>
      </c>
      <c r="C13" s="1265"/>
      <c r="D13" s="1260" t="s">
        <v>339</v>
      </c>
      <c r="E13" s="1261"/>
      <c r="I13" s="1258"/>
      <c r="J13" s="1258"/>
      <c r="K13" s="1258"/>
      <c r="M13" s="1258"/>
      <c r="N13" s="1258"/>
      <c r="O13" s="1258"/>
    </row>
    <row r="14" spans="1:15" ht="18" customHeight="1">
      <c r="A14" s="45" t="s">
        <v>342</v>
      </c>
      <c r="B14" s="1272" t="s">
        <v>343</v>
      </c>
      <c r="C14" s="1273"/>
      <c r="D14" s="732">
        <f>'Sch-1'!N92*(1-Discount!K18)+'Sch-7'!N21*(1-Discount!K23)</f>
        <v>0</v>
      </c>
      <c r="E14" s="733"/>
      <c r="I14" s="269"/>
      <c r="K14" s="269"/>
      <c r="M14" s="269"/>
      <c r="O14" s="269"/>
    </row>
    <row r="15" spans="1:15" ht="75.75" customHeight="1">
      <c r="A15" s="46"/>
      <c r="B15" s="1267" t="s">
        <v>345</v>
      </c>
      <c r="C15" s="1268"/>
      <c r="D15" s="724"/>
      <c r="E15" s="725"/>
    </row>
    <row r="16" spans="1:15" ht="18" customHeight="1">
      <c r="A16" s="45" t="s">
        <v>346</v>
      </c>
      <c r="B16" s="1272" t="s">
        <v>347</v>
      </c>
      <c r="C16" s="1273"/>
      <c r="D16" s="730">
        <f>'Sch-3 '!Q61*(1-Discount!K20)+'Sch-4'!Q23*(1-Discount!K21)+'Sch-4b'!Q31*(1-Discount!K22)</f>
        <v>0</v>
      </c>
      <c r="E16" s="731"/>
      <c r="I16" s="269"/>
      <c r="K16" s="270"/>
      <c r="M16" s="269"/>
      <c r="O16" s="270"/>
    </row>
    <row r="17" spans="1:15" ht="72.75" customHeight="1">
      <c r="A17" s="46"/>
      <c r="B17" s="1267" t="s">
        <v>356</v>
      </c>
      <c r="C17" s="1268"/>
      <c r="D17" s="726"/>
      <c r="E17" s="727"/>
      <c r="I17" s="271"/>
      <c r="M17" s="271"/>
    </row>
    <row r="18" spans="1:15" ht="18" customHeight="1">
      <c r="A18" s="1266"/>
      <c r="B18" s="1281" t="s">
        <v>350</v>
      </c>
      <c r="C18" s="1282"/>
      <c r="D18" s="728">
        <f>D16+D14</f>
        <v>0</v>
      </c>
      <c r="E18" s="729"/>
      <c r="K18" s="272"/>
      <c r="O18" s="272"/>
    </row>
    <row r="19" spans="1:15" ht="50.1" customHeight="1">
      <c r="A19" s="1266"/>
      <c r="B19" s="1279"/>
      <c r="C19" s="1280"/>
      <c r="D19" s="1277"/>
      <c r="E19" s="1278"/>
    </row>
    <row r="20" spans="1:15" ht="18" customHeight="1">
      <c r="B20" s="48"/>
      <c r="C20" s="48"/>
      <c r="D20" s="49"/>
      <c r="E20" s="49"/>
    </row>
    <row r="21" spans="1:15" ht="21.75" customHeight="1">
      <c r="A21" s="71"/>
      <c r="B21" s="1276"/>
      <c r="C21" s="1276"/>
      <c r="D21" s="1276"/>
      <c r="E21" s="1276"/>
    </row>
    <row r="22" spans="1:15" ht="18" customHeight="1">
      <c r="A22" s="50"/>
      <c r="B22" s="50"/>
      <c r="C22" s="50"/>
      <c r="D22" s="50"/>
      <c r="E22" s="50"/>
    </row>
    <row r="23" spans="1:15" ht="30" customHeight="1">
      <c r="A23" s="50"/>
      <c r="B23" s="50"/>
      <c r="C23" s="36"/>
      <c r="D23" s="50"/>
      <c r="E23" s="50"/>
    </row>
    <row r="24" spans="1:15" ht="30" customHeight="1">
      <c r="A24" s="35" t="s">
        <v>353</v>
      </c>
      <c r="B24" s="112" t="str">
        <f>IF('Sch-1'!B97=0,"", 'Sch-1'!B97)</f>
        <v>--</v>
      </c>
      <c r="C24" s="36" t="s">
        <v>194</v>
      </c>
      <c r="D24" s="106" t="str">
        <f>IF('Sch-1'!M98=0,"",'Sch-1'!M98)</f>
        <v/>
      </c>
      <c r="F24" s="273"/>
    </row>
    <row r="25" spans="1:15" ht="30" customHeight="1">
      <c r="A25" s="35" t="s">
        <v>354</v>
      </c>
      <c r="B25" s="105" t="str">
        <f>IF('Sch-1'!B98=0,"", 'Sch-1'!B98)</f>
        <v/>
      </c>
      <c r="C25" s="36" t="s">
        <v>195</v>
      </c>
      <c r="D25" s="106" t="str">
        <f>IF('Sch-1'!M99=0,"",'Sch-1'!M99)</f>
        <v/>
      </c>
      <c r="F25" s="273"/>
    </row>
    <row r="26" spans="1:15" ht="30" customHeight="1">
      <c r="A26" s="199"/>
      <c r="B26" s="198"/>
      <c r="C26" s="36"/>
      <c r="D26" s="157"/>
      <c r="E26" s="157"/>
      <c r="F26" s="273"/>
    </row>
    <row r="27" spans="1:15" ht="33" customHeight="1">
      <c r="A27" s="199"/>
      <c r="B27" s="198"/>
      <c r="C27" s="192"/>
      <c r="D27" s="207"/>
      <c r="E27" s="222"/>
      <c r="F27" s="273"/>
    </row>
    <row r="28" spans="1:15" ht="21.95" customHeight="1">
      <c r="A28" s="223"/>
      <c r="B28" s="223"/>
      <c r="C28" s="223"/>
      <c r="D28" s="223"/>
      <c r="E28" s="224"/>
    </row>
    <row r="29" spans="1:15" ht="21.95" customHeight="1">
      <c r="A29" s="223"/>
      <c r="B29" s="223"/>
      <c r="C29" s="223"/>
      <c r="D29" s="223"/>
      <c r="E29" s="224"/>
    </row>
    <row r="30" spans="1:15" ht="21.95" customHeight="1">
      <c r="A30" s="223"/>
      <c r="B30" s="223"/>
      <c r="C30" s="223"/>
      <c r="D30" s="223"/>
      <c r="E30" s="224"/>
    </row>
    <row r="31" spans="1:15" ht="21.95" customHeight="1">
      <c r="A31" s="223"/>
      <c r="B31" s="223"/>
      <c r="C31" s="223"/>
      <c r="D31" s="223"/>
      <c r="E31" s="224"/>
    </row>
    <row r="32" spans="1:15" ht="21.95" customHeight="1">
      <c r="A32" s="223"/>
      <c r="B32" s="223"/>
      <c r="C32" s="223"/>
      <c r="D32" s="223"/>
      <c r="E32" s="224"/>
    </row>
    <row r="33" spans="1:5" ht="21.95" customHeight="1">
      <c r="A33" s="223"/>
      <c r="B33" s="223"/>
      <c r="C33" s="223"/>
      <c r="D33" s="223"/>
      <c r="E33" s="224"/>
    </row>
    <row r="34" spans="1:5" ht="24.95" customHeight="1">
      <c r="A34" s="222"/>
      <c r="B34" s="222"/>
      <c r="C34" s="222"/>
      <c r="D34" s="222"/>
      <c r="E34" s="222"/>
    </row>
    <row r="35" spans="1:5" ht="24.95" customHeight="1">
      <c r="A35" s="222"/>
      <c r="B35" s="222"/>
      <c r="C35" s="222"/>
      <c r="D35" s="222"/>
      <c r="E35" s="222"/>
    </row>
    <row r="36" spans="1:5" ht="24.95" customHeight="1">
      <c r="A36" s="222"/>
      <c r="B36" s="222"/>
      <c r="C36" s="222"/>
      <c r="D36" s="222"/>
      <c r="E36" s="222"/>
    </row>
    <row r="37" spans="1:5" ht="24.95" customHeight="1">
      <c r="A37" s="222"/>
      <c r="B37" s="222"/>
      <c r="C37" s="222"/>
      <c r="D37" s="222"/>
      <c r="E37" s="222"/>
    </row>
    <row r="38" spans="1:5" ht="24.95" customHeight="1">
      <c r="A38" s="222"/>
      <c r="B38" s="222"/>
      <c r="C38" s="222"/>
      <c r="D38" s="222"/>
      <c r="E38" s="222"/>
    </row>
    <row r="39" spans="1:5" ht="24.95" customHeight="1">
      <c r="A39" s="222"/>
      <c r="B39" s="222"/>
      <c r="C39" s="222"/>
      <c r="D39" s="222"/>
      <c r="E39" s="222"/>
    </row>
    <row r="40" spans="1:5" ht="24.95" customHeight="1">
      <c r="A40" s="222"/>
      <c r="B40" s="222"/>
      <c r="C40" s="222"/>
      <c r="D40" s="222"/>
      <c r="E40" s="222"/>
    </row>
    <row r="41" spans="1:5" ht="24.95" customHeight="1">
      <c r="A41" s="222"/>
      <c r="B41" s="222"/>
      <c r="C41" s="222"/>
      <c r="D41" s="222"/>
      <c r="E41" s="222"/>
    </row>
    <row r="42" spans="1:5" ht="24.95" customHeight="1">
      <c r="A42" s="222"/>
      <c r="B42" s="222"/>
      <c r="C42" s="222"/>
      <c r="D42" s="222"/>
      <c r="E42" s="222"/>
    </row>
    <row r="43" spans="1:5" ht="24.95" customHeight="1">
      <c r="A43" s="222"/>
      <c r="B43" s="222"/>
      <c r="C43" s="222"/>
      <c r="D43" s="222"/>
      <c r="E43" s="222"/>
    </row>
    <row r="44" spans="1:5" ht="24.95" customHeight="1">
      <c r="A44" s="222"/>
      <c r="B44" s="222"/>
      <c r="C44" s="222"/>
      <c r="D44" s="222"/>
      <c r="E44" s="222"/>
    </row>
    <row r="45" spans="1:5" ht="24.95" customHeight="1">
      <c r="A45" s="222"/>
      <c r="B45" s="222"/>
      <c r="C45" s="222"/>
      <c r="D45" s="222"/>
      <c r="E45" s="222"/>
    </row>
    <row r="46" spans="1:5" ht="24.95" customHeight="1">
      <c r="A46" s="222"/>
      <c r="B46" s="222"/>
      <c r="C46" s="222"/>
      <c r="D46" s="222"/>
      <c r="E46" s="222"/>
    </row>
    <row r="47" spans="1:5" ht="24.95" customHeight="1">
      <c r="A47" s="222"/>
      <c r="B47" s="222"/>
      <c r="C47" s="222"/>
      <c r="D47" s="222"/>
      <c r="E47" s="222"/>
    </row>
    <row r="48" spans="1:5" ht="24.95" customHeight="1">
      <c r="A48" s="222"/>
      <c r="B48" s="222"/>
      <c r="C48" s="222"/>
      <c r="D48" s="222"/>
      <c r="E48" s="222"/>
    </row>
    <row r="49" spans="1:5" ht="24.95" customHeight="1">
      <c r="A49" s="222"/>
      <c r="B49" s="222"/>
      <c r="C49" s="222"/>
      <c r="D49" s="222"/>
      <c r="E49" s="222"/>
    </row>
    <row r="50" spans="1:5" ht="24.95" customHeight="1">
      <c r="A50" s="222"/>
      <c r="B50" s="222"/>
      <c r="C50" s="222"/>
      <c r="D50" s="222"/>
      <c r="E50" s="222"/>
    </row>
    <row r="51" spans="1:5" ht="24.95" customHeight="1">
      <c r="A51" s="222"/>
      <c r="B51" s="222"/>
      <c r="C51" s="222"/>
      <c r="D51" s="222"/>
      <c r="E51" s="222"/>
    </row>
    <row r="52" spans="1:5" ht="24.95" customHeight="1">
      <c r="A52" s="222"/>
      <c r="B52" s="222"/>
      <c r="C52" s="222"/>
      <c r="D52" s="222"/>
      <c r="E52" s="222"/>
    </row>
    <row r="53" spans="1:5" ht="24.95" customHeight="1">
      <c r="A53" s="222"/>
      <c r="B53" s="222"/>
      <c r="C53" s="222"/>
      <c r="D53" s="222"/>
      <c r="E53" s="222"/>
    </row>
    <row r="54" spans="1:5" ht="24.95" customHeight="1">
      <c r="A54" s="222"/>
      <c r="B54" s="222"/>
      <c r="C54" s="222"/>
      <c r="D54" s="222"/>
      <c r="E54" s="222"/>
    </row>
    <row r="55" spans="1:5" ht="24.95" customHeight="1">
      <c r="A55" s="222"/>
      <c r="B55" s="222"/>
      <c r="C55" s="222"/>
      <c r="D55" s="222"/>
      <c r="E55" s="222"/>
    </row>
    <row r="56" spans="1:5" ht="24.9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27692A7A-85BA-4DA9-9577-437354D3D238}"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023E95C7-CD0A-46A1-945E-64751E02EBFE}"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483E1266-F7EB-4547-BBEC-59BD72B9AE8B}" showPageBreaks="1" printArea="1" state="hidden" view="pageBreakPreview" topLeftCell="A11">
      <selection activeCell="D16" sqref="D16"/>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0DE27404-F295-4A50-BC3B-2A3EAECFCACC}"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8"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0" zoomScaleNormal="100" zoomScaleSheetLayoutView="100" workbookViewId="0">
      <selection activeCell="D29" sqref="D29"/>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CC/NT/W-TW/DOM/A04/25/01234</v>
      </c>
      <c r="B1" s="82"/>
      <c r="C1" s="84"/>
      <c r="D1" s="85" t="s">
        <v>357</v>
      </c>
    </row>
    <row r="2" spans="1:6" ht="18" customHeight="1">
      <c r="A2" s="67"/>
      <c r="B2" s="88"/>
      <c r="C2" s="34"/>
      <c r="D2" s="34"/>
    </row>
    <row r="3" spans="1:6" ht="109.5" customHeight="1">
      <c r="A3" s="1291" t="str">
        <f>Cover!$B$2</f>
        <v xml:space="preserve">Transmission Line Package TL01 for construction of 132kV D/C (Single HTLS Equivalent Panther) Transmission line from Rammam-III HEP to POWERGRID Rangpo Substation under Consultancy services to NTPC Ltd. </v>
      </c>
      <c r="B3" s="1291"/>
      <c r="C3" s="1291"/>
      <c r="D3" s="1291"/>
      <c r="E3" s="52"/>
      <c r="F3" s="52"/>
    </row>
    <row r="4" spans="1:6" ht="21.95" customHeight="1">
      <c r="A4" s="1263" t="s">
        <v>358</v>
      </c>
      <c r="B4" s="1263"/>
      <c r="C4" s="1263"/>
      <c r="D4" s="1263"/>
    </row>
    <row r="5" spans="1:6" ht="18" customHeight="1">
      <c r="A5" s="40"/>
    </row>
    <row r="6" spans="1:6" ht="18" customHeight="1">
      <c r="A6" s="31" t="str">
        <f>'Sch-1'!A6</f>
        <v>Bidder’s Name and Address (Sole Bidder) :</v>
      </c>
      <c r="D6" s="64" t="s">
        <v>91</v>
      </c>
    </row>
    <row r="7" spans="1:6" ht="36" customHeight="1">
      <c r="A7" s="1289" t="str">
        <f>'Sch-1'!A7</f>
        <v/>
      </c>
      <c r="B7" s="1289"/>
      <c r="C7" s="1289"/>
      <c r="D7" s="65" t="str">
        <f>'Sch-1'!M7</f>
        <v>Contracts Services, 3rd Floor</v>
      </c>
    </row>
    <row r="8" spans="1:6" ht="18" customHeight="1">
      <c r="A8" s="42" t="s">
        <v>335</v>
      </c>
      <c r="B8" s="1262" t="str">
        <f>IF('Sch-1'!C8=0, "", 'Sch-1'!C8)</f>
        <v/>
      </c>
      <c r="C8" s="1262"/>
      <c r="D8" s="65" t="str">
        <f>'Sch-1'!M8</f>
        <v>Power Grid Corporation of India Ltd.,</v>
      </c>
    </row>
    <row r="9" spans="1:6" ht="18" customHeight="1">
      <c r="A9" s="42" t="s">
        <v>336</v>
      </c>
      <c r="B9" s="1262" t="str">
        <f>IF('Sch-1'!C9=0, "", 'Sch-1'!C9)</f>
        <v/>
      </c>
      <c r="C9" s="1262"/>
      <c r="D9" s="65" t="str">
        <f>'Sch-1'!M9</f>
        <v>"Saudamini", Plot No.-2</v>
      </c>
    </row>
    <row r="10" spans="1:6" ht="18" customHeight="1">
      <c r="A10" s="43"/>
      <c r="B10" s="1262" t="str">
        <f>IF('Sch-1'!C10=0, "", 'Sch-1'!C10)</f>
        <v/>
      </c>
      <c r="C10" s="1262"/>
      <c r="D10" s="65" t="str">
        <f>'Sch-1'!M10</f>
        <v xml:space="preserve">Sector-29, </v>
      </c>
    </row>
    <row r="11" spans="1:6" ht="18" customHeight="1">
      <c r="A11" s="43"/>
      <c r="B11" s="1262" t="str">
        <f>IF('Sch-1'!C11=0, "", 'Sch-1'!C11)</f>
        <v/>
      </c>
      <c r="C11" s="1262"/>
      <c r="D11" s="65" t="str">
        <f>'Sch-1'!M11</f>
        <v>Gurgaon (Haryana) - 122001</v>
      </c>
    </row>
    <row r="12" spans="1:6" ht="18" customHeight="1">
      <c r="A12" s="53"/>
      <c r="B12" s="53"/>
      <c r="C12" s="53"/>
      <c r="D12" s="64"/>
    </row>
    <row r="13" spans="1:6" ht="21.95" customHeight="1">
      <c r="A13" s="54" t="s">
        <v>337</v>
      </c>
      <c r="B13" s="1260" t="s">
        <v>213</v>
      </c>
      <c r="C13" s="1261"/>
      <c r="D13" s="55" t="s">
        <v>339</v>
      </c>
    </row>
    <row r="14" spans="1:6" ht="21.95" customHeight="1">
      <c r="A14" s="45" t="s">
        <v>342</v>
      </c>
      <c r="B14" s="1288" t="s">
        <v>359</v>
      </c>
      <c r="C14" s="1288"/>
      <c r="D14" s="69">
        <f>'Sch-1'!N91</f>
        <v>0</v>
      </c>
    </row>
    <row r="15" spans="1:6" ht="35.1" customHeight="1">
      <c r="A15" s="56"/>
      <c r="B15" s="1290" t="s">
        <v>360</v>
      </c>
      <c r="C15" s="1287"/>
      <c r="D15" s="47"/>
    </row>
    <row r="16" spans="1:6" ht="21.95" customHeight="1">
      <c r="A16" s="45" t="s">
        <v>346</v>
      </c>
      <c r="B16" s="1288" t="s">
        <v>361</v>
      </c>
      <c r="C16" s="1288"/>
      <c r="D16" s="69">
        <f>'Sch-2'!J89</f>
        <v>0</v>
      </c>
    </row>
    <row r="17" spans="1:6" ht="35.1" customHeight="1">
      <c r="A17" s="56"/>
      <c r="B17" s="1286" t="s">
        <v>362</v>
      </c>
      <c r="C17" s="1287"/>
      <c r="D17" s="47"/>
    </row>
    <row r="18" spans="1:6" ht="21.95" customHeight="1">
      <c r="A18" s="45" t="s">
        <v>363</v>
      </c>
      <c r="B18" s="1288" t="s">
        <v>364</v>
      </c>
      <c r="C18" s="1288"/>
      <c r="D18" s="69">
        <f>'Sch-3 '!P60</f>
        <v>0</v>
      </c>
    </row>
    <row r="19" spans="1:6" ht="30" customHeight="1">
      <c r="A19" s="56"/>
      <c r="B19" s="1290" t="s">
        <v>365</v>
      </c>
      <c r="C19" s="1287"/>
      <c r="D19" s="47"/>
    </row>
    <row r="20" spans="1:6" ht="21.95" customHeight="1">
      <c r="A20" s="45" t="s">
        <v>366</v>
      </c>
      <c r="B20" s="1288" t="s">
        <v>367</v>
      </c>
      <c r="C20" s="1288"/>
      <c r="D20" s="695">
        <f>'Sch-4'!P22</f>
        <v>0</v>
      </c>
    </row>
    <row r="21" spans="1:6" ht="30" customHeight="1">
      <c r="A21" s="56"/>
      <c r="B21" s="1290" t="s">
        <v>368</v>
      </c>
      <c r="C21" s="1287"/>
      <c r="D21" s="47"/>
    </row>
    <row r="22" spans="1:6" ht="21.95" hidden="1" customHeight="1">
      <c r="A22" s="45" t="s">
        <v>369</v>
      </c>
      <c r="B22" s="1288" t="s">
        <v>370</v>
      </c>
      <c r="C22" s="1288"/>
      <c r="D22" s="695">
        <f>'Sch-4b'!P30</f>
        <v>0</v>
      </c>
    </row>
    <row r="23" spans="1:6" ht="44.25" hidden="1" customHeight="1">
      <c r="A23" s="56"/>
      <c r="B23" s="1286" t="s">
        <v>326</v>
      </c>
      <c r="C23" s="1287"/>
      <c r="D23" s="47"/>
    </row>
    <row r="24" spans="1:6" ht="30" customHeight="1">
      <c r="A24" s="45">
        <v>5</v>
      </c>
      <c r="B24" s="1288" t="s">
        <v>371</v>
      </c>
      <c r="C24" s="1288"/>
      <c r="D24" s="69">
        <f>'Sch-5'!D18:E18</f>
        <v>0</v>
      </c>
    </row>
    <row r="25" spans="1:6" ht="51" customHeight="1">
      <c r="A25" s="56"/>
      <c r="B25" s="1290" t="s">
        <v>372</v>
      </c>
      <c r="C25" s="1287"/>
      <c r="D25" s="599"/>
    </row>
    <row r="26" spans="1:6" ht="21.95" customHeight="1">
      <c r="A26" s="45" t="s">
        <v>373</v>
      </c>
      <c r="B26" s="1288" t="s">
        <v>374</v>
      </c>
      <c r="C26" s="1288"/>
      <c r="D26" s="254">
        <f>'Sch-7'!M20</f>
        <v>0</v>
      </c>
    </row>
    <row r="27" spans="1:6" ht="35.1" customHeight="1">
      <c r="A27" s="56"/>
      <c r="B27" s="1290" t="s">
        <v>375</v>
      </c>
      <c r="C27" s="1287"/>
      <c r="D27" s="47"/>
    </row>
    <row r="28" spans="1:6" ht="28.5" customHeight="1">
      <c r="A28" s="1266"/>
      <c r="B28" s="1292" t="s">
        <v>376</v>
      </c>
      <c r="C28" s="1292"/>
      <c r="D28" s="70">
        <f>ROUND(SUM(D14,D16,D18,D20,D24),0)</f>
        <v>0</v>
      </c>
    </row>
    <row r="29" spans="1:6" ht="30" customHeight="1">
      <c r="A29" s="1266"/>
      <c r="B29" s="1292"/>
      <c r="C29" s="1292"/>
      <c r="D29" s="185"/>
    </row>
    <row r="30" spans="1:6" ht="18.75" customHeight="1">
      <c r="A30" s="77"/>
      <c r="B30" s="78"/>
      <c r="C30" s="78"/>
      <c r="D30" s="79"/>
    </row>
    <row r="31" spans="1:6" ht="27.95" customHeight="1">
      <c r="A31" s="77"/>
      <c r="B31" s="78"/>
      <c r="C31" s="101"/>
      <c r="D31" s="79"/>
    </row>
    <row r="32" spans="1:6" ht="27.95" customHeight="1">
      <c r="A32" s="99" t="s">
        <v>192</v>
      </c>
      <c r="B32" s="114" t="str">
        <f>IF('Sch-1'!B97=0,"", 'Sch-1'!B97)</f>
        <v>--</v>
      </c>
      <c r="C32" s="101" t="s">
        <v>194</v>
      </c>
      <c r="D32" s="110" t="str">
        <f>IF('Sch-1'!M98=0,"",'Sch-1'!M98)</f>
        <v/>
      </c>
      <c r="F32" s="102"/>
    </row>
    <row r="33" spans="1:6" ht="27.95" customHeight="1">
      <c r="A33" s="99" t="s">
        <v>193</v>
      </c>
      <c r="B33" s="114" t="str">
        <f>IF('Sch-1'!B98=0,"", 'Sch-1'!B98)</f>
        <v/>
      </c>
      <c r="C33" s="101" t="s">
        <v>195</v>
      </c>
      <c r="D33" s="110" t="str">
        <f>IF('Sch-1'!M99=0,"",'Sch-1'!M99)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1JJ4zSa//Ud6UXAjkehAUhZbQxCqNQHTpxZw1aCV81C/oPBJwNUPyowmmg7fV8RDIyW1FB9IXZP21Fmxwpu+VA==" saltValue="HQC/VjiQJn0ZcZ+knEOHoQ==" spinCount="100000" sheet="1" formatColumns="0" formatRows="0" selectLockedCells="1"/>
  <customSheetViews>
    <customSheetView guid="{27692A7A-85BA-4DA9-9577-437354D3D238}" showPageBreaks="1" fitToPage="1" printArea="1" hiddenRows="1" view="pageBreakPreview" topLeftCell="A10">
      <selection activeCell="D29" sqref="D29"/>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023E95C7-CD0A-46A1-945E-64751E02EBFE}" showPageBreaks="1" fitToPage="1" printArea="1" hiddenRows="1" view="pageBreakPreview" topLeftCell="A15">
      <selection activeCell="D29" sqref="D2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483E1266-F7EB-4547-BBEC-59BD72B9AE8B}" showPageBreaks="1" fitToPage="1" printArea="1" hiddenRows="1" view="pageBreakPreview">
      <selection activeCell="D29" sqref="D29"/>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0DE27404-F295-4A50-BC3B-2A3EAECFCACC}" showPageBreaks="1" fitToPage="1" printArea="1" hiddenRows="1" view="pageBreakPreview" topLeftCell="A10">
      <selection activeCell="D29" sqref="D29"/>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0" zoomScaleNormal="100" zoomScaleSheetLayoutView="100" workbookViewId="0">
      <selection activeCell="D29" sqref="D29"/>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CC/NT/W-TW/DOM/A04/25/01234</v>
      </c>
      <c r="B1" s="82"/>
      <c r="C1" s="84"/>
      <c r="D1" s="85" t="s">
        <v>377</v>
      </c>
    </row>
    <row r="2" spans="1:6" ht="18" customHeight="1">
      <c r="A2" s="67"/>
      <c r="B2" s="88"/>
      <c r="C2" s="34"/>
      <c r="D2" s="34"/>
    </row>
    <row r="3" spans="1:6" ht="69" customHeight="1">
      <c r="A3" s="1293" t="str">
        <f>Cover!$B$2</f>
        <v xml:space="preserve">Transmission Line Package TL01 for construction of 132kV D/C (Single HTLS Equivalent Panther) Transmission line from Rammam-III HEP to POWERGRID Rangpo Substation under Consultancy services to NTPC Ltd. </v>
      </c>
      <c r="B3" s="1293"/>
      <c r="C3" s="1293"/>
      <c r="D3" s="1293"/>
      <c r="E3" s="52"/>
      <c r="F3" s="52"/>
    </row>
    <row r="4" spans="1:6" ht="21.95" customHeight="1">
      <c r="A4" s="1263" t="s">
        <v>358</v>
      </c>
      <c r="B4" s="1263"/>
      <c r="C4" s="1263"/>
      <c r="D4" s="1263"/>
    </row>
    <row r="5" spans="1:6" ht="18" customHeight="1">
      <c r="A5" s="40"/>
    </row>
    <row r="6" spans="1:6" ht="18" customHeight="1">
      <c r="A6" s="31" t="str">
        <f>'Sch-1'!A6</f>
        <v>Bidder’s Name and Address (Sole Bidder) :</v>
      </c>
      <c r="D6" s="64" t="s">
        <v>91</v>
      </c>
    </row>
    <row r="7" spans="1:6" ht="36" customHeight="1">
      <c r="A7" s="1289" t="str">
        <f>'Sch-1'!A7</f>
        <v/>
      </c>
      <c r="B7" s="1289"/>
      <c r="C7" s="1289"/>
      <c r="D7" s="65" t="str">
        <f>'Sch-1'!M7</f>
        <v>Contracts Services, 3rd Floor</v>
      </c>
    </row>
    <row r="8" spans="1:6" ht="18" customHeight="1">
      <c r="A8" s="42" t="s">
        <v>335</v>
      </c>
      <c r="B8" s="1262" t="str">
        <f>IF('Sch-1'!C8=0, "", 'Sch-1'!C8)</f>
        <v/>
      </c>
      <c r="C8" s="1262"/>
      <c r="D8" s="65" t="str">
        <f>'Sch-1'!M8</f>
        <v>Power Grid Corporation of India Ltd.,</v>
      </c>
    </row>
    <row r="9" spans="1:6" ht="18" customHeight="1">
      <c r="A9" s="42" t="s">
        <v>336</v>
      </c>
      <c r="B9" s="1262" t="str">
        <f>IF('Sch-1'!C9=0, "", 'Sch-1'!C9)</f>
        <v/>
      </c>
      <c r="C9" s="1262"/>
      <c r="D9" s="65" t="str">
        <f>'Sch-1'!M9</f>
        <v>"Saudamini", Plot No.-2</v>
      </c>
    </row>
    <row r="10" spans="1:6" ht="18" customHeight="1">
      <c r="A10" s="43"/>
      <c r="B10" s="1262" t="str">
        <f>IF('Sch-1'!C10=0, "", 'Sch-1'!C10)</f>
        <v/>
      </c>
      <c r="C10" s="1262"/>
      <c r="D10" s="65" t="str">
        <f>'Sch-1'!M10</f>
        <v xml:space="preserve">Sector-29, </v>
      </c>
    </row>
    <row r="11" spans="1:6" ht="18" customHeight="1">
      <c r="A11" s="43"/>
      <c r="B11" s="1262" t="str">
        <f>IF('Sch-1'!C11=0, "", 'Sch-1'!C11)</f>
        <v/>
      </c>
      <c r="C11" s="1262"/>
      <c r="D11" s="65" t="str">
        <f>'Sch-1'!M11</f>
        <v>Gurgaon (Haryana) - 122001</v>
      </c>
    </row>
    <row r="12" spans="1:6" ht="18" customHeight="1">
      <c r="A12" s="53"/>
      <c r="B12" s="53"/>
      <c r="C12" s="53"/>
      <c r="D12" s="64"/>
    </row>
    <row r="13" spans="1:6" ht="21.95" customHeight="1">
      <c r="A13" s="54" t="s">
        <v>337</v>
      </c>
      <c r="B13" s="1260" t="s">
        <v>213</v>
      </c>
      <c r="C13" s="1261"/>
      <c r="D13" s="55" t="s">
        <v>339</v>
      </c>
    </row>
    <row r="14" spans="1:6" ht="21.95" customHeight="1">
      <c r="A14" s="45" t="s">
        <v>342</v>
      </c>
      <c r="B14" s="1288" t="s">
        <v>359</v>
      </c>
      <c r="C14" s="1288"/>
      <c r="D14" s="69">
        <f>'Sch-1'!N89*(1-Discount!K18)+(1-Discount!K23)*'Sch-1'!N90</f>
        <v>0</v>
      </c>
    </row>
    <row r="15" spans="1:6" ht="35.1" customHeight="1">
      <c r="A15" s="56"/>
      <c r="B15" s="1290" t="s">
        <v>360</v>
      </c>
      <c r="C15" s="1287"/>
      <c r="D15" s="47"/>
    </row>
    <row r="16" spans="1:6" ht="21.95" customHeight="1">
      <c r="A16" s="45" t="s">
        <v>346</v>
      </c>
      <c r="B16" s="1288" t="s">
        <v>361</v>
      </c>
      <c r="C16" s="1288"/>
      <c r="D16" s="69">
        <f>'Sch-6'!D16*(1-Discount!K19)</f>
        <v>0</v>
      </c>
    </row>
    <row r="17" spans="1:6" ht="35.1" customHeight="1">
      <c r="A17" s="56"/>
      <c r="B17" s="1286" t="s">
        <v>362</v>
      </c>
      <c r="C17" s="1287"/>
      <c r="D17" s="47"/>
    </row>
    <row r="18" spans="1:6" ht="21.95" customHeight="1">
      <c r="A18" s="45" t="s">
        <v>363</v>
      </c>
      <c r="B18" s="1288" t="s">
        <v>364</v>
      </c>
      <c r="C18" s="1288"/>
      <c r="D18" s="69">
        <f>'Sch-6'!D18*(1-Discount!K20)</f>
        <v>0</v>
      </c>
    </row>
    <row r="19" spans="1:6" ht="30" customHeight="1">
      <c r="A19" s="56"/>
      <c r="B19" s="1290" t="s">
        <v>365</v>
      </c>
      <c r="C19" s="1287"/>
      <c r="D19" s="47"/>
    </row>
    <row r="20" spans="1:6" ht="21.95" customHeight="1">
      <c r="A20" s="45" t="s">
        <v>366</v>
      </c>
      <c r="B20" s="1288" t="s">
        <v>367</v>
      </c>
      <c r="C20" s="1288"/>
      <c r="D20" s="254">
        <f>'Sch-6'!D20*(1-Discount!K21)</f>
        <v>0</v>
      </c>
    </row>
    <row r="21" spans="1:6" ht="30" customHeight="1">
      <c r="A21" s="56"/>
      <c r="B21" s="1290" t="s">
        <v>368</v>
      </c>
      <c r="C21" s="1287"/>
      <c r="D21" s="47"/>
    </row>
    <row r="22" spans="1:6" ht="21.95" hidden="1" customHeight="1">
      <c r="A22" s="45" t="s">
        <v>369</v>
      </c>
      <c r="B22" s="1288" t="s">
        <v>370</v>
      </c>
      <c r="C22" s="1288"/>
      <c r="D22" s="254">
        <f>'Sch-6'!D22*(1-Discount!K22)</f>
        <v>0</v>
      </c>
    </row>
    <row r="23" spans="1:6" ht="38.25" hidden="1" customHeight="1">
      <c r="A23" s="56"/>
      <c r="B23" s="1286" t="s">
        <v>326</v>
      </c>
      <c r="C23" s="1287"/>
      <c r="D23" s="47"/>
    </row>
    <row r="24" spans="1:6" ht="30" customHeight="1">
      <c r="A24" s="45">
        <v>5</v>
      </c>
      <c r="B24" s="1288" t="s">
        <v>371</v>
      </c>
      <c r="C24" s="1288"/>
      <c r="D24" s="69">
        <f>'Sch-5 Dis'!D18</f>
        <v>0</v>
      </c>
    </row>
    <row r="25" spans="1:6" ht="51" customHeight="1">
      <c r="A25" s="56"/>
      <c r="B25" s="1290" t="s">
        <v>372</v>
      </c>
      <c r="C25" s="1287"/>
      <c r="D25" s="253"/>
    </row>
    <row r="26" spans="1:6" ht="21.95" customHeight="1">
      <c r="A26" s="45" t="s">
        <v>373</v>
      </c>
      <c r="B26" s="1288" t="s">
        <v>374</v>
      </c>
      <c r="C26" s="1288"/>
      <c r="D26" s="254">
        <f>'Sch-6'!D26*(1-Discount!K23)</f>
        <v>0</v>
      </c>
    </row>
    <row r="27" spans="1:6" ht="35.1" customHeight="1">
      <c r="A27" s="56"/>
      <c r="B27" s="1290" t="s">
        <v>375</v>
      </c>
      <c r="C27" s="1287"/>
      <c r="D27" s="47"/>
    </row>
    <row r="28" spans="1:6" ht="28.5" customHeight="1">
      <c r="A28" s="1266"/>
      <c r="B28" s="1292" t="s">
        <v>376</v>
      </c>
      <c r="C28" s="1292"/>
      <c r="D28" s="70">
        <f>ROUND(SUM(D14,D16,D18,D20,D24),0)</f>
        <v>0</v>
      </c>
    </row>
    <row r="29" spans="1:6" ht="25.5" customHeight="1">
      <c r="A29" s="1266"/>
      <c r="B29" s="1292"/>
      <c r="C29" s="1292"/>
      <c r="D29" s="185"/>
    </row>
    <row r="30" spans="1:6" ht="18.75" customHeight="1">
      <c r="A30" s="77"/>
      <c r="B30" s="78"/>
      <c r="C30" s="78"/>
      <c r="D30" s="79"/>
    </row>
    <row r="31" spans="1:6" ht="27.95" customHeight="1">
      <c r="A31" s="77"/>
      <c r="B31" s="78"/>
      <c r="C31" s="101"/>
      <c r="D31" s="79"/>
    </row>
    <row r="32" spans="1:6" ht="27.95" customHeight="1">
      <c r="A32" s="99" t="s">
        <v>192</v>
      </c>
      <c r="B32" s="114" t="str">
        <f>IF('Sch-1'!B97=0,"", 'Sch-1'!B97)</f>
        <v>--</v>
      </c>
      <c r="C32" s="101" t="s">
        <v>194</v>
      </c>
      <c r="D32" s="110" t="str">
        <f>IF('Sch-1'!M98=0,"",'Sch-1'!M98)</f>
        <v/>
      </c>
      <c r="F32" s="102"/>
    </row>
    <row r="33" spans="1:6" ht="27.95" customHeight="1">
      <c r="A33" s="99" t="s">
        <v>193</v>
      </c>
      <c r="B33" s="114" t="str">
        <f>IF('Sch-1'!B98=0,"", 'Sch-1'!B98)</f>
        <v/>
      </c>
      <c r="C33" s="101" t="s">
        <v>195</v>
      </c>
      <c r="D33" s="110" t="str">
        <f>IF('Sch-1'!M99=0,"",'Sch-1'!M99)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GZQ075x4mi4RMZltc7i0FNLGxzpUfYuvXqMUT38Vxl/Bg5348lPraUhr1l4BQK3bMNUg+1GcUJTYNsilmBXOOg==" saltValue="EMWMLg+4aMGwngfPKAhDfQ==" spinCount="100000" sheet="1" formatColumns="0" formatRows="0" selectLockedCells="1"/>
  <customSheetViews>
    <customSheetView guid="{27692A7A-85BA-4DA9-9577-437354D3D238}" showPageBreaks="1" printArea="1" hiddenRows="1" view="pageBreakPreview" topLeftCell="A13">
      <selection activeCell="D29" sqref="D29"/>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023E95C7-CD0A-46A1-945E-64751E02EBFE}" showPageBreaks="1" printArea="1" hiddenRows="1" view="pageBreakPreview" topLeftCell="A16">
      <selection activeCell="D29" sqref="D2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483E1266-F7EB-4547-BBEC-59BD72B9AE8B}" showPageBreaks="1" printArea="1" hiddenRows="1" view="pageBreakPreview" topLeftCell="A13">
      <selection activeCell="D29" sqref="D2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0DE27404-F295-4A50-BC3B-2A3EAECFCACC}" showPageBreaks="1" printArea="1" hiddenRows="1" view="pageBreakPreview" topLeftCell="A13">
      <selection activeCell="D29" sqref="D2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8" type="noConversion"/>
  <printOptions horizontalCentered="1"/>
  <pageMargins left="0.5" right="0.38" top="0.56999999999999995" bottom="0.48" header="0.38" footer="0.24"/>
  <pageSetup paperSize="9"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B16" sqref="B16:N16"/>
    </sheetView>
  </sheetViews>
  <sheetFormatPr defaultColWidth="9" defaultRowHeight="16.5"/>
  <cols>
    <col min="1" max="8" width="11.375" style="365" customWidth="1"/>
    <col min="9" max="9" width="31.375" style="324" customWidth="1"/>
    <col min="10" max="10" width="7.625" style="324" customWidth="1"/>
    <col min="11" max="11" width="10.25" style="324" customWidth="1"/>
    <col min="12" max="12" width="15.375" style="324" customWidth="1"/>
    <col min="13" max="13" width="15.75" style="324" customWidth="1"/>
    <col min="14" max="14" width="23.625" style="256" customWidth="1"/>
    <col min="15" max="15" width="9" style="370"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370"/>
  </cols>
  <sheetData>
    <row r="1" spans="1:48" ht="18" customHeight="1">
      <c r="A1" s="81" t="str">
        <f>Cover!B3</f>
        <v>Specification No.: CC/NT/W-TW/DOM/A04/25/01234</v>
      </c>
      <c r="B1" s="81"/>
      <c r="C1" s="81"/>
      <c r="D1" s="81"/>
      <c r="E1" s="81"/>
      <c r="F1" s="81"/>
      <c r="G1" s="81"/>
      <c r="H1" s="81"/>
      <c r="I1" s="82"/>
      <c r="J1" s="83"/>
      <c r="K1" s="83"/>
      <c r="L1" s="83"/>
      <c r="M1" s="85" t="s">
        <v>378</v>
      </c>
      <c r="O1" s="267"/>
    </row>
    <row r="2" spans="1:48" ht="3" customHeight="1">
      <c r="A2" s="67"/>
      <c r="B2" s="67"/>
      <c r="C2" s="67"/>
      <c r="D2" s="67"/>
      <c r="E2" s="67"/>
      <c r="F2" s="67"/>
      <c r="G2" s="67"/>
      <c r="H2" s="67"/>
      <c r="I2" s="88"/>
      <c r="J2" s="89"/>
      <c r="K2" s="89"/>
      <c r="L2" s="89"/>
      <c r="M2" s="89"/>
      <c r="O2" s="267"/>
    </row>
    <row r="3" spans="1:48" ht="96.75" customHeight="1">
      <c r="A3" s="1294" t="str">
        <f>Cover!$B$2</f>
        <v xml:space="preserve">Transmission Line Package TL01 for construction of 132kV D/C (Single HTLS Equivalent Panther) Transmission line from Rammam-III HEP to POWERGRID Rangpo Substation under Consultancy services to NTPC Ltd. </v>
      </c>
      <c r="B3" s="1294"/>
      <c r="C3" s="1294"/>
      <c r="D3" s="1294"/>
      <c r="E3" s="1294"/>
      <c r="F3" s="1294"/>
      <c r="G3" s="1294"/>
      <c r="H3" s="1294"/>
      <c r="I3" s="1294"/>
      <c r="J3" s="1294"/>
      <c r="K3" s="1294"/>
      <c r="L3" s="1294"/>
      <c r="M3" s="1294"/>
      <c r="N3" s="1294"/>
      <c r="O3" s="267"/>
      <c r="AG3" s="197" t="s">
        <v>224</v>
      </c>
      <c r="AI3" s="218">
        <f>IF(ISERROR(#REF!/('Sch-6'!D14+'Sch-6'!D16+'Sch-6'!D18)),0,#REF!/( 'Sch-6'!D14+'Sch-6'!D16+'Sch-6'!D18))</f>
        <v>0</v>
      </c>
    </row>
    <row r="4" spans="1:48" ht="21.95" customHeight="1">
      <c r="A4" s="1248" t="s">
        <v>237</v>
      </c>
      <c r="B4" s="1248"/>
      <c r="C4" s="1248"/>
      <c r="D4" s="1248"/>
      <c r="E4" s="1248"/>
      <c r="F4" s="1248"/>
      <c r="G4" s="1248"/>
      <c r="H4" s="1248"/>
      <c r="I4" s="1248"/>
      <c r="J4" s="1248"/>
      <c r="K4" s="1248"/>
      <c r="L4" s="1248"/>
      <c r="M4" s="1248"/>
      <c r="N4" s="1248"/>
      <c r="O4" s="267"/>
      <c r="AG4" s="197" t="s">
        <v>226</v>
      </c>
      <c r="AI4" s="218" t="e">
        <f>#REF!</f>
        <v>#REF!</v>
      </c>
    </row>
    <row r="5" spans="1:48" ht="18.600000000000001" customHeight="1">
      <c r="A5" s="68"/>
      <c r="B5" s="68"/>
      <c r="C5" s="68"/>
      <c r="D5" s="68"/>
      <c r="E5" s="68"/>
      <c r="F5" s="68"/>
      <c r="G5" s="68"/>
      <c r="H5" s="68"/>
      <c r="I5" s="107"/>
      <c r="J5" s="107"/>
      <c r="K5" s="107"/>
      <c r="L5" s="107"/>
      <c r="M5" s="107"/>
      <c r="O5" s="267"/>
      <c r="AG5" s="197" t="s">
        <v>379</v>
      </c>
      <c r="AI5" s="218">
        <f>IF(ISERROR(#REF!/#REF!),0,#REF! /#REF!)</f>
        <v>0</v>
      </c>
    </row>
    <row r="6" spans="1:48" ht="27.95" customHeight="1">
      <c r="A6" s="31" t="str">
        <f>'Sch-1'!A6</f>
        <v>Bidder’s Name and Address (Sole Bidder) :</v>
      </c>
      <c r="B6" s="31"/>
      <c r="C6" s="31"/>
      <c r="D6" s="31"/>
      <c r="E6" s="31"/>
      <c r="F6" s="31"/>
      <c r="G6" s="31"/>
      <c r="H6" s="31"/>
      <c r="I6" s="41"/>
      <c r="J6" s="41"/>
      <c r="K6" s="503" t="s">
        <v>91</v>
      </c>
      <c r="L6" s="1061"/>
      <c r="M6" s="41"/>
      <c r="O6" s="267"/>
      <c r="AG6" s="197" t="s">
        <v>380</v>
      </c>
      <c r="AI6" s="218" t="e">
        <f>#REF!</f>
        <v>#REF!</v>
      </c>
    </row>
    <row r="7" spans="1:48" ht="36" customHeight="1">
      <c r="A7" s="1297" t="str">
        <f>'Sch-1'!A7</f>
        <v/>
      </c>
      <c r="B7" s="1297"/>
      <c r="C7" s="1297"/>
      <c r="D7" s="1297"/>
      <c r="E7" s="1297"/>
      <c r="F7" s="1297"/>
      <c r="G7" s="1297"/>
      <c r="H7" s="1297"/>
      <c r="I7" s="1297"/>
      <c r="J7" s="1297"/>
      <c r="K7" s="90" t="str">
        <f>'Sch-1'!M7</f>
        <v>Contracts Services, 3rd Floor</v>
      </c>
      <c r="L7" s="1061"/>
      <c r="M7" s="422"/>
      <c r="O7" s="267"/>
      <c r="AG7" s="197" t="s">
        <v>229</v>
      </c>
      <c r="AI7" s="218" t="e">
        <f>SUM(AI3:AI6)</f>
        <v>#REF!</v>
      </c>
    </row>
    <row r="8" spans="1:48" ht="27.95" customHeight="1">
      <c r="A8" s="42" t="s">
        <v>335</v>
      </c>
      <c r="B8" s="42"/>
      <c r="C8" s="42"/>
      <c r="D8" s="42"/>
      <c r="E8" s="42"/>
      <c r="F8" s="42"/>
      <c r="G8" s="42"/>
      <c r="H8" s="42"/>
      <c r="I8" s="1262" t="str">
        <f>IF('Sch-1'!C8=0, "", 'Sch-1'!C8)</f>
        <v/>
      </c>
      <c r="J8" s="1262"/>
      <c r="K8" s="90" t="str">
        <f>'Sch-1'!M8</f>
        <v>Power Grid Corporation of India Ltd.,</v>
      </c>
      <c r="L8" s="1061"/>
      <c r="M8" s="421"/>
      <c r="O8" s="267"/>
    </row>
    <row r="9" spans="1:48" ht="27.95" customHeight="1">
      <c r="A9" s="42" t="s">
        <v>336</v>
      </c>
      <c r="B9" s="42"/>
      <c r="C9" s="42"/>
      <c r="D9" s="42"/>
      <c r="E9" s="42"/>
      <c r="F9" s="42"/>
      <c r="G9" s="42"/>
      <c r="H9" s="42"/>
      <c r="I9" s="1262" t="str">
        <f>IF('Sch-1'!C9=0, "", 'Sch-1'!C9)</f>
        <v/>
      </c>
      <c r="J9" s="1262"/>
      <c r="K9" s="90" t="str">
        <f>'Sch-1'!M9</f>
        <v>"Saudamini", Plot No.-2</v>
      </c>
      <c r="L9" s="1061"/>
      <c r="M9" s="421"/>
      <c r="O9" s="267"/>
    </row>
    <row r="10" spans="1:48" ht="27.95" customHeight="1">
      <c r="A10" s="43"/>
      <c r="B10" s="43"/>
      <c r="C10" s="43"/>
      <c r="D10" s="43"/>
      <c r="E10" s="43"/>
      <c r="F10" s="43"/>
      <c r="G10" s="43"/>
      <c r="H10" s="43"/>
      <c r="I10" s="1262" t="str">
        <f>IF('Sch-1'!C10=0, "", 'Sch-1'!C10)</f>
        <v/>
      </c>
      <c r="J10" s="1262"/>
      <c r="K10" s="90" t="str">
        <f>'Sch-1'!M10</f>
        <v xml:space="preserve">Sector-29, </v>
      </c>
      <c r="L10" s="1061"/>
      <c r="M10" s="421"/>
      <c r="O10" s="267"/>
      <c r="AG10" s="197" t="s">
        <v>230</v>
      </c>
      <c r="AI10" s="225">
        <f>'Sch-1'!AA10</f>
        <v>0</v>
      </c>
    </row>
    <row r="11" spans="1:48" ht="27.95" customHeight="1">
      <c r="A11" s="43"/>
      <c r="B11" s="43"/>
      <c r="C11" s="43"/>
      <c r="D11" s="43"/>
      <c r="E11" s="43"/>
      <c r="F11" s="43"/>
      <c r="G11" s="43"/>
      <c r="H11" s="43"/>
      <c r="I11" s="1262" t="str">
        <f>IF('Sch-1'!C11=0, "", 'Sch-1'!C11)</f>
        <v/>
      </c>
      <c r="J11" s="1262"/>
      <c r="K11" s="90" t="str">
        <f>'Sch-1'!M11</f>
        <v>Gurgaon (Haryana) - 122001</v>
      </c>
      <c r="L11" s="1061"/>
      <c r="M11" s="421"/>
      <c r="O11" s="267"/>
      <c r="AG11" s="197"/>
      <c r="AI11" s="218"/>
    </row>
    <row r="12" spans="1:48" ht="7.5" customHeight="1">
      <c r="A12" s="43"/>
      <c r="B12" s="43"/>
      <c r="C12" s="43"/>
      <c r="D12" s="43"/>
      <c r="E12" s="43"/>
      <c r="F12" s="43"/>
      <c r="G12" s="43"/>
      <c r="H12" s="43"/>
      <c r="I12" s="421"/>
      <c r="J12" s="421"/>
      <c r="K12" s="421"/>
      <c r="L12" s="421"/>
      <c r="M12" s="421"/>
      <c r="N12" s="206"/>
      <c r="O12" s="182"/>
      <c r="AG12" s="197"/>
      <c r="AI12" s="218"/>
    </row>
    <row r="13" spans="1:48" ht="27.95" customHeight="1" thickBot="1">
      <c r="A13" s="1298" t="s">
        <v>381</v>
      </c>
      <c r="B13" s="1298"/>
      <c r="C13" s="1298"/>
      <c r="D13" s="1298"/>
      <c r="E13" s="1298"/>
      <c r="F13" s="1298"/>
      <c r="G13" s="1298"/>
      <c r="H13" s="1298"/>
      <c r="I13" s="1298"/>
      <c r="J13" s="1298"/>
      <c r="K13" s="1298"/>
      <c r="L13" s="1298"/>
      <c r="M13" s="1298"/>
      <c r="N13" s="206"/>
      <c r="O13" s="182"/>
    </row>
    <row r="14" spans="1:48" ht="157.5">
      <c r="A14" s="796" t="s">
        <v>382</v>
      </c>
      <c r="B14" s="797" t="s">
        <v>104</v>
      </c>
      <c r="C14" s="797" t="s">
        <v>383</v>
      </c>
      <c r="D14" s="798" t="s">
        <v>384</v>
      </c>
      <c r="E14" s="776" t="s">
        <v>108</v>
      </c>
      <c r="F14" s="776" t="s">
        <v>385</v>
      </c>
      <c r="G14" s="776" t="s">
        <v>110</v>
      </c>
      <c r="H14" s="776" t="s">
        <v>111</v>
      </c>
      <c r="I14" s="799" t="s">
        <v>386</v>
      </c>
      <c r="J14" s="799" t="s">
        <v>113</v>
      </c>
      <c r="K14" s="799" t="s">
        <v>214</v>
      </c>
      <c r="L14" s="799" t="s">
        <v>387</v>
      </c>
      <c r="M14" s="800" t="s">
        <v>388</v>
      </c>
      <c r="N14" s="783" t="s">
        <v>249</v>
      </c>
      <c r="O14" s="182"/>
      <c r="Q14" s="738" t="s">
        <v>389</v>
      </c>
      <c r="R14" s="738" t="s">
        <v>322</v>
      </c>
      <c r="AH14" s="1299" t="s">
        <v>390</v>
      </c>
      <c r="AI14" s="1299"/>
      <c r="AJ14" s="199" t="s">
        <v>209</v>
      </c>
      <c r="AK14" s="1299" t="s">
        <v>391</v>
      </c>
      <c r="AL14" s="1299"/>
    </row>
    <row r="15" spans="1:48" s="751" customFormat="1">
      <c r="A15" s="801">
        <v>1</v>
      </c>
      <c r="B15" s="801">
        <v>2</v>
      </c>
      <c r="C15" s="801">
        <v>3</v>
      </c>
      <c r="D15" s="801">
        <v>4</v>
      </c>
      <c r="E15" s="802">
        <v>5</v>
      </c>
      <c r="F15" s="802">
        <v>6</v>
      </c>
      <c r="G15" s="802">
        <v>7</v>
      </c>
      <c r="H15" s="802">
        <v>8</v>
      </c>
      <c r="I15" s="799">
        <v>9</v>
      </c>
      <c r="J15" s="799">
        <v>10</v>
      </c>
      <c r="K15" s="799">
        <v>11</v>
      </c>
      <c r="L15" s="799">
        <v>12</v>
      </c>
      <c r="M15" s="800" t="s">
        <v>392</v>
      </c>
      <c r="N15" s="789">
        <v>14</v>
      </c>
      <c r="O15" s="750"/>
      <c r="P15" s="750"/>
      <c r="Q15" s="638"/>
      <c r="R15" s="721"/>
      <c r="S15" s="750"/>
      <c r="T15" s="750"/>
      <c r="U15" s="750"/>
      <c r="V15" s="750"/>
      <c r="W15" s="750"/>
      <c r="X15" s="750"/>
      <c r="Y15" s="750"/>
      <c r="Z15" s="750"/>
      <c r="AA15" s="750"/>
      <c r="AB15" s="750"/>
      <c r="AC15" s="750"/>
      <c r="AD15" s="750"/>
      <c r="AE15" s="750"/>
      <c r="AF15" s="750"/>
      <c r="AG15" s="750"/>
      <c r="AH15" s="735"/>
      <c r="AI15" s="735"/>
      <c r="AJ15" s="199"/>
      <c r="AK15" s="735"/>
      <c r="AL15" s="735"/>
      <c r="AM15" s="750"/>
      <c r="AN15" s="750"/>
      <c r="AO15" s="750"/>
      <c r="AP15" s="750"/>
      <c r="AQ15" s="750"/>
      <c r="AR15" s="750"/>
      <c r="AS15" s="750"/>
      <c r="AT15" s="750"/>
      <c r="AU15" s="750"/>
      <c r="AV15" s="750"/>
    </row>
    <row r="16" spans="1:48" s="751" customFormat="1">
      <c r="A16" s="812" t="s">
        <v>17</v>
      </c>
      <c r="B16" s="1307"/>
      <c r="C16" s="1308"/>
      <c r="D16" s="1308"/>
      <c r="E16" s="1308"/>
      <c r="F16" s="1308"/>
      <c r="G16" s="1308"/>
      <c r="H16" s="1308"/>
      <c r="I16" s="1308"/>
      <c r="J16" s="1308"/>
      <c r="K16" s="1308"/>
      <c r="L16" s="1308"/>
      <c r="M16" s="1308"/>
      <c r="N16" s="1309"/>
      <c r="O16" s="750"/>
      <c r="P16" s="750"/>
      <c r="Q16" s="638"/>
      <c r="R16" s="721"/>
      <c r="S16" s="750"/>
      <c r="T16" s="750"/>
      <c r="U16" s="750"/>
      <c r="V16" s="750"/>
      <c r="W16" s="750"/>
      <c r="X16" s="750"/>
      <c r="Y16" s="750"/>
      <c r="Z16" s="750"/>
      <c r="AA16" s="750"/>
      <c r="AB16" s="750"/>
      <c r="AC16" s="750"/>
      <c r="AD16" s="750"/>
      <c r="AE16" s="750"/>
      <c r="AF16" s="750"/>
      <c r="AG16" s="750"/>
      <c r="AH16" s="735"/>
      <c r="AI16" s="735"/>
      <c r="AJ16" s="199"/>
      <c r="AK16" s="735"/>
      <c r="AL16" s="735"/>
      <c r="AM16" s="750"/>
      <c r="AN16" s="750"/>
      <c r="AO16" s="750"/>
      <c r="AP16" s="750"/>
      <c r="AQ16" s="750"/>
      <c r="AR16" s="750"/>
      <c r="AS16" s="750"/>
      <c r="AT16" s="750"/>
      <c r="AU16" s="750"/>
      <c r="AV16" s="750"/>
    </row>
    <row r="17" spans="1:48" s="426" customFormat="1" hidden="1">
      <c r="A17" s="627">
        <v>1</v>
      </c>
      <c r="B17" s="769"/>
      <c r="C17" s="769"/>
      <c r="D17" s="769"/>
      <c r="E17" s="627"/>
      <c r="F17" s="720"/>
      <c r="G17" s="697"/>
      <c r="H17" s="722"/>
      <c r="I17" s="628"/>
      <c r="J17" s="511"/>
      <c r="K17" s="512"/>
      <c r="L17" s="508"/>
      <c r="M17" s="507" t="str">
        <f>IF(L17=0, "Included", IF(ISERROR(K17*L17), L17, K17*L17))</f>
        <v>Included</v>
      </c>
      <c r="N17" s="805">
        <f>R17</f>
        <v>0</v>
      </c>
      <c r="O17" s="524"/>
      <c r="P17" s="524"/>
      <c r="Q17" s="638">
        <f>IF(M17="Included",0,M17)</f>
        <v>0</v>
      </c>
      <c r="R17" s="721">
        <f>IF(H17="", G17*Q17,H17*Q17)</f>
        <v>0</v>
      </c>
      <c r="S17" s="524"/>
      <c r="T17" s="524"/>
    </row>
    <row r="18" spans="1:48" s="426" customFormat="1" hidden="1">
      <c r="A18" s="627">
        <v>2</v>
      </c>
      <c r="B18" s="769"/>
      <c r="C18" s="769"/>
      <c r="D18" s="769"/>
      <c r="E18" s="627"/>
      <c r="F18" s="720"/>
      <c r="G18" s="697"/>
      <c r="H18" s="722"/>
      <c r="I18" s="628"/>
      <c r="J18" s="511"/>
      <c r="K18" s="512"/>
      <c r="L18" s="508"/>
      <c r="M18" s="507" t="str">
        <f>IF(L18=0, "Included", IF(ISERROR(K18*L18), L18, K18*L18))</f>
        <v>Included</v>
      </c>
      <c r="N18" s="805">
        <f>R18</f>
        <v>0</v>
      </c>
      <c r="O18" s="524"/>
      <c r="P18" s="524"/>
      <c r="Q18" s="638">
        <f>IF(M18="Included",0,M18)</f>
        <v>0</v>
      </c>
      <c r="R18" s="721">
        <f>IF(H18="", G18*Q18,H18*Q18)</f>
        <v>0</v>
      </c>
      <c r="S18" s="524"/>
      <c r="T18" s="524"/>
    </row>
    <row r="19" spans="1:48" ht="45" customHeight="1">
      <c r="A19" s="43"/>
      <c r="B19" s="43"/>
      <c r="C19" s="43"/>
      <c r="D19" s="43"/>
      <c r="E19" s="43"/>
      <c r="F19" s="1250" t="s">
        <v>323</v>
      </c>
      <c r="G19" s="1250"/>
      <c r="H19" s="1250"/>
      <c r="I19" s="1250"/>
      <c r="J19" s="1250"/>
      <c r="K19" s="1250"/>
      <c r="L19" s="1250"/>
      <c r="M19" s="421"/>
      <c r="N19" s="206"/>
      <c r="O19" s="182"/>
      <c r="AG19" s="197"/>
      <c r="AI19" s="218"/>
    </row>
    <row r="20" spans="1:48" s="426" customFormat="1" ht="24.75" customHeight="1">
      <c r="A20" s="1301"/>
      <c r="B20" s="1302"/>
      <c r="C20" s="1302"/>
      <c r="D20" s="1302"/>
      <c r="E20" s="1302"/>
      <c r="F20" s="1302"/>
      <c r="G20" s="1302"/>
      <c r="H20" s="1303"/>
      <c r="I20" s="806" t="s">
        <v>393</v>
      </c>
      <c r="J20" s="806"/>
      <c r="K20" s="806"/>
      <c r="L20" s="806"/>
      <c r="M20" s="807">
        <f>SUM(M17:M18)</f>
        <v>0</v>
      </c>
      <c r="N20" s="808"/>
      <c r="O20" s="524"/>
      <c r="P20" s="524"/>
      <c r="Q20" s="524"/>
      <c r="R20" s="524"/>
      <c r="S20" s="524"/>
      <c r="T20" s="524"/>
    </row>
    <row r="21" spans="1:48" ht="36" customHeight="1">
      <c r="A21" s="1304"/>
      <c r="B21" s="1305"/>
      <c r="C21" s="1305"/>
      <c r="D21" s="1305"/>
      <c r="E21" s="1305"/>
      <c r="F21" s="1305"/>
      <c r="G21" s="1305"/>
      <c r="H21" s="1306"/>
      <c r="I21" s="809" t="s">
        <v>249</v>
      </c>
      <c r="J21" s="809"/>
      <c r="K21" s="809"/>
      <c r="L21" s="809"/>
      <c r="M21" s="809"/>
      <c r="N21" s="807">
        <f>SUM(N17:N18)</f>
        <v>0</v>
      </c>
      <c r="O21" s="182"/>
      <c r="AH21" s="226"/>
      <c r="AI21" s="226"/>
      <c r="AK21" s="226"/>
      <c r="AL21" s="226"/>
      <c r="AM21" s="267"/>
      <c r="AN21" s="267"/>
      <c r="AO21" s="267"/>
      <c r="AP21" s="267"/>
      <c r="AQ21" s="267"/>
      <c r="AR21" s="267"/>
      <c r="AS21" s="267"/>
      <c r="AT21" s="267"/>
      <c r="AU21" s="267"/>
      <c r="AV21" s="267"/>
    </row>
    <row r="22" spans="1:48" ht="19.5" customHeight="1">
      <c r="A22" s="371"/>
      <c r="B22" s="371"/>
      <c r="C22" s="371"/>
      <c r="D22" s="371"/>
      <c r="E22" s="371"/>
      <c r="F22" s="371"/>
      <c r="G22" s="371"/>
      <c r="H22" s="371"/>
      <c r="I22" s="371"/>
      <c r="J22" s="1241"/>
      <c r="K22" s="1241"/>
      <c r="L22" s="1241"/>
      <c r="M22" s="1241"/>
      <c r="O22" s="267"/>
      <c r="AH22" s="255"/>
      <c r="AI22" s="227"/>
      <c r="AM22" s="267"/>
      <c r="AN22" s="267"/>
      <c r="AO22" s="267"/>
      <c r="AP22" s="267"/>
      <c r="AQ22" s="267"/>
      <c r="AR22" s="267"/>
      <c r="AS22" s="267"/>
      <c r="AT22" s="267"/>
      <c r="AU22" s="267"/>
      <c r="AV22" s="267"/>
    </row>
    <row r="23" spans="1:48" ht="19.5" customHeight="1">
      <c r="A23" s="99" t="s">
        <v>192</v>
      </c>
      <c r="B23" s="99"/>
      <c r="C23" s="99"/>
      <c r="D23" s="99"/>
      <c r="E23" s="114" t="str">
        <f>'Sch-1'!B97</f>
        <v>--</v>
      </c>
      <c r="F23" s="99"/>
      <c r="G23" s="99"/>
      <c r="H23" s="99"/>
      <c r="I23" s="1061"/>
      <c r="J23" s="1241" t="str">
        <f>"Printed Name   : " &amp; 'Sch-1'!M98</f>
        <v xml:space="preserve">Printed Name   : </v>
      </c>
      <c r="K23" s="1241"/>
      <c r="L23" s="1241"/>
      <c r="M23" s="1241"/>
      <c r="O23" s="267"/>
      <c r="AM23" s="267"/>
      <c r="AN23" s="267"/>
      <c r="AO23" s="267"/>
      <c r="AP23" s="267"/>
      <c r="AQ23" s="267"/>
      <c r="AR23" s="267"/>
      <c r="AS23" s="267"/>
      <c r="AT23" s="267"/>
      <c r="AU23" s="267"/>
      <c r="AV23" s="267"/>
    </row>
    <row r="24" spans="1:48" ht="27.75" customHeight="1">
      <c r="A24" s="99" t="s">
        <v>193</v>
      </c>
      <c r="B24" s="99"/>
      <c r="C24" s="99"/>
      <c r="D24" s="99"/>
      <c r="E24" s="110" t="str">
        <f>'Sch-1'!B98</f>
        <v/>
      </c>
      <c r="F24" s="99"/>
      <c r="G24" s="99"/>
      <c r="H24" s="99"/>
      <c r="I24" s="1061"/>
      <c r="J24" s="1241" t="str">
        <f>"Designation      : " &amp; 'Sch-1'!M99</f>
        <v xml:space="preserve">Designation      : </v>
      </c>
      <c r="K24" s="1241"/>
      <c r="L24" s="1241"/>
      <c r="M24" s="1241"/>
      <c r="O24" s="267"/>
      <c r="AM24" s="267"/>
      <c r="AN24" s="267"/>
      <c r="AO24" s="267"/>
      <c r="AP24" s="267"/>
      <c r="AQ24" s="267"/>
      <c r="AR24" s="267"/>
      <c r="AS24" s="267"/>
      <c r="AT24" s="267"/>
      <c r="AU24" s="267"/>
      <c r="AV24" s="267"/>
    </row>
    <row r="25" spans="1:48" ht="36.75" customHeight="1">
      <c r="A25" s="111" t="s">
        <v>394</v>
      </c>
      <c r="B25" s="111"/>
      <c r="C25" s="111"/>
      <c r="D25" s="111"/>
      <c r="E25" s="1300" t="s">
        <v>395</v>
      </c>
      <c r="F25" s="1300"/>
      <c r="G25" s="1300"/>
      <c r="H25" s="1300"/>
      <c r="I25" s="1300"/>
      <c r="J25" s="1300"/>
      <c r="K25" s="1300"/>
      <c r="L25" s="1300"/>
      <c r="M25" s="1300"/>
      <c r="O25" s="267"/>
      <c r="AM25" s="267"/>
      <c r="AN25" s="267"/>
      <c r="AO25" s="267"/>
      <c r="AP25" s="267"/>
      <c r="AQ25" s="267"/>
      <c r="AR25" s="267"/>
      <c r="AS25" s="267"/>
      <c r="AT25" s="267"/>
      <c r="AU25" s="267"/>
      <c r="AV25" s="267"/>
    </row>
    <row r="26" spans="1:48" ht="31.5" customHeight="1">
      <c r="A26" s="1069"/>
      <c r="B26" s="1069"/>
      <c r="C26" s="1069"/>
      <c r="D26" s="1069"/>
      <c r="E26" s="1069"/>
      <c r="F26" s="1069"/>
      <c r="G26" s="1069"/>
      <c r="H26" s="1069"/>
      <c r="I26" s="1061"/>
      <c r="J26" s="1061"/>
      <c r="K26" s="1061"/>
      <c r="L26" s="1061"/>
      <c r="M26" s="1061"/>
      <c r="N26" s="258"/>
      <c r="O26" s="267"/>
      <c r="AM26" s="267"/>
      <c r="AN26" s="267"/>
      <c r="AO26" s="267"/>
      <c r="AP26" s="267"/>
      <c r="AQ26" s="267"/>
      <c r="AR26" s="267"/>
      <c r="AS26" s="267"/>
      <c r="AT26" s="267"/>
      <c r="AU26" s="267"/>
      <c r="AV26" s="267"/>
    </row>
    <row r="95" spans="1:15" s="182" customFormat="1">
      <c r="A95" s="203"/>
      <c r="B95" s="203"/>
      <c r="C95" s="203"/>
      <c r="D95" s="203"/>
      <c r="E95" s="203"/>
      <c r="F95" s="203"/>
      <c r="G95" s="203"/>
      <c r="H95" s="203"/>
      <c r="I95" s="191"/>
      <c r="J95" s="191"/>
      <c r="K95" s="191"/>
      <c r="L95" s="191"/>
      <c r="M95" s="191"/>
      <c r="N95" s="256"/>
      <c r="O95" s="267"/>
    </row>
    <row r="96" spans="1:15" s="182" customFormat="1">
      <c r="A96" s="203"/>
      <c r="B96" s="203"/>
      <c r="C96" s="203"/>
      <c r="D96" s="203"/>
      <c r="E96" s="203"/>
      <c r="F96" s="203"/>
      <c r="G96" s="203"/>
      <c r="H96" s="203"/>
      <c r="I96" s="191"/>
      <c r="J96" s="191"/>
      <c r="K96" s="191"/>
      <c r="L96" s="191"/>
      <c r="M96" s="191"/>
      <c r="N96" s="256"/>
      <c r="O96" s="267"/>
    </row>
    <row r="97" spans="1:38" s="182" customFormat="1">
      <c r="A97" s="203"/>
      <c r="B97" s="203"/>
      <c r="C97" s="203"/>
      <c r="D97" s="203"/>
      <c r="E97" s="203"/>
      <c r="F97" s="203"/>
      <c r="G97" s="203"/>
      <c r="H97" s="203"/>
      <c r="I97" s="191"/>
      <c r="J97" s="191"/>
      <c r="K97" s="191"/>
      <c r="L97" s="191"/>
      <c r="M97" s="191"/>
      <c r="N97" s="256"/>
      <c r="O97" s="267"/>
    </row>
    <row r="98" spans="1:38" s="267" customFormat="1" hidden="1">
      <c r="A98" s="184" t="str">
        <f>A1</f>
        <v>Specification No.: CC/NT/W-TW/DOM/A04/25/01234</v>
      </c>
      <c r="B98" s="184"/>
      <c r="C98" s="184"/>
      <c r="D98" s="184"/>
      <c r="E98" s="184"/>
      <c r="F98" s="184"/>
      <c r="G98" s="184"/>
      <c r="H98" s="184"/>
      <c r="I98" s="99"/>
      <c r="J98" s="187"/>
      <c r="K98" s="187"/>
      <c r="L98" s="187"/>
      <c r="M98" s="187"/>
      <c r="N98" s="186"/>
    </row>
    <row r="99" spans="1:38" s="267" customFormat="1" hidden="1">
      <c r="A99" s="67"/>
      <c r="B99" s="67"/>
      <c r="C99" s="67"/>
      <c r="D99" s="67"/>
      <c r="E99" s="67"/>
      <c r="F99" s="67"/>
      <c r="G99" s="67"/>
      <c r="H99" s="67"/>
      <c r="I99" s="88"/>
      <c r="J99" s="89"/>
      <c r="K99" s="89"/>
      <c r="L99" s="89"/>
      <c r="M99" s="89"/>
      <c r="N99" s="186"/>
    </row>
    <row r="100" spans="1:38" s="267" customFormat="1" ht="35.25" hidden="1" customHeight="1">
      <c r="A100" s="1295" t="str">
        <f>A3</f>
        <v xml:space="preserve">Transmission Line Package TL01 for construction of 132kV D/C (Single HTLS Equivalent Panther) Transmission line from Rammam-III HEP to POWERGRID Rangpo Substation under Consultancy services to NTPC Ltd. </v>
      </c>
      <c r="B100" s="1295"/>
      <c r="C100" s="1295"/>
      <c r="D100" s="1295"/>
      <c r="E100" s="1295"/>
      <c r="F100" s="1295"/>
      <c r="G100" s="1295"/>
      <c r="H100" s="1295"/>
      <c r="I100" s="1295">
        <f>I3</f>
        <v>0</v>
      </c>
      <c r="J100" s="1295">
        <f>J3</f>
        <v>0</v>
      </c>
      <c r="K100" s="1295"/>
      <c r="L100" s="1295"/>
      <c r="M100" s="1295"/>
      <c r="N100" s="186"/>
    </row>
    <row r="101" spans="1:38" s="267" customFormat="1" hidden="1">
      <c r="A101" s="1296" t="str">
        <f>A4</f>
        <v>(SCHEDULE OF RATES AND PRICES )</v>
      </c>
      <c r="B101" s="1296"/>
      <c r="C101" s="1296"/>
      <c r="D101" s="1296"/>
      <c r="E101" s="1296"/>
      <c r="F101" s="1296"/>
      <c r="G101" s="1296"/>
      <c r="H101" s="1296"/>
      <c r="I101" s="1296">
        <f>I4</f>
        <v>0</v>
      </c>
      <c r="J101" s="1296">
        <f>J4</f>
        <v>0</v>
      </c>
      <c r="K101" s="1296"/>
      <c r="L101" s="1296"/>
      <c r="M101" s="1296"/>
      <c r="N101" s="186"/>
    </row>
    <row r="102" spans="1:38" s="267" customFormat="1" hidden="1">
      <c r="A102" s="68"/>
      <c r="B102" s="68"/>
      <c r="C102" s="68"/>
      <c r="D102" s="68"/>
      <c r="E102" s="68"/>
      <c r="F102" s="68"/>
      <c r="G102" s="68"/>
      <c r="H102" s="68"/>
      <c r="I102" s="107"/>
      <c r="J102" s="107"/>
      <c r="K102" s="107"/>
      <c r="L102" s="107"/>
      <c r="M102" s="107"/>
      <c r="N102" s="186"/>
    </row>
    <row r="103" spans="1:38" s="267" customFormat="1" hidden="1">
      <c r="A103" s="31" t="str">
        <f>A6</f>
        <v>Bidder’s Name and Address (Sole Bidder) :</v>
      </c>
      <c r="B103" s="31"/>
      <c r="C103" s="31"/>
      <c r="D103" s="31"/>
      <c r="E103" s="31"/>
      <c r="F103" s="31"/>
      <c r="G103" s="31"/>
      <c r="H103" s="31"/>
      <c r="I103" s="41"/>
      <c r="J103" s="41"/>
      <c r="K103" s="41"/>
      <c r="L103" s="41"/>
      <c r="M103" s="41"/>
      <c r="N103" s="186"/>
    </row>
    <row r="104" spans="1:38" s="267" customFormat="1" hidden="1">
      <c r="A104" s="1297" t="str">
        <f>A7</f>
        <v/>
      </c>
      <c r="B104" s="1297"/>
      <c r="C104" s="1297"/>
      <c r="D104" s="1297"/>
      <c r="E104" s="1297"/>
      <c r="F104" s="1297"/>
      <c r="G104" s="1297"/>
      <c r="H104" s="1297"/>
      <c r="I104" s="1297">
        <f t="shared" ref="I104:J108" si="0">I7</f>
        <v>0</v>
      </c>
      <c r="J104" s="1297">
        <f t="shared" si="0"/>
        <v>0</v>
      </c>
      <c r="K104" s="422"/>
      <c r="L104" s="422"/>
      <c r="M104" s="422"/>
      <c r="N104" s="186"/>
    </row>
    <row r="105" spans="1:38" s="267" customFormat="1" hidden="1">
      <c r="A105" s="42" t="str">
        <f>A8</f>
        <v>Name     :</v>
      </c>
      <c r="B105" s="42"/>
      <c r="C105" s="42"/>
      <c r="D105" s="42"/>
      <c r="E105" s="42"/>
      <c r="F105" s="42"/>
      <c r="G105" s="42"/>
      <c r="H105" s="42"/>
      <c r="I105" s="1262" t="str">
        <f t="shared" si="0"/>
        <v/>
      </c>
      <c r="J105" s="1262">
        <f t="shared" si="0"/>
        <v>0</v>
      </c>
      <c r="K105" s="421"/>
      <c r="L105" s="421"/>
      <c r="M105" s="421"/>
      <c r="N105" s="186"/>
    </row>
    <row r="106" spans="1:38" s="267" customFormat="1" hidden="1">
      <c r="A106" s="42" t="str">
        <f>A9</f>
        <v>Address :</v>
      </c>
      <c r="B106" s="42"/>
      <c r="C106" s="42"/>
      <c r="D106" s="42"/>
      <c r="E106" s="42"/>
      <c r="F106" s="42"/>
      <c r="G106" s="42"/>
      <c r="H106" s="42"/>
      <c r="I106" s="1262" t="str">
        <f t="shared" si="0"/>
        <v/>
      </c>
      <c r="J106" s="1262">
        <f t="shared" si="0"/>
        <v>0</v>
      </c>
      <c r="K106" s="421"/>
      <c r="L106" s="421"/>
      <c r="M106" s="421"/>
      <c r="N106" s="186"/>
    </row>
    <row r="107" spans="1:38" s="267" customFormat="1" hidden="1">
      <c r="A107" s="43"/>
      <c r="B107" s="43"/>
      <c r="C107" s="43"/>
      <c r="D107" s="43"/>
      <c r="E107" s="43"/>
      <c r="F107" s="43"/>
      <c r="G107" s="43"/>
      <c r="H107" s="43"/>
      <c r="I107" s="1262" t="str">
        <f t="shared" si="0"/>
        <v/>
      </c>
      <c r="J107" s="1262">
        <f t="shared" si="0"/>
        <v>0</v>
      </c>
      <c r="K107" s="421"/>
      <c r="L107" s="421"/>
      <c r="M107" s="421"/>
      <c r="N107" s="186"/>
    </row>
    <row r="108" spans="1:38" s="267" customFormat="1" hidden="1">
      <c r="A108" s="43"/>
      <c r="B108" s="43"/>
      <c r="C108" s="43"/>
      <c r="D108" s="43"/>
      <c r="E108" s="43"/>
      <c r="F108" s="43"/>
      <c r="G108" s="43"/>
      <c r="H108" s="43"/>
      <c r="I108" s="1262" t="str">
        <f t="shared" si="0"/>
        <v/>
      </c>
      <c r="J108" s="1262">
        <f t="shared" si="0"/>
        <v>0</v>
      </c>
      <c r="K108" s="421"/>
      <c r="L108" s="421"/>
      <c r="M108" s="421"/>
      <c r="N108" s="186"/>
    </row>
    <row r="109" spans="1:38" s="267" customFormat="1" hidden="1">
      <c r="A109" s="302"/>
      <c r="B109" s="302"/>
      <c r="C109" s="302"/>
      <c r="D109" s="302"/>
      <c r="E109" s="302"/>
      <c r="F109" s="302"/>
      <c r="G109" s="302"/>
      <c r="H109" s="302"/>
      <c r="I109" s="32"/>
      <c r="J109" s="32"/>
      <c r="K109" s="32"/>
      <c r="L109" s="32"/>
      <c r="M109" s="32"/>
      <c r="N109" s="186"/>
    </row>
    <row r="110" spans="1:38" s="267" customFormat="1" ht="33.75" hidden="1" customHeight="1">
      <c r="A110" s="300" t="str">
        <f>A14</f>
        <v>SL. NO.</v>
      </c>
      <c r="B110" s="300"/>
      <c r="C110" s="300"/>
      <c r="D110" s="300"/>
      <c r="E110" s="300"/>
      <c r="F110" s="300"/>
      <c r="G110" s="300"/>
      <c r="H110" s="300"/>
      <c r="I110" s="305" t="str">
        <f>I14</f>
        <v>Description of Test</v>
      </c>
      <c r="J110" s="1312" t="e">
        <f>#REF!</f>
        <v>#REF!</v>
      </c>
      <c r="K110" s="1312"/>
      <c r="L110" s="1312"/>
      <c r="M110" s="1312"/>
      <c r="N110" s="186"/>
      <c r="AH110" s="1312"/>
      <c r="AI110" s="1312"/>
      <c r="AK110" s="1312"/>
      <c r="AL110" s="1312"/>
    </row>
    <row r="111" spans="1:38" s="267" customFormat="1" hidden="1">
      <c r="A111" s="107" t="e">
        <f>#REF!</f>
        <v>#REF!</v>
      </c>
      <c r="B111" s="107"/>
      <c r="C111" s="107"/>
      <c r="D111" s="107"/>
      <c r="E111" s="107"/>
      <c r="F111" s="107"/>
      <c r="G111" s="107"/>
      <c r="H111" s="107"/>
      <c r="I111" s="107" t="e">
        <f>#REF!</f>
        <v>#REF!</v>
      </c>
      <c r="J111" s="1311" t="e">
        <f>#REF!</f>
        <v>#REF!</v>
      </c>
      <c r="K111" s="1311"/>
      <c r="L111" s="1311"/>
      <c r="M111" s="1311"/>
      <c r="N111" s="186"/>
      <c r="AH111" s="1311"/>
      <c r="AI111" s="1311"/>
      <c r="AK111" s="1311"/>
      <c r="AL111" s="1311"/>
    </row>
    <row r="112" spans="1:38" s="267" customFormat="1" hidden="1">
      <c r="A112" s="307" t="e">
        <f>#REF!</f>
        <v>#REF!</v>
      </c>
      <c r="B112" s="307"/>
      <c r="C112" s="307"/>
      <c r="D112" s="307"/>
      <c r="E112" s="307"/>
      <c r="F112" s="307"/>
      <c r="G112" s="307"/>
      <c r="H112" s="307"/>
      <c r="I112" s="308" t="e">
        <f>#REF!</f>
        <v>#REF!</v>
      </c>
      <c r="J112" s="1311"/>
      <c r="K112" s="1311"/>
      <c r="L112" s="1311"/>
      <c r="M112" s="1311"/>
      <c r="N112" s="186"/>
      <c r="AH112" s="1311"/>
      <c r="AI112" s="1311"/>
      <c r="AK112" s="1311"/>
      <c r="AL112" s="1311"/>
    </row>
    <row r="113" spans="1:38" s="267" customFormat="1" hidden="1">
      <c r="A113" s="309" t="e">
        <f>#REF!</f>
        <v>#REF!</v>
      </c>
      <c r="B113" s="309"/>
      <c r="C113" s="309"/>
      <c r="D113" s="309"/>
      <c r="E113" s="309"/>
      <c r="F113" s="309"/>
      <c r="G113" s="309"/>
      <c r="H113" s="309"/>
      <c r="I113" s="310" t="e">
        <f>#REF!</f>
        <v>#REF!</v>
      </c>
      <c r="J113" s="1310" t="e">
        <f>#REF!</f>
        <v>#REF!</v>
      </c>
      <c r="K113" s="1310"/>
      <c r="L113" s="1310"/>
      <c r="M113" s="1310"/>
      <c r="N113" s="184"/>
      <c r="AH113" s="311"/>
      <c r="AI113" s="311"/>
      <c r="AK113" s="311"/>
      <c r="AL113" s="311"/>
    </row>
    <row r="114" spans="1:38" s="267" customFormat="1" hidden="1">
      <c r="A114" s="309" t="e">
        <f>#REF!</f>
        <v>#REF!</v>
      </c>
      <c r="B114" s="309"/>
      <c r="C114" s="309"/>
      <c r="D114" s="309"/>
      <c r="E114" s="309"/>
      <c r="F114" s="309"/>
      <c r="G114" s="309"/>
      <c r="H114" s="309"/>
      <c r="I114" s="310" t="e">
        <f>#REF!</f>
        <v>#REF!</v>
      </c>
      <c r="J114" s="1310" t="e">
        <f>#REF!</f>
        <v>#REF!</v>
      </c>
      <c r="K114" s="1310"/>
      <c r="L114" s="1310"/>
      <c r="M114" s="1310"/>
      <c r="N114" s="184"/>
      <c r="AH114" s="312"/>
      <c r="AI114" s="312"/>
      <c r="AK114" s="311"/>
      <c r="AL114" s="312"/>
    </row>
    <row r="115" spans="1:38" s="267" customFormat="1" ht="20.100000000000001" hidden="1" customHeight="1">
      <c r="A115" s="313"/>
      <c r="B115" s="313"/>
      <c r="C115" s="313"/>
      <c r="D115" s="313"/>
      <c r="E115" s="313"/>
      <c r="F115" s="313"/>
      <c r="G115" s="313"/>
      <c r="H115" s="313"/>
      <c r="I115" s="308" t="e">
        <f>#REF!</f>
        <v>#REF!</v>
      </c>
      <c r="J115" s="1310" t="e">
        <f>#REF!</f>
        <v>#REF!</v>
      </c>
      <c r="K115" s="1310"/>
      <c r="L115" s="1310"/>
      <c r="M115" s="1310"/>
      <c r="N115" s="186"/>
      <c r="AH115" s="312"/>
      <c r="AI115" s="312"/>
      <c r="AK115" s="312"/>
      <c r="AL115" s="312"/>
    </row>
    <row r="116" spans="1:38" s="267" customFormat="1" hidden="1">
      <c r="A116" s="307" t="e">
        <f>#REF!</f>
        <v>#REF!</v>
      </c>
      <c r="B116" s="307"/>
      <c r="C116" s="307"/>
      <c r="D116" s="307"/>
      <c r="E116" s="307"/>
      <c r="F116" s="307"/>
      <c r="G116" s="307"/>
      <c r="H116" s="307"/>
      <c r="I116" s="308" t="e">
        <f>#REF!</f>
        <v>#REF!</v>
      </c>
      <c r="J116" s="1310"/>
      <c r="K116" s="1310"/>
      <c r="L116" s="1310"/>
      <c r="M116" s="1310"/>
      <c r="N116" s="186"/>
      <c r="AH116" s="1310"/>
      <c r="AI116" s="1310"/>
      <c r="AK116" s="1310"/>
      <c r="AL116" s="1310"/>
    </row>
    <row r="117" spans="1:38" s="267" customFormat="1" hidden="1">
      <c r="A117" s="314" t="e">
        <f>#REF!</f>
        <v>#REF!</v>
      </c>
      <c r="B117" s="314"/>
      <c r="C117" s="314"/>
      <c r="D117" s="314"/>
      <c r="E117" s="314"/>
      <c r="F117" s="314"/>
      <c r="G117" s="314"/>
      <c r="H117" s="314"/>
      <c r="I117" s="308" t="e">
        <f>#REF!</f>
        <v>#REF!</v>
      </c>
      <c r="J117" s="1310"/>
      <c r="K117" s="1310"/>
      <c r="L117" s="1310"/>
      <c r="M117" s="1310"/>
      <c r="N117" s="186"/>
      <c r="AH117" s="1310"/>
      <c r="AI117" s="1310"/>
      <c r="AK117" s="1310"/>
      <c r="AL117" s="1310"/>
    </row>
    <row r="118" spans="1:38" s="267" customFormat="1" hidden="1">
      <c r="A118" s="315" t="e">
        <f>#REF!</f>
        <v>#REF!</v>
      </c>
      <c r="B118" s="315"/>
      <c r="C118" s="315"/>
      <c r="D118" s="315"/>
      <c r="E118" s="315"/>
      <c r="F118" s="315"/>
      <c r="G118" s="315"/>
      <c r="H118" s="315"/>
      <c r="I118" s="308" t="e">
        <f>#REF!</f>
        <v>#REF!</v>
      </c>
      <c r="J118" s="1310"/>
      <c r="K118" s="1310"/>
      <c r="L118" s="1310"/>
      <c r="M118" s="1310"/>
      <c r="N118" s="186"/>
      <c r="AH118" s="1310"/>
      <c r="AI118" s="1310"/>
      <c r="AK118" s="1310"/>
      <c r="AL118" s="1310"/>
    </row>
    <row r="119" spans="1:38" s="267" customFormat="1" hidden="1">
      <c r="A119" s="309" t="e">
        <f>#REF!</f>
        <v>#REF!</v>
      </c>
      <c r="B119" s="309"/>
      <c r="C119" s="309"/>
      <c r="D119" s="309"/>
      <c r="E119" s="309"/>
      <c r="F119" s="309"/>
      <c r="G119" s="309"/>
      <c r="H119" s="309"/>
      <c r="I119" s="310" t="e">
        <f>#REF!</f>
        <v>#REF!</v>
      </c>
      <c r="J119" s="1310" t="e">
        <f>#REF!</f>
        <v>#REF!</v>
      </c>
      <c r="K119" s="1310"/>
      <c r="L119" s="1310"/>
      <c r="M119" s="1310"/>
      <c r="N119" s="184"/>
      <c r="AH119" s="312"/>
      <c r="AI119" s="312"/>
      <c r="AK119" s="311"/>
      <c r="AL119" s="312"/>
    </row>
    <row r="120" spans="1:38" s="267" customFormat="1" hidden="1">
      <c r="A120" s="309" t="e">
        <f>#REF!</f>
        <v>#REF!</v>
      </c>
      <c r="B120" s="309"/>
      <c r="C120" s="309"/>
      <c r="D120" s="309"/>
      <c r="E120" s="309"/>
      <c r="F120" s="309"/>
      <c r="G120" s="309"/>
      <c r="H120" s="309"/>
      <c r="I120" s="310" t="e">
        <f>#REF!</f>
        <v>#REF!</v>
      </c>
      <c r="J120" s="1310" t="e">
        <f>#REF!</f>
        <v>#REF!</v>
      </c>
      <c r="K120" s="1310"/>
      <c r="L120" s="1310"/>
      <c r="M120" s="1310"/>
      <c r="N120" s="184"/>
      <c r="AH120" s="312"/>
      <c r="AI120" s="312"/>
      <c r="AK120" s="311"/>
      <c r="AL120" s="312"/>
    </row>
    <row r="121" spans="1:38" s="267" customFormat="1" hidden="1">
      <c r="A121" s="309" t="e">
        <f>#REF!</f>
        <v>#REF!</v>
      </c>
      <c r="B121" s="309"/>
      <c r="C121" s="309"/>
      <c r="D121" s="309"/>
      <c r="E121" s="309"/>
      <c r="F121" s="309"/>
      <c r="G121" s="309"/>
      <c r="H121" s="309"/>
      <c r="I121" s="310" t="e">
        <f>#REF!</f>
        <v>#REF!</v>
      </c>
      <c r="J121" s="1310" t="e">
        <f>#REF!</f>
        <v>#REF!</v>
      </c>
      <c r="K121" s="1310"/>
      <c r="L121" s="1310"/>
      <c r="M121" s="1310"/>
      <c r="N121" s="184"/>
      <c r="AH121" s="312"/>
      <c r="AI121" s="312"/>
      <c r="AK121" s="311"/>
      <c r="AL121" s="312"/>
    </row>
    <row r="122" spans="1:38" s="267" customFormat="1" hidden="1">
      <c r="A122" s="309" t="e">
        <f>#REF!</f>
        <v>#REF!</v>
      </c>
      <c r="B122" s="309"/>
      <c r="C122" s="309"/>
      <c r="D122" s="309"/>
      <c r="E122" s="309"/>
      <c r="F122" s="309"/>
      <c r="G122" s="309"/>
      <c r="H122" s="309"/>
      <c r="I122" s="310" t="e">
        <f>#REF!</f>
        <v>#REF!</v>
      </c>
      <c r="J122" s="1310" t="e">
        <f>#REF!</f>
        <v>#REF!</v>
      </c>
      <c r="K122" s="1310"/>
      <c r="L122" s="1310"/>
      <c r="M122" s="1310"/>
      <c r="N122" s="184"/>
      <c r="AH122" s="312"/>
      <c r="AI122" s="312"/>
      <c r="AK122" s="311"/>
      <c r="AL122" s="312"/>
    </row>
    <row r="123" spans="1:38" s="267" customFormat="1" hidden="1">
      <c r="A123" s="309"/>
      <c r="B123" s="309"/>
      <c r="C123" s="309"/>
      <c r="D123" s="309"/>
      <c r="E123" s="309"/>
      <c r="F123" s="309"/>
      <c r="G123" s="309"/>
      <c r="H123" s="309"/>
      <c r="I123" s="308" t="e">
        <f>#REF!</f>
        <v>#REF!</v>
      </c>
      <c r="J123" s="1310" t="e">
        <f>#REF!</f>
        <v>#REF!</v>
      </c>
      <c r="K123" s="1310"/>
      <c r="L123" s="1310"/>
      <c r="M123" s="1310"/>
      <c r="N123" s="184"/>
      <c r="AH123" s="312"/>
      <c r="AI123" s="312"/>
      <c r="AK123" s="312"/>
      <c r="AL123" s="312"/>
    </row>
    <row r="124" spans="1:38" s="267" customFormat="1" ht="20.100000000000001" hidden="1" customHeight="1">
      <c r="A124" s="315" t="e">
        <f>#REF!</f>
        <v>#REF!</v>
      </c>
      <c r="B124" s="315"/>
      <c r="C124" s="315"/>
      <c r="D124" s="315"/>
      <c r="E124" s="315"/>
      <c r="F124" s="315"/>
      <c r="G124" s="315"/>
      <c r="H124" s="315"/>
      <c r="I124" s="308" t="e">
        <f>#REF!</f>
        <v>#REF!</v>
      </c>
      <c r="J124" s="1310"/>
      <c r="K124" s="1310"/>
      <c r="L124" s="1310"/>
      <c r="M124" s="1310"/>
      <c r="N124" s="184"/>
      <c r="AH124" s="312"/>
      <c r="AI124" s="312"/>
      <c r="AK124" s="312"/>
      <c r="AL124" s="312"/>
    </row>
    <row r="125" spans="1:38" s="267" customFormat="1" hidden="1">
      <c r="A125" s="309" t="e">
        <f>#REF!</f>
        <v>#REF!</v>
      </c>
      <c r="B125" s="309"/>
      <c r="C125" s="309"/>
      <c r="D125" s="309"/>
      <c r="E125" s="309"/>
      <c r="F125" s="309"/>
      <c r="G125" s="309"/>
      <c r="H125" s="309"/>
      <c r="I125" s="310" t="e">
        <f>#REF!</f>
        <v>#REF!</v>
      </c>
      <c r="J125" s="1310" t="e">
        <f>#REF!</f>
        <v>#REF!</v>
      </c>
      <c r="K125" s="1310"/>
      <c r="L125" s="1310"/>
      <c r="M125" s="1310"/>
      <c r="N125" s="184"/>
      <c r="AH125" s="312"/>
      <c r="AI125" s="312"/>
      <c r="AK125" s="311"/>
      <c r="AL125" s="312"/>
    </row>
    <row r="126" spans="1:38" s="267" customFormat="1" hidden="1">
      <c r="A126" s="309" t="e">
        <f>#REF!</f>
        <v>#REF!</v>
      </c>
      <c r="B126" s="309"/>
      <c r="C126" s="309"/>
      <c r="D126" s="309"/>
      <c r="E126" s="309"/>
      <c r="F126" s="309"/>
      <c r="G126" s="309"/>
      <c r="H126" s="309"/>
      <c r="I126" s="310" t="e">
        <f>#REF!</f>
        <v>#REF!</v>
      </c>
      <c r="J126" s="1310" t="e">
        <f>#REF!</f>
        <v>#REF!</v>
      </c>
      <c r="K126" s="1310"/>
      <c r="L126" s="1310"/>
      <c r="M126" s="1310"/>
      <c r="N126" s="184"/>
      <c r="AH126" s="312"/>
      <c r="AI126" s="312"/>
      <c r="AK126" s="311"/>
      <c r="AL126" s="312"/>
    </row>
    <row r="127" spans="1:38" s="267" customFormat="1" ht="20.100000000000001" hidden="1" customHeight="1">
      <c r="A127" s="309" t="e">
        <f>#REF!</f>
        <v>#REF!</v>
      </c>
      <c r="B127" s="309"/>
      <c r="C127" s="309"/>
      <c r="D127" s="309"/>
      <c r="E127" s="309"/>
      <c r="F127" s="309"/>
      <c r="G127" s="309"/>
      <c r="H127" s="309"/>
      <c r="I127" s="310" t="e">
        <f>#REF!</f>
        <v>#REF!</v>
      </c>
      <c r="J127" s="1310" t="e">
        <f>#REF!</f>
        <v>#REF!</v>
      </c>
      <c r="K127" s="1310"/>
      <c r="L127" s="1310"/>
      <c r="M127" s="1310"/>
      <c r="N127" s="184"/>
      <c r="AH127" s="312"/>
      <c r="AI127" s="312"/>
      <c r="AK127" s="311"/>
      <c r="AL127" s="312"/>
    </row>
    <row r="128" spans="1:38" s="267" customFormat="1" hidden="1">
      <c r="A128" s="309" t="e">
        <f>#REF!</f>
        <v>#REF!</v>
      </c>
      <c r="B128" s="309"/>
      <c r="C128" s="309"/>
      <c r="D128" s="309"/>
      <c r="E128" s="309"/>
      <c r="F128" s="309"/>
      <c r="G128" s="309"/>
      <c r="H128" s="309"/>
      <c r="I128" s="310" t="e">
        <f>#REF!</f>
        <v>#REF!</v>
      </c>
      <c r="J128" s="1310" t="e">
        <f>#REF!</f>
        <v>#REF!</v>
      </c>
      <c r="K128" s="1310"/>
      <c r="L128" s="1310"/>
      <c r="M128" s="1310"/>
      <c r="N128" s="184"/>
      <c r="AH128" s="312"/>
      <c r="AI128" s="312"/>
      <c r="AK128" s="311"/>
      <c r="AL128" s="312"/>
    </row>
    <row r="129" spans="1:38" s="268" customFormat="1" ht="20.100000000000001" hidden="1" customHeight="1">
      <c r="A129" s="316"/>
      <c r="B129" s="316"/>
      <c r="C129" s="316"/>
      <c r="D129" s="316"/>
      <c r="E129" s="316"/>
      <c r="F129" s="316"/>
      <c r="G129" s="316"/>
      <c r="H129" s="316"/>
      <c r="I129" s="308" t="e">
        <f>#REF!</f>
        <v>#REF!</v>
      </c>
      <c r="J129" s="1310" t="e">
        <f>#REF!</f>
        <v>#REF!</v>
      </c>
      <c r="K129" s="1310"/>
      <c r="L129" s="1310"/>
      <c r="M129" s="1310"/>
      <c r="N129" s="184"/>
      <c r="AH129" s="312"/>
      <c r="AI129" s="312"/>
      <c r="AK129" s="312"/>
      <c r="AL129" s="312"/>
    </row>
    <row r="130" spans="1:38" s="267" customFormat="1" ht="24" hidden="1" customHeight="1">
      <c r="A130" s="315" t="e">
        <f>#REF!</f>
        <v>#REF!</v>
      </c>
      <c r="B130" s="315"/>
      <c r="C130" s="315"/>
      <c r="D130" s="315"/>
      <c r="E130" s="315"/>
      <c r="F130" s="315"/>
      <c r="G130" s="315"/>
      <c r="H130" s="315"/>
      <c r="I130" s="308" t="e">
        <f>#REF!</f>
        <v>#REF!</v>
      </c>
      <c r="J130" s="1310"/>
      <c r="K130" s="1310"/>
      <c r="L130" s="1310"/>
      <c r="M130" s="1310"/>
      <c r="N130" s="184"/>
      <c r="AH130" s="312"/>
      <c r="AI130" s="312"/>
      <c r="AK130" s="312"/>
      <c r="AL130" s="312"/>
    </row>
    <row r="131" spans="1:38" s="267" customFormat="1" hidden="1">
      <c r="A131" s="309" t="e">
        <f>#REF!</f>
        <v>#REF!</v>
      </c>
      <c r="B131" s="309"/>
      <c r="C131" s="309"/>
      <c r="D131" s="309"/>
      <c r="E131" s="309"/>
      <c r="F131" s="309"/>
      <c r="G131" s="309"/>
      <c r="H131" s="309"/>
      <c r="I131" s="310" t="e">
        <f>#REF!</f>
        <v>#REF!</v>
      </c>
      <c r="J131" s="1310" t="e">
        <f>#REF!</f>
        <v>#REF!</v>
      </c>
      <c r="K131" s="1310"/>
      <c r="L131" s="1310"/>
      <c r="M131" s="1310"/>
      <c r="N131" s="184"/>
      <c r="AH131" s="312"/>
      <c r="AI131" s="312"/>
      <c r="AK131" s="311"/>
      <c r="AL131" s="312"/>
    </row>
    <row r="132" spans="1:38" s="267" customFormat="1" hidden="1">
      <c r="A132" s="309" t="e">
        <f>#REF!</f>
        <v>#REF!</v>
      </c>
      <c r="B132" s="309"/>
      <c r="C132" s="309"/>
      <c r="D132" s="309"/>
      <c r="E132" s="309"/>
      <c r="F132" s="309"/>
      <c r="G132" s="309"/>
      <c r="H132" s="309"/>
      <c r="I132" s="310" t="e">
        <f>#REF!</f>
        <v>#REF!</v>
      </c>
      <c r="J132" s="1310" t="e">
        <f>#REF!</f>
        <v>#REF!</v>
      </c>
      <c r="K132" s="1310"/>
      <c r="L132" s="1310"/>
      <c r="M132" s="1310"/>
      <c r="N132" s="184"/>
      <c r="AH132" s="312"/>
      <c r="AI132" s="312"/>
      <c r="AK132" s="311"/>
      <c r="AL132" s="312"/>
    </row>
    <row r="133" spans="1:38" s="267" customFormat="1" ht="33" hidden="1" customHeight="1">
      <c r="A133" s="309" t="e">
        <f>#REF!</f>
        <v>#REF!</v>
      </c>
      <c r="B133" s="309"/>
      <c r="C133" s="309"/>
      <c r="D133" s="309"/>
      <c r="E133" s="309"/>
      <c r="F133" s="309"/>
      <c r="G133" s="309"/>
      <c r="H133" s="309"/>
      <c r="I133" s="310" t="e">
        <f>#REF!</f>
        <v>#REF!</v>
      </c>
      <c r="J133" s="1310" t="e">
        <f>#REF!</f>
        <v>#REF!</v>
      </c>
      <c r="K133" s="1310"/>
      <c r="L133" s="1310"/>
      <c r="M133" s="1310"/>
      <c r="N133" s="184"/>
      <c r="AH133" s="312"/>
      <c r="AI133" s="312"/>
      <c r="AK133" s="311"/>
      <c r="AL133" s="312"/>
    </row>
    <row r="134" spans="1:38" s="268" customFormat="1" ht="20.100000000000001" hidden="1" customHeight="1">
      <c r="A134" s="309"/>
      <c r="B134" s="309"/>
      <c r="C134" s="309"/>
      <c r="D134" s="309"/>
      <c r="E134" s="309"/>
      <c r="F134" s="309"/>
      <c r="G134" s="309"/>
      <c r="H134" s="309"/>
      <c r="I134" s="308" t="e">
        <f>#REF!</f>
        <v>#REF!</v>
      </c>
      <c r="J134" s="1310" t="e">
        <f>#REF!</f>
        <v>#REF!</v>
      </c>
      <c r="K134" s="1310"/>
      <c r="L134" s="1310"/>
      <c r="M134" s="1310"/>
      <c r="N134" s="184"/>
      <c r="AH134" s="312"/>
      <c r="AI134" s="312"/>
      <c r="AK134" s="312"/>
      <c r="AL134" s="312"/>
    </row>
    <row r="135" spans="1:38" s="267" customFormat="1" ht="20.100000000000001" hidden="1" customHeight="1">
      <c r="A135" s="315" t="e">
        <f>#REF!</f>
        <v>#REF!</v>
      </c>
      <c r="B135" s="315"/>
      <c r="C135" s="315"/>
      <c r="D135" s="315"/>
      <c r="E135" s="315"/>
      <c r="F135" s="315"/>
      <c r="G135" s="315"/>
      <c r="H135" s="315"/>
      <c r="I135" s="308" t="e">
        <f>#REF!</f>
        <v>#REF!</v>
      </c>
      <c r="J135" s="1310"/>
      <c r="K135" s="1310"/>
      <c r="L135" s="1310"/>
      <c r="M135" s="1310"/>
      <c r="N135" s="184"/>
      <c r="AH135" s="312"/>
      <c r="AI135" s="312"/>
      <c r="AK135" s="312"/>
      <c r="AL135" s="312"/>
    </row>
    <row r="136" spans="1:38" s="267" customFormat="1" hidden="1">
      <c r="A136" s="309" t="e">
        <f>#REF!</f>
        <v>#REF!</v>
      </c>
      <c r="B136" s="309"/>
      <c r="C136" s="309"/>
      <c r="D136" s="309"/>
      <c r="E136" s="309"/>
      <c r="F136" s="309"/>
      <c r="G136" s="309"/>
      <c r="H136" s="309"/>
      <c r="I136" s="310" t="e">
        <f>#REF!</f>
        <v>#REF!</v>
      </c>
      <c r="J136" s="1310" t="e">
        <f>#REF!</f>
        <v>#REF!</v>
      </c>
      <c r="K136" s="1310"/>
      <c r="L136" s="1310"/>
      <c r="M136" s="1310"/>
      <c r="N136" s="184"/>
      <c r="AH136" s="312"/>
      <c r="AI136" s="312"/>
      <c r="AK136" s="311"/>
      <c r="AL136" s="312"/>
    </row>
    <row r="137" spans="1:38" s="267" customFormat="1" hidden="1">
      <c r="A137" s="309" t="e">
        <f>#REF!</f>
        <v>#REF!</v>
      </c>
      <c r="B137" s="309"/>
      <c r="C137" s="309"/>
      <c r="D137" s="309"/>
      <c r="E137" s="309"/>
      <c r="F137" s="309"/>
      <c r="G137" s="309"/>
      <c r="H137" s="309"/>
      <c r="I137" s="310" t="e">
        <f>#REF!</f>
        <v>#REF!</v>
      </c>
      <c r="J137" s="1310" t="e">
        <f>#REF!</f>
        <v>#REF!</v>
      </c>
      <c r="K137" s="1310"/>
      <c r="L137" s="1310"/>
      <c r="M137" s="1310"/>
      <c r="N137" s="184"/>
      <c r="AH137" s="312"/>
      <c r="AI137" s="312"/>
      <c r="AK137" s="311"/>
      <c r="AL137" s="312"/>
    </row>
    <row r="138" spans="1:38" s="267" customFormat="1" hidden="1">
      <c r="A138" s="309" t="e">
        <f>#REF!</f>
        <v>#REF!</v>
      </c>
      <c r="B138" s="309"/>
      <c r="C138" s="309"/>
      <c r="D138" s="309"/>
      <c r="E138" s="309"/>
      <c r="F138" s="309"/>
      <c r="G138" s="309"/>
      <c r="H138" s="309"/>
      <c r="I138" s="310" t="e">
        <f>#REF!</f>
        <v>#REF!</v>
      </c>
      <c r="J138" s="1310" t="e">
        <f>#REF!</f>
        <v>#REF!</v>
      </c>
      <c r="K138" s="1310"/>
      <c r="L138" s="1310"/>
      <c r="M138" s="1310"/>
      <c r="N138" s="184"/>
      <c r="AH138" s="312"/>
      <c r="AI138" s="312"/>
      <c r="AK138" s="311"/>
      <c r="AL138" s="312"/>
    </row>
    <row r="139" spans="1:38" s="267" customFormat="1" hidden="1">
      <c r="A139" s="309"/>
      <c r="B139" s="309"/>
      <c r="C139" s="309"/>
      <c r="D139" s="309"/>
      <c r="E139" s="309"/>
      <c r="F139" s="309"/>
      <c r="G139" s="309"/>
      <c r="H139" s="309"/>
      <c r="I139" s="308" t="e">
        <f>#REF!</f>
        <v>#REF!</v>
      </c>
      <c r="J139" s="1310" t="e">
        <f>#REF!</f>
        <v>#REF!</v>
      </c>
      <c r="K139" s="1310"/>
      <c r="L139" s="1310"/>
      <c r="M139" s="1310"/>
      <c r="N139" s="184"/>
      <c r="AH139" s="312"/>
      <c r="AI139" s="312"/>
      <c r="AK139" s="312"/>
      <c r="AL139" s="312"/>
    </row>
    <row r="140" spans="1:38" s="267" customFormat="1" ht="20.100000000000001" hidden="1" customHeight="1">
      <c r="A140" s="315" t="e">
        <f>#REF!</f>
        <v>#REF!</v>
      </c>
      <c r="B140" s="315"/>
      <c r="C140" s="315"/>
      <c r="D140" s="315"/>
      <c r="E140" s="315"/>
      <c r="F140" s="315"/>
      <c r="G140" s="315"/>
      <c r="H140" s="315"/>
      <c r="I140" s="308" t="e">
        <f>#REF!</f>
        <v>#REF!</v>
      </c>
      <c r="J140" s="1310"/>
      <c r="K140" s="1310"/>
      <c r="L140" s="1310"/>
      <c r="M140" s="1310"/>
      <c r="N140" s="184"/>
      <c r="AH140" s="312"/>
      <c r="AI140" s="312"/>
      <c r="AK140" s="312"/>
      <c r="AL140" s="312"/>
    </row>
    <row r="141" spans="1:38" s="267" customFormat="1" hidden="1">
      <c r="A141" s="309" t="e">
        <f>#REF!</f>
        <v>#REF!</v>
      </c>
      <c r="B141" s="309"/>
      <c r="C141" s="309"/>
      <c r="D141" s="309"/>
      <c r="E141" s="309"/>
      <c r="F141" s="309"/>
      <c r="G141" s="309"/>
      <c r="H141" s="309"/>
      <c r="I141" s="310" t="e">
        <f>#REF!</f>
        <v>#REF!</v>
      </c>
      <c r="J141" s="1310" t="e">
        <f>#REF!</f>
        <v>#REF!</v>
      </c>
      <c r="K141" s="1310"/>
      <c r="L141" s="1310"/>
      <c r="M141" s="1310"/>
      <c r="N141" s="184"/>
      <c r="AH141" s="312"/>
      <c r="AI141" s="312"/>
      <c r="AK141" s="311"/>
      <c r="AL141" s="312"/>
    </row>
    <row r="142" spans="1:38" s="267" customFormat="1" hidden="1">
      <c r="A142" s="309" t="e">
        <f>#REF!</f>
        <v>#REF!</v>
      </c>
      <c r="B142" s="309"/>
      <c r="C142" s="309"/>
      <c r="D142" s="309"/>
      <c r="E142" s="309"/>
      <c r="F142" s="309"/>
      <c r="G142" s="309"/>
      <c r="H142" s="309"/>
      <c r="I142" s="310" t="e">
        <f>#REF!</f>
        <v>#REF!</v>
      </c>
      <c r="J142" s="1310" t="e">
        <f>#REF!</f>
        <v>#REF!</v>
      </c>
      <c r="K142" s="1310"/>
      <c r="L142" s="1310"/>
      <c r="M142" s="1310"/>
      <c r="N142" s="184"/>
      <c r="AH142" s="312"/>
      <c r="AI142" s="312"/>
      <c r="AK142" s="311"/>
      <c r="AL142" s="312"/>
    </row>
    <row r="143" spans="1:38" s="267" customFormat="1" hidden="1">
      <c r="A143" s="309" t="e">
        <f>#REF!</f>
        <v>#REF!</v>
      </c>
      <c r="B143" s="309"/>
      <c r="C143" s="309"/>
      <c r="D143" s="309"/>
      <c r="E143" s="309"/>
      <c r="F143" s="309"/>
      <c r="G143" s="309"/>
      <c r="H143" s="309"/>
      <c r="I143" s="310" t="e">
        <f>#REF!</f>
        <v>#REF!</v>
      </c>
      <c r="J143" s="1310" t="e">
        <f>#REF!</f>
        <v>#REF!</v>
      </c>
      <c r="K143" s="1310"/>
      <c r="L143" s="1310"/>
      <c r="M143" s="1310"/>
      <c r="N143" s="184"/>
      <c r="AH143" s="312"/>
      <c r="AI143" s="312"/>
      <c r="AK143" s="311"/>
      <c r="AL143" s="312"/>
    </row>
    <row r="144" spans="1:38" s="267" customFormat="1" hidden="1">
      <c r="A144" s="309" t="e">
        <f>#REF!</f>
        <v>#REF!</v>
      </c>
      <c r="B144" s="309"/>
      <c r="C144" s="309"/>
      <c r="D144" s="309"/>
      <c r="E144" s="309"/>
      <c r="F144" s="309"/>
      <c r="G144" s="309"/>
      <c r="H144" s="309"/>
      <c r="I144" s="310" t="e">
        <f>#REF!</f>
        <v>#REF!</v>
      </c>
      <c r="J144" s="1310" t="e">
        <f>#REF!</f>
        <v>#REF!</v>
      </c>
      <c r="K144" s="1310"/>
      <c r="L144" s="1310"/>
      <c r="M144" s="1310"/>
      <c r="N144" s="184"/>
      <c r="AH144" s="312"/>
      <c r="AI144" s="312"/>
      <c r="AK144" s="311"/>
      <c r="AL144" s="312"/>
    </row>
    <row r="145" spans="1:38" s="268" customFormat="1" ht="20.100000000000001" hidden="1" customHeight="1">
      <c r="A145" s="309"/>
      <c r="B145" s="309"/>
      <c r="C145" s="309"/>
      <c r="D145" s="309"/>
      <c r="E145" s="309"/>
      <c r="F145" s="309"/>
      <c r="G145" s="309"/>
      <c r="H145" s="309"/>
      <c r="I145" s="308" t="e">
        <f>#REF!</f>
        <v>#REF!</v>
      </c>
      <c r="J145" s="1310" t="e">
        <f>#REF!</f>
        <v>#REF!</v>
      </c>
      <c r="K145" s="1310"/>
      <c r="L145" s="1310"/>
      <c r="M145" s="1310"/>
      <c r="N145" s="184"/>
      <c r="AH145" s="312"/>
      <c r="AI145" s="312"/>
      <c r="AK145" s="312"/>
      <c r="AL145" s="312"/>
    </row>
    <row r="146" spans="1:38" s="267" customFormat="1" ht="20.100000000000001" hidden="1" customHeight="1">
      <c r="A146" s="317"/>
      <c r="B146" s="317"/>
      <c r="C146" s="317"/>
      <c r="D146" s="317"/>
      <c r="E146" s="317"/>
      <c r="F146" s="317"/>
      <c r="G146" s="317"/>
      <c r="H146" s="317"/>
      <c r="I146" s="308" t="e">
        <f>#REF!</f>
        <v>#REF!</v>
      </c>
      <c r="J146" s="1310" t="e">
        <f>#REF!</f>
        <v>#REF!</v>
      </c>
      <c r="K146" s="1310"/>
      <c r="L146" s="1310"/>
      <c r="M146" s="1310"/>
      <c r="N146" s="184"/>
      <c r="AH146" s="312"/>
      <c r="AI146" s="312"/>
      <c r="AK146" s="312"/>
      <c r="AL146" s="312"/>
    </row>
    <row r="147" spans="1:38" s="267" customFormat="1" hidden="1">
      <c r="A147" s="317"/>
      <c r="B147" s="317"/>
      <c r="C147" s="317"/>
      <c r="D147" s="317"/>
      <c r="E147" s="317"/>
      <c r="F147" s="317"/>
      <c r="G147" s="317"/>
      <c r="H147" s="317"/>
      <c r="I147" s="308"/>
      <c r="J147" s="1310"/>
      <c r="K147" s="1310"/>
      <c r="L147" s="1310"/>
      <c r="M147" s="1310"/>
      <c r="N147" s="184"/>
      <c r="AH147" s="312"/>
      <c r="AI147" s="312"/>
      <c r="AK147" s="312"/>
      <c r="AL147" s="312"/>
    </row>
    <row r="148" spans="1:38" s="267" customFormat="1" ht="20.100000000000001" hidden="1" customHeight="1">
      <c r="A148" s="314" t="e">
        <f>#REF!</f>
        <v>#REF!</v>
      </c>
      <c r="B148" s="314"/>
      <c r="C148" s="314"/>
      <c r="D148" s="314"/>
      <c r="E148" s="314"/>
      <c r="F148" s="314"/>
      <c r="G148" s="314"/>
      <c r="H148" s="314"/>
      <c r="I148" s="308" t="e">
        <f>#REF!</f>
        <v>#REF!</v>
      </c>
      <c r="J148" s="1310"/>
      <c r="K148" s="1310"/>
      <c r="L148" s="1310"/>
      <c r="M148" s="1310"/>
      <c r="N148" s="184"/>
      <c r="AH148" s="312"/>
      <c r="AI148" s="312"/>
      <c r="AK148" s="312"/>
      <c r="AL148" s="312"/>
    </row>
    <row r="149" spans="1:38" s="267" customFormat="1" ht="30" hidden="1" customHeight="1">
      <c r="A149" s="315" t="e">
        <f>#REF!</f>
        <v>#REF!</v>
      </c>
      <c r="B149" s="315"/>
      <c r="C149" s="315"/>
      <c r="D149" s="315"/>
      <c r="E149" s="315"/>
      <c r="F149" s="315"/>
      <c r="G149" s="315"/>
      <c r="H149" s="315"/>
      <c r="I149" s="308" t="e">
        <f>#REF!</f>
        <v>#REF!</v>
      </c>
      <c r="J149" s="1310"/>
      <c r="K149" s="1310"/>
      <c r="L149" s="1310"/>
      <c r="M149" s="1310"/>
      <c r="N149" s="184"/>
      <c r="AH149" s="312"/>
      <c r="AI149" s="312"/>
      <c r="AK149" s="312"/>
      <c r="AL149" s="312"/>
    </row>
    <row r="150" spans="1:38" s="267" customFormat="1" hidden="1">
      <c r="A150" s="309" t="e">
        <f>#REF!</f>
        <v>#REF!</v>
      </c>
      <c r="B150" s="309"/>
      <c r="C150" s="309"/>
      <c r="D150" s="309"/>
      <c r="E150" s="309"/>
      <c r="F150" s="309"/>
      <c r="G150" s="309"/>
      <c r="H150" s="309"/>
      <c r="I150" s="310" t="e">
        <f>#REF!</f>
        <v>#REF!</v>
      </c>
      <c r="J150" s="1310" t="e">
        <f>#REF!</f>
        <v>#REF!</v>
      </c>
      <c r="K150" s="1310"/>
      <c r="L150" s="1310"/>
      <c r="M150" s="1310"/>
      <c r="N150" s="184"/>
      <c r="AH150" s="312"/>
      <c r="AI150" s="312"/>
      <c r="AK150" s="311"/>
      <c r="AL150" s="312"/>
    </row>
    <row r="151" spans="1:38" s="267" customFormat="1" hidden="1">
      <c r="A151" s="309" t="e">
        <f>#REF!</f>
        <v>#REF!</v>
      </c>
      <c r="B151" s="309"/>
      <c r="C151" s="309"/>
      <c r="D151" s="309"/>
      <c r="E151" s="309"/>
      <c r="F151" s="309"/>
      <c r="G151" s="309"/>
      <c r="H151" s="309"/>
      <c r="I151" s="310" t="e">
        <f>#REF!</f>
        <v>#REF!</v>
      </c>
      <c r="J151" s="1310" t="e">
        <f>#REF!</f>
        <v>#REF!</v>
      </c>
      <c r="K151" s="1310"/>
      <c r="L151" s="1310"/>
      <c r="M151" s="1310"/>
      <c r="N151" s="184"/>
      <c r="AH151" s="312"/>
      <c r="AI151" s="312"/>
      <c r="AK151" s="311"/>
      <c r="AL151" s="312"/>
    </row>
    <row r="152" spans="1:38" s="267" customFormat="1" hidden="1">
      <c r="A152" s="309" t="e">
        <f>#REF!</f>
        <v>#REF!</v>
      </c>
      <c r="B152" s="309"/>
      <c r="C152" s="309"/>
      <c r="D152" s="309"/>
      <c r="E152" s="309"/>
      <c r="F152" s="309"/>
      <c r="G152" s="309"/>
      <c r="H152" s="309"/>
      <c r="I152" s="310" t="e">
        <f>#REF!</f>
        <v>#REF!</v>
      </c>
      <c r="J152" s="1310" t="e">
        <f>#REF!</f>
        <v>#REF!</v>
      </c>
      <c r="K152" s="1310"/>
      <c r="L152" s="1310"/>
      <c r="M152" s="1310"/>
      <c r="N152" s="184"/>
      <c r="AH152" s="312"/>
      <c r="AI152" s="312"/>
      <c r="AK152" s="311"/>
      <c r="AL152" s="312"/>
    </row>
    <row r="153" spans="1:38" s="267" customFormat="1" ht="20.100000000000001" hidden="1" customHeight="1">
      <c r="A153" s="318"/>
      <c r="B153" s="318"/>
      <c r="C153" s="318"/>
      <c r="D153" s="318"/>
      <c r="E153" s="318"/>
      <c r="F153" s="318"/>
      <c r="G153" s="318"/>
      <c r="H153" s="318"/>
      <c r="I153" s="308" t="e">
        <f>#REF!</f>
        <v>#REF!</v>
      </c>
      <c r="J153" s="1310" t="e">
        <f>#REF!</f>
        <v>#REF!</v>
      </c>
      <c r="K153" s="1310"/>
      <c r="L153" s="1310"/>
      <c r="M153" s="1310"/>
      <c r="N153" s="184"/>
      <c r="AH153" s="312"/>
      <c r="AI153" s="312"/>
      <c r="AK153" s="312"/>
      <c r="AL153" s="312"/>
    </row>
    <row r="154" spans="1:38" s="267" customFormat="1" ht="20.100000000000001" hidden="1" customHeight="1">
      <c r="A154" s="317"/>
      <c r="B154" s="317"/>
      <c r="C154" s="317"/>
      <c r="D154" s="317"/>
      <c r="E154" s="317"/>
      <c r="F154" s="317"/>
      <c r="G154" s="317"/>
      <c r="H154" s="317"/>
      <c r="I154" s="308" t="e">
        <f>#REF!</f>
        <v>#REF!</v>
      </c>
      <c r="J154" s="1310" t="e">
        <f>#REF!</f>
        <v>#REF!</v>
      </c>
      <c r="K154" s="1310"/>
      <c r="L154" s="1310"/>
      <c r="M154" s="1310"/>
      <c r="N154" s="184"/>
      <c r="AH154" s="312"/>
      <c r="AI154" s="312"/>
      <c r="AK154" s="312"/>
      <c r="AL154" s="312"/>
    </row>
    <row r="155" spans="1:38" s="267" customFormat="1" ht="20.100000000000001" hidden="1" customHeight="1">
      <c r="A155" s="307" t="e">
        <f>#REF!</f>
        <v>#REF!</v>
      </c>
      <c r="B155" s="307"/>
      <c r="C155" s="307"/>
      <c r="D155" s="307"/>
      <c r="E155" s="307"/>
      <c r="F155" s="307"/>
      <c r="G155" s="307"/>
      <c r="H155" s="307"/>
      <c r="I155" s="308" t="e">
        <f>#REF!</f>
        <v>#REF!</v>
      </c>
      <c r="J155" s="1310"/>
      <c r="K155" s="1310"/>
      <c r="L155" s="1310"/>
      <c r="M155" s="1310"/>
      <c r="N155" s="184"/>
      <c r="AH155" s="312"/>
      <c r="AI155" s="312"/>
      <c r="AK155" s="312"/>
      <c r="AL155" s="312"/>
    </row>
    <row r="156" spans="1:38" s="267" customFormat="1" ht="30" hidden="1" customHeight="1">
      <c r="A156" s="314" t="e">
        <f>#REF!</f>
        <v>#REF!</v>
      </c>
      <c r="B156" s="314"/>
      <c r="C156" s="314"/>
      <c r="D156" s="314"/>
      <c r="E156" s="314"/>
      <c r="F156" s="314"/>
      <c r="G156" s="314"/>
      <c r="H156" s="314"/>
      <c r="I156" s="308" t="e">
        <f>#REF!</f>
        <v>#REF!</v>
      </c>
      <c r="J156" s="1310"/>
      <c r="K156" s="1310"/>
      <c r="L156" s="1310"/>
      <c r="M156" s="1310"/>
      <c r="N156" s="184"/>
      <c r="AH156" s="312"/>
      <c r="AI156" s="312"/>
      <c r="AK156" s="312"/>
      <c r="AL156" s="312"/>
    </row>
    <row r="157" spans="1:38" s="267" customFormat="1" ht="20.100000000000001" hidden="1" customHeight="1">
      <c r="A157" s="309" t="e">
        <f>#REF!</f>
        <v>#REF!</v>
      </c>
      <c r="B157" s="309"/>
      <c r="C157" s="309"/>
      <c r="D157" s="309"/>
      <c r="E157" s="309"/>
      <c r="F157" s="309"/>
      <c r="G157" s="309"/>
      <c r="H157" s="309"/>
      <c r="I157" s="310" t="e">
        <f>#REF!</f>
        <v>#REF!</v>
      </c>
      <c r="J157" s="1310" t="e">
        <f>#REF!</f>
        <v>#REF!</v>
      </c>
      <c r="K157" s="1310"/>
      <c r="L157" s="1310"/>
      <c r="M157" s="1310"/>
      <c r="N157" s="184"/>
      <c r="AH157" s="312"/>
      <c r="AI157" s="312"/>
      <c r="AK157" s="311"/>
      <c r="AL157" s="312"/>
    </row>
    <row r="158" spans="1:38" s="267" customFormat="1" ht="20.100000000000001" hidden="1" customHeight="1">
      <c r="A158" s="309" t="e">
        <f>#REF!</f>
        <v>#REF!</v>
      </c>
      <c r="B158" s="309"/>
      <c r="C158" s="309"/>
      <c r="D158" s="309"/>
      <c r="E158" s="309"/>
      <c r="F158" s="309"/>
      <c r="G158" s="309"/>
      <c r="H158" s="309"/>
      <c r="I158" s="310" t="e">
        <f>#REF!</f>
        <v>#REF!</v>
      </c>
      <c r="J158" s="1310" t="e">
        <f>#REF!</f>
        <v>#REF!</v>
      </c>
      <c r="K158" s="1310"/>
      <c r="L158" s="1310"/>
      <c r="M158" s="1310"/>
      <c r="N158" s="184"/>
      <c r="AH158" s="312"/>
      <c r="AI158" s="312"/>
      <c r="AK158" s="311"/>
      <c r="AL158" s="312"/>
    </row>
    <row r="159" spans="1:38" s="267" customFormat="1" ht="20.100000000000001" hidden="1" customHeight="1">
      <c r="A159" s="309" t="e">
        <f>#REF!</f>
        <v>#REF!</v>
      </c>
      <c r="B159" s="309"/>
      <c r="C159" s="309"/>
      <c r="D159" s="309"/>
      <c r="E159" s="309"/>
      <c r="F159" s="309"/>
      <c r="G159" s="309"/>
      <c r="H159" s="309"/>
      <c r="I159" s="310" t="e">
        <f>#REF!</f>
        <v>#REF!</v>
      </c>
      <c r="J159" s="1310" t="e">
        <f>#REF!</f>
        <v>#REF!</v>
      </c>
      <c r="K159" s="1310"/>
      <c r="L159" s="1310"/>
      <c r="M159" s="1310"/>
      <c r="N159" s="184"/>
      <c r="AH159" s="312"/>
      <c r="AI159" s="312"/>
      <c r="AK159" s="311"/>
      <c r="AL159" s="312"/>
    </row>
    <row r="160" spans="1:38" s="267" customFormat="1" ht="20.100000000000001" hidden="1" customHeight="1">
      <c r="A160" s="309" t="e">
        <f>#REF!</f>
        <v>#REF!</v>
      </c>
      <c r="B160" s="309"/>
      <c r="C160" s="309"/>
      <c r="D160" s="309"/>
      <c r="E160" s="309"/>
      <c r="F160" s="309"/>
      <c r="G160" s="309"/>
      <c r="H160" s="309"/>
      <c r="I160" s="310" t="e">
        <f>#REF!</f>
        <v>#REF!</v>
      </c>
      <c r="J160" s="1310" t="e">
        <f>#REF!</f>
        <v>#REF!</v>
      </c>
      <c r="K160" s="1310"/>
      <c r="L160" s="1310"/>
      <c r="M160" s="1310"/>
      <c r="N160" s="184"/>
      <c r="AH160" s="312"/>
      <c r="AI160" s="312"/>
      <c r="AK160" s="311"/>
      <c r="AL160" s="312"/>
    </row>
    <row r="161" spans="1:38" s="267" customFormat="1" ht="20.100000000000001" hidden="1" customHeight="1">
      <c r="A161" s="309" t="e">
        <f>#REF!</f>
        <v>#REF!</v>
      </c>
      <c r="B161" s="309"/>
      <c r="C161" s="309"/>
      <c r="D161" s="309"/>
      <c r="E161" s="309"/>
      <c r="F161" s="309"/>
      <c r="G161" s="309"/>
      <c r="H161" s="309"/>
      <c r="I161" s="310" t="e">
        <f>#REF!</f>
        <v>#REF!</v>
      </c>
      <c r="J161" s="1310" t="e">
        <f>#REF!</f>
        <v>#REF!</v>
      </c>
      <c r="K161" s="1310"/>
      <c r="L161" s="1310"/>
      <c r="M161" s="1310"/>
      <c r="N161" s="184"/>
      <c r="AH161" s="312"/>
      <c r="AI161" s="312"/>
      <c r="AK161" s="311"/>
      <c r="AL161" s="312"/>
    </row>
    <row r="162" spans="1:38" s="267" customFormat="1" ht="20.100000000000001" hidden="1" customHeight="1">
      <c r="A162" s="313"/>
      <c r="B162" s="313"/>
      <c r="C162" s="313"/>
      <c r="D162" s="313"/>
      <c r="E162" s="313"/>
      <c r="F162" s="313"/>
      <c r="G162" s="313"/>
      <c r="H162" s="313"/>
      <c r="I162" s="308" t="e">
        <f>#REF!</f>
        <v>#REF!</v>
      </c>
      <c r="J162" s="1310" t="e">
        <f>#REF!</f>
        <v>#REF!</v>
      </c>
      <c r="K162" s="1310"/>
      <c r="L162" s="1310"/>
      <c r="M162" s="1310"/>
      <c r="N162" s="184"/>
      <c r="AH162" s="312"/>
      <c r="AI162" s="312"/>
      <c r="AK162" s="312"/>
      <c r="AL162" s="312"/>
    </row>
    <row r="163" spans="1:38" s="267" customFormat="1" ht="20.100000000000001" hidden="1" customHeight="1">
      <c r="A163" s="314" t="e">
        <f>#REF!</f>
        <v>#REF!</v>
      </c>
      <c r="B163" s="314"/>
      <c r="C163" s="314"/>
      <c r="D163" s="314"/>
      <c r="E163" s="314"/>
      <c r="F163" s="314"/>
      <c r="G163" s="314"/>
      <c r="H163" s="314"/>
      <c r="I163" s="308" t="e">
        <f>#REF!</f>
        <v>#REF!</v>
      </c>
      <c r="J163" s="1310"/>
      <c r="K163" s="1310"/>
      <c r="L163" s="1310"/>
      <c r="M163" s="1310"/>
      <c r="N163" s="184"/>
      <c r="AH163" s="312"/>
      <c r="AI163" s="312"/>
      <c r="AK163" s="312"/>
      <c r="AL163" s="312"/>
    </row>
    <row r="164" spans="1:38" s="267" customFormat="1" ht="20.100000000000001" hidden="1" customHeight="1">
      <c r="A164" s="309" t="e">
        <f>#REF!</f>
        <v>#REF!</v>
      </c>
      <c r="B164" s="309"/>
      <c r="C164" s="309"/>
      <c r="D164" s="309"/>
      <c r="E164" s="309"/>
      <c r="F164" s="309"/>
      <c r="G164" s="309"/>
      <c r="H164" s="309"/>
      <c r="I164" s="319" t="e">
        <f>#REF!</f>
        <v>#REF!</v>
      </c>
      <c r="J164" s="1310" t="e">
        <f>#REF!</f>
        <v>#REF!</v>
      </c>
      <c r="K164" s="1310"/>
      <c r="L164" s="1310"/>
      <c r="M164" s="1310"/>
      <c r="N164" s="184"/>
      <c r="AH164" s="312"/>
      <c r="AI164" s="312"/>
      <c r="AK164" s="311"/>
      <c r="AL164" s="312"/>
    </row>
    <row r="165" spans="1:38" s="267" customFormat="1" ht="20.100000000000001" hidden="1" customHeight="1">
      <c r="A165" s="309" t="e">
        <f>#REF!</f>
        <v>#REF!</v>
      </c>
      <c r="B165" s="309"/>
      <c r="C165" s="309"/>
      <c r="D165" s="309"/>
      <c r="E165" s="309"/>
      <c r="F165" s="309"/>
      <c r="G165" s="309"/>
      <c r="H165" s="309"/>
      <c r="I165" s="319" t="e">
        <f>#REF!</f>
        <v>#REF!</v>
      </c>
      <c r="J165" s="1310" t="e">
        <f>#REF!</f>
        <v>#REF!</v>
      </c>
      <c r="K165" s="1310"/>
      <c r="L165" s="1310"/>
      <c r="M165" s="1310"/>
      <c r="N165" s="184"/>
      <c r="AH165" s="312"/>
      <c r="AI165" s="312"/>
      <c r="AK165" s="311"/>
      <c r="AL165" s="312"/>
    </row>
    <row r="166" spans="1:38" s="267" customFormat="1" ht="20.100000000000001" hidden="1" customHeight="1">
      <c r="A166" s="309" t="e">
        <f>#REF!</f>
        <v>#REF!</v>
      </c>
      <c r="B166" s="309"/>
      <c r="C166" s="309"/>
      <c r="D166" s="309"/>
      <c r="E166" s="309"/>
      <c r="F166" s="309"/>
      <c r="G166" s="309"/>
      <c r="H166" s="309"/>
      <c r="I166" s="319" t="e">
        <f>#REF!</f>
        <v>#REF!</v>
      </c>
      <c r="J166" s="1310" t="e">
        <f>#REF!</f>
        <v>#REF!</v>
      </c>
      <c r="K166" s="1310"/>
      <c r="L166" s="1310"/>
      <c r="M166" s="1310"/>
      <c r="N166" s="184"/>
      <c r="AH166" s="312"/>
      <c r="AI166" s="312"/>
      <c r="AK166" s="311"/>
      <c r="AL166" s="312"/>
    </row>
    <row r="167" spans="1:38" s="267" customFormat="1" ht="20.100000000000001" hidden="1" customHeight="1">
      <c r="A167" s="309" t="e">
        <f>#REF!</f>
        <v>#REF!</v>
      </c>
      <c r="B167" s="309"/>
      <c r="C167" s="309"/>
      <c r="D167" s="309"/>
      <c r="E167" s="309"/>
      <c r="F167" s="309"/>
      <c r="G167" s="309"/>
      <c r="H167" s="309"/>
      <c r="I167" s="319" t="e">
        <f>#REF!</f>
        <v>#REF!</v>
      </c>
      <c r="J167" s="1310" t="e">
        <f>#REF!</f>
        <v>#REF!</v>
      </c>
      <c r="K167" s="1310"/>
      <c r="L167" s="1310"/>
      <c r="M167" s="1310"/>
      <c r="N167" s="184"/>
      <c r="AH167" s="312"/>
      <c r="AI167" s="312"/>
      <c r="AK167" s="311"/>
      <c r="AL167" s="312"/>
    </row>
    <row r="168" spans="1:38" s="267" customFormat="1" ht="20.100000000000001" hidden="1" customHeight="1">
      <c r="A168" s="309" t="e">
        <f>#REF!</f>
        <v>#REF!</v>
      </c>
      <c r="B168" s="309"/>
      <c r="C168" s="309"/>
      <c r="D168" s="309"/>
      <c r="E168" s="309"/>
      <c r="F168" s="309"/>
      <c r="G168" s="309"/>
      <c r="H168" s="309"/>
      <c r="I168" s="319" t="e">
        <f>#REF!</f>
        <v>#REF!</v>
      </c>
      <c r="J168" s="1310" t="e">
        <f>#REF!</f>
        <v>#REF!</v>
      </c>
      <c r="K168" s="1310"/>
      <c r="L168" s="1310"/>
      <c r="M168" s="1310"/>
      <c r="N168" s="184"/>
      <c r="AH168" s="312"/>
      <c r="AI168" s="312"/>
      <c r="AK168" s="311"/>
      <c r="AL168" s="312"/>
    </row>
    <row r="169" spans="1:38" s="267" customFormat="1" ht="20.100000000000001" hidden="1" customHeight="1">
      <c r="A169" s="309" t="e">
        <f>#REF!</f>
        <v>#REF!</v>
      </c>
      <c r="B169" s="309"/>
      <c r="C169" s="309"/>
      <c r="D169" s="309"/>
      <c r="E169" s="309"/>
      <c r="F169" s="309"/>
      <c r="G169" s="309"/>
      <c r="H169" s="309"/>
      <c r="I169" s="319" t="e">
        <f>#REF!</f>
        <v>#REF!</v>
      </c>
      <c r="J169" s="1310" t="e">
        <f>#REF!</f>
        <v>#REF!</v>
      </c>
      <c r="K169" s="1310"/>
      <c r="L169" s="1310"/>
      <c r="M169" s="1310"/>
      <c r="N169" s="184"/>
      <c r="AH169" s="312"/>
      <c r="AI169" s="312"/>
      <c r="AK169" s="311"/>
      <c r="AL169" s="312"/>
    </row>
    <row r="170" spans="1:38" s="267" customFormat="1" ht="20.100000000000001" hidden="1" customHeight="1">
      <c r="A170" s="320"/>
      <c r="B170" s="320"/>
      <c r="C170" s="320"/>
      <c r="D170" s="320"/>
      <c r="E170" s="320"/>
      <c r="F170" s="320"/>
      <c r="G170" s="320"/>
      <c r="H170" s="320"/>
      <c r="I170" s="308" t="e">
        <f>#REF!</f>
        <v>#REF!</v>
      </c>
      <c r="J170" s="1310" t="e">
        <f>#REF!</f>
        <v>#REF!</v>
      </c>
      <c r="K170" s="1310"/>
      <c r="L170" s="1310"/>
      <c r="M170" s="1310"/>
      <c r="N170" s="184"/>
      <c r="AH170" s="312"/>
      <c r="AI170" s="312"/>
      <c r="AK170" s="312"/>
      <c r="AL170" s="312"/>
    </row>
    <row r="171" spans="1:38" s="267" customFormat="1" ht="35.25" hidden="1" customHeight="1">
      <c r="A171" s="314" t="e">
        <f>#REF!</f>
        <v>#REF!</v>
      </c>
      <c r="B171" s="314"/>
      <c r="C171" s="314"/>
      <c r="D171" s="314"/>
      <c r="E171" s="314"/>
      <c r="F171" s="314"/>
      <c r="G171" s="314"/>
      <c r="H171" s="314"/>
      <c r="I171" s="308" t="e">
        <f>#REF!</f>
        <v>#REF!</v>
      </c>
      <c r="J171" s="1310"/>
      <c r="K171" s="1310"/>
      <c r="L171" s="1310"/>
      <c r="M171" s="1310"/>
      <c r="N171" s="184"/>
      <c r="AH171" s="312"/>
      <c r="AI171" s="312"/>
      <c r="AK171" s="312"/>
      <c r="AL171" s="312"/>
    </row>
    <row r="172" spans="1:38" s="267" customFormat="1" ht="19.5" hidden="1" customHeight="1">
      <c r="A172" s="309" t="e">
        <f>#REF!</f>
        <v>#REF!</v>
      </c>
      <c r="B172" s="309"/>
      <c r="C172" s="309"/>
      <c r="D172" s="309"/>
      <c r="E172" s="309"/>
      <c r="F172" s="309"/>
      <c r="G172" s="309"/>
      <c r="H172" s="309"/>
      <c r="I172" s="319" t="e">
        <f>#REF!</f>
        <v>#REF!</v>
      </c>
      <c r="J172" s="1310" t="e">
        <f>#REF!</f>
        <v>#REF!</v>
      </c>
      <c r="K172" s="1310"/>
      <c r="L172" s="1310"/>
      <c r="M172" s="1310"/>
      <c r="N172" s="184"/>
      <c r="AH172" s="312"/>
      <c r="AI172" s="312"/>
      <c r="AK172" s="311"/>
      <c r="AL172" s="312"/>
    </row>
    <row r="173" spans="1:38" s="267" customFormat="1" ht="19.5" hidden="1" customHeight="1">
      <c r="A173" s="309" t="e">
        <f>#REF!</f>
        <v>#REF!</v>
      </c>
      <c r="B173" s="309"/>
      <c r="C173" s="309"/>
      <c r="D173" s="309"/>
      <c r="E173" s="309"/>
      <c r="F173" s="309"/>
      <c r="G173" s="309"/>
      <c r="H173" s="309"/>
      <c r="I173" s="319" t="e">
        <f>#REF!</f>
        <v>#REF!</v>
      </c>
      <c r="J173" s="1310" t="e">
        <f>#REF!</f>
        <v>#REF!</v>
      </c>
      <c r="K173" s="1310"/>
      <c r="L173" s="1310"/>
      <c r="M173" s="1310"/>
      <c r="N173" s="184"/>
      <c r="AH173" s="312"/>
      <c r="AI173" s="312"/>
      <c r="AK173" s="311"/>
      <c r="AL173" s="312"/>
    </row>
    <row r="174" spans="1:38" s="267" customFormat="1" ht="19.5" hidden="1" customHeight="1">
      <c r="A174" s="309" t="e">
        <f>#REF!</f>
        <v>#REF!</v>
      </c>
      <c r="B174" s="309"/>
      <c r="C174" s="309"/>
      <c r="D174" s="309"/>
      <c r="E174" s="309"/>
      <c r="F174" s="309"/>
      <c r="G174" s="309"/>
      <c r="H174" s="309"/>
      <c r="I174" s="319" t="e">
        <f>#REF!</f>
        <v>#REF!</v>
      </c>
      <c r="J174" s="1310" t="e">
        <f>#REF!</f>
        <v>#REF!</v>
      </c>
      <c r="K174" s="1310"/>
      <c r="L174" s="1310"/>
      <c r="M174" s="1310"/>
      <c r="N174" s="184"/>
      <c r="AH174" s="312"/>
      <c r="AI174" s="312"/>
      <c r="AK174" s="311"/>
      <c r="AL174" s="312"/>
    </row>
    <row r="175" spans="1:38" s="267" customFormat="1" ht="19.5" hidden="1" customHeight="1">
      <c r="A175" s="309" t="e">
        <f>#REF!</f>
        <v>#REF!</v>
      </c>
      <c r="B175" s="309"/>
      <c r="C175" s="309"/>
      <c r="D175" s="309"/>
      <c r="E175" s="309"/>
      <c r="F175" s="309"/>
      <c r="G175" s="309"/>
      <c r="H175" s="309"/>
      <c r="I175" s="319" t="e">
        <f>#REF!</f>
        <v>#REF!</v>
      </c>
      <c r="J175" s="1310" t="e">
        <f>#REF!</f>
        <v>#REF!</v>
      </c>
      <c r="K175" s="1310"/>
      <c r="L175" s="1310"/>
      <c r="M175" s="1310"/>
      <c r="N175" s="184"/>
      <c r="AH175" s="312"/>
      <c r="AI175" s="312"/>
      <c r="AK175" s="311"/>
      <c r="AL175" s="312"/>
    </row>
    <row r="176" spans="1:38" s="267" customFormat="1" ht="33" hidden="1" customHeight="1">
      <c r="A176" s="309" t="e">
        <f>#REF!</f>
        <v>#REF!</v>
      </c>
      <c r="B176" s="309"/>
      <c r="C176" s="309"/>
      <c r="D176" s="309"/>
      <c r="E176" s="309"/>
      <c r="F176" s="309"/>
      <c r="G176" s="309"/>
      <c r="H176" s="309"/>
      <c r="I176" s="319" t="e">
        <f>#REF!</f>
        <v>#REF!</v>
      </c>
      <c r="J176" s="1310" t="e">
        <f>#REF!</f>
        <v>#REF!</v>
      </c>
      <c r="K176" s="1310"/>
      <c r="L176" s="1310"/>
      <c r="M176" s="1310"/>
      <c r="N176" s="184"/>
      <c r="AH176" s="312"/>
      <c r="AI176" s="312"/>
      <c r="AK176" s="311"/>
      <c r="AL176" s="312"/>
    </row>
    <row r="177" spans="1:38" s="267" customFormat="1" ht="19.5" hidden="1" customHeight="1">
      <c r="A177" s="309" t="e">
        <f>#REF!</f>
        <v>#REF!</v>
      </c>
      <c r="B177" s="309"/>
      <c r="C177" s="309"/>
      <c r="D177" s="309"/>
      <c r="E177" s="309"/>
      <c r="F177" s="309"/>
      <c r="G177" s="309"/>
      <c r="H177" s="309"/>
      <c r="I177" s="319" t="e">
        <f>#REF!</f>
        <v>#REF!</v>
      </c>
      <c r="J177" s="1310" t="e">
        <f>#REF!</f>
        <v>#REF!</v>
      </c>
      <c r="K177" s="1310"/>
      <c r="L177" s="1310"/>
      <c r="M177" s="1310"/>
      <c r="N177" s="184"/>
      <c r="AH177" s="312"/>
      <c r="AI177" s="312"/>
      <c r="AK177" s="311"/>
      <c r="AL177" s="312"/>
    </row>
    <row r="178" spans="1:38" s="267" customFormat="1" ht="19.5" hidden="1" customHeight="1">
      <c r="A178" s="309" t="e">
        <f>#REF!</f>
        <v>#REF!</v>
      </c>
      <c r="B178" s="309"/>
      <c r="C178" s="309"/>
      <c r="D178" s="309"/>
      <c r="E178" s="309"/>
      <c r="F178" s="309"/>
      <c r="G178" s="309"/>
      <c r="H178" s="309"/>
      <c r="I178" s="319" t="e">
        <f>#REF!</f>
        <v>#REF!</v>
      </c>
      <c r="J178" s="1310" t="e">
        <f>#REF!</f>
        <v>#REF!</v>
      </c>
      <c r="K178" s="1310"/>
      <c r="L178" s="1310"/>
      <c r="M178" s="1310"/>
      <c r="N178" s="184"/>
      <c r="AH178" s="312"/>
      <c r="AI178" s="312"/>
      <c r="AK178" s="311"/>
      <c r="AL178" s="312"/>
    </row>
    <row r="179" spans="1:38" s="267" customFormat="1" ht="19.5" hidden="1" customHeight="1">
      <c r="A179" s="309" t="e">
        <f>#REF!</f>
        <v>#REF!</v>
      </c>
      <c r="B179" s="309"/>
      <c r="C179" s="309"/>
      <c r="D179" s="309"/>
      <c r="E179" s="309"/>
      <c r="F179" s="309"/>
      <c r="G179" s="309"/>
      <c r="H179" s="309"/>
      <c r="I179" s="319" t="e">
        <f>#REF!</f>
        <v>#REF!</v>
      </c>
      <c r="J179" s="1310" t="e">
        <f>#REF!</f>
        <v>#REF!</v>
      </c>
      <c r="K179" s="1310"/>
      <c r="L179" s="1310"/>
      <c r="M179" s="1310"/>
      <c r="N179" s="184"/>
      <c r="AH179" s="312"/>
      <c r="AI179" s="312"/>
      <c r="AK179" s="311"/>
      <c r="AL179" s="312"/>
    </row>
    <row r="180" spans="1:38" s="267" customFormat="1" ht="19.5" hidden="1" customHeight="1">
      <c r="A180" s="309" t="e">
        <f>#REF!</f>
        <v>#REF!</v>
      </c>
      <c r="B180" s="309"/>
      <c r="C180" s="309"/>
      <c r="D180" s="309"/>
      <c r="E180" s="309"/>
      <c r="F180" s="309"/>
      <c r="G180" s="309"/>
      <c r="H180" s="309"/>
      <c r="I180" s="319" t="e">
        <f>#REF!</f>
        <v>#REF!</v>
      </c>
      <c r="J180" s="1310" t="e">
        <f>#REF!</f>
        <v>#REF!</v>
      </c>
      <c r="K180" s="1310"/>
      <c r="L180" s="1310"/>
      <c r="M180" s="1310"/>
      <c r="N180" s="184"/>
      <c r="AH180" s="312"/>
      <c r="AI180" s="312"/>
      <c r="AK180" s="311"/>
      <c r="AL180" s="312"/>
    </row>
    <row r="181" spans="1:38" s="267" customFormat="1" ht="19.5" hidden="1" customHeight="1">
      <c r="A181" s="320"/>
      <c r="B181" s="320"/>
      <c r="C181" s="320"/>
      <c r="D181" s="320"/>
      <c r="E181" s="320"/>
      <c r="F181" s="320"/>
      <c r="G181" s="320"/>
      <c r="H181" s="320"/>
      <c r="I181" s="308" t="e">
        <f>#REF!</f>
        <v>#REF!</v>
      </c>
      <c r="J181" s="1310" t="e">
        <f>#REF!</f>
        <v>#REF!</v>
      </c>
      <c r="K181" s="1310"/>
      <c r="L181" s="1310"/>
      <c r="M181" s="1310"/>
      <c r="N181" s="184"/>
      <c r="AH181" s="312"/>
      <c r="AI181" s="312"/>
      <c r="AK181" s="312"/>
      <c r="AL181" s="312"/>
    </row>
    <row r="182" spans="1:38" s="267" customFormat="1" ht="19.5" hidden="1" customHeight="1">
      <c r="A182" s="314" t="e">
        <f>#REF!</f>
        <v>#REF!</v>
      </c>
      <c r="B182" s="314"/>
      <c r="C182" s="314"/>
      <c r="D182" s="314"/>
      <c r="E182" s="314"/>
      <c r="F182" s="314"/>
      <c r="G182" s="314"/>
      <c r="H182" s="314"/>
      <c r="I182" s="308" t="e">
        <f>#REF!</f>
        <v>#REF!</v>
      </c>
      <c r="J182" s="1310"/>
      <c r="K182" s="1310"/>
      <c r="L182" s="1310"/>
      <c r="M182" s="1310"/>
      <c r="N182" s="184"/>
      <c r="AH182" s="312"/>
      <c r="AI182" s="312"/>
      <c r="AK182" s="312"/>
      <c r="AL182" s="312"/>
    </row>
    <row r="183" spans="1:38" s="267" customFormat="1" ht="19.5" hidden="1" customHeight="1">
      <c r="A183" s="309" t="e">
        <f>#REF!</f>
        <v>#REF!</v>
      </c>
      <c r="B183" s="309"/>
      <c r="C183" s="309"/>
      <c r="D183" s="309"/>
      <c r="E183" s="309"/>
      <c r="F183" s="309"/>
      <c r="G183" s="309"/>
      <c r="H183" s="309"/>
      <c r="I183" s="310" t="e">
        <f>#REF!</f>
        <v>#REF!</v>
      </c>
      <c r="J183" s="1310" t="e">
        <f>#REF!</f>
        <v>#REF!</v>
      </c>
      <c r="K183" s="1310"/>
      <c r="L183" s="1310"/>
      <c r="M183" s="1310"/>
      <c r="N183" s="184"/>
      <c r="AH183" s="312"/>
      <c r="AI183" s="312"/>
      <c r="AK183" s="311"/>
      <c r="AL183" s="312"/>
    </row>
    <row r="184" spans="1:38" s="267" customFormat="1" ht="19.5" hidden="1" customHeight="1">
      <c r="A184" s="309" t="e">
        <f>#REF!</f>
        <v>#REF!</v>
      </c>
      <c r="B184" s="309"/>
      <c r="C184" s="309"/>
      <c r="D184" s="309"/>
      <c r="E184" s="309"/>
      <c r="F184" s="309"/>
      <c r="G184" s="309"/>
      <c r="H184" s="309"/>
      <c r="I184" s="310" t="e">
        <f>#REF!</f>
        <v>#REF!</v>
      </c>
      <c r="J184" s="1310" t="e">
        <f>#REF!</f>
        <v>#REF!</v>
      </c>
      <c r="K184" s="1310"/>
      <c r="L184" s="1310"/>
      <c r="M184" s="1310"/>
      <c r="N184" s="184"/>
      <c r="AH184" s="312"/>
      <c r="AI184" s="312"/>
      <c r="AK184" s="311"/>
      <c r="AL184" s="312"/>
    </row>
    <row r="185" spans="1:38" s="267" customFormat="1" ht="19.5" hidden="1" customHeight="1">
      <c r="A185" s="309" t="e">
        <f>#REF!</f>
        <v>#REF!</v>
      </c>
      <c r="B185" s="309"/>
      <c r="C185" s="309"/>
      <c r="D185" s="309"/>
      <c r="E185" s="309"/>
      <c r="F185" s="309"/>
      <c r="G185" s="309"/>
      <c r="H185" s="309"/>
      <c r="I185" s="310" t="e">
        <f>#REF!</f>
        <v>#REF!</v>
      </c>
      <c r="J185" s="1310" t="e">
        <f>#REF!</f>
        <v>#REF!</v>
      </c>
      <c r="K185" s="1310"/>
      <c r="L185" s="1310"/>
      <c r="M185" s="1310"/>
      <c r="N185" s="184"/>
      <c r="AH185" s="312"/>
      <c r="AI185" s="312"/>
      <c r="AK185" s="311"/>
      <c r="AL185" s="312"/>
    </row>
    <row r="186" spans="1:38" s="267" customFormat="1" ht="19.5" hidden="1" customHeight="1">
      <c r="A186" s="320"/>
      <c r="B186" s="320"/>
      <c r="C186" s="320"/>
      <c r="D186" s="320"/>
      <c r="E186" s="320"/>
      <c r="F186" s="320"/>
      <c r="G186" s="320"/>
      <c r="H186" s="320"/>
      <c r="I186" s="308" t="e">
        <f>#REF!</f>
        <v>#REF!</v>
      </c>
      <c r="J186" s="1310" t="e">
        <f>#REF!</f>
        <v>#REF!</v>
      </c>
      <c r="K186" s="1310"/>
      <c r="L186" s="1310"/>
      <c r="M186" s="1310"/>
      <c r="N186" s="184"/>
      <c r="AH186" s="312"/>
      <c r="AI186" s="312"/>
      <c r="AK186" s="312"/>
      <c r="AL186" s="312"/>
    </row>
    <row r="187" spans="1:38" s="267" customFormat="1" ht="33" hidden="1" customHeight="1">
      <c r="A187" s="314" t="e">
        <f>#REF!</f>
        <v>#REF!</v>
      </c>
      <c r="B187" s="314"/>
      <c r="C187" s="314"/>
      <c r="D187" s="314"/>
      <c r="E187" s="314"/>
      <c r="F187" s="314"/>
      <c r="G187" s="314"/>
      <c r="H187" s="314"/>
      <c r="I187" s="308" t="e">
        <f>#REF!</f>
        <v>#REF!</v>
      </c>
      <c r="J187" s="1310"/>
      <c r="K187" s="1310"/>
      <c r="L187" s="1310"/>
      <c r="M187" s="1310"/>
      <c r="N187" s="184"/>
      <c r="AH187" s="312"/>
      <c r="AI187" s="312"/>
      <c r="AK187" s="312"/>
      <c r="AL187" s="312"/>
    </row>
    <row r="188" spans="1:38" s="267" customFormat="1" ht="19.5" hidden="1" customHeight="1">
      <c r="A188" s="320" t="e">
        <f>#REF!</f>
        <v>#REF!</v>
      </c>
      <c r="B188" s="320"/>
      <c r="C188" s="320"/>
      <c r="D188" s="320"/>
      <c r="E188" s="320"/>
      <c r="F188" s="320"/>
      <c r="G188" s="320"/>
      <c r="H188" s="320"/>
      <c r="I188" s="310" t="e">
        <f>#REF!</f>
        <v>#REF!</v>
      </c>
      <c r="J188" s="1310" t="e">
        <f>#REF!</f>
        <v>#REF!</v>
      </c>
      <c r="K188" s="1310"/>
      <c r="L188" s="1310"/>
      <c r="M188" s="1310"/>
      <c r="N188" s="184"/>
      <c r="AH188" s="312"/>
      <c r="AI188" s="312"/>
      <c r="AK188" s="311"/>
      <c r="AL188" s="312"/>
    </row>
    <row r="189" spans="1:38" s="267" customFormat="1" ht="19.5" hidden="1" customHeight="1">
      <c r="A189" s="320" t="e">
        <f>#REF!</f>
        <v>#REF!</v>
      </c>
      <c r="B189" s="320"/>
      <c r="C189" s="320"/>
      <c r="D189" s="320"/>
      <c r="E189" s="320"/>
      <c r="F189" s="320"/>
      <c r="G189" s="320"/>
      <c r="H189" s="320"/>
      <c r="I189" s="310" t="e">
        <f>#REF!</f>
        <v>#REF!</v>
      </c>
      <c r="J189" s="1310" t="e">
        <f>#REF!</f>
        <v>#REF!</v>
      </c>
      <c r="K189" s="1310"/>
      <c r="L189" s="1310"/>
      <c r="M189" s="1310"/>
      <c r="N189" s="184"/>
      <c r="AH189" s="312"/>
      <c r="AI189" s="312"/>
      <c r="AK189" s="311"/>
      <c r="AL189" s="312"/>
    </row>
    <row r="190" spans="1:38" s="267" customFormat="1" ht="19.5" hidden="1" customHeight="1">
      <c r="A190" s="320" t="e">
        <f>#REF!</f>
        <v>#REF!</v>
      </c>
      <c r="B190" s="320"/>
      <c r="C190" s="320"/>
      <c r="D190" s="320"/>
      <c r="E190" s="320"/>
      <c r="F190" s="320"/>
      <c r="G190" s="320"/>
      <c r="H190" s="320"/>
      <c r="I190" s="310" t="e">
        <f>#REF!</f>
        <v>#REF!</v>
      </c>
      <c r="J190" s="1310" t="e">
        <f>#REF!</f>
        <v>#REF!</v>
      </c>
      <c r="K190" s="1310"/>
      <c r="L190" s="1310"/>
      <c r="M190" s="1310"/>
      <c r="N190" s="184"/>
      <c r="AH190" s="312"/>
      <c r="AI190" s="312"/>
      <c r="AK190" s="311"/>
      <c r="AL190" s="312"/>
    </row>
    <row r="191" spans="1:38" s="267" customFormat="1" ht="19.5" hidden="1" customHeight="1">
      <c r="A191" s="320"/>
      <c r="B191" s="320"/>
      <c r="C191" s="320"/>
      <c r="D191" s="320"/>
      <c r="E191" s="320"/>
      <c r="F191" s="320"/>
      <c r="G191" s="320"/>
      <c r="H191" s="320"/>
      <c r="I191" s="308" t="e">
        <f>#REF!</f>
        <v>#REF!</v>
      </c>
      <c r="J191" s="1310" t="e">
        <f>#REF!</f>
        <v>#REF!</v>
      </c>
      <c r="K191" s="1310"/>
      <c r="L191" s="1310"/>
      <c r="M191" s="1310"/>
      <c r="N191" s="184"/>
      <c r="AH191" s="312"/>
      <c r="AI191" s="312"/>
      <c r="AK191" s="312"/>
      <c r="AL191" s="312"/>
    </row>
    <row r="192" spans="1:38" s="267" customFormat="1" ht="19.5" hidden="1" customHeight="1">
      <c r="A192" s="314" t="e">
        <f>#REF!</f>
        <v>#REF!</v>
      </c>
      <c r="B192" s="314"/>
      <c r="C192" s="314"/>
      <c r="D192" s="314"/>
      <c r="E192" s="314"/>
      <c r="F192" s="314"/>
      <c r="G192" s="314"/>
      <c r="H192" s="314"/>
      <c r="I192" s="308" t="e">
        <f>#REF!</f>
        <v>#REF!</v>
      </c>
      <c r="J192" s="1310"/>
      <c r="K192" s="1310"/>
      <c r="L192" s="1310"/>
      <c r="M192" s="1310"/>
      <c r="N192" s="184"/>
      <c r="AH192" s="312"/>
      <c r="AI192" s="312"/>
      <c r="AK192" s="312"/>
      <c r="AL192" s="312"/>
    </row>
    <row r="193" spans="1:38" s="267" customFormat="1" ht="19.5" hidden="1" customHeight="1">
      <c r="A193" s="309" t="e">
        <f>#REF!</f>
        <v>#REF!</v>
      </c>
      <c r="B193" s="309"/>
      <c r="C193" s="309"/>
      <c r="D193" s="309"/>
      <c r="E193" s="309"/>
      <c r="F193" s="309"/>
      <c r="G193" s="309"/>
      <c r="H193" s="309"/>
      <c r="I193" s="310" t="e">
        <f>#REF!</f>
        <v>#REF!</v>
      </c>
      <c r="J193" s="1310" t="e">
        <f>#REF!</f>
        <v>#REF!</v>
      </c>
      <c r="K193" s="1310"/>
      <c r="L193" s="1310"/>
      <c r="M193" s="1310"/>
      <c r="N193" s="184"/>
      <c r="AH193" s="312"/>
      <c r="AI193" s="312"/>
      <c r="AK193" s="311"/>
      <c r="AL193" s="312"/>
    </row>
    <row r="194" spans="1:38" s="267" customFormat="1" ht="19.5" hidden="1" customHeight="1">
      <c r="A194" s="309" t="e">
        <f>#REF!</f>
        <v>#REF!</v>
      </c>
      <c r="B194" s="309"/>
      <c r="C194" s="309"/>
      <c r="D194" s="309"/>
      <c r="E194" s="309"/>
      <c r="F194" s="309"/>
      <c r="G194" s="309"/>
      <c r="H194" s="309"/>
      <c r="I194" s="310" t="e">
        <f>#REF!</f>
        <v>#REF!</v>
      </c>
      <c r="J194" s="1310" t="e">
        <f>#REF!</f>
        <v>#REF!</v>
      </c>
      <c r="K194" s="1310"/>
      <c r="L194" s="1310"/>
      <c r="M194" s="1310"/>
      <c r="N194" s="184"/>
      <c r="AH194" s="312"/>
      <c r="AI194" s="312"/>
      <c r="AK194" s="311"/>
      <c r="AL194" s="312"/>
    </row>
    <row r="195" spans="1:38" s="267" customFormat="1" ht="19.5" hidden="1" customHeight="1">
      <c r="A195" s="320"/>
      <c r="B195" s="320"/>
      <c r="C195" s="320"/>
      <c r="D195" s="320"/>
      <c r="E195" s="320"/>
      <c r="F195" s="320"/>
      <c r="G195" s="320"/>
      <c r="H195" s="320"/>
      <c r="I195" s="308" t="e">
        <f>#REF!</f>
        <v>#REF!</v>
      </c>
      <c r="J195" s="1310" t="e">
        <f>#REF!</f>
        <v>#REF!</v>
      </c>
      <c r="K195" s="1310"/>
      <c r="L195" s="1310"/>
      <c r="M195" s="1310"/>
      <c r="N195" s="184"/>
      <c r="AH195" s="312"/>
      <c r="AI195" s="312"/>
      <c r="AK195" s="312"/>
      <c r="AL195" s="312"/>
    </row>
    <row r="196" spans="1:38" s="267" customFormat="1" ht="33" hidden="1" customHeight="1">
      <c r="A196" s="314" t="e">
        <f>#REF!</f>
        <v>#REF!</v>
      </c>
      <c r="B196" s="314"/>
      <c r="C196" s="314"/>
      <c r="D196" s="314"/>
      <c r="E196" s="314"/>
      <c r="F196" s="314"/>
      <c r="G196" s="314"/>
      <c r="H196" s="314"/>
      <c r="I196" s="308" t="e">
        <f>#REF!</f>
        <v>#REF!</v>
      </c>
      <c r="J196" s="1310"/>
      <c r="K196" s="1310"/>
      <c r="L196" s="1310"/>
      <c r="M196" s="1310"/>
      <c r="N196" s="184"/>
      <c r="AH196" s="312"/>
      <c r="AI196" s="312"/>
      <c r="AK196" s="312"/>
      <c r="AL196" s="312"/>
    </row>
    <row r="197" spans="1:38" s="267" customFormat="1" ht="19.5" hidden="1" customHeight="1">
      <c r="A197" s="309" t="e">
        <f>#REF!</f>
        <v>#REF!</v>
      </c>
      <c r="B197" s="309"/>
      <c r="C197" s="309"/>
      <c r="D197" s="309"/>
      <c r="E197" s="309"/>
      <c r="F197" s="309"/>
      <c r="G197" s="309"/>
      <c r="H197" s="309"/>
      <c r="I197" s="310" t="e">
        <f>#REF!</f>
        <v>#REF!</v>
      </c>
      <c r="J197" s="1310" t="e">
        <f>#REF!</f>
        <v>#REF!</v>
      </c>
      <c r="K197" s="1310"/>
      <c r="L197" s="1310"/>
      <c r="M197" s="1310"/>
      <c r="N197" s="184"/>
      <c r="AH197" s="312"/>
      <c r="AI197" s="312"/>
      <c r="AK197" s="311"/>
      <c r="AL197" s="312"/>
    </row>
    <row r="198" spans="1:38" s="267" customFormat="1" ht="19.5" hidden="1" customHeight="1">
      <c r="A198" s="309" t="e">
        <f>#REF!</f>
        <v>#REF!</v>
      </c>
      <c r="B198" s="309"/>
      <c r="C198" s="309"/>
      <c r="D198" s="309"/>
      <c r="E198" s="309"/>
      <c r="F198" s="309"/>
      <c r="G198" s="309"/>
      <c r="H198" s="309"/>
      <c r="I198" s="310" t="e">
        <f>#REF!</f>
        <v>#REF!</v>
      </c>
      <c r="J198" s="1310" t="e">
        <f>#REF!</f>
        <v>#REF!</v>
      </c>
      <c r="K198" s="1310"/>
      <c r="L198" s="1310"/>
      <c r="M198" s="1310"/>
      <c r="N198" s="184"/>
      <c r="AH198" s="312"/>
      <c r="AI198" s="312"/>
      <c r="AK198" s="311"/>
      <c r="AL198" s="312"/>
    </row>
    <row r="199" spans="1:38" s="267" customFormat="1" ht="19.5" hidden="1" customHeight="1">
      <c r="A199" s="309" t="e">
        <f>#REF!</f>
        <v>#REF!</v>
      </c>
      <c r="B199" s="309"/>
      <c r="C199" s="309"/>
      <c r="D199" s="309"/>
      <c r="E199" s="309"/>
      <c r="F199" s="309"/>
      <c r="G199" s="309"/>
      <c r="H199" s="309"/>
      <c r="I199" s="310" t="e">
        <f>#REF!</f>
        <v>#REF!</v>
      </c>
      <c r="J199" s="1310" t="e">
        <f>#REF!</f>
        <v>#REF!</v>
      </c>
      <c r="K199" s="1310"/>
      <c r="L199" s="1310"/>
      <c r="M199" s="1310"/>
      <c r="N199" s="184"/>
      <c r="AH199" s="312"/>
      <c r="AI199" s="312"/>
      <c r="AK199" s="311"/>
      <c r="AL199" s="312"/>
    </row>
    <row r="200" spans="1:38" s="267" customFormat="1" ht="19.5" hidden="1" customHeight="1">
      <c r="A200" s="309" t="e">
        <f>#REF!</f>
        <v>#REF!</v>
      </c>
      <c r="B200" s="309"/>
      <c r="C200" s="309"/>
      <c r="D200" s="309"/>
      <c r="E200" s="309"/>
      <c r="F200" s="309"/>
      <c r="G200" s="309"/>
      <c r="H200" s="309"/>
      <c r="I200" s="310" t="e">
        <f>#REF!</f>
        <v>#REF!</v>
      </c>
      <c r="J200" s="1310" t="e">
        <f>#REF!</f>
        <v>#REF!</v>
      </c>
      <c r="K200" s="1310"/>
      <c r="L200" s="1310"/>
      <c r="M200" s="1310"/>
      <c r="N200" s="184"/>
      <c r="AH200" s="312"/>
      <c r="AI200" s="312"/>
      <c r="AK200" s="311"/>
      <c r="AL200" s="312"/>
    </row>
    <row r="201" spans="1:38" s="267" customFormat="1" ht="19.5" hidden="1" customHeight="1">
      <c r="A201" s="309" t="e">
        <f>#REF!</f>
        <v>#REF!</v>
      </c>
      <c r="B201" s="309"/>
      <c r="C201" s="309"/>
      <c r="D201" s="309"/>
      <c r="E201" s="309"/>
      <c r="F201" s="309"/>
      <c r="G201" s="309"/>
      <c r="H201" s="309"/>
      <c r="I201" s="310" t="e">
        <f>#REF!</f>
        <v>#REF!</v>
      </c>
      <c r="J201" s="1310" t="e">
        <f>#REF!</f>
        <v>#REF!</v>
      </c>
      <c r="K201" s="1310"/>
      <c r="L201" s="1310"/>
      <c r="M201" s="1310"/>
      <c r="N201" s="184"/>
      <c r="AH201" s="312"/>
      <c r="AI201" s="312"/>
      <c r="AK201" s="311"/>
      <c r="AL201" s="312"/>
    </row>
    <row r="202" spans="1:38" s="267" customFormat="1" ht="19.5" hidden="1" customHeight="1">
      <c r="A202" s="309" t="e">
        <f>#REF!</f>
        <v>#REF!</v>
      </c>
      <c r="B202" s="309"/>
      <c r="C202" s="309"/>
      <c r="D202" s="309"/>
      <c r="E202" s="309"/>
      <c r="F202" s="309"/>
      <c r="G202" s="309"/>
      <c r="H202" s="309"/>
      <c r="I202" s="310" t="e">
        <f>#REF!</f>
        <v>#REF!</v>
      </c>
      <c r="J202" s="1310" t="e">
        <f>#REF!</f>
        <v>#REF!</v>
      </c>
      <c r="K202" s="1310"/>
      <c r="L202" s="1310"/>
      <c r="M202" s="1310"/>
      <c r="N202" s="184"/>
      <c r="AH202" s="312"/>
      <c r="AI202" s="312"/>
      <c r="AK202" s="311"/>
      <c r="AL202" s="312"/>
    </row>
    <row r="203" spans="1:38" s="267" customFormat="1" ht="19.5" hidden="1" customHeight="1">
      <c r="A203" s="320"/>
      <c r="B203" s="320"/>
      <c r="C203" s="320"/>
      <c r="D203" s="320"/>
      <c r="E203" s="320"/>
      <c r="F203" s="320"/>
      <c r="G203" s="320"/>
      <c r="H203" s="320"/>
      <c r="I203" s="308" t="e">
        <f>#REF!</f>
        <v>#REF!</v>
      </c>
      <c r="J203" s="1310" t="e">
        <f>#REF!</f>
        <v>#REF!</v>
      </c>
      <c r="K203" s="1310"/>
      <c r="L203" s="1310"/>
      <c r="M203" s="1310"/>
      <c r="N203" s="184"/>
      <c r="AH203" s="312"/>
      <c r="AI203" s="312"/>
      <c r="AK203" s="312"/>
      <c r="AL203" s="312"/>
    </row>
    <row r="204" spans="1:38" s="267" customFormat="1" ht="33" hidden="1" customHeight="1">
      <c r="A204" s="314" t="e">
        <f>#REF!</f>
        <v>#REF!</v>
      </c>
      <c r="B204" s="314"/>
      <c r="C204" s="314"/>
      <c r="D204" s="314"/>
      <c r="E204" s="314"/>
      <c r="F204" s="314"/>
      <c r="G204" s="314"/>
      <c r="H204" s="314"/>
      <c r="I204" s="308" t="e">
        <f>#REF!</f>
        <v>#REF!</v>
      </c>
      <c r="J204" s="1310"/>
      <c r="K204" s="1310"/>
      <c r="L204" s="1310"/>
      <c r="M204" s="1310"/>
      <c r="N204" s="184"/>
      <c r="AH204" s="312"/>
      <c r="AI204" s="312"/>
      <c r="AK204" s="312"/>
      <c r="AL204" s="312"/>
    </row>
    <row r="205" spans="1:38" s="267" customFormat="1" ht="33" hidden="1" customHeight="1">
      <c r="A205" s="309" t="e">
        <f>#REF!</f>
        <v>#REF!</v>
      </c>
      <c r="B205" s="309"/>
      <c r="C205" s="309"/>
      <c r="D205" s="309"/>
      <c r="E205" s="309"/>
      <c r="F205" s="309"/>
      <c r="G205" s="309"/>
      <c r="H205" s="309"/>
      <c r="I205" s="310" t="e">
        <f>#REF!</f>
        <v>#REF!</v>
      </c>
      <c r="J205" s="1310" t="e">
        <f>#REF!</f>
        <v>#REF!</v>
      </c>
      <c r="K205" s="1310"/>
      <c r="L205" s="1310"/>
      <c r="M205" s="1310"/>
      <c r="N205" s="184"/>
      <c r="AH205" s="312"/>
      <c r="AI205" s="312"/>
      <c r="AK205" s="311"/>
      <c r="AL205" s="312"/>
    </row>
    <row r="206" spans="1:38" s="267" customFormat="1" ht="19.5" hidden="1" customHeight="1">
      <c r="A206" s="309" t="e">
        <f>#REF!</f>
        <v>#REF!</v>
      </c>
      <c r="B206" s="309"/>
      <c r="C206" s="309"/>
      <c r="D206" s="309"/>
      <c r="E206" s="309"/>
      <c r="F206" s="309"/>
      <c r="G206" s="309"/>
      <c r="H206" s="309"/>
      <c r="I206" s="310" t="e">
        <f>#REF!</f>
        <v>#REF!</v>
      </c>
      <c r="J206" s="1310" t="e">
        <f>#REF!</f>
        <v>#REF!</v>
      </c>
      <c r="K206" s="1310"/>
      <c r="L206" s="1310"/>
      <c r="M206" s="1310"/>
      <c r="N206" s="184"/>
      <c r="AH206" s="312"/>
      <c r="AI206" s="312"/>
      <c r="AK206" s="311"/>
      <c r="AL206" s="312"/>
    </row>
    <row r="207" spans="1:38" s="267" customFormat="1" ht="19.5" hidden="1" customHeight="1">
      <c r="A207" s="309" t="e">
        <f>#REF!</f>
        <v>#REF!</v>
      </c>
      <c r="B207" s="309"/>
      <c r="C207" s="309"/>
      <c r="D207" s="309"/>
      <c r="E207" s="309"/>
      <c r="F207" s="309"/>
      <c r="G207" s="309"/>
      <c r="H207" s="309"/>
      <c r="I207" s="310" t="e">
        <f>#REF!</f>
        <v>#REF!</v>
      </c>
      <c r="J207" s="1310" t="e">
        <f>#REF!</f>
        <v>#REF!</v>
      </c>
      <c r="K207" s="1310"/>
      <c r="L207" s="1310"/>
      <c r="M207" s="1310"/>
      <c r="N207" s="184"/>
      <c r="AH207" s="312"/>
      <c r="AI207" s="312"/>
      <c r="AK207" s="311"/>
      <c r="AL207" s="312"/>
    </row>
    <row r="208" spans="1:38" s="267" customFormat="1" ht="19.5" hidden="1" customHeight="1">
      <c r="A208" s="320" t="e">
        <f>#REF!</f>
        <v>#REF!</v>
      </c>
      <c r="B208" s="320"/>
      <c r="C208" s="320"/>
      <c r="D208" s="320"/>
      <c r="E208" s="320"/>
      <c r="F208" s="320"/>
      <c r="G208" s="320"/>
      <c r="H208" s="320"/>
      <c r="I208" s="308" t="e">
        <f>#REF!</f>
        <v>#REF!</v>
      </c>
      <c r="J208" s="1310" t="e">
        <f>#REF!</f>
        <v>#REF!</v>
      </c>
      <c r="K208" s="1310"/>
      <c r="L208" s="1310"/>
      <c r="M208" s="1310"/>
      <c r="N208" s="184"/>
      <c r="AH208" s="312"/>
      <c r="AI208" s="312"/>
      <c r="AK208" s="312"/>
      <c r="AL208" s="312"/>
    </row>
    <row r="209" spans="1:38" s="267" customFormat="1" ht="33" hidden="1" customHeight="1">
      <c r="A209" s="314" t="e">
        <f>#REF!</f>
        <v>#REF!</v>
      </c>
      <c r="B209" s="314"/>
      <c r="C209" s="314"/>
      <c r="D209" s="314"/>
      <c r="E209" s="314"/>
      <c r="F209" s="314"/>
      <c r="G209" s="314"/>
      <c r="H209" s="314"/>
      <c r="I209" s="308" t="e">
        <f>#REF!</f>
        <v>#REF!</v>
      </c>
      <c r="J209" s="1310"/>
      <c r="K209" s="1310"/>
      <c r="L209" s="1310"/>
      <c r="M209" s="1310"/>
      <c r="N209" s="184"/>
      <c r="AH209" s="312"/>
      <c r="AI209" s="312"/>
      <c r="AK209" s="312"/>
      <c r="AL209" s="312"/>
    </row>
    <row r="210" spans="1:38" s="267" customFormat="1" ht="19.5" hidden="1" customHeight="1">
      <c r="A210" s="309" t="e">
        <f>#REF!</f>
        <v>#REF!</v>
      </c>
      <c r="B210" s="309"/>
      <c r="C210" s="309"/>
      <c r="D210" s="309"/>
      <c r="E210" s="309"/>
      <c r="F210" s="309"/>
      <c r="G210" s="309"/>
      <c r="H210" s="309"/>
      <c r="I210" s="310" t="e">
        <f>#REF!</f>
        <v>#REF!</v>
      </c>
      <c r="J210" s="1310" t="e">
        <f>#REF!</f>
        <v>#REF!</v>
      </c>
      <c r="K210" s="1310"/>
      <c r="L210" s="1310"/>
      <c r="M210" s="1310"/>
      <c r="N210" s="184"/>
      <c r="AH210" s="312"/>
      <c r="AI210" s="312"/>
      <c r="AK210" s="311"/>
      <c r="AL210" s="312"/>
    </row>
    <row r="211" spans="1:38" s="267" customFormat="1" ht="19.5" hidden="1" customHeight="1">
      <c r="A211" s="309" t="e">
        <f>#REF!</f>
        <v>#REF!</v>
      </c>
      <c r="B211" s="309"/>
      <c r="C211" s="309"/>
      <c r="D211" s="309"/>
      <c r="E211" s="309"/>
      <c r="F211" s="309"/>
      <c r="G211" s="309"/>
      <c r="H211" s="309"/>
      <c r="I211" s="310" t="e">
        <f>#REF!</f>
        <v>#REF!</v>
      </c>
      <c r="J211" s="1310" t="e">
        <f>#REF!</f>
        <v>#REF!</v>
      </c>
      <c r="K211" s="1310"/>
      <c r="L211" s="1310"/>
      <c r="M211" s="1310"/>
      <c r="N211" s="184"/>
      <c r="AH211" s="312"/>
      <c r="AI211" s="312"/>
      <c r="AK211" s="311"/>
      <c r="AL211" s="312"/>
    </row>
    <row r="212" spans="1:38" s="267" customFormat="1" ht="32.25" hidden="1" customHeight="1">
      <c r="A212" s="309" t="e">
        <f>#REF!</f>
        <v>#REF!</v>
      </c>
      <c r="B212" s="309"/>
      <c r="C212" s="309"/>
      <c r="D212" s="309"/>
      <c r="E212" s="309"/>
      <c r="F212" s="309"/>
      <c r="G212" s="309"/>
      <c r="H212" s="309"/>
      <c r="I212" s="310" t="e">
        <f>#REF!</f>
        <v>#REF!</v>
      </c>
      <c r="J212" s="1310" t="e">
        <f>#REF!</f>
        <v>#REF!</v>
      </c>
      <c r="K212" s="1310"/>
      <c r="L212" s="1310"/>
      <c r="M212" s="1310"/>
      <c r="N212" s="184"/>
      <c r="AH212" s="312"/>
      <c r="AI212" s="312"/>
      <c r="AK212" s="311"/>
      <c r="AL212" s="312"/>
    </row>
    <row r="213" spans="1:38" s="267" customFormat="1" ht="19.5" hidden="1" customHeight="1">
      <c r="A213" s="309" t="e">
        <f>#REF!</f>
        <v>#REF!</v>
      </c>
      <c r="B213" s="309"/>
      <c r="C213" s="309"/>
      <c r="D213" s="309"/>
      <c r="E213" s="309"/>
      <c r="F213" s="309"/>
      <c r="G213" s="309"/>
      <c r="H213" s="309"/>
      <c r="I213" s="310" t="e">
        <f>#REF!</f>
        <v>#REF!</v>
      </c>
      <c r="J213" s="1310" t="e">
        <f>#REF!</f>
        <v>#REF!</v>
      </c>
      <c r="K213" s="1310"/>
      <c r="L213" s="1310"/>
      <c r="M213" s="1310"/>
      <c r="N213" s="184"/>
      <c r="AH213" s="312"/>
      <c r="AI213" s="312"/>
      <c r="AK213" s="311"/>
      <c r="AL213" s="312"/>
    </row>
    <row r="214" spans="1:38" s="267" customFormat="1" ht="19.5" hidden="1" customHeight="1">
      <c r="A214" s="313"/>
      <c r="B214" s="313"/>
      <c r="C214" s="313"/>
      <c r="D214" s="313"/>
      <c r="E214" s="313"/>
      <c r="F214" s="313"/>
      <c r="G214" s="313"/>
      <c r="H214" s="313"/>
      <c r="I214" s="308" t="e">
        <f>#REF!</f>
        <v>#REF!</v>
      </c>
      <c r="J214" s="1310" t="e">
        <f>#REF!</f>
        <v>#REF!</v>
      </c>
      <c r="K214" s="1310"/>
      <c r="L214" s="1310"/>
      <c r="M214" s="1310"/>
      <c r="N214" s="186"/>
      <c r="AH214" s="312"/>
      <c r="AI214" s="312"/>
      <c r="AK214" s="312"/>
      <c r="AL214" s="312"/>
    </row>
    <row r="215" spans="1:38" s="267" customFormat="1" hidden="1">
      <c r="A215" s="316"/>
      <c r="B215" s="316"/>
      <c r="C215" s="316"/>
      <c r="D215" s="316"/>
      <c r="E215" s="316"/>
      <c r="F215" s="316"/>
      <c r="G215" s="316"/>
      <c r="H215" s="316"/>
      <c r="I215" s="308" t="e">
        <f>#REF!</f>
        <v>#REF!</v>
      </c>
      <c r="J215" s="1310" t="e">
        <f>#REF!</f>
        <v>#REF!</v>
      </c>
      <c r="K215" s="1310"/>
      <c r="L215" s="1310"/>
      <c r="M215" s="1310"/>
      <c r="N215" s="186"/>
      <c r="AH215" s="312"/>
      <c r="AI215" s="312"/>
      <c r="AK215" s="312"/>
      <c r="AL215" s="312"/>
    </row>
    <row r="216" spans="1:38" s="267" customFormat="1" ht="19.5" hidden="1" customHeight="1">
      <c r="A216" s="317"/>
      <c r="B216" s="317"/>
      <c r="C216" s="317"/>
      <c r="D216" s="317"/>
      <c r="E216" s="317"/>
      <c r="F216" s="317"/>
      <c r="G216" s="317"/>
      <c r="H216" s="317"/>
      <c r="I216" s="308" t="e">
        <f>#REF!</f>
        <v>#REF!</v>
      </c>
      <c r="J216" s="1310" t="e">
        <f>#REF!</f>
        <v>#REF!</v>
      </c>
      <c r="K216" s="1310"/>
      <c r="L216" s="1310"/>
      <c r="M216" s="1310"/>
      <c r="N216" s="186"/>
      <c r="AH216" s="312"/>
      <c r="AI216" s="312"/>
      <c r="AK216" s="312"/>
      <c r="AL216" s="312"/>
    </row>
    <row r="217" spans="1:38" s="182" customFormat="1">
      <c r="A217" s="228"/>
      <c r="B217" s="228"/>
      <c r="C217" s="228"/>
      <c r="D217" s="228"/>
      <c r="E217" s="228"/>
      <c r="F217" s="228"/>
      <c r="G217" s="228"/>
      <c r="H217" s="228"/>
      <c r="I217" s="221"/>
      <c r="J217" s="1299"/>
      <c r="K217" s="1299"/>
      <c r="L217" s="1299"/>
      <c r="M217" s="1299"/>
      <c r="N217" s="256"/>
      <c r="O217" s="267"/>
    </row>
    <row r="218" spans="1:38" s="182" customFormat="1">
      <c r="A218" s="203"/>
      <c r="B218" s="203"/>
      <c r="C218" s="203"/>
      <c r="D218" s="203"/>
      <c r="E218" s="203"/>
      <c r="F218" s="203"/>
      <c r="G218" s="203"/>
      <c r="H218" s="203"/>
      <c r="I218" s="191"/>
      <c r="J218" s="191"/>
      <c r="K218" s="191"/>
      <c r="L218" s="191"/>
      <c r="M218" s="191"/>
      <c r="N218" s="256"/>
      <c r="O218" s="267"/>
    </row>
    <row r="219" spans="1:38" s="182" customFormat="1">
      <c r="A219" s="203"/>
      <c r="B219" s="203"/>
      <c r="C219" s="203"/>
      <c r="D219" s="203"/>
      <c r="E219" s="203"/>
      <c r="F219" s="203"/>
      <c r="G219" s="203"/>
      <c r="H219" s="203"/>
      <c r="I219" s="191"/>
      <c r="J219" s="191"/>
      <c r="K219" s="191"/>
      <c r="L219" s="191"/>
      <c r="M219" s="191"/>
      <c r="N219" s="256"/>
      <c r="O219" s="267"/>
    </row>
  </sheetData>
  <sheetProtection password="CA62" sheet="1" formatColumns="0" formatRows="0" selectLockedCells="1"/>
  <customSheetViews>
    <customSheetView guid="{27692A7A-85BA-4DA9-9577-437354D3D238}"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7"/>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4"/>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5"/>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483E1266-F7EB-4547-BBEC-59BD72B9AE8B}"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0DE27404-F295-4A50-BC3B-2A3EAECFCACC}"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N20">
    <cfRule type="expression" dxfId="15" priority="49" stopIfTrue="1">
      <formula>#REF!=""</formula>
    </cfRule>
  </conditionalFormatting>
  <conditionalFormatting sqref="L18">
    <cfRule type="expression" dxfId="14" priority="29" stopIfTrue="1">
      <formula>K18&gt;0</formula>
    </cfRule>
  </conditionalFormatting>
  <conditionalFormatting sqref="N17">
    <cfRule type="expression" dxfId="13" priority="24" stopIfTrue="1">
      <formula>#REF!=""</formula>
    </cfRule>
  </conditionalFormatting>
  <conditionalFormatting sqref="L17">
    <cfRule type="expression" dxfId="12" priority="23" stopIfTrue="1">
      <formula>K17&gt;0</formula>
    </cfRule>
  </conditionalFormatting>
  <conditionalFormatting sqref="F17">
    <cfRule type="expression" dxfId="11" priority="4" stopIfTrue="1">
      <formula>E17&gt;0</formula>
    </cfRule>
  </conditionalFormatting>
  <conditionalFormatting sqref="F18">
    <cfRule type="expression" dxfId="10" priority="3" stopIfTrue="1">
      <formula>E18&gt;0</formula>
    </cfRule>
  </conditionalFormatting>
  <conditionalFormatting sqref="H17:H18">
    <cfRule type="expression" dxfId="9" priority="2" stopIfTrue="1">
      <formula>G17&gt;0</formula>
    </cfRule>
  </conditionalFormatting>
  <conditionalFormatting sqref="N18">
    <cfRule type="expression" dxfId="8"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Specification No.: CC/NT/W-TW/DOM/A04/25/01234</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295" t="str">
        <f>Cover!$B$2</f>
        <v xml:space="preserve">Transmission Line Package TL01 for construction of 132kV D/C (Single HTLS Equivalent Panther) Transmission line from Rammam-III HEP to POWERGRID Rangpo Substation under Consultancy services to NTPC Ltd. </v>
      </c>
      <c r="B3" s="1295"/>
      <c r="C3" s="1295"/>
      <c r="D3" s="1295"/>
      <c r="E3" s="1295"/>
      <c r="F3" s="1295"/>
      <c r="G3" s="1295"/>
      <c r="I3" s="267"/>
      <c r="J3" s="267"/>
      <c r="K3" s="267"/>
      <c r="L3" s="267"/>
      <c r="AD3" s="197" t="s">
        <v>224</v>
      </c>
      <c r="AF3" s="218">
        <f>IF(ISERROR(#REF!/('Sch-6'!D14+'Sch-6'!D16+'Sch-6'!D18)),0,#REF!/( 'Sch-6'!D14+'Sch-6'!D16+'Sch-6'!D18))</f>
        <v>0</v>
      </c>
    </row>
    <row r="4" spans="1:35" ht="21.95" customHeight="1">
      <c r="A4" s="1248" t="s">
        <v>396</v>
      </c>
      <c r="B4" s="1248"/>
      <c r="C4" s="1248"/>
      <c r="D4" s="1248"/>
      <c r="E4" s="1248"/>
      <c r="F4" s="1248"/>
      <c r="G4" s="1248"/>
      <c r="I4" s="267"/>
      <c r="J4" s="267"/>
      <c r="K4" s="267"/>
      <c r="L4" s="267"/>
      <c r="AD4" s="197" t="s">
        <v>226</v>
      </c>
      <c r="AF4" s="218" t="e">
        <f>#REF!</f>
        <v>#REF!</v>
      </c>
    </row>
    <row r="5" spans="1:35" ht="18.600000000000001" customHeight="1">
      <c r="A5" s="68"/>
      <c r="B5" s="107"/>
      <c r="C5" s="107"/>
      <c r="D5" s="107"/>
      <c r="E5" s="107"/>
      <c r="F5" s="107"/>
      <c r="G5" s="107"/>
      <c r="I5" s="267"/>
      <c r="J5" s="267"/>
      <c r="K5" s="267"/>
      <c r="L5" s="267"/>
      <c r="AD5" s="197" t="s">
        <v>379</v>
      </c>
      <c r="AF5" s="218">
        <f>IF(ISERROR(#REF!/#REF!),0,#REF! /#REF!)</f>
        <v>0</v>
      </c>
    </row>
    <row r="6" spans="1:35" ht="27.95" customHeight="1">
      <c r="A6" s="31" t="str">
        <f>'Sch-1'!A6</f>
        <v>Bidder’s Name and Address (Sole Bidder) :</v>
      </c>
      <c r="B6" s="41"/>
      <c r="C6" s="41"/>
      <c r="D6" s="41"/>
      <c r="E6" s="503" t="s">
        <v>91</v>
      </c>
      <c r="F6" s="41"/>
      <c r="G6" s="63"/>
      <c r="I6" s="267"/>
      <c r="J6" s="267"/>
      <c r="K6" s="267"/>
      <c r="L6" s="267"/>
      <c r="AD6" s="197" t="s">
        <v>380</v>
      </c>
      <c r="AF6" s="218" t="e">
        <f>#REF!</f>
        <v>#REF!</v>
      </c>
    </row>
    <row r="7" spans="1:35" ht="36" customHeight="1">
      <c r="A7" s="1297" t="str">
        <f>'Sch-1'!A7</f>
        <v/>
      </c>
      <c r="B7" s="1297"/>
      <c r="C7" s="1297"/>
      <c r="D7" s="422"/>
      <c r="E7" s="504" t="str">
        <f>'Sch-1'!M7</f>
        <v>Contracts Services, 3rd Floor</v>
      </c>
      <c r="F7" s="422"/>
      <c r="G7" s="62"/>
      <c r="I7" s="267"/>
      <c r="J7" s="267"/>
      <c r="K7" s="267"/>
      <c r="L7" s="267"/>
      <c r="AD7" s="197" t="s">
        <v>229</v>
      </c>
      <c r="AF7" s="218" t="e">
        <f>SUM(AF3:AF6)</f>
        <v>#REF!</v>
      </c>
    </row>
    <row r="8" spans="1:35" ht="27.95" customHeight="1">
      <c r="A8" s="42" t="s">
        <v>335</v>
      </c>
      <c r="B8" s="1262" t="str">
        <f>IF('Sch-1'!C8=0, "", 'Sch-1'!C8)</f>
        <v/>
      </c>
      <c r="C8" s="1262"/>
      <c r="D8" s="421"/>
      <c r="E8" s="504" t="str">
        <f>'Sch-1'!M8</f>
        <v>Power Grid Corporation of India Ltd.,</v>
      </c>
      <c r="F8" s="421"/>
      <c r="G8" s="62"/>
      <c r="I8" s="267"/>
      <c r="J8" s="267"/>
      <c r="K8" s="267"/>
      <c r="L8" s="267"/>
    </row>
    <row r="9" spans="1:35" ht="27.95" customHeight="1">
      <c r="A9" s="42" t="s">
        <v>336</v>
      </c>
      <c r="B9" s="1262" t="str">
        <f>IF('Sch-1'!C9=0, "", 'Sch-1'!C9)</f>
        <v/>
      </c>
      <c r="C9" s="1262"/>
      <c r="D9" s="421"/>
      <c r="E9" s="504" t="str">
        <f>'Sch-1'!M9</f>
        <v>"Saudamini", Plot No.-2</v>
      </c>
      <c r="F9" s="421"/>
      <c r="G9" s="62"/>
      <c r="I9" s="267"/>
      <c r="J9" s="267"/>
      <c r="K9" s="267"/>
      <c r="L9" s="267"/>
    </row>
    <row r="10" spans="1:35" ht="27.95" customHeight="1">
      <c r="A10" s="43"/>
      <c r="B10" s="1262" t="str">
        <f>IF('Sch-1'!C10=0, "", 'Sch-1'!C10)</f>
        <v/>
      </c>
      <c r="C10" s="1262"/>
      <c r="D10" s="421"/>
      <c r="E10" s="504" t="str">
        <f>'Sch-1'!M10</f>
        <v xml:space="preserve">Sector-29, </v>
      </c>
      <c r="F10" s="421"/>
      <c r="G10" s="1062"/>
      <c r="I10" s="267"/>
      <c r="J10" s="267"/>
      <c r="K10" s="267"/>
      <c r="L10" s="267"/>
      <c r="AD10" s="197" t="s">
        <v>230</v>
      </c>
      <c r="AF10" s="225">
        <f>'Sch-1'!AA10</f>
        <v>0</v>
      </c>
    </row>
    <row r="11" spans="1:35" ht="27.95" customHeight="1">
      <c r="A11" s="43"/>
      <c r="B11" s="1262" t="str">
        <f>IF('Sch-1'!C11=0, "", 'Sch-1'!C11)</f>
        <v/>
      </c>
      <c r="C11" s="1262"/>
      <c r="D11" s="421"/>
      <c r="E11" s="504" t="str">
        <f>'Sch-1'!M11</f>
        <v>Gurgaon (Haryana) - 122001</v>
      </c>
      <c r="F11" s="421"/>
      <c r="G11" s="1062"/>
      <c r="I11" s="267"/>
      <c r="J11" s="267"/>
      <c r="K11" s="267"/>
      <c r="L11" s="267"/>
      <c r="AD11" s="197"/>
      <c r="AF11" s="218"/>
    </row>
    <row r="12" spans="1:35" ht="18.600000000000001" customHeight="1">
      <c r="A12" s="43"/>
      <c r="B12" s="421"/>
      <c r="C12" s="421"/>
      <c r="D12" s="421"/>
      <c r="E12" s="421"/>
      <c r="F12" s="421"/>
      <c r="G12" s="1062"/>
      <c r="I12" s="267"/>
      <c r="J12" s="267"/>
      <c r="K12" s="267"/>
      <c r="L12" s="267"/>
      <c r="AD12" s="197"/>
      <c r="AF12" s="218"/>
    </row>
    <row r="13" spans="1:35" ht="27.95" customHeight="1">
      <c r="A13" s="1298" t="s">
        <v>397</v>
      </c>
      <c r="B13" s="1298"/>
      <c r="C13" s="1298"/>
      <c r="D13" s="1298"/>
      <c r="E13" s="1298"/>
      <c r="F13" s="1298"/>
      <c r="G13" s="1313"/>
      <c r="I13" s="267"/>
      <c r="J13" s="267"/>
      <c r="K13" s="267"/>
      <c r="L13" s="267"/>
    </row>
    <row r="14" spans="1:35" ht="33.75" customHeight="1">
      <c r="A14" s="108" t="s">
        <v>382</v>
      </c>
      <c r="B14" s="489" t="s">
        <v>386</v>
      </c>
      <c r="C14" s="489" t="s">
        <v>113</v>
      </c>
      <c r="D14" s="489" t="s">
        <v>214</v>
      </c>
      <c r="E14" s="489" t="s">
        <v>387</v>
      </c>
      <c r="F14" s="109" t="s">
        <v>388</v>
      </c>
      <c r="G14" s="306"/>
      <c r="I14" s="267"/>
      <c r="J14" s="267"/>
      <c r="K14" s="267"/>
      <c r="L14" s="267"/>
      <c r="AE14" s="1299" t="s">
        <v>390</v>
      </c>
      <c r="AF14" s="1299"/>
      <c r="AG14" s="199" t="s">
        <v>209</v>
      </c>
      <c r="AH14" s="1299" t="s">
        <v>391</v>
      </c>
      <c r="AI14" s="1299"/>
    </row>
    <row r="15" spans="1:35" s="426" customFormat="1">
      <c r="A15" s="509" t="s">
        <v>17</v>
      </c>
      <c r="B15" s="505" t="e">
        <f>'Sch-7'!#REF!</f>
        <v>#REF!</v>
      </c>
      <c r="C15" s="505"/>
      <c r="D15" s="505"/>
      <c r="E15" s="506"/>
      <c r="F15" s="507"/>
    </row>
    <row r="16" spans="1:35" s="426" customFormat="1">
      <c r="A16" s="510" t="s">
        <v>309</v>
      </c>
      <c r="B16" s="505" t="e">
        <f>'Sch-7'!#REF!</f>
        <v>#REF!</v>
      </c>
      <c r="C16" s="505" t="e">
        <f>'Sch-7'!#REF!</f>
        <v>#REF!</v>
      </c>
      <c r="D16" s="505" t="e">
        <f>'Sch-7'!#REF!</f>
        <v>#REF!</v>
      </c>
      <c r="E16" s="506" t="e">
        <f>'Sch-7'!#REF!</f>
        <v>#REF!</v>
      </c>
      <c r="F16" s="507" t="e">
        <f>IF(E16=0, "Included", IF(ISERROR(D16*E16), E16, D16*E16))</f>
        <v>#REF!</v>
      </c>
    </row>
    <row r="17" spans="1:35" s="426" customFormat="1">
      <c r="A17" s="510" t="s">
        <v>311</v>
      </c>
      <c r="B17" s="505" t="e">
        <f>'Sch-7'!#REF!</f>
        <v>#REF!</v>
      </c>
      <c r="C17" s="505" t="e">
        <f>'Sch-7'!#REF!</f>
        <v>#REF!</v>
      </c>
      <c r="D17" s="505" t="e">
        <f>'Sch-7'!#REF!</f>
        <v>#REF!</v>
      </c>
      <c r="E17" s="506" t="e">
        <f>'Sch-7'!#REF!</f>
        <v>#REF!</v>
      </c>
      <c r="F17" s="507" t="e">
        <f>IF(E17=0, "Included", IF(ISERROR(D17*E17), E17, D17*E17))</f>
        <v>#REF!</v>
      </c>
    </row>
    <row r="18" spans="1:35" s="426" customFormat="1" ht="15.75">
      <c r="A18" s="513"/>
      <c r="B18" s="515" t="s">
        <v>398</v>
      </c>
      <c r="C18" s="515"/>
      <c r="D18" s="515"/>
      <c r="E18" s="515"/>
      <c r="F18" s="516" t="e">
        <f>SUM(F16:F17)</f>
        <v>#REF!</v>
      </c>
    </row>
    <row r="19" spans="1:35" s="426" customFormat="1" ht="15.75">
      <c r="A19" s="514"/>
      <c r="B19" s="515" t="s">
        <v>399</v>
      </c>
      <c r="C19" s="515"/>
      <c r="D19" s="515"/>
      <c r="E19" s="515"/>
      <c r="F19" s="517" t="e">
        <f>F18</f>
        <v>#REF!</v>
      </c>
    </row>
    <row r="20" spans="1:35" ht="18.600000000000001" customHeight="1">
      <c r="A20" s="1075"/>
      <c r="B20" s="300"/>
      <c r="C20" s="300"/>
      <c r="D20" s="300"/>
      <c r="E20" s="300"/>
      <c r="F20" s="300"/>
      <c r="G20" s="502"/>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400</v>
      </c>
      <c r="AE21" s="227" t="e">
        <f>#REF!-#REF!</f>
        <v>#REF!</v>
      </c>
      <c r="AG21" s="255" t="s">
        <v>401</v>
      </c>
      <c r="AH21" s="227" t="e">
        <f>#REF!-#REF!</f>
        <v>#REF!</v>
      </c>
    </row>
    <row r="22" spans="1:35" ht="18.600000000000001" customHeight="1">
      <c r="A22" s="1314"/>
      <c r="B22" s="1314"/>
      <c r="C22" s="1314"/>
      <c r="D22" s="1314"/>
      <c r="E22" s="1314"/>
      <c r="F22" s="1314"/>
      <c r="G22" s="1314"/>
      <c r="I22" s="267"/>
      <c r="J22" s="267"/>
      <c r="K22" s="267"/>
      <c r="L22" s="267"/>
      <c r="AD22" s="182" t="s">
        <v>209</v>
      </c>
      <c r="AE22" s="255" t="e">
        <f>IF(#REF!&gt;0,#REF!&amp; " Item(s) in Sch-3", "")</f>
        <v>#REF!</v>
      </c>
      <c r="AF22" s="227"/>
    </row>
    <row r="23" spans="1:35" ht="27.95" customHeight="1">
      <c r="A23" s="371"/>
      <c r="B23" s="371"/>
      <c r="C23" s="1241" t="s">
        <v>402</v>
      </c>
      <c r="D23" s="1241"/>
      <c r="E23" s="1241"/>
      <c r="F23" s="1241"/>
      <c r="G23" s="1241"/>
      <c r="I23" s="267"/>
      <c r="J23" s="267"/>
      <c r="K23" s="267"/>
      <c r="L23" s="267"/>
      <c r="AE23" s="255"/>
      <c r="AF23" s="227"/>
    </row>
    <row r="24" spans="1:35" ht="27.95" customHeight="1">
      <c r="A24" s="99" t="s">
        <v>192</v>
      </c>
      <c r="B24" s="114" t="str">
        <f>'Sch-1'!B97</f>
        <v>--</v>
      </c>
      <c r="C24" s="1241" t="str">
        <f>"Printed Name   : " &amp; 'Sch-1'!M98</f>
        <v xml:space="preserve">Printed Name   : </v>
      </c>
      <c r="D24" s="1241"/>
      <c r="E24" s="1241"/>
      <c r="F24" s="1241"/>
      <c r="G24" s="1241"/>
      <c r="I24" s="267"/>
      <c r="J24" s="267"/>
      <c r="K24" s="267"/>
      <c r="L24" s="267"/>
    </row>
    <row r="25" spans="1:35" ht="27.95" customHeight="1">
      <c r="A25" s="99" t="s">
        <v>193</v>
      </c>
      <c r="B25" s="110" t="str">
        <f>'Sch-1'!B98</f>
        <v/>
      </c>
      <c r="C25" s="1241" t="str">
        <f>"Designation      : " &amp; 'Sch-1'!M99</f>
        <v xml:space="preserve">Designation      : </v>
      </c>
      <c r="D25" s="1241"/>
      <c r="E25" s="1241"/>
      <c r="F25" s="1241"/>
      <c r="G25" s="1241"/>
      <c r="I25" s="267"/>
      <c r="J25" s="267"/>
      <c r="K25" s="267"/>
      <c r="L25" s="267"/>
    </row>
    <row r="26" spans="1:35" ht="27.95" customHeight="1">
      <c r="A26" s="89"/>
      <c r="B26" s="88"/>
      <c r="C26" s="1241" t="s">
        <v>403</v>
      </c>
      <c r="D26" s="1241"/>
      <c r="E26" s="1241"/>
      <c r="F26" s="1241"/>
      <c r="G26" s="1241"/>
      <c r="I26" s="267"/>
      <c r="J26" s="267"/>
      <c r="K26" s="267"/>
      <c r="L26" s="267"/>
    </row>
    <row r="27" spans="1:35" ht="27.95" customHeight="1">
      <c r="A27" s="89"/>
      <c r="B27" s="88"/>
      <c r="C27" s="300"/>
      <c r="D27" s="300"/>
      <c r="E27" s="300"/>
      <c r="F27" s="300"/>
      <c r="G27" s="300"/>
      <c r="I27" s="267"/>
      <c r="J27" s="267"/>
      <c r="K27" s="267"/>
      <c r="L27" s="267"/>
    </row>
    <row r="28" spans="1:35" ht="36.75" customHeight="1">
      <c r="A28" s="111" t="s">
        <v>394</v>
      </c>
      <c r="B28" s="1315" t="s">
        <v>395</v>
      </c>
      <c r="C28" s="1315"/>
      <c r="D28" s="1315"/>
      <c r="E28" s="1315"/>
      <c r="F28" s="1315"/>
      <c r="G28" s="1315"/>
      <c r="I28" s="267"/>
      <c r="J28" s="267"/>
      <c r="K28" s="267"/>
      <c r="L28" s="267"/>
    </row>
    <row r="29" spans="1:35" ht="31.5" customHeight="1">
      <c r="A29" s="1069"/>
      <c r="B29" s="1061"/>
      <c r="C29" s="1061"/>
      <c r="D29" s="1061"/>
      <c r="E29" s="1061"/>
      <c r="F29" s="1061"/>
      <c r="G29" s="1061"/>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Specification No.: CC/NT/W-TW/DOM/A04/25/01234</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295" t="str">
        <f t="shared" ref="A106:C107" si="0">A3</f>
        <v xml:space="preserve">Transmission Line Package TL01 for construction of 132kV D/C (Single HTLS Equivalent Panther) Transmission line from Rammam-III HEP to POWERGRID Rangpo Substation under Consultancy services to NTPC Ltd. </v>
      </c>
      <c r="B106" s="1295">
        <f t="shared" si="0"/>
        <v>0</v>
      </c>
      <c r="C106" s="1295">
        <f t="shared" si="0"/>
        <v>0</v>
      </c>
      <c r="D106" s="1295"/>
      <c r="E106" s="1295"/>
      <c r="F106" s="1295"/>
      <c r="G106" s="1295">
        <f>G3</f>
        <v>0</v>
      </c>
      <c r="H106" s="186"/>
    </row>
    <row r="107" spans="1:12" s="267" customFormat="1" hidden="1">
      <c r="A107" s="1296" t="str">
        <f t="shared" si="0"/>
        <v>(SCHEDULE OF RATES AND PRICES : TYPE TEST CHARGES)</v>
      </c>
      <c r="B107" s="1296">
        <f t="shared" si="0"/>
        <v>0</v>
      </c>
      <c r="C107" s="1296">
        <f t="shared" si="0"/>
        <v>0</v>
      </c>
      <c r="D107" s="1296"/>
      <c r="E107" s="1296"/>
      <c r="F107" s="1296"/>
      <c r="G107" s="1296">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297" t="str">
        <f>A7</f>
        <v/>
      </c>
      <c r="B110" s="1297">
        <f t="shared" ref="B110:C114" si="2">B7</f>
        <v>0</v>
      </c>
      <c r="C110" s="1297">
        <f t="shared" si="2"/>
        <v>0</v>
      </c>
      <c r="D110" s="422"/>
      <c r="E110" s="422"/>
      <c r="F110" s="422"/>
      <c r="G110" s="62">
        <f t="shared" si="1"/>
        <v>0</v>
      </c>
      <c r="H110" s="186"/>
    </row>
    <row r="111" spans="1:12" s="267" customFormat="1" hidden="1">
      <c r="A111" s="42" t="str">
        <f>A8</f>
        <v>Name     :</v>
      </c>
      <c r="B111" s="1262" t="str">
        <f t="shared" si="2"/>
        <v/>
      </c>
      <c r="C111" s="1262">
        <f t="shared" si="2"/>
        <v>0</v>
      </c>
      <c r="D111" s="421"/>
      <c r="E111" s="421"/>
      <c r="F111" s="421"/>
      <c r="G111" s="62">
        <f t="shared" si="1"/>
        <v>0</v>
      </c>
      <c r="H111" s="186"/>
    </row>
    <row r="112" spans="1:12" s="267" customFormat="1" hidden="1">
      <c r="A112" s="42" t="str">
        <f>A9</f>
        <v>Address :</v>
      </c>
      <c r="B112" s="1262" t="str">
        <f t="shared" si="2"/>
        <v/>
      </c>
      <c r="C112" s="1262">
        <f t="shared" si="2"/>
        <v>0</v>
      </c>
      <c r="D112" s="421"/>
      <c r="E112" s="421"/>
      <c r="F112" s="421"/>
      <c r="G112" s="62">
        <f t="shared" si="1"/>
        <v>0</v>
      </c>
      <c r="H112" s="186"/>
    </row>
    <row r="113" spans="1:35" s="267" customFormat="1" hidden="1">
      <c r="A113" s="43"/>
      <c r="B113" s="1262" t="str">
        <f t="shared" si="2"/>
        <v/>
      </c>
      <c r="C113" s="1262">
        <f t="shared" si="2"/>
        <v>0</v>
      </c>
      <c r="D113" s="421"/>
      <c r="E113" s="421"/>
      <c r="F113" s="421"/>
      <c r="G113" s="62">
        <f t="shared" si="1"/>
        <v>0</v>
      </c>
      <c r="H113" s="186"/>
    </row>
    <row r="114" spans="1:35" s="267" customFormat="1" hidden="1">
      <c r="A114" s="43"/>
      <c r="B114" s="1262" t="str">
        <f t="shared" si="2"/>
        <v/>
      </c>
      <c r="C114" s="1262">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12">
        <f>G14</f>
        <v>0</v>
      </c>
      <c r="D116" s="1312"/>
      <c r="E116" s="1312"/>
      <c r="F116" s="1312"/>
      <c r="G116" s="1312"/>
      <c r="H116" s="186"/>
      <c r="AE116" s="1312"/>
      <c r="AF116" s="1312"/>
      <c r="AH116" s="1312"/>
      <c r="AI116" s="1312"/>
    </row>
    <row r="117" spans="1:35" s="267" customFormat="1" hidden="1">
      <c r="A117" s="107" t="e">
        <f>#REF!</f>
        <v>#REF!</v>
      </c>
      <c r="B117" s="107" t="e">
        <f>#REF!</f>
        <v>#REF!</v>
      </c>
      <c r="C117" s="1311" t="e">
        <f>#REF!</f>
        <v>#REF!</v>
      </c>
      <c r="D117" s="1311"/>
      <c r="E117" s="1311"/>
      <c r="F117" s="1311"/>
      <c r="G117" s="1311"/>
      <c r="H117" s="186"/>
      <c r="AE117" s="1311"/>
      <c r="AF117" s="1311"/>
      <c r="AH117" s="1311"/>
      <c r="AI117" s="1311"/>
    </row>
    <row r="118" spans="1:35" s="267" customFormat="1" hidden="1">
      <c r="A118" s="307" t="e">
        <f>#REF!</f>
        <v>#REF!</v>
      </c>
      <c r="B118" s="308" t="e">
        <f>#REF!</f>
        <v>#REF!</v>
      </c>
      <c r="C118" s="1311"/>
      <c r="D118" s="1311"/>
      <c r="E118" s="1311"/>
      <c r="F118" s="1311"/>
      <c r="G118" s="1311"/>
      <c r="H118" s="186"/>
      <c r="AE118" s="1311"/>
      <c r="AF118" s="1311"/>
      <c r="AH118" s="1311"/>
      <c r="AI118" s="1311"/>
    </row>
    <row r="119" spans="1:35" s="267" customFormat="1" hidden="1">
      <c r="A119" s="309" t="e">
        <f>#REF!</f>
        <v>#REF!</v>
      </c>
      <c r="B119" s="310" t="e">
        <f>#REF!</f>
        <v>#REF!</v>
      </c>
      <c r="C119" s="1310" t="e">
        <f>#REF!</f>
        <v>#REF!</v>
      </c>
      <c r="D119" s="1310"/>
      <c r="E119" s="1310"/>
      <c r="F119" s="1310"/>
      <c r="G119" s="1310"/>
      <c r="H119" s="184"/>
      <c r="AE119" s="311"/>
      <c r="AF119" s="311"/>
      <c r="AH119" s="311"/>
      <c r="AI119" s="311"/>
    </row>
    <row r="120" spans="1:35" s="267" customFormat="1" hidden="1">
      <c r="A120" s="309" t="e">
        <f>#REF!</f>
        <v>#REF!</v>
      </c>
      <c r="B120" s="310" t="e">
        <f>#REF!</f>
        <v>#REF!</v>
      </c>
      <c r="C120" s="1310" t="e">
        <f>#REF!</f>
        <v>#REF!</v>
      </c>
      <c r="D120" s="1310"/>
      <c r="E120" s="1310"/>
      <c r="F120" s="1310"/>
      <c r="G120" s="1310"/>
      <c r="H120" s="184"/>
      <c r="AE120" s="312"/>
      <c r="AF120" s="312"/>
      <c r="AH120" s="311"/>
      <c r="AI120" s="312"/>
    </row>
    <row r="121" spans="1:35" s="267" customFormat="1" ht="20.100000000000001" hidden="1" customHeight="1">
      <c r="A121" s="313"/>
      <c r="B121" s="308" t="e">
        <f>#REF!</f>
        <v>#REF!</v>
      </c>
      <c r="C121" s="1310" t="e">
        <f>#REF!</f>
        <v>#REF!</v>
      </c>
      <c r="D121" s="1310"/>
      <c r="E121" s="1310"/>
      <c r="F121" s="1310"/>
      <c r="G121" s="1310"/>
      <c r="H121" s="186"/>
      <c r="AE121" s="312"/>
      <c r="AF121" s="312"/>
      <c r="AH121" s="312"/>
      <c r="AI121" s="312"/>
    </row>
    <row r="122" spans="1:35" s="267" customFormat="1" hidden="1">
      <c r="A122" s="307" t="e">
        <f>#REF!</f>
        <v>#REF!</v>
      </c>
      <c r="B122" s="308" t="e">
        <f>#REF!</f>
        <v>#REF!</v>
      </c>
      <c r="C122" s="1310"/>
      <c r="D122" s="1310"/>
      <c r="E122" s="1310"/>
      <c r="F122" s="1310"/>
      <c r="G122" s="1310"/>
      <c r="H122" s="186"/>
      <c r="AE122" s="1310"/>
      <c r="AF122" s="1310"/>
      <c r="AH122" s="1310"/>
      <c r="AI122" s="1310"/>
    </row>
    <row r="123" spans="1:35" s="267" customFormat="1" hidden="1">
      <c r="A123" s="314" t="e">
        <f>#REF!</f>
        <v>#REF!</v>
      </c>
      <c r="B123" s="308" t="e">
        <f>#REF!</f>
        <v>#REF!</v>
      </c>
      <c r="C123" s="1310"/>
      <c r="D123" s="1310"/>
      <c r="E123" s="1310"/>
      <c r="F123" s="1310"/>
      <c r="G123" s="1310"/>
      <c r="H123" s="186"/>
      <c r="AE123" s="1310"/>
      <c r="AF123" s="1310"/>
      <c r="AH123" s="1310"/>
      <c r="AI123" s="1310"/>
    </row>
    <row r="124" spans="1:35" s="267" customFormat="1" hidden="1">
      <c r="A124" s="315" t="e">
        <f>#REF!</f>
        <v>#REF!</v>
      </c>
      <c r="B124" s="308" t="e">
        <f>#REF!</f>
        <v>#REF!</v>
      </c>
      <c r="C124" s="1310"/>
      <c r="D124" s="1310"/>
      <c r="E124" s="1310"/>
      <c r="F124" s="1310"/>
      <c r="G124" s="1310"/>
      <c r="H124" s="186"/>
      <c r="AE124" s="1310"/>
      <c r="AF124" s="1310"/>
      <c r="AH124" s="1310"/>
      <c r="AI124" s="1310"/>
    </row>
    <row r="125" spans="1:35" s="267" customFormat="1" hidden="1">
      <c r="A125" s="309" t="e">
        <f>#REF!</f>
        <v>#REF!</v>
      </c>
      <c r="B125" s="310" t="e">
        <f>#REF!</f>
        <v>#REF!</v>
      </c>
      <c r="C125" s="1310" t="e">
        <f>#REF!</f>
        <v>#REF!</v>
      </c>
      <c r="D125" s="1310"/>
      <c r="E125" s="1310"/>
      <c r="F125" s="1310"/>
      <c r="G125" s="1310"/>
      <c r="H125" s="184"/>
      <c r="AE125" s="312"/>
      <c r="AF125" s="312"/>
      <c r="AH125" s="311"/>
      <c r="AI125" s="312"/>
    </row>
    <row r="126" spans="1:35" s="267" customFormat="1" hidden="1">
      <c r="A126" s="309" t="e">
        <f>#REF!</f>
        <v>#REF!</v>
      </c>
      <c r="B126" s="310" t="e">
        <f>#REF!</f>
        <v>#REF!</v>
      </c>
      <c r="C126" s="1310" t="e">
        <f>#REF!</f>
        <v>#REF!</v>
      </c>
      <c r="D126" s="1310"/>
      <c r="E126" s="1310"/>
      <c r="F126" s="1310"/>
      <c r="G126" s="1310"/>
      <c r="H126" s="184"/>
      <c r="AE126" s="312"/>
      <c r="AF126" s="312"/>
      <c r="AH126" s="311"/>
      <c r="AI126" s="312"/>
    </row>
    <row r="127" spans="1:35" s="267" customFormat="1" hidden="1">
      <c r="A127" s="309" t="e">
        <f>#REF!</f>
        <v>#REF!</v>
      </c>
      <c r="B127" s="310" t="e">
        <f>#REF!</f>
        <v>#REF!</v>
      </c>
      <c r="C127" s="1310" t="e">
        <f>#REF!</f>
        <v>#REF!</v>
      </c>
      <c r="D127" s="1310"/>
      <c r="E127" s="1310"/>
      <c r="F127" s="1310"/>
      <c r="G127" s="1310"/>
      <c r="H127" s="184"/>
      <c r="AE127" s="312"/>
      <c r="AF127" s="312"/>
      <c r="AH127" s="311"/>
      <c r="AI127" s="312"/>
    </row>
    <row r="128" spans="1:35" s="267" customFormat="1" hidden="1">
      <c r="A128" s="309" t="e">
        <f>#REF!</f>
        <v>#REF!</v>
      </c>
      <c r="B128" s="310" t="e">
        <f>#REF!</f>
        <v>#REF!</v>
      </c>
      <c r="C128" s="1310" t="e">
        <f>#REF!</f>
        <v>#REF!</v>
      </c>
      <c r="D128" s="1310"/>
      <c r="E128" s="1310"/>
      <c r="F128" s="1310"/>
      <c r="G128" s="1310"/>
      <c r="H128" s="184"/>
      <c r="AE128" s="312"/>
      <c r="AF128" s="312"/>
      <c r="AH128" s="311"/>
      <c r="AI128" s="312"/>
    </row>
    <row r="129" spans="1:35" s="267" customFormat="1" hidden="1">
      <c r="A129" s="309"/>
      <c r="B129" s="308" t="e">
        <f>#REF!</f>
        <v>#REF!</v>
      </c>
      <c r="C129" s="1310" t="e">
        <f>#REF!</f>
        <v>#REF!</v>
      </c>
      <c r="D129" s="1310"/>
      <c r="E129" s="1310"/>
      <c r="F129" s="1310"/>
      <c r="G129" s="1310"/>
      <c r="H129" s="184"/>
      <c r="AE129" s="312"/>
      <c r="AF129" s="312"/>
      <c r="AH129" s="312"/>
      <c r="AI129" s="312"/>
    </row>
    <row r="130" spans="1:35" s="267" customFormat="1" ht="20.100000000000001" hidden="1" customHeight="1">
      <c r="A130" s="315" t="e">
        <f>#REF!</f>
        <v>#REF!</v>
      </c>
      <c r="B130" s="308" t="e">
        <f>#REF!</f>
        <v>#REF!</v>
      </c>
      <c r="C130" s="1310"/>
      <c r="D130" s="1310"/>
      <c r="E130" s="1310"/>
      <c r="F130" s="1310"/>
      <c r="G130" s="1310"/>
      <c r="H130" s="184"/>
      <c r="AE130" s="312"/>
      <c r="AF130" s="312"/>
      <c r="AH130" s="312"/>
      <c r="AI130" s="312"/>
    </row>
    <row r="131" spans="1:35" s="267" customFormat="1" hidden="1">
      <c r="A131" s="309" t="e">
        <f>#REF!</f>
        <v>#REF!</v>
      </c>
      <c r="B131" s="310" t="e">
        <f>#REF!</f>
        <v>#REF!</v>
      </c>
      <c r="C131" s="1310" t="e">
        <f>#REF!</f>
        <v>#REF!</v>
      </c>
      <c r="D131" s="1310"/>
      <c r="E131" s="1310"/>
      <c r="F131" s="1310"/>
      <c r="G131" s="1310"/>
      <c r="H131" s="184"/>
      <c r="AE131" s="312"/>
      <c r="AF131" s="312"/>
      <c r="AH131" s="311"/>
      <c r="AI131" s="312"/>
    </row>
    <row r="132" spans="1:35" s="267" customFormat="1" hidden="1">
      <c r="A132" s="309" t="e">
        <f>#REF!</f>
        <v>#REF!</v>
      </c>
      <c r="B132" s="310" t="e">
        <f>#REF!</f>
        <v>#REF!</v>
      </c>
      <c r="C132" s="1310" t="e">
        <f>#REF!</f>
        <v>#REF!</v>
      </c>
      <c r="D132" s="1310"/>
      <c r="E132" s="1310"/>
      <c r="F132" s="1310"/>
      <c r="G132" s="1310"/>
      <c r="H132" s="184"/>
      <c r="AE132" s="312"/>
      <c r="AF132" s="312"/>
      <c r="AH132" s="311"/>
      <c r="AI132" s="312"/>
    </row>
    <row r="133" spans="1:35" s="267" customFormat="1" ht="20.100000000000001" hidden="1" customHeight="1">
      <c r="A133" s="309" t="e">
        <f>#REF!</f>
        <v>#REF!</v>
      </c>
      <c r="B133" s="310" t="e">
        <f>#REF!</f>
        <v>#REF!</v>
      </c>
      <c r="C133" s="1310" t="e">
        <f>#REF!</f>
        <v>#REF!</v>
      </c>
      <c r="D133" s="1310"/>
      <c r="E133" s="1310"/>
      <c r="F133" s="1310"/>
      <c r="G133" s="1310"/>
      <c r="H133" s="184"/>
      <c r="AE133" s="312"/>
      <c r="AF133" s="312"/>
      <c r="AH133" s="311"/>
      <c r="AI133" s="312"/>
    </row>
    <row r="134" spans="1:35" s="267" customFormat="1" hidden="1">
      <c r="A134" s="309" t="e">
        <f>#REF!</f>
        <v>#REF!</v>
      </c>
      <c r="B134" s="310" t="e">
        <f>#REF!</f>
        <v>#REF!</v>
      </c>
      <c r="C134" s="1310" t="e">
        <f>#REF!</f>
        <v>#REF!</v>
      </c>
      <c r="D134" s="1310"/>
      <c r="E134" s="1310"/>
      <c r="F134" s="1310"/>
      <c r="G134" s="1310"/>
      <c r="H134" s="184"/>
      <c r="AE134" s="312"/>
      <c r="AF134" s="312"/>
      <c r="AH134" s="311"/>
      <c r="AI134" s="312"/>
    </row>
    <row r="135" spans="1:35" s="268" customFormat="1" ht="20.100000000000001" hidden="1" customHeight="1">
      <c r="A135" s="316"/>
      <c r="B135" s="308" t="e">
        <f>#REF!</f>
        <v>#REF!</v>
      </c>
      <c r="C135" s="1310" t="e">
        <f>#REF!</f>
        <v>#REF!</v>
      </c>
      <c r="D135" s="1310"/>
      <c r="E135" s="1310"/>
      <c r="F135" s="1310"/>
      <c r="G135" s="1310"/>
      <c r="H135" s="184"/>
      <c r="AE135" s="312"/>
      <c r="AF135" s="312"/>
      <c r="AH135" s="312"/>
      <c r="AI135" s="312"/>
    </row>
    <row r="136" spans="1:35" s="267" customFormat="1" ht="24" hidden="1" customHeight="1">
      <c r="A136" s="315" t="e">
        <f>#REF!</f>
        <v>#REF!</v>
      </c>
      <c r="B136" s="308" t="e">
        <f>#REF!</f>
        <v>#REF!</v>
      </c>
      <c r="C136" s="1310"/>
      <c r="D136" s="1310"/>
      <c r="E136" s="1310"/>
      <c r="F136" s="1310"/>
      <c r="G136" s="1310"/>
      <c r="H136" s="184"/>
      <c r="AE136" s="312"/>
      <c r="AF136" s="312"/>
      <c r="AH136" s="312"/>
      <c r="AI136" s="312"/>
    </row>
    <row r="137" spans="1:35" s="267" customFormat="1" hidden="1">
      <c r="A137" s="309" t="e">
        <f>#REF!</f>
        <v>#REF!</v>
      </c>
      <c r="B137" s="310" t="e">
        <f>#REF!</f>
        <v>#REF!</v>
      </c>
      <c r="C137" s="1310" t="e">
        <f>#REF!</f>
        <v>#REF!</v>
      </c>
      <c r="D137" s="1310"/>
      <c r="E137" s="1310"/>
      <c r="F137" s="1310"/>
      <c r="G137" s="1310"/>
      <c r="H137" s="184"/>
      <c r="AE137" s="312"/>
      <c r="AF137" s="312"/>
      <c r="AH137" s="311"/>
      <c r="AI137" s="312"/>
    </row>
    <row r="138" spans="1:35" s="267" customFormat="1" hidden="1">
      <c r="A138" s="309" t="e">
        <f>#REF!</f>
        <v>#REF!</v>
      </c>
      <c r="B138" s="310" t="e">
        <f>#REF!</f>
        <v>#REF!</v>
      </c>
      <c r="C138" s="1310" t="e">
        <f>#REF!</f>
        <v>#REF!</v>
      </c>
      <c r="D138" s="1310"/>
      <c r="E138" s="1310"/>
      <c r="F138" s="1310"/>
      <c r="G138" s="1310"/>
      <c r="H138" s="184"/>
      <c r="AE138" s="312"/>
      <c r="AF138" s="312"/>
      <c r="AH138" s="311"/>
      <c r="AI138" s="312"/>
    </row>
    <row r="139" spans="1:35" s="267" customFormat="1" ht="33" hidden="1" customHeight="1">
      <c r="A139" s="309" t="e">
        <f>#REF!</f>
        <v>#REF!</v>
      </c>
      <c r="B139" s="310" t="e">
        <f>#REF!</f>
        <v>#REF!</v>
      </c>
      <c r="C139" s="1310" t="e">
        <f>#REF!</f>
        <v>#REF!</v>
      </c>
      <c r="D139" s="1310"/>
      <c r="E139" s="1310"/>
      <c r="F139" s="1310"/>
      <c r="G139" s="1310"/>
      <c r="H139" s="184"/>
      <c r="AE139" s="312"/>
      <c r="AF139" s="312"/>
      <c r="AH139" s="311"/>
      <c r="AI139" s="312"/>
    </row>
    <row r="140" spans="1:35" s="268" customFormat="1" ht="20.100000000000001" hidden="1" customHeight="1">
      <c r="A140" s="309"/>
      <c r="B140" s="308" t="e">
        <f>#REF!</f>
        <v>#REF!</v>
      </c>
      <c r="C140" s="1310" t="e">
        <f>#REF!</f>
        <v>#REF!</v>
      </c>
      <c r="D140" s="1310"/>
      <c r="E140" s="1310"/>
      <c r="F140" s="1310"/>
      <c r="G140" s="1310"/>
      <c r="H140" s="184"/>
      <c r="AE140" s="312"/>
      <c r="AF140" s="312"/>
      <c r="AH140" s="312"/>
      <c r="AI140" s="312"/>
    </row>
    <row r="141" spans="1:35" s="267" customFormat="1" ht="20.100000000000001" hidden="1" customHeight="1">
      <c r="A141" s="315" t="e">
        <f>#REF!</f>
        <v>#REF!</v>
      </c>
      <c r="B141" s="308" t="e">
        <f>#REF!</f>
        <v>#REF!</v>
      </c>
      <c r="C141" s="1310"/>
      <c r="D141" s="1310"/>
      <c r="E141" s="1310"/>
      <c r="F141" s="1310"/>
      <c r="G141" s="1310"/>
      <c r="H141" s="184"/>
      <c r="AE141" s="312"/>
      <c r="AF141" s="312"/>
      <c r="AH141" s="312"/>
      <c r="AI141" s="312"/>
    </row>
    <row r="142" spans="1:35" s="267" customFormat="1" hidden="1">
      <c r="A142" s="309" t="e">
        <f>#REF!</f>
        <v>#REF!</v>
      </c>
      <c r="B142" s="310" t="e">
        <f>#REF!</f>
        <v>#REF!</v>
      </c>
      <c r="C142" s="1310" t="e">
        <f>#REF!</f>
        <v>#REF!</v>
      </c>
      <c r="D142" s="1310"/>
      <c r="E142" s="1310"/>
      <c r="F142" s="1310"/>
      <c r="G142" s="1310"/>
      <c r="H142" s="184"/>
      <c r="AE142" s="312"/>
      <c r="AF142" s="312"/>
      <c r="AH142" s="311"/>
      <c r="AI142" s="312"/>
    </row>
    <row r="143" spans="1:35" s="267" customFormat="1" hidden="1">
      <c r="A143" s="309" t="e">
        <f>#REF!</f>
        <v>#REF!</v>
      </c>
      <c r="B143" s="310" t="e">
        <f>#REF!</f>
        <v>#REF!</v>
      </c>
      <c r="C143" s="1310" t="e">
        <f>#REF!</f>
        <v>#REF!</v>
      </c>
      <c r="D143" s="1310"/>
      <c r="E143" s="1310"/>
      <c r="F143" s="1310"/>
      <c r="G143" s="1310"/>
      <c r="H143" s="184"/>
      <c r="AE143" s="312"/>
      <c r="AF143" s="312"/>
      <c r="AH143" s="311"/>
      <c r="AI143" s="312"/>
    </row>
    <row r="144" spans="1:35" s="267" customFormat="1" hidden="1">
      <c r="A144" s="309" t="e">
        <f>#REF!</f>
        <v>#REF!</v>
      </c>
      <c r="B144" s="310" t="e">
        <f>#REF!</f>
        <v>#REF!</v>
      </c>
      <c r="C144" s="1310" t="e">
        <f>#REF!</f>
        <v>#REF!</v>
      </c>
      <c r="D144" s="1310"/>
      <c r="E144" s="1310"/>
      <c r="F144" s="1310"/>
      <c r="G144" s="1310"/>
      <c r="H144" s="184"/>
      <c r="AE144" s="312"/>
      <c r="AF144" s="312"/>
      <c r="AH144" s="311"/>
      <c r="AI144" s="312"/>
    </row>
    <row r="145" spans="1:35" s="267" customFormat="1" hidden="1">
      <c r="A145" s="309"/>
      <c r="B145" s="308" t="e">
        <f>#REF!</f>
        <v>#REF!</v>
      </c>
      <c r="C145" s="1310" t="e">
        <f>#REF!</f>
        <v>#REF!</v>
      </c>
      <c r="D145" s="1310"/>
      <c r="E145" s="1310"/>
      <c r="F145" s="1310"/>
      <c r="G145" s="1310"/>
      <c r="H145" s="184"/>
      <c r="AE145" s="312"/>
      <c r="AF145" s="312"/>
      <c r="AH145" s="312"/>
      <c r="AI145" s="312"/>
    </row>
    <row r="146" spans="1:35" s="267" customFormat="1" ht="20.100000000000001" hidden="1" customHeight="1">
      <c r="A146" s="315" t="e">
        <f>#REF!</f>
        <v>#REF!</v>
      </c>
      <c r="B146" s="308" t="e">
        <f>#REF!</f>
        <v>#REF!</v>
      </c>
      <c r="C146" s="1310"/>
      <c r="D146" s="1310"/>
      <c r="E146" s="1310"/>
      <c r="F146" s="1310"/>
      <c r="G146" s="1310"/>
      <c r="H146" s="184"/>
      <c r="AE146" s="312"/>
      <c r="AF146" s="312"/>
      <c r="AH146" s="312"/>
      <c r="AI146" s="312"/>
    </row>
    <row r="147" spans="1:35" s="267" customFormat="1" hidden="1">
      <c r="A147" s="309" t="e">
        <f>#REF!</f>
        <v>#REF!</v>
      </c>
      <c r="B147" s="310" t="e">
        <f>#REF!</f>
        <v>#REF!</v>
      </c>
      <c r="C147" s="1310" t="e">
        <f>#REF!</f>
        <v>#REF!</v>
      </c>
      <c r="D147" s="1310"/>
      <c r="E147" s="1310"/>
      <c r="F147" s="1310"/>
      <c r="G147" s="1310"/>
      <c r="H147" s="184"/>
      <c r="AE147" s="312"/>
      <c r="AF147" s="312"/>
      <c r="AH147" s="311"/>
      <c r="AI147" s="312"/>
    </row>
    <row r="148" spans="1:35" s="267" customFormat="1" hidden="1">
      <c r="A148" s="309" t="e">
        <f>#REF!</f>
        <v>#REF!</v>
      </c>
      <c r="B148" s="310" t="e">
        <f>#REF!</f>
        <v>#REF!</v>
      </c>
      <c r="C148" s="1310" t="e">
        <f>#REF!</f>
        <v>#REF!</v>
      </c>
      <c r="D148" s="1310"/>
      <c r="E148" s="1310"/>
      <c r="F148" s="1310"/>
      <c r="G148" s="1310"/>
      <c r="H148" s="184"/>
      <c r="AE148" s="312"/>
      <c r="AF148" s="312"/>
      <c r="AH148" s="311"/>
      <c r="AI148" s="312"/>
    </row>
    <row r="149" spans="1:35" s="267" customFormat="1" hidden="1">
      <c r="A149" s="309" t="e">
        <f>#REF!</f>
        <v>#REF!</v>
      </c>
      <c r="B149" s="310" t="e">
        <f>#REF!</f>
        <v>#REF!</v>
      </c>
      <c r="C149" s="1310" t="e">
        <f>#REF!</f>
        <v>#REF!</v>
      </c>
      <c r="D149" s="1310"/>
      <c r="E149" s="1310"/>
      <c r="F149" s="1310"/>
      <c r="G149" s="1310"/>
      <c r="H149" s="184"/>
      <c r="AE149" s="312"/>
      <c r="AF149" s="312"/>
      <c r="AH149" s="311"/>
      <c r="AI149" s="312"/>
    </row>
    <row r="150" spans="1:35" s="267" customFormat="1" hidden="1">
      <c r="A150" s="309" t="e">
        <f>#REF!</f>
        <v>#REF!</v>
      </c>
      <c r="B150" s="310" t="e">
        <f>#REF!</f>
        <v>#REF!</v>
      </c>
      <c r="C150" s="1310" t="e">
        <f>#REF!</f>
        <v>#REF!</v>
      </c>
      <c r="D150" s="1310"/>
      <c r="E150" s="1310"/>
      <c r="F150" s="1310"/>
      <c r="G150" s="1310"/>
      <c r="H150" s="184"/>
      <c r="AE150" s="312"/>
      <c r="AF150" s="312"/>
      <c r="AH150" s="311"/>
      <c r="AI150" s="312"/>
    </row>
    <row r="151" spans="1:35" s="268" customFormat="1" ht="20.100000000000001" hidden="1" customHeight="1">
      <c r="A151" s="309"/>
      <c r="B151" s="308" t="e">
        <f>#REF!</f>
        <v>#REF!</v>
      </c>
      <c r="C151" s="1310" t="e">
        <f>#REF!</f>
        <v>#REF!</v>
      </c>
      <c r="D151" s="1310"/>
      <c r="E151" s="1310"/>
      <c r="F151" s="1310"/>
      <c r="G151" s="1310"/>
      <c r="H151" s="184"/>
      <c r="AE151" s="312"/>
      <c r="AF151" s="312"/>
      <c r="AH151" s="312"/>
      <c r="AI151" s="312"/>
    </row>
    <row r="152" spans="1:35" s="267" customFormat="1" ht="20.100000000000001" hidden="1" customHeight="1">
      <c r="A152" s="317"/>
      <c r="B152" s="308" t="e">
        <f>#REF!</f>
        <v>#REF!</v>
      </c>
      <c r="C152" s="1310" t="e">
        <f>#REF!</f>
        <v>#REF!</v>
      </c>
      <c r="D152" s="1310"/>
      <c r="E152" s="1310"/>
      <c r="F152" s="1310"/>
      <c r="G152" s="1310"/>
      <c r="H152" s="184"/>
      <c r="AE152" s="312"/>
      <c r="AF152" s="312"/>
      <c r="AH152" s="312"/>
      <c r="AI152" s="312"/>
    </row>
    <row r="153" spans="1:35" s="267" customFormat="1" hidden="1">
      <c r="A153" s="317"/>
      <c r="B153" s="308"/>
      <c r="C153" s="1310"/>
      <c r="D153" s="1310"/>
      <c r="E153" s="1310"/>
      <c r="F153" s="1310"/>
      <c r="G153" s="1310"/>
      <c r="H153" s="184"/>
      <c r="AE153" s="312"/>
      <c r="AF153" s="312"/>
      <c r="AH153" s="312"/>
      <c r="AI153" s="312"/>
    </row>
    <row r="154" spans="1:35" s="267" customFormat="1" ht="20.100000000000001" hidden="1" customHeight="1">
      <c r="A154" s="314" t="e">
        <f>#REF!</f>
        <v>#REF!</v>
      </c>
      <c r="B154" s="308" t="e">
        <f>#REF!</f>
        <v>#REF!</v>
      </c>
      <c r="C154" s="1310"/>
      <c r="D154" s="1310"/>
      <c r="E154" s="1310"/>
      <c r="F154" s="1310"/>
      <c r="G154" s="1310"/>
      <c r="H154" s="184"/>
      <c r="AE154" s="312"/>
      <c r="AF154" s="312"/>
      <c r="AH154" s="312"/>
      <c r="AI154" s="312"/>
    </row>
    <row r="155" spans="1:35" s="267" customFormat="1" ht="30" hidden="1" customHeight="1">
      <c r="A155" s="315" t="e">
        <f>#REF!</f>
        <v>#REF!</v>
      </c>
      <c r="B155" s="308" t="e">
        <f>#REF!</f>
        <v>#REF!</v>
      </c>
      <c r="C155" s="1310"/>
      <c r="D155" s="1310"/>
      <c r="E155" s="1310"/>
      <c r="F155" s="1310"/>
      <c r="G155" s="1310"/>
      <c r="H155" s="184"/>
      <c r="AE155" s="312"/>
      <c r="AF155" s="312"/>
      <c r="AH155" s="312"/>
      <c r="AI155" s="312"/>
    </row>
    <row r="156" spans="1:35" s="267" customFormat="1" hidden="1">
      <c r="A156" s="309" t="e">
        <f>#REF!</f>
        <v>#REF!</v>
      </c>
      <c r="B156" s="310" t="e">
        <f>#REF!</f>
        <v>#REF!</v>
      </c>
      <c r="C156" s="1310" t="e">
        <f>#REF!</f>
        <v>#REF!</v>
      </c>
      <c r="D156" s="1310"/>
      <c r="E156" s="1310"/>
      <c r="F156" s="1310"/>
      <c r="G156" s="1310"/>
      <c r="H156" s="184"/>
      <c r="AE156" s="312"/>
      <c r="AF156" s="312"/>
      <c r="AH156" s="311"/>
      <c r="AI156" s="312"/>
    </row>
    <row r="157" spans="1:35" s="267" customFormat="1" hidden="1">
      <c r="A157" s="309" t="e">
        <f>#REF!</f>
        <v>#REF!</v>
      </c>
      <c r="B157" s="310" t="e">
        <f>#REF!</f>
        <v>#REF!</v>
      </c>
      <c r="C157" s="1310" t="e">
        <f>#REF!</f>
        <v>#REF!</v>
      </c>
      <c r="D157" s="1310"/>
      <c r="E157" s="1310"/>
      <c r="F157" s="1310"/>
      <c r="G157" s="1310"/>
      <c r="H157" s="184"/>
      <c r="AE157" s="312"/>
      <c r="AF157" s="312"/>
      <c r="AH157" s="311"/>
      <c r="AI157" s="312"/>
    </row>
    <row r="158" spans="1:35" s="267" customFormat="1" hidden="1">
      <c r="A158" s="309" t="e">
        <f>#REF!</f>
        <v>#REF!</v>
      </c>
      <c r="B158" s="310" t="e">
        <f>#REF!</f>
        <v>#REF!</v>
      </c>
      <c r="C158" s="1310" t="e">
        <f>#REF!</f>
        <v>#REF!</v>
      </c>
      <c r="D158" s="1310"/>
      <c r="E158" s="1310"/>
      <c r="F158" s="1310"/>
      <c r="G158" s="1310"/>
      <c r="H158" s="184"/>
      <c r="AE158" s="312"/>
      <c r="AF158" s="312"/>
      <c r="AH158" s="311"/>
      <c r="AI158" s="312"/>
    </row>
    <row r="159" spans="1:35" s="267" customFormat="1" ht="20.100000000000001" hidden="1" customHeight="1">
      <c r="A159" s="318"/>
      <c r="B159" s="308" t="e">
        <f>#REF!</f>
        <v>#REF!</v>
      </c>
      <c r="C159" s="1310" t="e">
        <f>#REF!</f>
        <v>#REF!</v>
      </c>
      <c r="D159" s="1310"/>
      <c r="E159" s="1310"/>
      <c r="F159" s="1310"/>
      <c r="G159" s="1310"/>
      <c r="H159" s="184"/>
      <c r="AE159" s="312"/>
      <c r="AF159" s="312"/>
      <c r="AH159" s="312"/>
      <c r="AI159" s="312"/>
    </row>
    <row r="160" spans="1:35" s="267" customFormat="1" ht="20.100000000000001" hidden="1" customHeight="1">
      <c r="A160" s="317"/>
      <c r="B160" s="308" t="e">
        <f>#REF!</f>
        <v>#REF!</v>
      </c>
      <c r="C160" s="1310" t="e">
        <f>#REF!</f>
        <v>#REF!</v>
      </c>
      <c r="D160" s="1310"/>
      <c r="E160" s="1310"/>
      <c r="F160" s="1310"/>
      <c r="G160" s="1310"/>
      <c r="H160" s="184"/>
      <c r="AE160" s="312"/>
      <c r="AF160" s="312"/>
      <c r="AH160" s="312"/>
      <c r="AI160" s="312"/>
    </row>
    <row r="161" spans="1:35" s="267" customFormat="1" ht="20.100000000000001" hidden="1" customHeight="1">
      <c r="A161" s="307" t="e">
        <f>#REF!</f>
        <v>#REF!</v>
      </c>
      <c r="B161" s="308" t="e">
        <f>#REF!</f>
        <v>#REF!</v>
      </c>
      <c r="C161" s="1310"/>
      <c r="D161" s="1310"/>
      <c r="E161" s="1310"/>
      <c r="F161" s="1310"/>
      <c r="G161" s="1310"/>
      <c r="H161" s="184"/>
      <c r="AE161" s="312"/>
      <c r="AF161" s="312"/>
      <c r="AH161" s="312"/>
      <c r="AI161" s="312"/>
    </row>
    <row r="162" spans="1:35" s="267" customFormat="1" ht="30" hidden="1" customHeight="1">
      <c r="A162" s="314" t="e">
        <f>#REF!</f>
        <v>#REF!</v>
      </c>
      <c r="B162" s="308" t="e">
        <f>#REF!</f>
        <v>#REF!</v>
      </c>
      <c r="C162" s="1310"/>
      <c r="D162" s="1310"/>
      <c r="E162" s="1310"/>
      <c r="F162" s="1310"/>
      <c r="G162" s="1310"/>
      <c r="H162" s="184"/>
      <c r="AE162" s="312"/>
      <c r="AF162" s="312"/>
      <c r="AH162" s="312"/>
      <c r="AI162" s="312"/>
    </row>
    <row r="163" spans="1:35" s="267" customFormat="1" ht="20.100000000000001" hidden="1" customHeight="1">
      <c r="A163" s="309" t="e">
        <f>#REF!</f>
        <v>#REF!</v>
      </c>
      <c r="B163" s="310" t="e">
        <f>#REF!</f>
        <v>#REF!</v>
      </c>
      <c r="C163" s="1310" t="e">
        <f>#REF!</f>
        <v>#REF!</v>
      </c>
      <c r="D163" s="1310"/>
      <c r="E163" s="1310"/>
      <c r="F163" s="1310"/>
      <c r="G163" s="1310"/>
      <c r="H163" s="184"/>
      <c r="AE163" s="312"/>
      <c r="AF163" s="312"/>
      <c r="AH163" s="311"/>
      <c r="AI163" s="312"/>
    </row>
    <row r="164" spans="1:35" s="267" customFormat="1" ht="20.100000000000001" hidden="1" customHeight="1">
      <c r="A164" s="309" t="e">
        <f>#REF!</f>
        <v>#REF!</v>
      </c>
      <c r="B164" s="310" t="e">
        <f>#REF!</f>
        <v>#REF!</v>
      </c>
      <c r="C164" s="1310" t="e">
        <f>#REF!</f>
        <v>#REF!</v>
      </c>
      <c r="D164" s="1310"/>
      <c r="E164" s="1310"/>
      <c r="F164" s="1310"/>
      <c r="G164" s="1310"/>
      <c r="H164" s="184"/>
      <c r="AE164" s="312"/>
      <c r="AF164" s="312"/>
      <c r="AH164" s="311"/>
      <c r="AI164" s="312"/>
    </row>
    <row r="165" spans="1:35" s="267" customFormat="1" ht="20.100000000000001" hidden="1" customHeight="1">
      <c r="A165" s="309" t="e">
        <f>#REF!</f>
        <v>#REF!</v>
      </c>
      <c r="B165" s="310" t="e">
        <f>#REF!</f>
        <v>#REF!</v>
      </c>
      <c r="C165" s="1310" t="e">
        <f>#REF!</f>
        <v>#REF!</v>
      </c>
      <c r="D165" s="1310"/>
      <c r="E165" s="1310"/>
      <c r="F165" s="1310"/>
      <c r="G165" s="1310"/>
      <c r="H165" s="184"/>
      <c r="AE165" s="312"/>
      <c r="AF165" s="312"/>
      <c r="AH165" s="311"/>
      <c r="AI165" s="312"/>
    </row>
    <row r="166" spans="1:35" s="267" customFormat="1" ht="20.100000000000001" hidden="1" customHeight="1">
      <c r="A166" s="309" t="e">
        <f>#REF!</f>
        <v>#REF!</v>
      </c>
      <c r="B166" s="310" t="e">
        <f>#REF!</f>
        <v>#REF!</v>
      </c>
      <c r="C166" s="1310" t="e">
        <f>#REF!</f>
        <v>#REF!</v>
      </c>
      <c r="D166" s="1310"/>
      <c r="E166" s="1310"/>
      <c r="F166" s="1310"/>
      <c r="G166" s="1310"/>
      <c r="H166" s="184"/>
      <c r="AE166" s="312"/>
      <c r="AF166" s="312"/>
      <c r="AH166" s="311"/>
      <c r="AI166" s="312"/>
    </row>
    <row r="167" spans="1:35" s="267" customFormat="1" ht="20.100000000000001" hidden="1" customHeight="1">
      <c r="A167" s="309" t="e">
        <f>#REF!</f>
        <v>#REF!</v>
      </c>
      <c r="B167" s="310" t="e">
        <f>#REF!</f>
        <v>#REF!</v>
      </c>
      <c r="C167" s="1310" t="e">
        <f>#REF!</f>
        <v>#REF!</v>
      </c>
      <c r="D167" s="1310"/>
      <c r="E167" s="1310"/>
      <c r="F167" s="1310"/>
      <c r="G167" s="1310"/>
      <c r="H167" s="184"/>
      <c r="AE167" s="312"/>
      <c r="AF167" s="312"/>
      <c r="AH167" s="311"/>
      <c r="AI167" s="312"/>
    </row>
    <row r="168" spans="1:35" s="267" customFormat="1" ht="20.100000000000001" hidden="1" customHeight="1">
      <c r="A168" s="313"/>
      <c r="B168" s="308" t="e">
        <f>#REF!</f>
        <v>#REF!</v>
      </c>
      <c r="C168" s="1310" t="e">
        <f>#REF!</f>
        <v>#REF!</v>
      </c>
      <c r="D168" s="1310"/>
      <c r="E168" s="1310"/>
      <c r="F168" s="1310"/>
      <c r="G168" s="1310"/>
      <c r="H168" s="184"/>
      <c r="AE168" s="312"/>
      <c r="AF168" s="312"/>
      <c r="AH168" s="312"/>
      <c r="AI168" s="312"/>
    </row>
    <row r="169" spans="1:35" s="267" customFormat="1" ht="20.100000000000001" hidden="1" customHeight="1">
      <c r="A169" s="314" t="e">
        <f>#REF!</f>
        <v>#REF!</v>
      </c>
      <c r="B169" s="308" t="e">
        <f>#REF!</f>
        <v>#REF!</v>
      </c>
      <c r="C169" s="1310"/>
      <c r="D169" s="1310"/>
      <c r="E169" s="1310"/>
      <c r="F169" s="1310"/>
      <c r="G169" s="1310"/>
      <c r="H169" s="184"/>
      <c r="AE169" s="312"/>
      <c r="AF169" s="312"/>
      <c r="AH169" s="312"/>
      <c r="AI169" s="312"/>
    </row>
    <row r="170" spans="1:35" s="267" customFormat="1" ht="20.100000000000001" hidden="1" customHeight="1">
      <c r="A170" s="309" t="e">
        <f>#REF!</f>
        <v>#REF!</v>
      </c>
      <c r="B170" s="319" t="e">
        <f>#REF!</f>
        <v>#REF!</v>
      </c>
      <c r="C170" s="1310" t="e">
        <f>#REF!</f>
        <v>#REF!</v>
      </c>
      <c r="D170" s="1310"/>
      <c r="E170" s="1310"/>
      <c r="F170" s="1310"/>
      <c r="G170" s="1310"/>
      <c r="H170" s="184"/>
      <c r="AE170" s="312"/>
      <c r="AF170" s="312"/>
      <c r="AH170" s="311"/>
      <c r="AI170" s="312"/>
    </row>
    <row r="171" spans="1:35" s="267" customFormat="1" ht="20.100000000000001" hidden="1" customHeight="1">
      <c r="A171" s="309" t="e">
        <f>#REF!</f>
        <v>#REF!</v>
      </c>
      <c r="B171" s="319" t="e">
        <f>#REF!</f>
        <v>#REF!</v>
      </c>
      <c r="C171" s="1310" t="e">
        <f>#REF!</f>
        <v>#REF!</v>
      </c>
      <c r="D171" s="1310"/>
      <c r="E171" s="1310"/>
      <c r="F171" s="1310"/>
      <c r="G171" s="1310"/>
      <c r="H171" s="184"/>
      <c r="AE171" s="312"/>
      <c r="AF171" s="312"/>
      <c r="AH171" s="311"/>
      <c r="AI171" s="312"/>
    </row>
    <row r="172" spans="1:35" s="267" customFormat="1" ht="20.100000000000001" hidden="1" customHeight="1">
      <c r="A172" s="309" t="e">
        <f>#REF!</f>
        <v>#REF!</v>
      </c>
      <c r="B172" s="319" t="e">
        <f>#REF!</f>
        <v>#REF!</v>
      </c>
      <c r="C172" s="1310" t="e">
        <f>#REF!</f>
        <v>#REF!</v>
      </c>
      <c r="D172" s="1310"/>
      <c r="E172" s="1310"/>
      <c r="F172" s="1310"/>
      <c r="G172" s="1310"/>
      <c r="H172" s="184"/>
      <c r="AE172" s="312"/>
      <c r="AF172" s="312"/>
      <c r="AH172" s="311"/>
      <c r="AI172" s="312"/>
    </row>
    <row r="173" spans="1:35" s="267" customFormat="1" ht="20.100000000000001" hidden="1" customHeight="1">
      <c r="A173" s="309" t="e">
        <f>#REF!</f>
        <v>#REF!</v>
      </c>
      <c r="B173" s="319" t="e">
        <f>#REF!</f>
        <v>#REF!</v>
      </c>
      <c r="C173" s="1310" t="e">
        <f>#REF!</f>
        <v>#REF!</v>
      </c>
      <c r="D173" s="1310"/>
      <c r="E173" s="1310"/>
      <c r="F173" s="1310"/>
      <c r="G173" s="1310"/>
      <c r="H173" s="184"/>
      <c r="AE173" s="312"/>
      <c r="AF173" s="312"/>
      <c r="AH173" s="311"/>
      <c r="AI173" s="312"/>
    </row>
    <row r="174" spans="1:35" s="267" customFormat="1" ht="20.100000000000001" hidden="1" customHeight="1">
      <c r="A174" s="309" t="e">
        <f>#REF!</f>
        <v>#REF!</v>
      </c>
      <c r="B174" s="319" t="e">
        <f>#REF!</f>
        <v>#REF!</v>
      </c>
      <c r="C174" s="1310" t="e">
        <f>#REF!</f>
        <v>#REF!</v>
      </c>
      <c r="D174" s="1310"/>
      <c r="E174" s="1310"/>
      <c r="F174" s="1310"/>
      <c r="G174" s="1310"/>
      <c r="H174" s="184"/>
      <c r="AE174" s="312"/>
      <c r="AF174" s="312"/>
      <c r="AH174" s="311"/>
      <c r="AI174" s="312"/>
    </row>
    <row r="175" spans="1:35" s="267" customFormat="1" ht="20.100000000000001" hidden="1" customHeight="1">
      <c r="A175" s="309" t="e">
        <f>#REF!</f>
        <v>#REF!</v>
      </c>
      <c r="B175" s="319" t="e">
        <f>#REF!</f>
        <v>#REF!</v>
      </c>
      <c r="C175" s="1310" t="e">
        <f>#REF!</f>
        <v>#REF!</v>
      </c>
      <c r="D175" s="1310"/>
      <c r="E175" s="1310"/>
      <c r="F175" s="1310"/>
      <c r="G175" s="1310"/>
      <c r="H175" s="184"/>
      <c r="AE175" s="312"/>
      <c r="AF175" s="312"/>
      <c r="AH175" s="311"/>
      <c r="AI175" s="312"/>
    </row>
    <row r="176" spans="1:35" s="267" customFormat="1" ht="20.100000000000001" hidden="1" customHeight="1">
      <c r="A176" s="320"/>
      <c r="B176" s="308" t="e">
        <f>#REF!</f>
        <v>#REF!</v>
      </c>
      <c r="C176" s="1310" t="e">
        <f>#REF!</f>
        <v>#REF!</v>
      </c>
      <c r="D176" s="1310"/>
      <c r="E176" s="1310"/>
      <c r="F176" s="1310"/>
      <c r="G176" s="1310"/>
      <c r="H176" s="184"/>
      <c r="AE176" s="312"/>
      <c r="AF176" s="312"/>
      <c r="AH176" s="312"/>
      <c r="AI176" s="312"/>
    </row>
    <row r="177" spans="1:35" s="267" customFormat="1" ht="35.25" hidden="1" customHeight="1">
      <c r="A177" s="314" t="e">
        <f>#REF!</f>
        <v>#REF!</v>
      </c>
      <c r="B177" s="308" t="e">
        <f>#REF!</f>
        <v>#REF!</v>
      </c>
      <c r="C177" s="1310"/>
      <c r="D177" s="1310"/>
      <c r="E177" s="1310"/>
      <c r="F177" s="1310"/>
      <c r="G177" s="1310"/>
      <c r="H177" s="184"/>
      <c r="AE177" s="312"/>
      <c r="AF177" s="312"/>
      <c r="AH177" s="312"/>
      <c r="AI177" s="312"/>
    </row>
    <row r="178" spans="1:35" s="267" customFormat="1" ht="19.5" hidden="1" customHeight="1">
      <c r="A178" s="309" t="e">
        <f>#REF!</f>
        <v>#REF!</v>
      </c>
      <c r="B178" s="319" t="e">
        <f>#REF!</f>
        <v>#REF!</v>
      </c>
      <c r="C178" s="1310" t="e">
        <f>#REF!</f>
        <v>#REF!</v>
      </c>
      <c r="D178" s="1310"/>
      <c r="E178" s="1310"/>
      <c r="F178" s="1310"/>
      <c r="G178" s="1310"/>
      <c r="H178" s="184"/>
      <c r="AE178" s="312"/>
      <c r="AF178" s="312"/>
      <c r="AH178" s="311"/>
      <c r="AI178" s="312"/>
    </row>
    <row r="179" spans="1:35" s="267" customFormat="1" ht="19.5" hidden="1" customHeight="1">
      <c r="A179" s="309" t="e">
        <f>#REF!</f>
        <v>#REF!</v>
      </c>
      <c r="B179" s="319" t="e">
        <f>#REF!</f>
        <v>#REF!</v>
      </c>
      <c r="C179" s="1310" t="e">
        <f>#REF!</f>
        <v>#REF!</v>
      </c>
      <c r="D179" s="1310"/>
      <c r="E179" s="1310"/>
      <c r="F179" s="1310"/>
      <c r="G179" s="1310"/>
      <c r="H179" s="184"/>
      <c r="AE179" s="312"/>
      <c r="AF179" s="312"/>
      <c r="AH179" s="311"/>
      <c r="AI179" s="312"/>
    </row>
    <row r="180" spans="1:35" s="267" customFormat="1" ht="19.5" hidden="1" customHeight="1">
      <c r="A180" s="309" t="e">
        <f>#REF!</f>
        <v>#REF!</v>
      </c>
      <c r="B180" s="319" t="e">
        <f>#REF!</f>
        <v>#REF!</v>
      </c>
      <c r="C180" s="1310" t="e">
        <f>#REF!</f>
        <v>#REF!</v>
      </c>
      <c r="D180" s="1310"/>
      <c r="E180" s="1310"/>
      <c r="F180" s="1310"/>
      <c r="G180" s="1310"/>
      <c r="H180" s="184"/>
      <c r="AE180" s="312"/>
      <c r="AF180" s="312"/>
      <c r="AH180" s="311"/>
      <c r="AI180" s="312"/>
    </row>
    <row r="181" spans="1:35" s="267" customFormat="1" ht="19.5" hidden="1" customHeight="1">
      <c r="A181" s="309" t="e">
        <f>#REF!</f>
        <v>#REF!</v>
      </c>
      <c r="B181" s="319" t="e">
        <f>#REF!</f>
        <v>#REF!</v>
      </c>
      <c r="C181" s="1310" t="e">
        <f>#REF!</f>
        <v>#REF!</v>
      </c>
      <c r="D181" s="1310"/>
      <c r="E181" s="1310"/>
      <c r="F181" s="1310"/>
      <c r="G181" s="1310"/>
      <c r="H181" s="184"/>
      <c r="AE181" s="312"/>
      <c r="AF181" s="312"/>
      <c r="AH181" s="311"/>
      <c r="AI181" s="312"/>
    </row>
    <row r="182" spans="1:35" s="267" customFormat="1" ht="33" hidden="1" customHeight="1">
      <c r="A182" s="309" t="e">
        <f>#REF!</f>
        <v>#REF!</v>
      </c>
      <c r="B182" s="319" t="e">
        <f>#REF!</f>
        <v>#REF!</v>
      </c>
      <c r="C182" s="1310" t="e">
        <f>#REF!</f>
        <v>#REF!</v>
      </c>
      <c r="D182" s="1310"/>
      <c r="E182" s="1310"/>
      <c r="F182" s="1310"/>
      <c r="G182" s="1310"/>
      <c r="H182" s="184"/>
      <c r="AE182" s="312"/>
      <c r="AF182" s="312"/>
      <c r="AH182" s="311"/>
      <c r="AI182" s="312"/>
    </row>
    <row r="183" spans="1:35" s="267" customFormat="1" ht="19.5" hidden="1" customHeight="1">
      <c r="A183" s="309" t="e">
        <f>#REF!</f>
        <v>#REF!</v>
      </c>
      <c r="B183" s="319" t="e">
        <f>#REF!</f>
        <v>#REF!</v>
      </c>
      <c r="C183" s="1310" t="e">
        <f>#REF!</f>
        <v>#REF!</v>
      </c>
      <c r="D183" s="1310"/>
      <c r="E183" s="1310"/>
      <c r="F183" s="1310"/>
      <c r="G183" s="1310"/>
      <c r="H183" s="184"/>
      <c r="AE183" s="312"/>
      <c r="AF183" s="312"/>
      <c r="AH183" s="311"/>
      <c r="AI183" s="312"/>
    </row>
    <row r="184" spans="1:35" s="267" customFormat="1" ht="19.5" hidden="1" customHeight="1">
      <c r="A184" s="309" t="e">
        <f>#REF!</f>
        <v>#REF!</v>
      </c>
      <c r="B184" s="319" t="e">
        <f>#REF!</f>
        <v>#REF!</v>
      </c>
      <c r="C184" s="1310" t="e">
        <f>#REF!</f>
        <v>#REF!</v>
      </c>
      <c r="D184" s="1310"/>
      <c r="E184" s="1310"/>
      <c r="F184" s="1310"/>
      <c r="G184" s="1310"/>
      <c r="H184" s="184"/>
      <c r="AE184" s="312"/>
      <c r="AF184" s="312"/>
      <c r="AH184" s="311"/>
      <c r="AI184" s="312"/>
    </row>
    <row r="185" spans="1:35" s="267" customFormat="1" ht="19.5" hidden="1" customHeight="1">
      <c r="A185" s="309" t="e">
        <f>#REF!</f>
        <v>#REF!</v>
      </c>
      <c r="B185" s="319" t="e">
        <f>#REF!</f>
        <v>#REF!</v>
      </c>
      <c r="C185" s="1310" t="e">
        <f>#REF!</f>
        <v>#REF!</v>
      </c>
      <c r="D185" s="1310"/>
      <c r="E185" s="1310"/>
      <c r="F185" s="1310"/>
      <c r="G185" s="1310"/>
      <c r="H185" s="184"/>
      <c r="AE185" s="312"/>
      <c r="AF185" s="312"/>
      <c r="AH185" s="311"/>
      <c r="AI185" s="312"/>
    </row>
    <row r="186" spans="1:35" s="267" customFormat="1" ht="19.5" hidden="1" customHeight="1">
      <c r="A186" s="309" t="e">
        <f>#REF!</f>
        <v>#REF!</v>
      </c>
      <c r="B186" s="319" t="e">
        <f>#REF!</f>
        <v>#REF!</v>
      </c>
      <c r="C186" s="1310" t="e">
        <f>#REF!</f>
        <v>#REF!</v>
      </c>
      <c r="D186" s="1310"/>
      <c r="E186" s="1310"/>
      <c r="F186" s="1310"/>
      <c r="G186" s="1310"/>
      <c r="H186" s="184"/>
      <c r="AE186" s="312"/>
      <c r="AF186" s="312"/>
      <c r="AH186" s="311"/>
      <c r="AI186" s="312"/>
    </row>
    <row r="187" spans="1:35" s="267" customFormat="1" ht="19.5" hidden="1" customHeight="1">
      <c r="A187" s="320"/>
      <c r="B187" s="308" t="e">
        <f>#REF!</f>
        <v>#REF!</v>
      </c>
      <c r="C187" s="1310" t="e">
        <f>#REF!</f>
        <v>#REF!</v>
      </c>
      <c r="D187" s="1310"/>
      <c r="E187" s="1310"/>
      <c r="F187" s="1310"/>
      <c r="G187" s="1310"/>
      <c r="H187" s="184"/>
      <c r="AE187" s="312"/>
      <c r="AF187" s="312"/>
      <c r="AH187" s="312"/>
      <c r="AI187" s="312"/>
    </row>
    <row r="188" spans="1:35" s="267" customFormat="1" ht="19.5" hidden="1" customHeight="1">
      <c r="A188" s="314" t="e">
        <f>#REF!</f>
        <v>#REF!</v>
      </c>
      <c r="B188" s="308" t="e">
        <f>#REF!</f>
        <v>#REF!</v>
      </c>
      <c r="C188" s="1310"/>
      <c r="D188" s="1310"/>
      <c r="E188" s="1310"/>
      <c r="F188" s="1310"/>
      <c r="G188" s="1310"/>
      <c r="H188" s="184"/>
      <c r="AE188" s="312"/>
      <c r="AF188" s="312"/>
      <c r="AH188" s="312"/>
      <c r="AI188" s="312"/>
    </row>
    <row r="189" spans="1:35" s="267" customFormat="1" ht="19.5" hidden="1" customHeight="1">
      <c r="A189" s="309" t="e">
        <f>#REF!</f>
        <v>#REF!</v>
      </c>
      <c r="B189" s="310" t="e">
        <f>#REF!</f>
        <v>#REF!</v>
      </c>
      <c r="C189" s="1310" t="e">
        <f>#REF!</f>
        <v>#REF!</v>
      </c>
      <c r="D189" s="1310"/>
      <c r="E189" s="1310"/>
      <c r="F189" s="1310"/>
      <c r="G189" s="1310"/>
      <c r="H189" s="184"/>
      <c r="AE189" s="312"/>
      <c r="AF189" s="312"/>
      <c r="AH189" s="311"/>
      <c r="AI189" s="312"/>
    </row>
    <row r="190" spans="1:35" s="267" customFormat="1" ht="19.5" hidden="1" customHeight="1">
      <c r="A190" s="309" t="e">
        <f>#REF!</f>
        <v>#REF!</v>
      </c>
      <c r="B190" s="310" t="e">
        <f>#REF!</f>
        <v>#REF!</v>
      </c>
      <c r="C190" s="1310" t="e">
        <f>#REF!</f>
        <v>#REF!</v>
      </c>
      <c r="D190" s="1310"/>
      <c r="E190" s="1310"/>
      <c r="F190" s="1310"/>
      <c r="G190" s="1310"/>
      <c r="H190" s="184"/>
      <c r="AE190" s="312"/>
      <c r="AF190" s="312"/>
      <c r="AH190" s="311"/>
      <c r="AI190" s="312"/>
    </row>
    <row r="191" spans="1:35" s="267" customFormat="1" ht="19.5" hidden="1" customHeight="1">
      <c r="A191" s="309" t="e">
        <f>#REF!</f>
        <v>#REF!</v>
      </c>
      <c r="B191" s="310" t="e">
        <f>#REF!</f>
        <v>#REF!</v>
      </c>
      <c r="C191" s="1310" t="e">
        <f>#REF!</f>
        <v>#REF!</v>
      </c>
      <c r="D191" s="1310"/>
      <c r="E191" s="1310"/>
      <c r="F191" s="1310"/>
      <c r="G191" s="1310"/>
      <c r="H191" s="184"/>
      <c r="AE191" s="312"/>
      <c r="AF191" s="312"/>
      <c r="AH191" s="311"/>
      <c r="AI191" s="312"/>
    </row>
    <row r="192" spans="1:35" s="267" customFormat="1" ht="19.5" hidden="1" customHeight="1">
      <c r="A192" s="320"/>
      <c r="B192" s="308" t="e">
        <f>#REF!</f>
        <v>#REF!</v>
      </c>
      <c r="C192" s="1310" t="e">
        <f>#REF!</f>
        <v>#REF!</v>
      </c>
      <c r="D192" s="1310"/>
      <c r="E192" s="1310"/>
      <c r="F192" s="1310"/>
      <c r="G192" s="1310"/>
      <c r="H192" s="184"/>
      <c r="AE192" s="312"/>
      <c r="AF192" s="312"/>
      <c r="AH192" s="312"/>
      <c r="AI192" s="312"/>
    </row>
    <row r="193" spans="1:35" s="267" customFormat="1" ht="33" hidden="1" customHeight="1">
      <c r="A193" s="314" t="e">
        <f>#REF!</f>
        <v>#REF!</v>
      </c>
      <c r="B193" s="308" t="e">
        <f>#REF!</f>
        <v>#REF!</v>
      </c>
      <c r="C193" s="1310"/>
      <c r="D193" s="1310"/>
      <c r="E193" s="1310"/>
      <c r="F193" s="1310"/>
      <c r="G193" s="1310"/>
      <c r="H193" s="184"/>
      <c r="AE193" s="312"/>
      <c r="AF193" s="312"/>
      <c r="AH193" s="312"/>
      <c r="AI193" s="312"/>
    </row>
    <row r="194" spans="1:35" s="267" customFormat="1" ht="19.5" hidden="1" customHeight="1">
      <c r="A194" s="320" t="e">
        <f>#REF!</f>
        <v>#REF!</v>
      </c>
      <c r="B194" s="310" t="e">
        <f>#REF!</f>
        <v>#REF!</v>
      </c>
      <c r="C194" s="1310" t="e">
        <f>#REF!</f>
        <v>#REF!</v>
      </c>
      <c r="D194" s="1310"/>
      <c r="E194" s="1310"/>
      <c r="F194" s="1310"/>
      <c r="G194" s="1310"/>
      <c r="H194" s="184"/>
      <c r="AE194" s="312"/>
      <c r="AF194" s="312"/>
      <c r="AH194" s="311"/>
      <c r="AI194" s="312"/>
    </row>
    <row r="195" spans="1:35" s="267" customFormat="1" ht="19.5" hidden="1" customHeight="1">
      <c r="A195" s="320" t="e">
        <f>#REF!</f>
        <v>#REF!</v>
      </c>
      <c r="B195" s="310" t="e">
        <f>#REF!</f>
        <v>#REF!</v>
      </c>
      <c r="C195" s="1310" t="e">
        <f>#REF!</f>
        <v>#REF!</v>
      </c>
      <c r="D195" s="1310"/>
      <c r="E195" s="1310"/>
      <c r="F195" s="1310"/>
      <c r="G195" s="1310"/>
      <c r="H195" s="184"/>
      <c r="AE195" s="312"/>
      <c r="AF195" s="312"/>
      <c r="AH195" s="311"/>
      <c r="AI195" s="312"/>
    </row>
    <row r="196" spans="1:35" s="267" customFormat="1" ht="19.5" hidden="1" customHeight="1">
      <c r="A196" s="320" t="e">
        <f>#REF!</f>
        <v>#REF!</v>
      </c>
      <c r="B196" s="310" t="e">
        <f>#REF!</f>
        <v>#REF!</v>
      </c>
      <c r="C196" s="1310" t="e">
        <f>#REF!</f>
        <v>#REF!</v>
      </c>
      <c r="D196" s="1310"/>
      <c r="E196" s="1310"/>
      <c r="F196" s="1310"/>
      <c r="G196" s="1310"/>
      <c r="H196" s="184"/>
      <c r="AE196" s="312"/>
      <c r="AF196" s="312"/>
      <c r="AH196" s="311"/>
      <c r="AI196" s="312"/>
    </row>
    <row r="197" spans="1:35" s="267" customFormat="1" ht="19.5" hidden="1" customHeight="1">
      <c r="A197" s="320"/>
      <c r="B197" s="308" t="e">
        <f>#REF!</f>
        <v>#REF!</v>
      </c>
      <c r="C197" s="1310" t="e">
        <f>#REF!</f>
        <v>#REF!</v>
      </c>
      <c r="D197" s="1310"/>
      <c r="E197" s="1310"/>
      <c r="F197" s="1310"/>
      <c r="G197" s="1310"/>
      <c r="H197" s="184"/>
      <c r="AE197" s="312"/>
      <c r="AF197" s="312"/>
      <c r="AH197" s="312"/>
      <c r="AI197" s="312"/>
    </row>
    <row r="198" spans="1:35" s="267" customFormat="1" ht="19.5" hidden="1" customHeight="1">
      <c r="A198" s="314" t="e">
        <f>#REF!</f>
        <v>#REF!</v>
      </c>
      <c r="B198" s="308" t="e">
        <f>#REF!</f>
        <v>#REF!</v>
      </c>
      <c r="C198" s="1310"/>
      <c r="D198" s="1310"/>
      <c r="E198" s="1310"/>
      <c r="F198" s="1310"/>
      <c r="G198" s="1310"/>
      <c r="H198" s="184"/>
      <c r="AE198" s="312"/>
      <c r="AF198" s="312"/>
      <c r="AH198" s="312"/>
      <c r="AI198" s="312"/>
    </row>
    <row r="199" spans="1:35" s="267" customFormat="1" ht="19.5" hidden="1" customHeight="1">
      <c r="A199" s="309" t="e">
        <f>#REF!</f>
        <v>#REF!</v>
      </c>
      <c r="B199" s="310" t="e">
        <f>#REF!</f>
        <v>#REF!</v>
      </c>
      <c r="C199" s="1310" t="e">
        <f>#REF!</f>
        <v>#REF!</v>
      </c>
      <c r="D199" s="1310"/>
      <c r="E199" s="1310"/>
      <c r="F199" s="1310"/>
      <c r="G199" s="1310"/>
      <c r="H199" s="184"/>
      <c r="AE199" s="312"/>
      <c r="AF199" s="312"/>
      <c r="AH199" s="311"/>
      <c r="AI199" s="312"/>
    </row>
    <row r="200" spans="1:35" s="267" customFormat="1" ht="19.5" hidden="1" customHeight="1">
      <c r="A200" s="309" t="e">
        <f>#REF!</f>
        <v>#REF!</v>
      </c>
      <c r="B200" s="310" t="e">
        <f>#REF!</f>
        <v>#REF!</v>
      </c>
      <c r="C200" s="1310" t="e">
        <f>#REF!</f>
        <v>#REF!</v>
      </c>
      <c r="D200" s="1310"/>
      <c r="E200" s="1310"/>
      <c r="F200" s="1310"/>
      <c r="G200" s="1310"/>
      <c r="H200" s="184"/>
      <c r="AE200" s="312"/>
      <c r="AF200" s="312"/>
      <c r="AH200" s="311"/>
      <c r="AI200" s="312"/>
    </row>
    <row r="201" spans="1:35" s="267" customFormat="1" ht="19.5" hidden="1" customHeight="1">
      <c r="A201" s="320"/>
      <c r="B201" s="308" t="e">
        <f>#REF!</f>
        <v>#REF!</v>
      </c>
      <c r="C201" s="1310" t="e">
        <f>#REF!</f>
        <v>#REF!</v>
      </c>
      <c r="D201" s="1310"/>
      <c r="E201" s="1310"/>
      <c r="F201" s="1310"/>
      <c r="G201" s="1310"/>
      <c r="H201" s="184"/>
      <c r="AE201" s="312"/>
      <c r="AF201" s="312"/>
      <c r="AH201" s="312"/>
      <c r="AI201" s="312"/>
    </row>
    <row r="202" spans="1:35" s="267" customFormat="1" ht="33" hidden="1" customHeight="1">
      <c r="A202" s="314" t="e">
        <f>#REF!</f>
        <v>#REF!</v>
      </c>
      <c r="B202" s="308" t="e">
        <f>#REF!</f>
        <v>#REF!</v>
      </c>
      <c r="C202" s="1310"/>
      <c r="D202" s="1310"/>
      <c r="E202" s="1310"/>
      <c r="F202" s="1310"/>
      <c r="G202" s="1310"/>
      <c r="H202" s="184"/>
      <c r="AE202" s="312"/>
      <c r="AF202" s="312"/>
      <c r="AH202" s="312"/>
      <c r="AI202" s="312"/>
    </row>
    <row r="203" spans="1:35" s="267" customFormat="1" ht="19.5" hidden="1" customHeight="1">
      <c r="A203" s="309" t="e">
        <f>#REF!</f>
        <v>#REF!</v>
      </c>
      <c r="B203" s="310" t="e">
        <f>#REF!</f>
        <v>#REF!</v>
      </c>
      <c r="C203" s="1310" t="e">
        <f>#REF!</f>
        <v>#REF!</v>
      </c>
      <c r="D203" s="1310"/>
      <c r="E203" s="1310"/>
      <c r="F203" s="1310"/>
      <c r="G203" s="1310"/>
      <c r="H203" s="184"/>
      <c r="AE203" s="312"/>
      <c r="AF203" s="312"/>
      <c r="AH203" s="311"/>
      <c r="AI203" s="312"/>
    </row>
    <row r="204" spans="1:35" s="267" customFormat="1" ht="19.5" hidden="1" customHeight="1">
      <c r="A204" s="309" t="e">
        <f>#REF!</f>
        <v>#REF!</v>
      </c>
      <c r="B204" s="310" t="e">
        <f>#REF!</f>
        <v>#REF!</v>
      </c>
      <c r="C204" s="1310" t="e">
        <f>#REF!</f>
        <v>#REF!</v>
      </c>
      <c r="D204" s="1310"/>
      <c r="E204" s="1310"/>
      <c r="F204" s="1310"/>
      <c r="G204" s="1310"/>
      <c r="H204" s="184"/>
      <c r="AE204" s="312"/>
      <c r="AF204" s="312"/>
      <c r="AH204" s="311"/>
      <c r="AI204" s="312"/>
    </row>
    <row r="205" spans="1:35" s="267" customFormat="1" ht="19.5" hidden="1" customHeight="1">
      <c r="A205" s="309" t="e">
        <f>#REF!</f>
        <v>#REF!</v>
      </c>
      <c r="B205" s="310" t="e">
        <f>#REF!</f>
        <v>#REF!</v>
      </c>
      <c r="C205" s="1310" t="e">
        <f>#REF!</f>
        <v>#REF!</v>
      </c>
      <c r="D205" s="1310"/>
      <c r="E205" s="1310"/>
      <c r="F205" s="1310"/>
      <c r="G205" s="1310"/>
      <c r="H205" s="184"/>
      <c r="AE205" s="312"/>
      <c r="AF205" s="312"/>
      <c r="AH205" s="311"/>
      <c r="AI205" s="312"/>
    </row>
    <row r="206" spans="1:35" s="267" customFormat="1" ht="19.5" hidden="1" customHeight="1">
      <c r="A206" s="309" t="e">
        <f>#REF!</f>
        <v>#REF!</v>
      </c>
      <c r="B206" s="310" t="e">
        <f>#REF!</f>
        <v>#REF!</v>
      </c>
      <c r="C206" s="1310" t="e">
        <f>#REF!</f>
        <v>#REF!</v>
      </c>
      <c r="D206" s="1310"/>
      <c r="E206" s="1310"/>
      <c r="F206" s="1310"/>
      <c r="G206" s="1310"/>
      <c r="H206" s="184"/>
      <c r="AE206" s="312"/>
      <c r="AF206" s="312"/>
      <c r="AH206" s="311"/>
      <c r="AI206" s="312"/>
    </row>
    <row r="207" spans="1:35" s="267" customFormat="1" ht="19.5" hidden="1" customHeight="1">
      <c r="A207" s="309" t="e">
        <f>#REF!</f>
        <v>#REF!</v>
      </c>
      <c r="B207" s="310" t="e">
        <f>#REF!</f>
        <v>#REF!</v>
      </c>
      <c r="C207" s="1310" t="e">
        <f>#REF!</f>
        <v>#REF!</v>
      </c>
      <c r="D207" s="1310"/>
      <c r="E207" s="1310"/>
      <c r="F207" s="1310"/>
      <c r="G207" s="1310"/>
      <c r="H207" s="184"/>
      <c r="AE207" s="312"/>
      <c r="AF207" s="312"/>
      <c r="AH207" s="311"/>
      <c r="AI207" s="312"/>
    </row>
    <row r="208" spans="1:35" s="267" customFormat="1" ht="19.5" hidden="1" customHeight="1">
      <c r="A208" s="309" t="e">
        <f>#REF!</f>
        <v>#REF!</v>
      </c>
      <c r="B208" s="310" t="e">
        <f>#REF!</f>
        <v>#REF!</v>
      </c>
      <c r="C208" s="1310" t="e">
        <f>#REF!</f>
        <v>#REF!</v>
      </c>
      <c r="D208" s="1310"/>
      <c r="E208" s="1310"/>
      <c r="F208" s="1310"/>
      <c r="G208" s="1310"/>
      <c r="H208" s="184"/>
      <c r="AE208" s="312"/>
      <c r="AF208" s="312"/>
      <c r="AH208" s="311"/>
      <c r="AI208" s="312"/>
    </row>
    <row r="209" spans="1:35" s="267" customFormat="1" ht="19.5" hidden="1" customHeight="1">
      <c r="A209" s="320"/>
      <c r="B209" s="308" t="e">
        <f>#REF!</f>
        <v>#REF!</v>
      </c>
      <c r="C209" s="1310" t="e">
        <f>#REF!</f>
        <v>#REF!</v>
      </c>
      <c r="D209" s="1310"/>
      <c r="E209" s="1310"/>
      <c r="F209" s="1310"/>
      <c r="G209" s="1310"/>
      <c r="H209" s="184"/>
      <c r="AE209" s="312"/>
      <c r="AF209" s="312"/>
      <c r="AH209" s="312"/>
      <c r="AI209" s="312"/>
    </row>
    <row r="210" spans="1:35" s="267" customFormat="1" ht="33" hidden="1" customHeight="1">
      <c r="A210" s="314" t="e">
        <f>#REF!</f>
        <v>#REF!</v>
      </c>
      <c r="B210" s="308" t="e">
        <f>#REF!</f>
        <v>#REF!</v>
      </c>
      <c r="C210" s="1310"/>
      <c r="D210" s="1310"/>
      <c r="E210" s="1310"/>
      <c r="F210" s="1310"/>
      <c r="G210" s="1310"/>
      <c r="H210" s="184"/>
      <c r="AE210" s="312"/>
      <c r="AF210" s="312"/>
      <c r="AH210" s="312"/>
      <c r="AI210" s="312"/>
    </row>
    <row r="211" spans="1:35" s="267" customFormat="1" ht="33" hidden="1" customHeight="1">
      <c r="A211" s="309" t="e">
        <f>#REF!</f>
        <v>#REF!</v>
      </c>
      <c r="B211" s="310" t="e">
        <f>#REF!</f>
        <v>#REF!</v>
      </c>
      <c r="C211" s="1310" t="e">
        <f>#REF!</f>
        <v>#REF!</v>
      </c>
      <c r="D211" s="1310"/>
      <c r="E211" s="1310"/>
      <c r="F211" s="1310"/>
      <c r="G211" s="1310"/>
      <c r="H211" s="184"/>
      <c r="AE211" s="312"/>
      <c r="AF211" s="312"/>
      <c r="AH211" s="311"/>
      <c r="AI211" s="312"/>
    </row>
    <row r="212" spans="1:35" s="267" customFormat="1" ht="19.5" hidden="1" customHeight="1">
      <c r="A212" s="309" t="e">
        <f>#REF!</f>
        <v>#REF!</v>
      </c>
      <c r="B212" s="310" t="e">
        <f>#REF!</f>
        <v>#REF!</v>
      </c>
      <c r="C212" s="1310" t="e">
        <f>#REF!</f>
        <v>#REF!</v>
      </c>
      <c r="D212" s="1310"/>
      <c r="E212" s="1310"/>
      <c r="F212" s="1310"/>
      <c r="G212" s="1310"/>
      <c r="H212" s="184"/>
      <c r="AE212" s="312"/>
      <c r="AF212" s="312"/>
      <c r="AH212" s="311"/>
      <c r="AI212" s="312"/>
    </row>
    <row r="213" spans="1:35" s="267" customFormat="1" ht="19.5" hidden="1" customHeight="1">
      <c r="A213" s="309" t="e">
        <f>#REF!</f>
        <v>#REF!</v>
      </c>
      <c r="B213" s="310" t="e">
        <f>#REF!</f>
        <v>#REF!</v>
      </c>
      <c r="C213" s="1310" t="e">
        <f>#REF!</f>
        <v>#REF!</v>
      </c>
      <c r="D213" s="1310"/>
      <c r="E213" s="1310"/>
      <c r="F213" s="1310"/>
      <c r="G213" s="1310"/>
      <c r="H213" s="184"/>
      <c r="AE213" s="312"/>
      <c r="AF213" s="312"/>
      <c r="AH213" s="311"/>
      <c r="AI213" s="312"/>
    </row>
    <row r="214" spans="1:35" s="267" customFormat="1" ht="19.5" hidden="1" customHeight="1">
      <c r="A214" s="320" t="e">
        <f>#REF!</f>
        <v>#REF!</v>
      </c>
      <c r="B214" s="308" t="e">
        <f>#REF!</f>
        <v>#REF!</v>
      </c>
      <c r="C214" s="1310" t="e">
        <f>#REF!</f>
        <v>#REF!</v>
      </c>
      <c r="D214" s="1310"/>
      <c r="E214" s="1310"/>
      <c r="F214" s="1310"/>
      <c r="G214" s="1310"/>
      <c r="H214" s="184"/>
      <c r="AE214" s="312"/>
      <c r="AF214" s="312"/>
      <c r="AH214" s="312"/>
      <c r="AI214" s="312"/>
    </row>
    <row r="215" spans="1:35" s="267" customFormat="1" ht="33" hidden="1" customHeight="1">
      <c r="A215" s="314" t="e">
        <f>#REF!</f>
        <v>#REF!</v>
      </c>
      <c r="B215" s="308" t="e">
        <f>#REF!</f>
        <v>#REF!</v>
      </c>
      <c r="C215" s="1310"/>
      <c r="D215" s="1310"/>
      <c r="E215" s="1310"/>
      <c r="F215" s="1310"/>
      <c r="G215" s="1310"/>
      <c r="H215" s="184"/>
      <c r="AE215" s="312"/>
      <c r="AF215" s="312"/>
      <c r="AH215" s="312"/>
      <c r="AI215" s="312"/>
    </row>
    <row r="216" spans="1:35" s="267" customFormat="1" ht="19.5" hidden="1" customHeight="1">
      <c r="A216" s="309" t="e">
        <f>#REF!</f>
        <v>#REF!</v>
      </c>
      <c r="B216" s="310" t="e">
        <f>#REF!</f>
        <v>#REF!</v>
      </c>
      <c r="C216" s="1310" t="e">
        <f>#REF!</f>
        <v>#REF!</v>
      </c>
      <c r="D216" s="1310"/>
      <c r="E216" s="1310"/>
      <c r="F216" s="1310"/>
      <c r="G216" s="1310"/>
      <c r="H216" s="184"/>
      <c r="AE216" s="312"/>
      <c r="AF216" s="312"/>
      <c r="AH216" s="311"/>
      <c r="AI216" s="312"/>
    </row>
    <row r="217" spans="1:35" s="267" customFormat="1" ht="19.5" hidden="1" customHeight="1">
      <c r="A217" s="309" t="e">
        <f>#REF!</f>
        <v>#REF!</v>
      </c>
      <c r="B217" s="310" t="e">
        <f>#REF!</f>
        <v>#REF!</v>
      </c>
      <c r="C217" s="1310" t="e">
        <f>#REF!</f>
        <v>#REF!</v>
      </c>
      <c r="D217" s="1310"/>
      <c r="E217" s="1310"/>
      <c r="F217" s="1310"/>
      <c r="G217" s="1310"/>
      <c r="H217" s="184"/>
      <c r="AE217" s="312"/>
      <c r="AF217" s="312"/>
      <c r="AH217" s="311"/>
      <c r="AI217" s="312"/>
    </row>
    <row r="218" spans="1:35" s="267" customFormat="1" ht="32.25" hidden="1" customHeight="1">
      <c r="A218" s="309" t="e">
        <f>#REF!</f>
        <v>#REF!</v>
      </c>
      <c r="B218" s="310" t="e">
        <f>#REF!</f>
        <v>#REF!</v>
      </c>
      <c r="C218" s="1310" t="e">
        <f>#REF!</f>
        <v>#REF!</v>
      </c>
      <c r="D218" s="1310"/>
      <c r="E218" s="1310"/>
      <c r="F218" s="1310"/>
      <c r="G218" s="1310"/>
      <c r="H218" s="184"/>
      <c r="AE218" s="312"/>
      <c r="AF218" s="312"/>
      <c r="AH218" s="311"/>
      <c r="AI218" s="312"/>
    </row>
    <row r="219" spans="1:35" s="267" customFormat="1" ht="19.5" hidden="1" customHeight="1">
      <c r="A219" s="309" t="e">
        <f>#REF!</f>
        <v>#REF!</v>
      </c>
      <c r="B219" s="310" t="e">
        <f>#REF!</f>
        <v>#REF!</v>
      </c>
      <c r="C219" s="1310" t="e">
        <f>#REF!</f>
        <v>#REF!</v>
      </c>
      <c r="D219" s="1310"/>
      <c r="E219" s="1310"/>
      <c r="F219" s="1310"/>
      <c r="G219" s="1310"/>
      <c r="H219" s="184"/>
      <c r="AE219" s="312"/>
      <c r="AF219" s="312"/>
      <c r="AH219" s="311"/>
      <c r="AI219" s="312"/>
    </row>
    <row r="220" spans="1:35" s="267" customFormat="1" ht="19.5" hidden="1" customHeight="1">
      <c r="A220" s="313"/>
      <c r="B220" s="308" t="e">
        <f>#REF!</f>
        <v>#REF!</v>
      </c>
      <c r="C220" s="1310" t="e">
        <f>#REF!</f>
        <v>#REF!</v>
      </c>
      <c r="D220" s="1310"/>
      <c r="E220" s="1310"/>
      <c r="F220" s="1310"/>
      <c r="G220" s="1310"/>
      <c r="H220" s="186"/>
      <c r="AE220" s="312"/>
      <c r="AF220" s="312"/>
      <c r="AH220" s="312"/>
      <c r="AI220" s="312"/>
    </row>
    <row r="221" spans="1:35" s="267" customFormat="1" hidden="1">
      <c r="A221" s="316"/>
      <c r="B221" s="308" t="e">
        <f>#REF!</f>
        <v>#REF!</v>
      </c>
      <c r="C221" s="1310" t="e">
        <f>#REF!</f>
        <v>#REF!</v>
      </c>
      <c r="D221" s="1310"/>
      <c r="E221" s="1310"/>
      <c r="F221" s="1310"/>
      <c r="G221" s="1310"/>
      <c r="H221" s="186"/>
      <c r="AE221" s="312"/>
      <c r="AF221" s="312"/>
      <c r="AH221" s="312"/>
      <c r="AI221" s="312"/>
    </row>
    <row r="222" spans="1:35" s="267" customFormat="1" ht="19.5" hidden="1" customHeight="1">
      <c r="A222" s="317"/>
      <c r="B222" s="308" t="e">
        <f>#REF!</f>
        <v>#REF!</v>
      </c>
      <c r="C222" s="1310" t="e">
        <f>#REF!</f>
        <v>#REF!</v>
      </c>
      <c r="D222" s="1310"/>
      <c r="E222" s="1310"/>
      <c r="F222" s="1310"/>
      <c r="G222" s="1310"/>
      <c r="H222" s="186"/>
      <c r="AE222" s="312"/>
      <c r="AF222" s="312"/>
      <c r="AH222" s="312"/>
      <c r="AI222" s="312"/>
    </row>
    <row r="223" spans="1:35" s="182" customFormat="1">
      <c r="A223" s="228"/>
      <c r="B223" s="221"/>
      <c r="C223" s="1299"/>
      <c r="D223" s="1299"/>
      <c r="E223" s="1299"/>
      <c r="F223" s="1299"/>
      <c r="G223" s="1299"/>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27692A7A-85BA-4DA9-9577-437354D3D23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483E1266-F7EB-4547-BBEC-59BD72B9AE8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0DE27404-F295-4A50-BC3B-2A3EAECFCACC}"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H15:H19">
    <cfRule type="expression" dxfId="7" priority="2" stopIfTrue="1">
      <formula>G15=""</formula>
    </cfRule>
  </conditionalFormatting>
  <conditionalFormatting sqref="E15:E17">
    <cfRule type="expression" dxfId="6"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6" zoomScale="80" zoomScaleNormal="100" zoomScaleSheetLayoutView="80" workbookViewId="0">
      <selection activeCell="G16" sqref="G16"/>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3" hidden="1" customWidth="1"/>
    <col min="9" max="9" width="20" style="604" hidden="1" customWidth="1"/>
    <col min="10" max="10" width="41.5" style="604" hidden="1" customWidth="1"/>
    <col min="11" max="11" width="21.25" style="604" hidden="1" customWidth="1"/>
    <col min="12" max="13" width="14.25" style="604" customWidth="1"/>
    <col min="14" max="16" width="9" style="605" customWidth="1"/>
    <col min="17" max="19" width="9" style="527"/>
    <col min="20" max="21" width="9" style="528"/>
    <col min="22" max="16384" width="9" style="450"/>
  </cols>
  <sheetData>
    <row r="1" spans="1:21" s="449" customFormat="1" ht="39.950000000000003" customHeight="1">
      <c r="A1" s="1319" t="s">
        <v>404</v>
      </c>
      <c r="B1" s="1319"/>
      <c r="C1" s="1319"/>
      <c r="D1" s="1319"/>
      <c r="E1" s="1319"/>
      <c r="F1" s="1319"/>
      <c r="G1" s="1319"/>
      <c r="H1" s="600"/>
      <c r="I1" s="601"/>
      <c r="J1" s="601"/>
      <c r="K1" s="601"/>
      <c r="L1" s="601"/>
      <c r="M1" s="601"/>
      <c r="N1" s="601"/>
      <c r="O1" s="601"/>
      <c r="P1" s="601"/>
      <c r="Q1" s="525"/>
      <c r="R1" s="525"/>
      <c r="S1" s="525"/>
      <c r="T1" s="526"/>
      <c r="U1" s="526"/>
    </row>
    <row r="2" spans="1:21" ht="18" customHeight="1">
      <c r="A2" s="81" t="str">
        <f>Cover!B3</f>
        <v>Specification No.: CC/NT/W-TW/DOM/A04/25/01234</v>
      </c>
      <c r="B2" s="81"/>
      <c r="C2" s="82"/>
      <c r="D2" s="83"/>
      <c r="E2" s="83"/>
      <c r="F2" s="83"/>
      <c r="G2" s="85" t="s">
        <v>405</v>
      </c>
      <c r="T2" s="1076"/>
      <c r="U2" s="1076"/>
    </row>
    <row r="3" spans="1:21" ht="18" customHeight="1">
      <c r="A3" s="67"/>
      <c r="B3" s="67"/>
      <c r="C3" s="88"/>
      <c r="D3" s="89"/>
      <c r="E3" s="89"/>
      <c r="F3" s="89"/>
      <c r="G3" s="34"/>
      <c r="T3" s="1076"/>
      <c r="U3" s="1076"/>
    </row>
    <row r="4" spans="1:21" ht="18.95" customHeight="1">
      <c r="A4" s="1296" t="s">
        <v>406</v>
      </c>
      <c r="B4" s="1296"/>
      <c r="C4" s="1296"/>
      <c r="D4" s="1296"/>
      <c r="E4" s="1296"/>
      <c r="F4" s="1296"/>
      <c r="G4" s="1296"/>
      <c r="T4" s="1076"/>
      <c r="U4" s="1076"/>
    </row>
    <row r="5" spans="1:21" ht="21" customHeight="1">
      <c r="A5" s="63" t="s">
        <v>91</v>
      </c>
      <c r="B5" s="63"/>
      <c r="C5" s="187"/>
      <c r="D5" s="187"/>
      <c r="E5" s="187"/>
      <c r="F5" s="187"/>
      <c r="G5" s="187"/>
      <c r="T5" s="1076"/>
      <c r="U5" s="1076"/>
    </row>
    <row r="6" spans="1:21" ht="21" customHeight="1">
      <c r="A6" s="62" t="s">
        <v>197</v>
      </c>
      <c r="B6" s="62"/>
      <c r="C6" s="187"/>
      <c r="D6" s="187"/>
      <c r="E6" s="187"/>
      <c r="F6" s="187"/>
      <c r="G6" s="187"/>
      <c r="T6" s="1076"/>
      <c r="U6" s="1076"/>
    </row>
    <row r="7" spans="1:21" ht="21" customHeight="1">
      <c r="A7" s="62" t="s">
        <v>94</v>
      </c>
      <c r="B7" s="62"/>
      <c r="C7" s="187"/>
      <c r="D7" s="187"/>
      <c r="E7" s="187"/>
      <c r="F7" s="187"/>
      <c r="G7" s="187"/>
      <c r="T7" s="1076"/>
      <c r="U7" s="1076"/>
    </row>
    <row r="8" spans="1:21" ht="21" customHeight="1">
      <c r="A8" s="62" t="s">
        <v>96</v>
      </c>
      <c r="B8" s="62"/>
      <c r="C8" s="187"/>
      <c r="D8" s="187"/>
      <c r="E8" s="187"/>
      <c r="F8" s="187"/>
      <c r="G8" s="187"/>
      <c r="T8" s="1076"/>
      <c r="U8" s="1076"/>
    </row>
    <row r="9" spans="1:21" ht="21" customHeight="1">
      <c r="A9" s="62" t="s">
        <v>407</v>
      </c>
      <c r="B9" s="62"/>
      <c r="C9" s="187"/>
      <c r="D9" s="187"/>
      <c r="E9" s="187"/>
      <c r="F9" s="187"/>
      <c r="G9" s="187"/>
      <c r="T9" s="1076"/>
      <c r="U9" s="1076"/>
    </row>
    <row r="10" spans="1:21" ht="21" customHeight="1">
      <c r="A10" s="62" t="s">
        <v>98</v>
      </c>
      <c r="B10" s="62"/>
      <c r="C10" s="187"/>
      <c r="D10" s="187"/>
      <c r="E10" s="187"/>
      <c r="F10" s="187"/>
      <c r="G10" s="187"/>
      <c r="T10" s="1076"/>
      <c r="U10" s="1076"/>
    </row>
    <row r="11" spans="1:21" ht="21" customHeight="1">
      <c r="A11" s="187"/>
      <c r="B11" s="187"/>
      <c r="C11" s="187"/>
      <c r="D11" s="187"/>
      <c r="E11" s="187"/>
      <c r="F11" s="187"/>
      <c r="G11" s="187"/>
      <c r="T11" s="1076"/>
      <c r="U11" s="1076"/>
    </row>
    <row r="12" spans="1:21" ht="169.5" customHeight="1">
      <c r="A12" s="451" t="s">
        <v>408</v>
      </c>
      <c r="B12" s="451"/>
      <c r="C12" s="1320" t="str">
        <f>Cover!$B$2</f>
        <v xml:space="preserve">Transmission Line Package TL01 for construction of 132kV D/C (Single HTLS Equivalent Panther) Transmission line from Rammam-III HEP to POWERGRID Rangpo Substation under Consultancy services to NTPC Ltd. </v>
      </c>
      <c r="D12" s="1320"/>
      <c r="E12" s="1320"/>
      <c r="F12" s="1320"/>
      <c r="G12" s="1320"/>
      <c r="T12" s="1076"/>
      <c r="U12" s="1076"/>
    </row>
    <row r="13" spans="1:21" ht="21" customHeight="1">
      <c r="A13" s="452" t="s">
        <v>409</v>
      </c>
      <c r="B13" s="452"/>
      <c r="C13" s="453"/>
      <c r="D13" s="452"/>
      <c r="E13" s="452"/>
      <c r="F13" s="452"/>
      <c r="G13" s="452"/>
      <c r="T13" s="1076"/>
      <c r="U13" s="1076"/>
    </row>
    <row r="14" spans="1:21" ht="55.5" customHeight="1">
      <c r="A14" s="1321" t="s">
        <v>410</v>
      </c>
      <c r="B14" s="1321"/>
      <c r="C14" s="1321"/>
      <c r="D14" s="1321"/>
      <c r="E14" s="1321"/>
      <c r="F14" s="1321"/>
      <c r="G14" s="1321"/>
      <c r="I14" s="811" t="s">
        <v>411</v>
      </c>
      <c r="J14" s="606" t="s">
        <v>412</v>
      </c>
      <c r="T14" s="1076"/>
      <c r="U14" s="1076"/>
    </row>
    <row r="15" spans="1:21" ht="69.95" customHeight="1">
      <c r="B15" s="455">
        <v>1</v>
      </c>
      <c r="C15" s="1316" t="s">
        <v>413</v>
      </c>
      <c r="D15" s="1317"/>
      <c r="E15" s="1317"/>
      <c r="F15" s="1318"/>
      <c r="G15" s="456"/>
      <c r="H15" s="607">
        <f>'Sch-1'!N89+'Sch-2'!J89+'Sch-3 '!P60+'Sch-4'!P22+'Sch-4b'!P30+'Sch-7'!M20</f>
        <v>0</v>
      </c>
      <c r="I15" s="608">
        <f>IF(H15=0,0,G15/H15)</f>
        <v>0</v>
      </c>
      <c r="T15" s="1076"/>
      <c r="U15" s="1076"/>
    </row>
    <row r="16" spans="1:21" ht="69.95" customHeight="1">
      <c r="B16" s="455">
        <v>2</v>
      </c>
      <c r="C16" s="1316" t="s">
        <v>414</v>
      </c>
      <c r="D16" s="1317"/>
      <c r="E16" s="1317"/>
      <c r="F16" s="1318"/>
      <c r="G16" s="457"/>
      <c r="H16" s="607">
        <f>'Sch-1'!N89+'Sch-2'!J89+'Sch-3 '!P60+'Sch-4'!P22+'Sch-4b'!P30+'Sch-7'!M20</f>
        <v>0</v>
      </c>
      <c r="I16" s="609">
        <f>G16</f>
        <v>0</v>
      </c>
      <c r="T16" s="1076"/>
      <c r="U16" s="1076"/>
    </row>
    <row r="17" spans="1:21" s="458" customFormat="1" ht="54.95" customHeight="1">
      <c r="B17" s="459">
        <v>3</v>
      </c>
      <c r="C17" s="1323" t="s">
        <v>415</v>
      </c>
      <c r="D17" s="1324"/>
      <c r="E17" s="1324"/>
      <c r="F17" s="1325"/>
      <c r="G17" s="460"/>
      <c r="H17" s="602"/>
      <c r="I17" s="610"/>
      <c r="J17" s="610"/>
      <c r="K17" s="610"/>
      <c r="L17" s="610"/>
      <c r="M17" s="610"/>
      <c r="N17" s="611"/>
      <c r="O17" s="611"/>
      <c r="P17" s="611"/>
      <c r="Q17" s="529"/>
      <c r="R17" s="529"/>
      <c r="S17" s="529"/>
      <c r="T17" s="530"/>
      <c r="U17" s="530"/>
    </row>
    <row r="18" spans="1:21" s="458" customFormat="1" ht="21" customHeight="1">
      <c r="B18" s="461"/>
      <c r="C18" s="734" t="s">
        <v>416</v>
      </c>
      <c r="D18" s="463"/>
      <c r="E18" s="464"/>
      <c r="F18" s="465" t="s">
        <v>417</v>
      </c>
      <c r="G18" s="466"/>
      <c r="H18" s="612">
        <f>'Sch-1'!N89</f>
        <v>0</v>
      </c>
      <c r="I18" s="613">
        <f t="shared" ref="I18:I23" si="0">IF(H18=0,0,G18/H18)</f>
        <v>0</v>
      </c>
      <c r="J18" s="614" t="s">
        <v>418</v>
      </c>
      <c r="K18" s="810">
        <f>I15+I16+I18+I25</f>
        <v>0</v>
      </c>
      <c r="L18" s="610"/>
      <c r="M18" s="610"/>
      <c r="N18" s="611"/>
      <c r="O18" s="611"/>
      <c r="P18" s="611"/>
      <c r="Q18" s="529"/>
      <c r="R18" s="529"/>
      <c r="S18" s="529"/>
      <c r="T18" s="530"/>
      <c r="U18" s="530"/>
    </row>
    <row r="19" spans="1:21" s="458" customFormat="1" ht="21" customHeight="1">
      <c r="B19" s="461"/>
      <c r="C19" s="462" t="s">
        <v>419</v>
      </c>
      <c r="D19" s="463"/>
      <c r="E19" s="464"/>
      <c r="F19" s="465" t="s">
        <v>417</v>
      </c>
      <c r="G19" s="466"/>
      <c r="H19" s="612">
        <f>'Sch-2'!J89</f>
        <v>0</v>
      </c>
      <c r="I19" s="613">
        <f t="shared" si="0"/>
        <v>0</v>
      </c>
      <c r="J19" s="614" t="s">
        <v>419</v>
      </c>
      <c r="K19" s="810">
        <f>I15+I16+I19+I26</f>
        <v>0</v>
      </c>
      <c r="L19" s="610"/>
      <c r="M19" s="610"/>
      <c r="N19" s="611"/>
      <c r="O19" s="611"/>
      <c r="P19" s="611"/>
      <c r="Q19" s="529"/>
      <c r="R19" s="529"/>
      <c r="S19" s="529"/>
      <c r="T19" s="530"/>
      <c r="U19" s="530"/>
    </row>
    <row r="20" spans="1:21" s="458" customFormat="1" ht="21" customHeight="1">
      <c r="B20" s="461"/>
      <c r="C20" s="462" t="s">
        <v>420</v>
      </c>
      <c r="D20" s="463"/>
      <c r="E20" s="464"/>
      <c r="F20" s="465" t="s">
        <v>417</v>
      </c>
      <c r="G20" s="466"/>
      <c r="H20" s="612">
        <f>'Sch-3 '!P60</f>
        <v>0</v>
      </c>
      <c r="I20" s="613">
        <f t="shared" si="0"/>
        <v>0</v>
      </c>
      <c r="J20" s="614" t="s">
        <v>420</v>
      </c>
      <c r="K20" s="810">
        <f>I15+I16+I20+I27</f>
        <v>0</v>
      </c>
      <c r="L20" s="610"/>
      <c r="M20" s="610"/>
      <c r="N20" s="611"/>
      <c r="O20" s="611"/>
      <c r="P20" s="611"/>
      <c r="Q20" s="529"/>
      <c r="R20" s="529"/>
      <c r="S20" s="529"/>
      <c r="T20" s="530"/>
      <c r="U20" s="530"/>
    </row>
    <row r="21" spans="1:21" s="458" customFormat="1" ht="21" customHeight="1">
      <c r="B21" s="461"/>
      <c r="C21" s="734" t="s">
        <v>421</v>
      </c>
      <c r="D21" s="463"/>
      <c r="E21" s="464"/>
      <c r="F21" s="465" t="s">
        <v>417</v>
      </c>
      <c r="G21" s="814"/>
      <c r="H21" s="612">
        <f>'Sch-4'!P22</f>
        <v>0</v>
      </c>
      <c r="I21" s="613">
        <f t="shared" si="0"/>
        <v>0</v>
      </c>
      <c r="J21" s="614" t="s">
        <v>421</v>
      </c>
      <c r="K21" s="810">
        <f>I15+I16+I21+I28</f>
        <v>0</v>
      </c>
      <c r="L21" s="610"/>
      <c r="M21" s="610"/>
      <c r="N21" s="611"/>
      <c r="O21" s="611"/>
      <c r="P21" s="611"/>
      <c r="Q21" s="529"/>
      <c r="R21" s="529"/>
      <c r="S21" s="529"/>
      <c r="T21" s="530"/>
      <c r="U21" s="530"/>
    </row>
    <row r="22" spans="1:21" s="458" customFormat="1" ht="21" hidden="1" customHeight="1">
      <c r="B22" s="461"/>
      <c r="C22" s="734" t="s">
        <v>422</v>
      </c>
      <c r="D22" s="463"/>
      <c r="E22" s="464"/>
      <c r="F22" s="465" t="s">
        <v>417</v>
      </c>
      <c r="G22" s="466"/>
      <c r="H22" s="612">
        <f>'Sch-4b'!P30</f>
        <v>0</v>
      </c>
      <c r="I22" s="613">
        <f t="shared" si="0"/>
        <v>0</v>
      </c>
      <c r="J22" s="614" t="s">
        <v>423</v>
      </c>
      <c r="K22" s="810">
        <f>I15+I16+I22+I29</f>
        <v>0</v>
      </c>
      <c r="L22" s="610"/>
      <c r="M22" s="610"/>
      <c r="N22" s="611"/>
      <c r="O22" s="611"/>
      <c r="P22" s="611"/>
      <c r="Q22" s="529"/>
      <c r="R22" s="529"/>
      <c r="S22" s="529"/>
      <c r="T22" s="530"/>
      <c r="U22" s="530"/>
    </row>
    <row r="23" spans="1:21" s="458" customFormat="1" ht="23.25" customHeight="1">
      <c r="B23" s="467"/>
      <c r="C23" s="468" t="s">
        <v>424</v>
      </c>
      <c r="D23" s="469"/>
      <c r="E23" s="464"/>
      <c r="F23" s="470" t="s">
        <v>417</v>
      </c>
      <c r="G23" s="814"/>
      <c r="H23" s="612">
        <f>'Sch-7'!M20</f>
        <v>0</v>
      </c>
      <c r="I23" s="613">
        <f t="shared" si="0"/>
        <v>0</v>
      </c>
      <c r="J23" s="614" t="s">
        <v>424</v>
      </c>
      <c r="K23" s="810">
        <f>I15+I16+I23+I30</f>
        <v>0</v>
      </c>
      <c r="L23" s="610"/>
      <c r="M23" s="610"/>
      <c r="N23" s="611"/>
      <c r="O23" s="611"/>
      <c r="P23" s="611"/>
      <c r="Q23" s="529"/>
      <c r="R23" s="529"/>
      <c r="S23" s="529"/>
      <c r="T23" s="530"/>
      <c r="U23" s="530"/>
    </row>
    <row r="24" spans="1:21" s="458" customFormat="1" ht="54.95" customHeight="1">
      <c r="B24" s="459">
        <v>4</v>
      </c>
      <c r="C24" s="1326" t="s">
        <v>425</v>
      </c>
      <c r="D24" s="1327"/>
      <c r="E24" s="1327"/>
      <c r="F24" s="1328"/>
      <c r="G24" s="460"/>
      <c r="H24" s="602"/>
      <c r="I24" s="610"/>
      <c r="J24" s="610"/>
      <c r="K24" s="610"/>
      <c r="L24" s="610"/>
      <c r="M24" s="610"/>
      <c r="N24" s="611"/>
      <c r="O24" s="611"/>
      <c r="P24" s="611"/>
      <c r="Q24" s="529"/>
      <c r="R24" s="529"/>
      <c r="S24" s="529"/>
      <c r="T24" s="530"/>
      <c r="U24" s="530"/>
    </row>
    <row r="25" spans="1:21" s="458" customFormat="1" ht="21" customHeight="1">
      <c r="A25" s="471"/>
      <c r="B25" s="461"/>
      <c r="C25" s="734" t="s">
        <v>426</v>
      </c>
      <c r="D25" s="463"/>
      <c r="E25" s="472"/>
      <c r="F25" s="465" t="s">
        <v>427</v>
      </c>
      <c r="G25" s="473"/>
      <c r="H25" s="612">
        <f>'Sch-1'!N89</f>
        <v>0</v>
      </c>
      <c r="I25" s="615">
        <f t="shared" ref="I25:I30" si="1">G25</f>
        <v>0</v>
      </c>
      <c r="J25" s="610"/>
      <c r="K25" s="610"/>
      <c r="L25" s="610"/>
      <c r="M25" s="610"/>
      <c r="N25" s="611"/>
      <c r="O25" s="611"/>
      <c r="P25" s="611"/>
      <c r="Q25" s="529"/>
      <c r="R25" s="529"/>
      <c r="S25" s="529"/>
      <c r="T25" s="530"/>
      <c r="U25" s="530"/>
    </row>
    <row r="26" spans="1:21" s="458" customFormat="1" ht="21" customHeight="1">
      <c r="A26" s="471"/>
      <c r="B26" s="461"/>
      <c r="C26" s="462" t="s">
        <v>419</v>
      </c>
      <c r="D26" s="463"/>
      <c r="E26" s="472"/>
      <c r="F26" s="465" t="s">
        <v>427</v>
      </c>
      <c r="G26" s="473"/>
      <c r="H26" s="612">
        <f>'Sch-2'!J89</f>
        <v>0</v>
      </c>
      <c r="I26" s="615">
        <f t="shared" si="1"/>
        <v>0</v>
      </c>
      <c r="J26" s="610"/>
      <c r="K26" s="610"/>
      <c r="L26" s="610"/>
      <c r="M26" s="610"/>
      <c r="N26" s="611"/>
      <c r="O26" s="611"/>
      <c r="P26" s="611"/>
      <c r="Q26" s="529"/>
      <c r="R26" s="529"/>
      <c r="S26" s="529"/>
      <c r="T26" s="530"/>
      <c r="U26" s="530"/>
    </row>
    <row r="27" spans="1:21" s="458" customFormat="1" ht="21" customHeight="1">
      <c r="A27" s="471"/>
      <c r="B27" s="461"/>
      <c r="C27" s="462" t="s">
        <v>420</v>
      </c>
      <c r="D27" s="463"/>
      <c r="E27" s="472"/>
      <c r="F27" s="465" t="s">
        <v>427</v>
      </c>
      <c r="G27" s="473"/>
      <c r="H27" s="612">
        <f>'Sch-3 '!P60</f>
        <v>0</v>
      </c>
      <c r="I27" s="615">
        <f t="shared" si="1"/>
        <v>0</v>
      </c>
      <c r="J27" s="610"/>
      <c r="K27" s="610"/>
      <c r="L27" s="610"/>
      <c r="M27" s="610"/>
      <c r="N27" s="611"/>
      <c r="O27" s="611"/>
      <c r="P27" s="611"/>
      <c r="Q27" s="529"/>
      <c r="R27" s="529"/>
      <c r="S27" s="529"/>
      <c r="T27" s="530"/>
      <c r="U27" s="530"/>
    </row>
    <row r="28" spans="1:21" s="458" customFormat="1" ht="21" customHeight="1">
      <c r="A28" s="471"/>
      <c r="B28" s="461"/>
      <c r="C28" s="734" t="s">
        <v>421</v>
      </c>
      <c r="D28" s="463"/>
      <c r="E28" s="472"/>
      <c r="F28" s="465" t="s">
        <v>427</v>
      </c>
      <c r="G28" s="814"/>
      <c r="H28" s="612">
        <f>'Sch-4'!P22</f>
        <v>0</v>
      </c>
      <c r="I28" s="615">
        <f t="shared" si="1"/>
        <v>0</v>
      </c>
      <c r="J28" s="610"/>
      <c r="K28" s="610"/>
      <c r="L28" s="610"/>
      <c r="M28" s="610"/>
      <c r="N28" s="611"/>
      <c r="O28" s="611"/>
      <c r="P28" s="611"/>
      <c r="Q28" s="529"/>
      <c r="R28" s="529"/>
      <c r="S28" s="529"/>
      <c r="T28" s="530"/>
      <c r="U28" s="530"/>
    </row>
    <row r="29" spans="1:21" s="458" customFormat="1" ht="21" hidden="1" customHeight="1">
      <c r="A29" s="471"/>
      <c r="B29" s="461"/>
      <c r="C29" s="734" t="s">
        <v>422</v>
      </c>
      <c r="D29" s="463"/>
      <c r="E29" s="472"/>
      <c r="F29" s="465" t="s">
        <v>427</v>
      </c>
      <c r="G29" s="473"/>
      <c r="H29" s="612">
        <f>'Sch-4b'!P30</f>
        <v>0</v>
      </c>
      <c r="I29" s="615">
        <f t="shared" si="1"/>
        <v>0</v>
      </c>
      <c r="J29" s="610"/>
      <c r="K29" s="610"/>
      <c r="L29" s="610"/>
      <c r="M29" s="610"/>
      <c r="N29" s="611"/>
      <c r="O29" s="611"/>
      <c r="P29" s="611"/>
      <c r="Q29" s="529"/>
      <c r="R29" s="529"/>
      <c r="S29" s="529"/>
      <c r="T29" s="530"/>
      <c r="U29" s="530"/>
    </row>
    <row r="30" spans="1:21" s="458" customFormat="1" ht="21" customHeight="1">
      <c r="A30" s="471"/>
      <c r="B30" s="467"/>
      <c r="C30" s="468" t="s">
        <v>424</v>
      </c>
      <c r="D30" s="469"/>
      <c r="E30" s="474"/>
      <c r="F30" s="470" t="s">
        <v>427</v>
      </c>
      <c r="G30" s="814"/>
      <c r="H30" s="612">
        <f>'Sch-7'!M20</f>
        <v>0</v>
      </c>
      <c r="I30" s="615">
        <f t="shared" si="1"/>
        <v>0</v>
      </c>
      <c r="J30" s="610"/>
      <c r="K30" s="610"/>
      <c r="L30" s="610"/>
      <c r="M30" s="610"/>
      <c r="N30" s="611"/>
      <c r="O30" s="611"/>
      <c r="P30" s="611"/>
      <c r="Q30" s="529"/>
      <c r="R30" s="529"/>
      <c r="S30" s="529"/>
      <c r="T30" s="530"/>
      <c r="U30" s="530"/>
    </row>
    <row r="31" spans="1:21" s="458" customFormat="1">
      <c r="A31" s="471"/>
      <c r="B31" s="475"/>
      <c r="C31" s="1329" t="s">
        <v>428</v>
      </c>
      <c r="D31" s="1330"/>
      <c r="E31" s="1330"/>
      <c r="F31" s="1330"/>
      <c r="G31" s="1330"/>
      <c r="H31" s="602"/>
      <c r="I31" s="610"/>
      <c r="J31" s="610"/>
      <c r="K31" s="610"/>
      <c r="L31" s="610"/>
      <c r="M31" s="610"/>
      <c r="N31" s="611"/>
      <c r="O31" s="611"/>
      <c r="P31" s="611"/>
      <c r="Q31" s="529"/>
      <c r="R31" s="529"/>
      <c r="S31" s="529"/>
      <c r="T31" s="530"/>
      <c r="U31" s="530"/>
    </row>
    <row r="32" spans="1:21" s="458" customFormat="1" ht="48.75" hidden="1" customHeight="1">
      <c r="A32" s="471"/>
      <c r="B32" s="531">
        <v>5</v>
      </c>
      <c r="C32" s="1331" t="s">
        <v>429</v>
      </c>
      <c r="D32" s="1331"/>
      <c r="E32" s="1331"/>
      <c r="F32" s="1331"/>
      <c r="G32" s="1331"/>
      <c r="H32" s="602"/>
      <c r="I32" s="610"/>
      <c r="J32" s="610"/>
      <c r="K32" s="610"/>
      <c r="L32" s="610"/>
      <c r="M32" s="610"/>
      <c r="N32" s="611"/>
      <c r="O32" s="611"/>
      <c r="P32" s="611"/>
      <c r="Q32" s="529"/>
      <c r="R32" s="529"/>
      <c r="S32" s="529"/>
      <c r="T32" s="530"/>
      <c r="U32" s="530"/>
    </row>
    <row r="33" spans="1:21" s="458" customFormat="1" ht="48.75" hidden="1" customHeight="1">
      <c r="A33" s="471"/>
      <c r="B33" s="1332"/>
      <c r="C33" s="1332"/>
      <c r="D33" s="1332"/>
      <c r="E33" s="1332"/>
      <c r="F33" s="1332"/>
      <c r="G33" s="1332"/>
      <c r="H33" s="602"/>
      <c r="I33" s="610"/>
      <c r="J33" s="610"/>
      <c r="K33" s="610"/>
      <c r="L33" s="610"/>
      <c r="M33" s="610"/>
      <c r="N33" s="611"/>
      <c r="O33" s="611"/>
      <c r="P33" s="611"/>
      <c r="Q33" s="529"/>
      <c r="R33" s="529"/>
      <c r="S33" s="529"/>
      <c r="T33" s="530"/>
      <c r="U33" s="530"/>
    </row>
    <row r="34" spans="1:21" s="458" customFormat="1" ht="48.75" hidden="1" customHeight="1">
      <c r="A34" s="471"/>
      <c r="B34" s="476"/>
      <c r="C34" s="1331" t="s">
        <v>430</v>
      </c>
      <c r="D34" s="1333"/>
      <c r="E34" s="1333"/>
      <c r="F34" s="1333"/>
      <c r="G34" s="1333"/>
      <c r="H34" s="602"/>
      <c r="I34" s="610"/>
      <c r="J34" s="610"/>
      <c r="K34" s="610"/>
      <c r="L34" s="610"/>
      <c r="M34" s="610"/>
      <c r="N34" s="611"/>
      <c r="O34" s="611"/>
      <c r="P34" s="611"/>
      <c r="Q34" s="529"/>
      <c r="R34" s="529"/>
      <c r="S34" s="529"/>
      <c r="T34" s="530"/>
      <c r="U34" s="530"/>
    </row>
    <row r="35" spans="1:21" s="458" customFormat="1" ht="33" customHeight="1">
      <c r="A35" s="452" t="s">
        <v>431</v>
      </c>
      <c r="B35" s="476"/>
      <c r="C35" s="477"/>
      <c r="E35" s="478"/>
      <c r="F35" s="478"/>
      <c r="G35" s="479"/>
      <c r="H35" s="602"/>
      <c r="I35" s="610"/>
      <c r="J35" s="610"/>
      <c r="K35" s="610"/>
      <c r="L35" s="610"/>
      <c r="M35" s="610"/>
      <c r="N35" s="611"/>
      <c r="O35" s="611"/>
      <c r="P35" s="611"/>
      <c r="Q35" s="529"/>
      <c r="R35" s="529"/>
      <c r="S35" s="529"/>
      <c r="T35" s="530"/>
      <c r="U35" s="530"/>
    </row>
    <row r="36" spans="1:21" s="458" customFormat="1" ht="33" customHeight="1">
      <c r="A36" s="34" t="s">
        <v>432</v>
      </c>
      <c r="B36" s="476"/>
      <c r="C36" s="477"/>
      <c r="E36" s="478"/>
      <c r="F36" s="478"/>
      <c r="G36" s="479"/>
      <c r="H36" s="602"/>
      <c r="I36" s="610"/>
      <c r="J36" s="610"/>
      <c r="K36" s="610"/>
      <c r="L36" s="610"/>
      <c r="M36" s="610"/>
      <c r="N36" s="611"/>
      <c r="O36" s="611"/>
      <c r="P36" s="611"/>
      <c r="Q36" s="529"/>
      <c r="R36" s="529"/>
      <c r="S36" s="529"/>
      <c r="T36" s="530"/>
      <c r="U36" s="530"/>
    </row>
    <row r="37" spans="1:21" s="458" customFormat="1" ht="33" customHeight="1">
      <c r="B37" s="34"/>
      <c r="D37" s="282"/>
      <c r="E37" s="88"/>
      <c r="F37" s="88"/>
      <c r="G37" s="88"/>
      <c r="H37" s="602"/>
      <c r="I37" s="610"/>
      <c r="J37" s="610"/>
      <c r="K37" s="610"/>
      <c r="L37" s="610"/>
      <c r="M37" s="610"/>
      <c r="N37" s="611"/>
      <c r="O37" s="611"/>
      <c r="P37" s="611"/>
      <c r="Q37" s="529"/>
      <c r="R37" s="529"/>
      <c r="S37" s="529"/>
      <c r="T37" s="530"/>
      <c r="U37" s="530"/>
    </row>
    <row r="38" spans="1:21" ht="33" customHeight="1">
      <c r="A38" s="480"/>
      <c r="B38" s="480"/>
      <c r="C38" s="481"/>
      <c r="D38" s="88"/>
      <c r="E38" s="34"/>
      <c r="F38" s="34"/>
      <c r="G38" s="102" t="s">
        <v>433</v>
      </c>
      <c r="T38" s="1076"/>
      <c r="U38" s="1076"/>
    </row>
    <row r="39" spans="1:21" ht="33" customHeight="1">
      <c r="A39" s="480"/>
      <c r="B39" s="480"/>
      <c r="C39" s="481"/>
      <c r="D39" s="88"/>
      <c r="E39" s="34"/>
      <c r="F39" s="34"/>
      <c r="G39" s="102" t="str">
        <f>"For and on behalf of " &amp; 'Sch-1'!C8</f>
        <v xml:space="preserve">For and on behalf of </v>
      </c>
      <c r="T39" s="1076"/>
      <c r="U39" s="1076"/>
    </row>
    <row r="40" spans="1:21" ht="33" customHeight="1">
      <c r="A40" s="482"/>
      <c r="B40" s="482"/>
      <c r="C40" s="482"/>
      <c r="D40" s="483"/>
      <c r="E40" s="484"/>
      <c r="F40" s="484"/>
      <c r="G40" s="1077"/>
      <c r="T40" s="1076"/>
      <c r="U40" s="1076"/>
    </row>
    <row r="41" spans="1:21" ht="33" customHeight="1">
      <c r="A41" s="485" t="s">
        <v>434</v>
      </c>
      <c r="B41" s="485"/>
      <c r="C41" s="483" t="str">
        <f>IF('Sch-1'!B97=0,"", 'Sch-1'!B97)</f>
        <v>--</v>
      </c>
      <c r="D41" s="483"/>
      <c r="E41" s="484" t="s">
        <v>435</v>
      </c>
      <c r="F41" s="1322" t="str">
        <f>'Sch-1'!M98</f>
        <v/>
      </c>
      <c r="G41" s="1322"/>
      <c r="T41" s="1076"/>
      <c r="U41" s="1076"/>
    </row>
    <row r="42" spans="1:21" ht="33" customHeight="1">
      <c r="A42" s="485" t="s">
        <v>436</v>
      </c>
      <c r="B42" s="485"/>
      <c r="C42" s="483" t="str">
        <f>IF('Sch-1'!B98=0,"", 'Sch-1'!B98)</f>
        <v/>
      </c>
      <c r="D42" s="486"/>
      <c r="E42" s="484" t="s">
        <v>437</v>
      </c>
      <c r="F42" s="1322" t="str">
        <f>'Sch-1'!M99</f>
        <v/>
      </c>
      <c r="G42" s="1322"/>
      <c r="T42" s="1076"/>
      <c r="U42" s="1076"/>
    </row>
    <row r="43" spans="1:21" ht="33" customHeight="1">
      <c r="A43" s="480"/>
      <c r="B43" s="480"/>
      <c r="C43" s="480"/>
      <c r="D43" s="480"/>
      <c r="E43" s="484"/>
      <c r="F43" s="484"/>
      <c r="G43" s="1077"/>
      <c r="T43" s="1076"/>
      <c r="U43" s="1076"/>
    </row>
  </sheetData>
  <sheetProtection password="CA62" sheet="1" formatColumns="0" formatRows="0" selectLockedCells="1"/>
  <customSheetViews>
    <customSheetView guid="{27692A7A-85BA-4DA9-9577-437354D3D238}" scale="80" showPageBreaks="1" zeroValues="0" printArea="1" hiddenRows="1" hiddenColumns="1" view="pageBreakPreview" topLeftCell="A4">
      <selection activeCell="G25" sqref="G25"/>
      <pageMargins left="0" right="0" top="0" bottom="0" header="0" footer="0"/>
      <pageSetup scale="96" orientation="portrait" r:id="rId1"/>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3"/>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5"/>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6"/>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8"/>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9"/>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0"/>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4"/>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5"/>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8"/>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19"/>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0"/>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1"/>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3"/>
      <headerFooter alignWithMargins="0">
        <oddFooter>&amp;R&amp;"Book Antiqua,Bold"&amp;10Letter of Discount  / Page &amp;P of &amp;N</oddFooter>
      </headerFooter>
    </customSheetView>
    <customSheetView guid="{483E1266-F7EB-4547-BBEC-59BD72B9AE8B}" scale="80" showPageBreaks="1" zeroValues="0" printArea="1" hiddenRows="1" hiddenColumns="1" view="pageBreakPreview" topLeftCell="A4">
      <selection activeCell="G25" sqref="G25"/>
      <pageMargins left="0" right="0" top="0" bottom="0" header="0" footer="0"/>
      <pageSetup scale="96" orientation="portrait" r:id="rId24"/>
      <headerFooter alignWithMargins="0">
        <oddFooter>&amp;R&amp;"Book Antiqua,Bold"&amp;10Letter of Discount  / Page &amp;P of &amp;N</oddFooter>
      </headerFooter>
    </customSheetView>
    <customSheetView guid="{0DE27404-F295-4A50-BC3B-2A3EAECFCACC}" scale="80" showPageBreaks="1" zeroValues="0" printArea="1" hiddenRows="1" hiddenColumns="1" view="pageBreakPreview" topLeftCell="A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8"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C30" sqref="C30"/>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9"/>
      <c r="B1" s="1123"/>
      <c r="C1" s="1124"/>
      <c r="D1" s="1124"/>
      <c r="E1" s="1125"/>
      <c r="F1" s="280"/>
      <c r="G1" s="1013"/>
      <c r="H1" s="16"/>
    </row>
    <row r="2" spans="1:8" ht="63" customHeight="1">
      <c r="A2" s="1108" t="s">
        <v>7</v>
      </c>
      <c r="B2" s="1126" t="str">
        <f>Basic!B1</f>
        <v xml:space="preserve">Transmission Line Package TL01 for construction of 132kV D/C (Single HTLS Equivalent Panther) Transmission line from Rammam-III HEP to POWERGRID Rangpo Substation under Consultancy services to NTPC Ltd. </v>
      </c>
      <c r="C2" s="1127"/>
      <c r="D2" s="1127"/>
      <c r="E2" s="1128"/>
      <c r="F2" s="1111"/>
      <c r="G2" s="15"/>
      <c r="H2" s="16"/>
    </row>
    <row r="3" spans="1:8" ht="23.25" customHeight="1">
      <c r="A3" s="1109"/>
      <c r="B3" s="1129" t="str">
        <f>Basic!B5</f>
        <v>Specification No.: CC/NT/W-TW/DOM/A04/25/01234</v>
      </c>
      <c r="C3" s="1130"/>
      <c r="D3" s="1130"/>
      <c r="E3" s="1131"/>
      <c r="F3" s="1112"/>
      <c r="G3" s="15"/>
      <c r="H3" s="16"/>
    </row>
    <row r="4" spans="1:8" ht="39.950000000000003" customHeight="1">
      <c r="A4" s="1109"/>
      <c r="B4" s="278">
        <v>1</v>
      </c>
      <c r="C4" s="1118" t="s">
        <v>8</v>
      </c>
      <c r="D4" s="1118"/>
      <c r="E4" s="1119"/>
      <c r="F4" s="1112"/>
      <c r="G4" s="15"/>
      <c r="H4" s="16"/>
    </row>
    <row r="5" spans="1:8" ht="30" customHeight="1">
      <c r="A5" s="1109"/>
      <c r="B5" s="278">
        <v>2</v>
      </c>
      <c r="C5" s="1118" t="s">
        <v>9</v>
      </c>
      <c r="D5" s="1118"/>
      <c r="E5" s="1119"/>
      <c r="F5" s="1112"/>
      <c r="G5" s="15"/>
      <c r="H5" s="16"/>
    </row>
    <row r="6" spans="1:8" s="25" customFormat="1" ht="30" customHeight="1">
      <c r="A6" s="1109"/>
      <c r="B6" s="278">
        <v>3</v>
      </c>
      <c r="C6" s="1118" t="s">
        <v>10</v>
      </c>
      <c r="D6" s="1118"/>
      <c r="E6" s="1119"/>
      <c r="F6" s="1112"/>
      <c r="G6" s="15"/>
      <c r="H6" s="15"/>
    </row>
    <row r="7" spans="1:8" ht="52.5" hidden="1" customHeight="1">
      <c r="A7" s="1109"/>
      <c r="B7" s="278">
        <v>4</v>
      </c>
      <c r="C7" s="1118" t="s">
        <v>11</v>
      </c>
      <c r="D7" s="1118"/>
      <c r="E7" s="1119"/>
      <c r="F7" s="1112"/>
      <c r="G7" s="15"/>
      <c r="H7" s="16"/>
    </row>
    <row r="8" spans="1:8" ht="9.75" customHeight="1">
      <c r="A8" s="1109"/>
      <c r="B8" s="19"/>
      <c r="C8" s="18"/>
      <c r="D8" s="18"/>
      <c r="E8" s="20"/>
      <c r="F8" s="1112"/>
      <c r="G8" s="15"/>
      <c r="H8" s="16"/>
    </row>
    <row r="9" spans="1:8" ht="23.25" customHeight="1">
      <c r="A9" s="1109"/>
      <c r="B9" s="1120"/>
      <c r="C9" s="1121"/>
      <c r="D9" s="1121"/>
      <c r="E9" s="1122"/>
      <c r="F9" s="1112"/>
      <c r="G9" s="15"/>
      <c r="H9" s="16"/>
    </row>
    <row r="10" spans="1:8" ht="10.5" customHeight="1">
      <c r="A10" s="1109"/>
      <c r="B10" s="21"/>
      <c r="C10" s="22"/>
      <c r="D10" s="22"/>
      <c r="E10" s="23"/>
      <c r="F10" s="1112"/>
      <c r="G10" s="15"/>
      <c r="H10" s="16"/>
    </row>
    <row r="11" spans="1:8" ht="24" customHeight="1">
      <c r="A11" s="1109"/>
      <c r="B11" s="1116" t="s">
        <v>12</v>
      </c>
      <c r="C11" s="1117"/>
      <c r="D11" s="1117"/>
      <c r="E11" s="24"/>
      <c r="F11" s="1112"/>
    </row>
    <row r="12" spans="1:8" ht="28.5" customHeight="1">
      <c r="A12" s="1110"/>
      <c r="B12" s="1102" t="s">
        <v>13</v>
      </c>
      <c r="C12" s="1103"/>
      <c r="D12" s="1103"/>
      <c r="E12" s="26"/>
      <c r="F12" s="1113"/>
      <c r="G12" s="15"/>
      <c r="H12" s="16"/>
    </row>
    <row r="13" spans="1:8" ht="24" customHeight="1">
      <c r="A13" s="1107"/>
      <c r="B13" s="1104" t="s">
        <v>14</v>
      </c>
      <c r="C13" s="1105"/>
      <c r="D13" s="1105"/>
      <c r="E13" s="24"/>
      <c r="F13" s="1106"/>
      <c r="G13" s="27"/>
      <c r="H13" s="27"/>
    </row>
    <row r="14" spans="1:8" ht="15.95" customHeight="1">
      <c r="A14" s="1107"/>
      <c r="B14" s="1114" t="s">
        <v>15</v>
      </c>
      <c r="C14" s="1115"/>
      <c r="D14" s="1115"/>
      <c r="E14" s="28"/>
      <c r="F14" s="1106"/>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9GZtXkOTPSFm5uaYsn7k60QgfW0l+KS4X7FUW+YeD8E0pESUcFINhpT48UFXfs+NcuXhJmGQQVg4RDZfS3O6zA==" saltValue="pVG9F/rbqeodgR6dJwmC6w==" spinCount="100000" sheet="1" formatColumns="0" formatRows="0" selectLockedCells="1"/>
  <customSheetViews>
    <customSheetView guid="{27692A7A-85BA-4DA9-9577-437354D3D238}" showPageBreaks="1" showGridLines="0" fitToPage="1" printArea="1" hiddenRows="1" view="pageBreakPreview">
      <selection activeCell="H4" sqref="H4"/>
      <pageMargins left="0" right="0" top="0" bottom="0" header="0" footer="0"/>
      <printOptions horizontalCentered="1"/>
      <pageSetup paperSize="9" fitToHeight="0" orientation="landscape" r:id="rId1"/>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4"/>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5"/>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6"/>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7"/>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8"/>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9"/>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0"/>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1"/>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2"/>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01ACF2E1-8E61-4459-ABC1-B6C183DEED61}" showGridLines="0" showRuler="0">
      <pageMargins left="0" right="0" top="0" bottom="0" header="0" footer="0"/>
      <printOptions horizontalCentered="1"/>
      <pageSetup paperSize="9" orientation="landscape" r:id="rId15"/>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6"/>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7"/>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9"/>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0"/>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1"/>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2"/>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3"/>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4"/>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5"/>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6"/>
      <headerFooter alignWithMargins="0"/>
    </customSheetView>
    <customSheetView guid="{483E1266-F7EB-4547-BBEC-59BD72B9AE8B}" showPageBreaks="1" showGridLines="0" fitToPage="1" printArea="1" hiddenRows="1" view="pageBreakPreview">
      <selection activeCell="H4" sqref="H4"/>
      <pageMargins left="0" right="0" top="0" bottom="0" header="0" footer="0"/>
      <printOptions horizontalCentered="1"/>
      <pageSetup paperSize="9" fitToHeight="0" orientation="landscape" r:id="rId27"/>
      <headerFooter alignWithMargins="0"/>
    </customSheetView>
    <customSheetView guid="{0DE27404-F295-4A50-BC3B-2A3EAECFCACC}" showPageBreaks="1" showGridLines="0" fitToPage="1" printArea="1" hiddenRows="1" view="pageBreakPreview">
      <selection activeCell="H4" sqref="H4"/>
      <pageMargins left="0" right="0" top="0" bottom="0" header="0" footer="0"/>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9"/>
    <col min="2" max="2" width="26.875" style="500" customWidth="1"/>
    <col min="3" max="3" width="22.875" style="500" customWidth="1"/>
    <col min="4" max="5" width="15.625" style="500" customWidth="1"/>
    <col min="6" max="16384" width="9" style="282"/>
  </cols>
  <sheetData>
    <row r="1" spans="1:6">
      <c r="A1" s="487"/>
      <c r="B1" s="488"/>
      <c r="C1" s="488"/>
      <c r="D1" s="488"/>
      <c r="E1" s="488"/>
    </row>
    <row r="2" spans="1:6" ht="21.95" customHeight="1">
      <c r="A2" s="1334" t="s">
        <v>438</v>
      </c>
      <c r="B2" s="1334"/>
      <c r="C2" s="1334"/>
      <c r="D2" s="1334"/>
      <c r="E2" s="282"/>
    </row>
    <row r="3" spans="1:6">
      <c r="A3" s="487"/>
      <c r="B3" s="488"/>
      <c r="C3" s="488"/>
      <c r="D3" s="488"/>
      <c r="E3" s="488"/>
    </row>
    <row r="4" spans="1:6" ht="30">
      <c r="A4" s="489" t="s">
        <v>439</v>
      </c>
      <c r="B4" s="490" t="s">
        <v>440</v>
      </c>
      <c r="C4" s="489" t="s">
        <v>441</v>
      </c>
      <c r="D4" s="489" t="s">
        <v>442</v>
      </c>
      <c r="E4" s="489" t="s">
        <v>443</v>
      </c>
    </row>
    <row r="5" spans="1:6" ht="18" customHeight="1">
      <c r="A5" s="491" t="s">
        <v>444</v>
      </c>
      <c r="B5" s="491" t="s">
        <v>445</v>
      </c>
      <c r="C5" s="491" t="s">
        <v>446</v>
      </c>
      <c r="D5" s="491" t="s">
        <v>447</v>
      </c>
      <c r="E5" s="491" t="s">
        <v>448</v>
      </c>
    </row>
    <row r="6" spans="1:6" ht="45" customHeight="1">
      <c r="A6" s="492">
        <v>1</v>
      </c>
      <c r="B6" s="493"/>
      <c r="C6" s="494"/>
      <c r="D6" s="495"/>
      <c r="E6" s="496">
        <f t="shared" ref="E6:E15" si="0">C6*D6</f>
        <v>0</v>
      </c>
    </row>
    <row r="7" spans="1:6" ht="45" customHeight="1">
      <c r="A7" s="492">
        <v>2</v>
      </c>
      <c r="B7" s="493"/>
      <c r="C7" s="494"/>
      <c r="D7" s="495"/>
      <c r="E7" s="496">
        <f t="shared" si="0"/>
        <v>0</v>
      </c>
    </row>
    <row r="8" spans="1:6" ht="45" customHeight="1">
      <c r="A8" s="492">
        <v>3</v>
      </c>
      <c r="B8" s="493"/>
      <c r="C8" s="494"/>
      <c r="D8" s="495"/>
      <c r="E8" s="496">
        <f t="shared" si="0"/>
        <v>0</v>
      </c>
    </row>
    <row r="9" spans="1:6" ht="45" customHeight="1">
      <c r="A9" s="492">
        <v>4</v>
      </c>
      <c r="B9" s="493"/>
      <c r="C9" s="494"/>
      <c r="D9" s="495"/>
      <c r="E9" s="496">
        <f t="shared" si="0"/>
        <v>0</v>
      </c>
    </row>
    <row r="10" spans="1:6" ht="45" customHeight="1">
      <c r="A10" s="492">
        <v>5</v>
      </c>
      <c r="B10" s="493"/>
      <c r="C10" s="494"/>
      <c r="D10" s="495"/>
      <c r="E10" s="496">
        <f t="shared" si="0"/>
        <v>0</v>
      </c>
    </row>
    <row r="11" spans="1:6" ht="45" customHeight="1">
      <c r="A11" s="492">
        <v>6</v>
      </c>
      <c r="B11" s="493"/>
      <c r="C11" s="494"/>
      <c r="D11" s="495"/>
      <c r="E11" s="496">
        <f t="shared" si="0"/>
        <v>0</v>
      </c>
    </row>
    <row r="12" spans="1:6" ht="45" customHeight="1">
      <c r="A12" s="492">
        <v>7</v>
      </c>
      <c r="B12" s="493"/>
      <c r="C12" s="494"/>
      <c r="D12" s="495"/>
      <c r="E12" s="496">
        <f t="shared" si="0"/>
        <v>0</v>
      </c>
    </row>
    <row r="13" spans="1:6" ht="45" customHeight="1">
      <c r="A13" s="492">
        <v>8</v>
      </c>
      <c r="B13" s="493"/>
      <c r="C13" s="494"/>
      <c r="D13" s="495"/>
      <c r="E13" s="496">
        <f t="shared" si="0"/>
        <v>0</v>
      </c>
    </row>
    <row r="14" spans="1:6" ht="45" customHeight="1">
      <c r="A14" s="492">
        <v>9</v>
      </c>
      <c r="B14" s="493"/>
      <c r="C14" s="494"/>
      <c r="D14" s="495"/>
      <c r="E14" s="496">
        <f t="shared" si="0"/>
        <v>0</v>
      </c>
    </row>
    <row r="15" spans="1:6" ht="45" customHeight="1">
      <c r="A15" s="492">
        <v>10</v>
      </c>
      <c r="B15" s="493"/>
      <c r="C15" s="494"/>
      <c r="D15" s="495"/>
      <c r="E15" s="496">
        <f t="shared" si="0"/>
        <v>0</v>
      </c>
    </row>
    <row r="16" spans="1:6" ht="45" customHeight="1">
      <c r="A16" s="497"/>
      <c r="B16" s="498" t="s">
        <v>449</v>
      </c>
      <c r="C16" s="498"/>
      <c r="D16" s="498"/>
      <c r="E16" s="498">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27692A7A-85BA-4DA9-9577-437354D3D238}" state="hidden">
      <selection activeCell="C8" sqref="C8"/>
      <pageMargins left="0" right="0" top="0" bottom="0" header="0" footer="0"/>
      <pageSetup orientation="portrait" r:id="rId1"/>
      <headerFooter alignWithMargins="0"/>
    </customSheetView>
    <customSheetView guid="{023E95C7-CD0A-46A1-945E-64751E02EBFE}" state="hidden">
      <selection activeCell="C8" sqref="C8"/>
      <pageMargins left="0" right="0" top="0" bottom="0" header="0" footer="0"/>
      <pageSetup orientation="portrait" r:id="rId2"/>
      <headerFooter alignWithMargins="0"/>
    </customSheetView>
    <customSheetView guid="{BB6473B7-092C-417E-97E7-ED0705AE17A0}" state="hidden">
      <selection activeCell="C8" sqref="C8"/>
      <pageMargins left="0" right="0" top="0" bottom="0" header="0" footer="0"/>
      <pageSetup orientation="portrait" r:id="rId3"/>
      <headerFooter alignWithMargins="0"/>
    </customSheetView>
    <customSheetView guid="{A41EE4DE-0D82-4A56-8210-F78316511D11}" state="hidden">
      <selection activeCell="C8" sqref="C8"/>
      <pageMargins left="0" right="0" top="0" bottom="0" header="0" footer="0"/>
      <pageSetup orientation="portrait" r:id="rId4"/>
      <headerFooter alignWithMargins="0"/>
    </customSheetView>
    <customSheetView guid="{1E0C44A1-9358-4FBD-8C2C-4DB661DA1476}" state="hidden">
      <selection activeCell="C8" sqref="C8"/>
      <pageMargins left="0" right="0" top="0" bottom="0" header="0" footer="0"/>
      <pageSetup orientation="portrait" r:id="rId5"/>
      <headerFooter alignWithMargins="0"/>
    </customSheetView>
    <customSheetView guid="{498493C3-769C-4143-9114-C68CD1D40B11}" state="hidden">
      <selection activeCell="C8" sqref="C8"/>
      <pageMargins left="0" right="0" top="0" bottom="0" header="0" footer="0"/>
      <pageSetup orientation="portrait" r:id="rId6"/>
      <headerFooter alignWithMargins="0"/>
    </customSheetView>
    <customSheetView guid="{C431BC99-7569-44AB-83F6-AB73BDED3783}" state="hidden">
      <selection activeCell="C8" sqref="C8"/>
      <pageMargins left="0" right="0" top="0" bottom="0" header="0" footer="0"/>
      <pageSetup orientation="portrait" r:id="rId7"/>
      <headerFooter alignWithMargins="0"/>
    </customSheetView>
    <customSheetView guid="{E97134B6-5E8D-4951-8DA0-73D065532361}" state="hidden">
      <selection activeCell="C8" sqref="C8"/>
      <pageMargins left="0" right="0" top="0" bottom="0" header="0" footer="0"/>
      <pageSetup orientation="portrait" r:id="rId8"/>
      <headerFooter alignWithMargins="0"/>
    </customSheetView>
    <customSheetView guid="{D0757F9E-DF41-4B40-A5E5-F4F8FDD8D61D}" state="hidden">
      <selection activeCell="C8" sqref="C8"/>
      <pageMargins left="0" right="0" top="0" bottom="0" header="0" footer="0"/>
      <pageSetup orientation="portrait" r:id="rId9"/>
      <headerFooter alignWithMargins="0"/>
    </customSheetView>
    <customSheetView guid="{EE46BCD1-F715-4FA9-A5FC-1B125AD601E0}">
      <selection activeCell="B6" sqref="B6:D15"/>
      <pageMargins left="0" right="0" top="0" bottom="0" header="0" footer="0"/>
      <pageSetup orientation="portrait" r:id="rId10"/>
      <headerFooter alignWithMargins="0"/>
    </customSheetView>
    <customSheetView guid="{4AA1107B-A795-4744-B566-827168772C7A}">
      <selection activeCell="B6" sqref="B6:D15"/>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9" sqref="B9"/>
      <pageMargins left="0" right="0" top="0" bottom="0" header="0" footer="0"/>
      <pageSetup orientation="portrait" r:id="rId13"/>
      <headerFooter alignWithMargins="0"/>
    </customSheetView>
    <customSheetView guid="{27A45B7A-04F2-4516-B80B-5ED0825D4ED3}" scale="70">
      <selection activeCell="C6" sqref="C6:D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9">
      <selection activeCell="B6" sqref="B6:D15"/>
      <pageMargins left="0" right="0" top="0" bottom="0" header="0" footer="0"/>
      <pageSetup orientation="portrait" r:id="rId16"/>
      <headerFooter alignWithMargins="0"/>
    </customSheetView>
    <customSheetView guid="{7487ED9F-BBED-4B2A-9631-22F1A430946B}">
      <selection activeCell="B6" sqref="B6:D15"/>
      <pageMargins left="0" right="0" top="0" bottom="0" header="0" footer="0"/>
      <pageSetup orientation="portrait" r:id="rId17"/>
      <headerFooter alignWithMargins="0"/>
    </customSheetView>
    <customSheetView guid="{B3CE7B10-A914-4559-A6DA-AED8C22AFD6D}" state="hidden">
      <selection activeCell="C8" sqref="C8"/>
      <pageMargins left="0" right="0" top="0" bottom="0" header="0" footer="0"/>
      <pageSetup orientation="portrait" r:id="rId18"/>
      <headerFooter alignWithMargins="0"/>
    </customSheetView>
    <customSheetView guid="{D53177B2-31EC-4222-B97A-A37DCFD9E45B}" state="hidden">
      <selection activeCell="C8" sqref="C8"/>
      <pageMargins left="0" right="0" top="0" bottom="0" header="0" footer="0"/>
      <pageSetup orientation="portrait" r:id="rId19"/>
      <headerFooter alignWithMargins="0"/>
    </customSheetView>
    <customSheetView guid="{223BC0FC-814D-40F0-9795-CE82A16FF3A5}" state="hidden">
      <selection activeCell="C8" sqref="C8"/>
      <pageMargins left="0" right="0" top="0" bottom="0" header="0" footer="0"/>
      <pageSetup orientation="portrait" r:id="rId20"/>
      <headerFooter alignWithMargins="0"/>
    </customSheetView>
    <customSheetView guid="{B835C05C-B615-4DCB-982D-4519616B3CD8}" state="hidden">
      <selection activeCell="C8" sqref="C8"/>
      <pageMargins left="0" right="0" top="0" bottom="0" header="0" footer="0"/>
      <pageSetup orientation="portrait" r:id="rId21"/>
      <headerFooter alignWithMargins="0"/>
    </customSheetView>
    <customSheetView guid="{A34CC49F-E309-4C23-B4F6-1E3B307C10D1}" state="hidden">
      <selection activeCell="C8" sqref="C8"/>
      <pageMargins left="0" right="0" top="0" bottom="0" header="0" footer="0"/>
      <pageSetup orientation="portrait" r:id="rId22"/>
      <headerFooter alignWithMargins="0"/>
    </customSheetView>
    <customSheetView guid="{8909CFDD-4F29-4C72-886E-908773EE94A2}" state="hidden">
      <selection activeCell="C8" sqref="C8"/>
      <pageMargins left="0" right="0" top="0" bottom="0" header="0" footer="0"/>
      <pageSetup orientation="portrait" r:id="rId23"/>
      <headerFooter alignWithMargins="0"/>
    </customSheetView>
    <customSheetView guid="{483E1266-F7EB-4547-BBEC-59BD72B9AE8B}" state="hidden">
      <selection activeCell="C8" sqref="C8"/>
      <pageMargins left="0" right="0" top="0" bottom="0" header="0" footer="0"/>
      <pageSetup orientation="portrait" r:id="rId24"/>
      <headerFooter alignWithMargins="0"/>
    </customSheetView>
    <customSheetView guid="{0DE27404-F295-4A50-BC3B-2A3EAECFCACC}" state="hidden">
      <selection activeCell="C8" sqref="C8"/>
      <pageMargins left="0" right="0" top="0" bottom="0" header="0" footer="0"/>
      <pageSetup orientation="portrait" r:id="rId25"/>
      <headerFooter alignWithMargins="0"/>
    </customSheetView>
  </customSheetViews>
  <mergeCells count="1">
    <mergeCell ref="A2:D2"/>
  </mergeCells>
  <phoneticPr fontId="28"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9"/>
    <col min="2" max="2" width="26.875" style="500" customWidth="1"/>
    <col min="3" max="3" width="22.875" style="500" customWidth="1"/>
    <col min="4" max="5" width="15.625" style="500" customWidth="1"/>
    <col min="6" max="16384" width="9" style="282"/>
  </cols>
  <sheetData>
    <row r="1" spans="1:6">
      <c r="A1" s="487"/>
      <c r="B1" s="488"/>
      <c r="C1" s="488"/>
      <c r="D1" s="488"/>
      <c r="E1" s="488"/>
    </row>
    <row r="2" spans="1:6" ht="21.95" customHeight="1">
      <c r="A2" s="1334" t="s">
        <v>450</v>
      </c>
      <c r="B2" s="1334"/>
      <c r="C2" s="1334"/>
      <c r="D2" s="1335"/>
      <c r="E2"/>
    </row>
    <row r="3" spans="1:6">
      <c r="A3" s="487"/>
      <c r="B3" s="488"/>
      <c r="C3" s="488"/>
      <c r="D3" s="488"/>
      <c r="E3" s="488"/>
    </row>
    <row r="4" spans="1:6" ht="36" customHeight="1">
      <c r="A4" s="489" t="s">
        <v>439</v>
      </c>
      <c r="B4" s="490" t="s">
        <v>440</v>
      </c>
      <c r="C4" s="489" t="s">
        <v>451</v>
      </c>
      <c r="D4" s="489" t="s">
        <v>452</v>
      </c>
      <c r="E4" s="489" t="s">
        <v>453</v>
      </c>
    </row>
    <row r="5" spans="1:6" ht="18" customHeight="1">
      <c r="A5" s="491" t="s">
        <v>444</v>
      </c>
      <c r="B5" s="491" t="s">
        <v>445</v>
      </c>
      <c r="C5" s="491" t="s">
        <v>446</v>
      </c>
      <c r="D5" s="491" t="s">
        <v>447</v>
      </c>
      <c r="E5" s="491" t="s">
        <v>448</v>
      </c>
    </row>
    <row r="6" spans="1:6" ht="45" customHeight="1">
      <c r="A6" s="492">
        <v>1</v>
      </c>
      <c r="B6" s="493"/>
      <c r="C6" s="494"/>
      <c r="D6" s="495"/>
      <c r="E6" s="496">
        <f>C6*D6</f>
        <v>0</v>
      </c>
    </row>
    <row r="7" spans="1:6" ht="45" customHeight="1">
      <c r="A7" s="492">
        <v>2</v>
      </c>
      <c r="B7" s="493"/>
      <c r="C7" s="494"/>
      <c r="D7" s="495"/>
      <c r="E7" s="496">
        <f t="shared" ref="E7:E15" si="0">C7*D7</f>
        <v>0</v>
      </c>
    </row>
    <row r="8" spans="1:6" ht="45" customHeight="1">
      <c r="A8" s="492">
        <v>3</v>
      </c>
      <c r="B8" s="493"/>
      <c r="C8" s="494"/>
      <c r="D8" s="495"/>
      <c r="E8" s="496">
        <f t="shared" si="0"/>
        <v>0</v>
      </c>
    </row>
    <row r="9" spans="1:6" ht="45" customHeight="1">
      <c r="A9" s="492">
        <v>4</v>
      </c>
      <c r="B9" s="493"/>
      <c r="C9" s="494"/>
      <c r="D9" s="495"/>
      <c r="E9" s="496">
        <f t="shared" si="0"/>
        <v>0</v>
      </c>
    </row>
    <row r="10" spans="1:6" ht="45" customHeight="1">
      <c r="A10" s="492">
        <v>5</v>
      </c>
      <c r="B10" s="493"/>
      <c r="C10" s="494"/>
      <c r="D10" s="495"/>
      <c r="E10" s="496">
        <f t="shared" si="0"/>
        <v>0</v>
      </c>
    </row>
    <row r="11" spans="1:6" ht="45" customHeight="1">
      <c r="A11" s="492">
        <v>6</v>
      </c>
      <c r="B11" s="493"/>
      <c r="C11" s="494"/>
      <c r="D11" s="495"/>
      <c r="E11" s="496">
        <f t="shared" si="0"/>
        <v>0</v>
      </c>
    </row>
    <row r="12" spans="1:6" ht="45" customHeight="1">
      <c r="A12" s="492">
        <v>7</v>
      </c>
      <c r="B12" s="493"/>
      <c r="C12" s="494"/>
      <c r="D12" s="495"/>
      <c r="E12" s="496">
        <f t="shared" si="0"/>
        <v>0</v>
      </c>
    </row>
    <row r="13" spans="1:6" ht="45" customHeight="1">
      <c r="A13" s="492">
        <v>8</v>
      </c>
      <c r="B13" s="493"/>
      <c r="C13" s="494"/>
      <c r="D13" s="495"/>
      <c r="E13" s="496">
        <f t="shared" si="0"/>
        <v>0</v>
      </c>
    </row>
    <row r="14" spans="1:6" ht="45" customHeight="1">
      <c r="A14" s="492">
        <v>9</v>
      </c>
      <c r="B14" s="493"/>
      <c r="C14" s="494"/>
      <c r="D14" s="495"/>
      <c r="E14" s="496">
        <f t="shared" si="0"/>
        <v>0</v>
      </c>
    </row>
    <row r="15" spans="1:6" ht="45" customHeight="1">
      <c r="A15" s="492">
        <v>10</v>
      </c>
      <c r="B15" s="493"/>
      <c r="C15" s="494"/>
      <c r="D15" s="495"/>
      <c r="E15" s="496">
        <f t="shared" si="0"/>
        <v>0</v>
      </c>
    </row>
    <row r="16" spans="1:6" ht="45" customHeight="1">
      <c r="A16" s="497"/>
      <c r="B16" s="498" t="s">
        <v>449</v>
      </c>
      <c r="C16" s="498"/>
      <c r="D16" s="498"/>
      <c r="E16" s="498">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27692A7A-85BA-4DA9-9577-437354D3D238}" state="hidden">
      <selection activeCell="B6" sqref="B6"/>
      <pageMargins left="0" right="0" top="0" bottom="0" header="0" footer="0"/>
      <pageSetup orientation="portrait" r:id="rId1"/>
      <headerFooter alignWithMargins="0"/>
    </customSheetView>
    <customSheetView guid="{023E95C7-CD0A-46A1-945E-64751E02EBFE}" state="hidden">
      <selection activeCell="B6" sqref="B6"/>
      <pageMargins left="0" right="0" top="0" bottom="0" header="0" footer="0"/>
      <pageSetup orientation="portrait" r:id="rId2"/>
      <headerFooter alignWithMargins="0"/>
    </customSheetView>
    <customSheetView guid="{BB6473B7-092C-417E-97E7-ED0705AE17A0}" state="hidden">
      <selection activeCell="B6" sqref="B6"/>
      <pageMargins left="0" right="0" top="0" bottom="0" header="0" footer="0"/>
      <pageSetup orientation="portrait" r:id="rId3"/>
      <headerFooter alignWithMargins="0"/>
    </customSheetView>
    <customSheetView guid="{A41EE4DE-0D82-4A56-8210-F78316511D11}" state="hidden">
      <selection activeCell="B6" sqref="B6"/>
      <pageMargins left="0" right="0" top="0" bottom="0" header="0" footer="0"/>
      <pageSetup orientation="portrait" r:id="rId4"/>
      <headerFooter alignWithMargins="0"/>
    </customSheetView>
    <customSheetView guid="{1E0C44A1-9358-4FBD-8C2C-4DB661DA1476}" state="hidden">
      <selection activeCell="B6" sqref="B6"/>
      <pageMargins left="0" right="0" top="0" bottom="0" header="0" footer="0"/>
      <pageSetup orientation="portrait" r:id="rId5"/>
      <headerFooter alignWithMargins="0"/>
    </customSheetView>
    <customSheetView guid="{498493C3-769C-4143-9114-C68CD1D40B11}" state="hidden">
      <selection activeCell="B6" sqref="B6"/>
      <pageMargins left="0" right="0" top="0" bottom="0" header="0" footer="0"/>
      <pageSetup orientation="portrait" r:id="rId6"/>
      <headerFooter alignWithMargins="0"/>
    </customSheetView>
    <customSheetView guid="{C431BC99-7569-44AB-83F6-AB73BDED3783}" state="hidden">
      <selection activeCell="B6" sqref="B6"/>
      <pageMargins left="0" right="0" top="0" bottom="0" header="0" footer="0"/>
      <pageSetup orientation="portrait" r:id="rId7"/>
      <headerFooter alignWithMargins="0"/>
    </customSheetView>
    <customSheetView guid="{E97134B6-5E8D-4951-8DA0-73D065532361}" state="hidden">
      <selection activeCell="B6" sqref="B6"/>
      <pageMargins left="0" right="0" top="0" bottom="0" header="0" footer="0"/>
      <pageSetup orientation="portrait" r:id="rId8"/>
      <headerFooter alignWithMargins="0"/>
    </customSheetView>
    <customSheetView guid="{D0757F9E-DF41-4B40-A5E5-F4F8FDD8D61D}" state="hidden">
      <selection activeCell="B6" sqref="B6"/>
      <pageMargins left="0" right="0" top="0" bottom="0" header="0" footer="0"/>
      <pageSetup orientation="portrait" r:id="rId9"/>
      <headerFooter alignWithMargins="0"/>
    </customSheetView>
    <customSheetView guid="{EE46BCD1-F715-4FA9-A5FC-1B125AD601E0}">
      <selection activeCell="G8" sqref="G8"/>
      <pageMargins left="0" right="0" top="0" bottom="0" header="0" footer="0"/>
      <pageSetup orientation="portrait" r:id="rId10"/>
      <headerFooter alignWithMargins="0"/>
    </customSheetView>
    <customSheetView guid="{4AA1107B-A795-4744-B566-827168772C7A}" topLeftCell="A10">
      <selection activeCell="G8" sqref="G8"/>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11" sqref="B11"/>
      <pageMargins left="0" right="0" top="0" bottom="0" header="0" footer="0"/>
      <pageSetup orientation="portrait" r:id="rId13"/>
      <headerFooter alignWithMargins="0"/>
    </customSheetView>
    <customSheetView guid="{27A45B7A-04F2-4516-B80B-5ED0825D4ED3}" scale="70">
      <selection activeCell="C6" sqref="C6:D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10">
      <selection activeCell="G8" sqref="G8"/>
      <pageMargins left="0" right="0" top="0" bottom="0" header="0" footer="0"/>
      <pageSetup orientation="portrait" r:id="rId16"/>
      <headerFooter alignWithMargins="0"/>
    </customSheetView>
    <customSheetView guid="{7487ED9F-BBED-4B2A-9631-22F1A430946B}" topLeftCell="A10">
      <selection activeCell="G8" sqref="G8"/>
      <pageMargins left="0" right="0" top="0" bottom="0" header="0" footer="0"/>
      <pageSetup orientation="portrait" r:id="rId17"/>
      <headerFooter alignWithMargins="0"/>
    </customSheetView>
    <customSheetView guid="{B3CE7B10-A914-4559-A6DA-AED8C22AFD6D}" state="hidden">
      <selection activeCell="B6" sqref="B6"/>
      <pageMargins left="0" right="0" top="0" bottom="0" header="0" footer="0"/>
      <pageSetup orientation="portrait" r:id="rId18"/>
      <headerFooter alignWithMargins="0"/>
    </customSheetView>
    <customSheetView guid="{D53177B2-31EC-4222-B97A-A37DCFD9E45B}" state="hidden">
      <selection activeCell="B6" sqref="B6"/>
      <pageMargins left="0" right="0" top="0" bottom="0" header="0" footer="0"/>
      <pageSetup orientation="portrait" r:id="rId19"/>
      <headerFooter alignWithMargins="0"/>
    </customSheetView>
    <customSheetView guid="{223BC0FC-814D-40F0-9795-CE82A16FF3A5}" state="hidden">
      <selection activeCell="B6" sqref="B6"/>
      <pageMargins left="0" right="0" top="0" bottom="0" header="0" footer="0"/>
      <pageSetup orientation="portrait" r:id="rId20"/>
      <headerFooter alignWithMargins="0"/>
    </customSheetView>
    <customSheetView guid="{B835C05C-B615-4DCB-982D-4519616B3CD8}" state="hidden">
      <selection activeCell="B6" sqref="B6"/>
      <pageMargins left="0" right="0" top="0" bottom="0" header="0" footer="0"/>
      <pageSetup orientation="portrait" r:id="rId21"/>
      <headerFooter alignWithMargins="0"/>
    </customSheetView>
    <customSheetView guid="{A34CC49F-E309-4C23-B4F6-1E3B307C10D1}" state="hidden">
      <selection activeCell="B6" sqref="B6"/>
      <pageMargins left="0" right="0" top="0" bottom="0" header="0" footer="0"/>
      <pageSetup orientation="portrait" r:id="rId22"/>
      <headerFooter alignWithMargins="0"/>
    </customSheetView>
    <customSheetView guid="{8909CFDD-4F29-4C72-886E-908773EE94A2}" state="hidden">
      <selection activeCell="B6" sqref="B6"/>
      <pageMargins left="0" right="0" top="0" bottom="0" header="0" footer="0"/>
      <pageSetup orientation="portrait" r:id="rId23"/>
      <headerFooter alignWithMargins="0"/>
    </customSheetView>
    <customSheetView guid="{483E1266-F7EB-4547-BBEC-59BD72B9AE8B}" state="hidden">
      <selection activeCell="B6" sqref="B6"/>
      <pageMargins left="0" right="0" top="0" bottom="0" header="0" footer="0"/>
      <pageSetup orientation="portrait" r:id="rId24"/>
      <headerFooter alignWithMargins="0"/>
    </customSheetView>
    <customSheetView guid="{0DE27404-F295-4A50-BC3B-2A3EAECFCACC}" state="hidden">
      <selection activeCell="B6" sqref="B6"/>
      <pageMargins left="0" right="0" top="0" bottom="0" header="0" footer="0"/>
      <pageSetup orientation="portrait" r:id="rId25"/>
      <headerFooter alignWithMargins="0"/>
    </customSheetView>
  </customSheetViews>
  <mergeCells count="1">
    <mergeCell ref="A2:D2"/>
  </mergeCells>
  <phoneticPr fontId="28"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9" customWidth="1"/>
    <col min="2" max="4" width="20.625" style="500" customWidth="1"/>
    <col min="5" max="5" width="9.625" style="500" customWidth="1"/>
    <col min="6" max="6" width="12.625" style="500" customWidth="1"/>
    <col min="7" max="16384" width="9" style="282"/>
  </cols>
  <sheetData>
    <row r="1" spans="1:7">
      <c r="A1" s="487"/>
      <c r="B1" s="488"/>
      <c r="C1" s="488"/>
      <c r="D1" s="488"/>
      <c r="E1" s="488"/>
      <c r="F1" s="488"/>
    </row>
    <row r="2" spans="1:7" ht="21.95" customHeight="1">
      <c r="A2" s="1334" t="s">
        <v>454</v>
      </c>
      <c r="B2" s="1334"/>
      <c r="C2" s="1334"/>
      <c r="D2" s="1334"/>
      <c r="E2" s="1335"/>
      <c r="F2" s="282"/>
    </row>
    <row r="3" spans="1:7">
      <c r="A3" s="487"/>
      <c r="B3" s="488"/>
      <c r="C3" s="488"/>
      <c r="D3" s="488"/>
      <c r="E3" s="488"/>
      <c r="F3" s="488"/>
    </row>
    <row r="4" spans="1:7" ht="53.25" customHeight="1">
      <c r="A4" s="489" t="s">
        <v>439</v>
      </c>
      <c r="B4" s="490" t="s">
        <v>440</v>
      </c>
      <c r="C4" s="489" t="s">
        <v>455</v>
      </c>
      <c r="D4" s="489" t="s">
        <v>456</v>
      </c>
      <c r="E4" s="489" t="s">
        <v>457</v>
      </c>
      <c r="F4" s="489" t="s">
        <v>458</v>
      </c>
    </row>
    <row r="5" spans="1:7" ht="18" customHeight="1">
      <c r="A5" s="491" t="s">
        <v>444</v>
      </c>
      <c r="B5" s="491" t="s">
        <v>445</v>
      </c>
      <c r="C5" s="491" t="s">
        <v>446</v>
      </c>
      <c r="D5" s="491" t="s">
        <v>447</v>
      </c>
      <c r="E5" s="501" t="s">
        <v>459</v>
      </c>
      <c r="F5" s="491" t="s">
        <v>460</v>
      </c>
    </row>
    <row r="6" spans="1:7" ht="45" customHeight="1">
      <c r="A6" s="492">
        <v>1</v>
      </c>
      <c r="B6" s="493"/>
      <c r="C6" s="494"/>
      <c r="D6" s="494"/>
      <c r="E6" s="495"/>
      <c r="F6" s="496">
        <f>C6*E6</f>
        <v>0</v>
      </c>
    </row>
    <row r="7" spans="1:7" ht="45" customHeight="1">
      <c r="A7" s="492">
        <v>2</v>
      </c>
      <c r="B7" s="493"/>
      <c r="C7" s="494"/>
      <c r="D7" s="494"/>
      <c r="E7" s="495"/>
      <c r="F7" s="496">
        <f t="shared" ref="F7:F15" si="0">C7*E7</f>
        <v>0</v>
      </c>
    </row>
    <row r="8" spans="1:7" ht="45" customHeight="1">
      <c r="A8" s="492">
        <v>3</v>
      </c>
      <c r="B8" s="493"/>
      <c r="C8" s="494"/>
      <c r="D8" s="494"/>
      <c r="E8" s="495"/>
      <c r="F8" s="496">
        <f t="shared" si="0"/>
        <v>0</v>
      </c>
    </row>
    <row r="9" spans="1:7" ht="45" customHeight="1">
      <c r="A9" s="492">
        <v>4</v>
      </c>
      <c r="B9" s="493"/>
      <c r="C9" s="494"/>
      <c r="D9" s="494"/>
      <c r="E9" s="495"/>
      <c r="F9" s="496">
        <f t="shared" si="0"/>
        <v>0</v>
      </c>
    </row>
    <row r="10" spans="1:7" ht="45" customHeight="1">
      <c r="A10" s="492">
        <v>5</v>
      </c>
      <c r="B10" s="493"/>
      <c r="C10" s="494"/>
      <c r="D10" s="494"/>
      <c r="E10" s="495"/>
      <c r="F10" s="496">
        <f t="shared" si="0"/>
        <v>0</v>
      </c>
    </row>
    <row r="11" spans="1:7" ht="45" customHeight="1">
      <c r="A11" s="492">
        <v>6</v>
      </c>
      <c r="B11" s="493"/>
      <c r="C11" s="494"/>
      <c r="D11" s="494"/>
      <c r="E11" s="495"/>
      <c r="F11" s="496">
        <f t="shared" si="0"/>
        <v>0</v>
      </c>
    </row>
    <row r="12" spans="1:7" ht="45" customHeight="1">
      <c r="A12" s="492">
        <v>7</v>
      </c>
      <c r="B12" s="493"/>
      <c r="C12" s="494"/>
      <c r="D12" s="494"/>
      <c r="E12" s="495"/>
      <c r="F12" s="496">
        <f t="shared" si="0"/>
        <v>0</v>
      </c>
    </row>
    <row r="13" spans="1:7" ht="45" customHeight="1">
      <c r="A13" s="492">
        <v>8</v>
      </c>
      <c r="B13" s="493"/>
      <c r="C13" s="494"/>
      <c r="D13" s="494"/>
      <c r="E13" s="495"/>
      <c r="F13" s="496">
        <f t="shared" si="0"/>
        <v>0</v>
      </c>
    </row>
    <row r="14" spans="1:7" ht="45" customHeight="1">
      <c r="A14" s="492">
        <v>9</v>
      </c>
      <c r="B14" s="493"/>
      <c r="C14" s="494"/>
      <c r="D14" s="494"/>
      <c r="E14" s="495"/>
      <c r="F14" s="496">
        <f t="shared" si="0"/>
        <v>0</v>
      </c>
    </row>
    <row r="15" spans="1:7" ht="45" customHeight="1">
      <c r="A15" s="492">
        <v>10</v>
      </c>
      <c r="B15" s="493"/>
      <c r="C15" s="494"/>
      <c r="D15" s="494"/>
      <c r="E15" s="495"/>
      <c r="F15" s="496">
        <f t="shared" si="0"/>
        <v>0</v>
      </c>
    </row>
    <row r="16" spans="1:7" ht="45" customHeight="1">
      <c r="A16" s="497"/>
      <c r="B16" s="498" t="s">
        <v>449</v>
      </c>
      <c r="C16" s="498"/>
      <c r="D16" s="498"/>
      <c r="E16" s="498"/>
      <c r="F16" s="498">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27692A7A-85BA-4DA9-9577-437354D3D238}" state="hidden">
      <selection activeCell="E8" sqref="E8"/>
      <pageMargins left="0" right="0" top="0" bottom="0" header="0" footer="0"/>
      <pageSetup orientation="portrait" r:id="rId1"/>
      <headerFooter alignWithMargins="0"/>
    </customSheetView>
    <customSheetView guid="{023E95C7-CD0A-46A1-945E-64751E02EBFE}" state="hidden">
      <selection activeCell="E8" sqref="E8"/>
      <pageMargins left="0" right="0" top="0" bottom="0" header="0" footer="0"/>
      <pageSetup orientation="portrait" r:id="rId2"/>
      <headerFooter alignWithMargins="0"/>
    </customSheetView>
    <customSheetView guid="{BB6473B7-092C-417E-97E7-ED0705AE17A0}" state="hidden">
      <selection activeCell="E8" sqref="E8"/>
      <pageMargins left="0" right="0" top="0" bottom="0" header="0" footer="0"/>
      <pageSetup orientation="portrait" r:id="rId3"/>
      <headerFooter alignWithMargins="0"/>
    </customSheetView>
    <customSheetView guid="{A41EE4DE-0D82-4A56-8210-F78316511D11}" state="hidden">
      <selection activeCell="E8" sqref="E8"/>
      <pageMargins left="0" right="0" top="0" bottom="0" header="0" footer="0"/>
      <pageSetup orientation="portrait" r:id="rId4"/>
      <headerFooter alignWithMargins="0"/>
    </customSheetView>
    <customSheetView guid="{1E0C44A1-9358-4FBD-8C2C-4DB661DA1476}" state="hidden">
      <selection activeCell="E8" sqref="E8"/>
      <pageMargins left="0" right="0" top="0" bottom="0" header="0" footer="0"/>
      <pageSetup orientation="portrait" r:id="rId5"/>
      <headerFooter alignWithMargins="0"/>
    </customSheetView>
    <customSheetView guid="{498493C3-769C-4143-9114-C68CD1D40B11}" state="hidden">
      <selection activeCell="E8" sqref="E8"/>
      <pageMargins left="0" right="0" top="0" bottom="0" header="0" footer="0"/>
      <pageSetup orientation="portrait" r:id="rId6"/>
      <headerFooter alignWithMargins="0"/>
    </customSheetView>
    <customSheetView guid="{C431BC99-7569-44AB-83F6-AB73BDED3783}" state="hidden">
      <selection activeCell="E8" sqref="E8"/>
      <pageMargins left="0" right="0" top="0" bottom="0" header="0" footer="0"/>
      <pageSetup orientation="portrait" r:id="rId7"/>
      <headerFooter alignWithMargins="0"/>
    </customSheetView>
    <customSheetView guid="{E97134B6-5E8D-4951-8DA0-73D065532361}" state="hidden">
      <selection activeCell="E8" sqref="E8"/>
      <pageMargins left="0" right="0" top="0" bottom="0" header="0" footer="0"/>
      <pageSetup orientation="portrait" r:id="rId8"/>
      <headerFooter alignWithMargins="0"/>
    </customSheetView>
    <customSheetView guid="{D0757F9E-DF41-4B40-A5E5-F4F8FDD8D61D}" state="hidden">
      <selection activeCell="E8" sqref="E8"/>
      <pageMargins left="0" right="0" top="0" bottom="0" header="0" footer="0"/>
      <pageSetup orientation="portrait" r:id="rId9"/>
      <headerFooter alignWithMargins="0"/>
    </customSheetView>
    <customSheetView guid="{EE46BCD1-F715-4FA9-A5FC-1B125AD601E0}">
      <selection activeCell="E8" sqref="E8"/>
      <pageMargins left="0" right="0" top="0" bottom="0" header="0" footer="0"/>
      <pageSetup orientation="portrait" r:id="rId10"/>
      <headerFooter alignWithMargins="0"/>
    </customSheetView>
    <customSheetView guid="{4AA1107B-A795-4744-B566-827168772C7A}">
      <selection activeCell="E8" sqref="E8"/>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6" sqref="B6"/>
      <pageMargins left="0" right="0" top="0" bottom="0" header="0" footer="0"/>
      <pageSetup orientation="portrait" r:id="rId13"/>
      <headerFooter alignWithMargins="0"/>
    </customSheetView>
    <customSheetView guid="{27A45B7A-04F2-4516-B80B-5ED0825D4ED3}" scale="70">
      <selection activeCell="C6" sqref="C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9">
      <selection activeCell="B9" sqref="B9"/>
      <pageMargins left="0" right="0" top="0" bottom="0" header="0" footer="0"/>
      <pageSetup orientation="portrait" r:id="rId16"/>
      <headerFooter alignWithMargins="0"/>
    </customSheetView>
    <customSheetView guid="{7487ED9F-BBED-4B2A-9631-22F1A430946B}">
      <selection activeCell="E8" sqref="E8"/>
      <pageMargins left="0" right="0" top="0" bottom="0" header="0" footer="0"/>
      <pageSetup orientation="portrait" r:id="rId17"/>
      <headerFooter alignWithMargins="0"/>
    </customSheetView>
    <customSheetView guid="{B3CE7B10-A914-4559-A6DA-AED8C22AFD6D}" state="hidden">
      <selection activeCell="E8" sqref="E8"/>
      <pageMargins left="0" right="0" top="0" bottom="0" header="0" footer="0"/>
      <pageSetup orientation="portrait" r:id="rId18"/>
      <headerFooter alignWithMargins="0"/>
    </customSheetView>
    <customSheetView guid="{D53177B2-31EC-4222-B97A-A37DCFD9E45B}" state="hidden">
      <selection activeCell="E8" sqref="E8"/>
      <pageMargins left="0" right="0" top="0" bottom="0" header="0" footer="0"/>
      <pageSetup orientation="portrait" r:id="rId19"/>
      <headerFooter alignWithMargins="0"/>
    </customSheetView>
    <customSheetView guid="{223BC0FC-814D-40F0-9795-CE82A16FF3A5}" state="hidden">
      <selection activeCell="E8" sqref="E8"/>
      <pageMargins left="0" right="0" top="0" bottom="0" header="0" footer="0"/>
      <pageSetup orientation="portrait" r:id="rId20"/>
      <headerFooter alignWithMargins="0"/>
    </customSheetView>
    <customSheetView guid="{B835C05C-B615-4DCB-982D-4519616B3CD8}" state="hidden">
      <selection activeCell="E8" sqref="E8"/>
      <pageMargins left="0" right="0" top="0" bottom="0" header="0" footer="0"/>
      <pageSetup orientation="portrait" r:id="rId21"/>
      <headerFooter alignWithMargins="0"/>
    </customSheetView>
    <customSheetView guid="{A34CC49F-E309-4C23-B4F6-1E3B307C10D1}" state="hidden">
      <selection activeCell="E8" sqref="E8"/>
      <pageMargins left="0" right="0" top="0" bottom="0" header="0" footer="0"/>
      <pageSetup orientation="portrait" r:id="rId22"/>
      <headerFooter alignWithMargins="0"/>
    </customSheetView>
    <customSheetView guid="{8909CFDD-4F29-4C72-886E-908773EE94A2}" state="hidden">
      <selection activeCell="E8" sqref="E8"/>
      <pageMargins left="0" right="0" top="0" bottom="0" header="0" footer="0"/>
      <pageSetup orientation="portrait" r:id="rId23"/>
      <headerFooter alignWithMargins="0"/>
    </customSheetView>
    <customSheetView guid="{483E1266-F7EB-4547-BBEC-59BD72B9AE8B}" state="hidden">
      <selection activeCell="E8" sqref="E8"/>
      <pageMargins left="0" right="0" top="0" bottom="0" header="0" footer="0"/>
      <pageSetup orientation="portrait" r:id="rId24"/>
      <headerFooter alignWithMargins="0"/>
    </customSheetView>
    <customSheetView guid="{0DE27404-F295-4A50-BC3B-2A3EAECFCACC}" state="hidden">
      <selection activeCell="E8" sqref="E8"/>
      <pageMargins left="0" right="0" top="0" bottom="0" header="0" footer="0"/>
      <pageSetup orientation="portrait" r:id="rId25"/>
      <headerFooter alignWithMargins="0"/>
    </customSheetView>
  </customSheetViews>
  <mergeCells count="1">
    <mergeCell ref="A2:E2"/>
  </mergeCells>
  <phoneticPr fontId="28"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71" zoomScaleNormal="100" zoomScaleSheetLayoutView="100" workbookViewId="0">
      <selection activeCell="D56" sqref="D56:F56"/>
    </sheetView>
  </sheetViews>
  <sheetFormatPr defaultColWidth="8" defaultRowHeight="16.5"/>
  <cols>
    <col min="1" max="1" width="9.375" style="406" customWidth="1"/>
    <col min="2" max="2" width="9.375" style="408" customWidth="1"/>
    <col min="3" max="3" width="12.875" style="406" customWidth="1"/>
    <col min="4" max="4" width="18.125" style="406" customWidth="1"/>
    <col min="5" max="5" width="11.12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Specification No.: CC/NT/W-TW/DOM/A04/25/01234</v>
      </c>
      <c r="B1" s="398"/>
      <c r="C1" s="399"/>
      <c r="D1" s="399"/>
      <c r="E1" s="399"/>
      <c r="F1" s="400" t="s">
        <v>461</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462</v>
      </c>
      <c r="AI1" s="404">
        <v>1</v>
      </c>
      <c r="AJ1" s="403" t="s">
        <v>463</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464</v>
      </c>
      <c r="AI2" s="404">
        <v>2</v>
      </c>
      <c r="AJ2" s="403" t="s">
        <v>465</v>
      </c>
    </row>
    <row r="3" spans="1:36">
      <c r="A3" s="1339" t="s">
        <v>466</v>
      </c>
      <c r="B3" s="1339"/>
      <c r="C3" s="1339"/>
      <c r="D3" s="1339"/>
      <c r="E3" s="1339"/>
      <c r="F3" s="1339"/>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467</v>
      </c>
      <c r="AI3" s="404">
        <v>3</v>
      </c>
      <c r="AJ3" s="403" t="s">
        <v>468</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469</v>
      </c>
      <c r="AI4" s="404">
        <v>4</v>
      </c>
      <c r="AJ4" s="403" t="s">
        <v>470</v>
      </c>
    </row>
    <row r="5" spans="1:36">
      <c r="A5" s="417" t="s">
        <v>471</v>
      </c>
      <c r="B5" s="417"/>
      <c r="C5" s="1340"/>
      <c r="D5" s="1340"/>
      <c r="E5" s="1340"/>
      <c r="F5" s="1340"/>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469</v>
      </c>
      <c r="AI5" s="404">
        <v>5</v>
      </c>
      <c r="AJ5" s="403" t="s">
        <v>472</v>
      </c>
    </row>
    <row r="6" spans="1:36">
      <c r="A6" s="417" t="s">
        <v>473</v>
      </c>
      <c r="B6" s="1341" t="str">
        <f>'Sch-1'!B97</f>
        <v>--</v>
      </c>
      <c r="C6" s="1341"/>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469</v>
      </c>
      <c r="AG6" s="409" t="e">
        <f>DAY(B6)</f>
        <v>#VALUE!</v>
      </c>
      <c r="AI6" s="404">
        <v>6</v>
      </c>
      <c r="AJ6" s="403" t="s">
        <v>474</v>
      </c>
    </row>
    <row r="7" spans="1:36">
      <c r="A7" s="417"/>
      <c r="B7" s="1078"/>
      <c r="C7" s="1078"/>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469</v>
      </c>
      <c r="AG7" s="409" t="e">
        <f>MONTH(B6)</f>
        <v>#VALUE!</v>
      </c>
      <c r="AI7" s="404">
        <v>7</v>
      </c>
      <c r="AJ7" s="403" t="s">
        <v>475</v>
      </c>
    </row>
    <row r="8" spans="1:36">
      <c r="A8" s="1079" t="s">
        <v>91</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469</v>
      </c>
      <c r="AG8" s="409" t="e">
        <f>LOOKUP(AG7,AI1:AI12,AJ1:AJ12)</f>
        <v>#VALUE!</v>
      </c>
      <c r="AI8" s="404">
        <v>8</v>
      </c>
      <c r="AJ8" s="403" t="s">
        <v>476</v>
      </c>
    </row>
    <row r="9" spans="1:36">
      <c r="A9" s="1080" t="str">
        <f>'Sch-1'!M7</f>
        <v>Contracts Services, 3rd Floor</v>
      </c>
      <c r="B9" s="1080"/>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469</v>
      </c>
      <c r="AG9" s="409" t="e">
        <f>YEAR(B6)</f>
        <v>#VALUE!</v>
      </c>
      <c r="AI9" s="404">
        <v>9</v>
      </c>
      <c r="AJ9" s="403" t="s">
        <v>477</v>
      </c>
    </row>
    <row r="10" spans="1:36">
      <c r="A10" s="1080" t="str">
        <f>'Sch-1'!M8</f>
        <v>Power Grid Corporation of India Ltd.,</v>
      </c>
      <c r="B10" s="1080"/>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469</v>
      </c>
      <c r="AI10" s="404">
        <v>10</v>
      </c>
      <c r="AJ10" s="403" t="s">
        <v>478</v>
      </c>
    </row>
    <row r="11" spans="1:36">
      <c r="A11" s="1080" t="str">
        <f>'Sch-1'!M9</f>
        <v>"Saudamini", Plot No.-2</v>
      </c>
      <c r="B11" s="1080"/>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469</v>
      </c>
      <c r="AI11" s="404">
        <v>11</v>
      </c>
      <c r="AJ11" s="403" t="s">
        <v>479</v>
      </c>
    </row>
    <row r="12" spans="1:36">
      <c r="A12" s="1080" t="str">
        <f>'Sch-1'!M10</f>
        <v xml:space="preserve">Sector-29, </v>
      </c>
      <c r="B12" s="1080"/>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469</v>
      </c>
      <c r="AI12" s="404">
        <v>12</v>
      </c>
      <c r="AJ12" s="403" t="s">
        <v>480</v>
      </c>
    </row>
    <row r="13" spans="1:36">
      <c r="A13" s="1080" t="str">
        <f>'Sch-1'!M11</f>
        <v>Gurgaon (Haryana) - 122001</v>
      </c>
      <c r="B13" s="1080"/>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469</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469</v>
      </c>
    </row>
    <row r="15" spans="1:36" ht="70.5" customHeight="1">
      <c r="A15" s="1081" t="s">
        <v>481</v>
      </c>
      <c r="B15" s="1336" t="str">
        <f>Cover!B2</f>
        <v xml:space="preserve">Transmission Line Package TL01 for construction of 132kV D/C (Single HTLS Equivalent Panther) Transmission line from Rammam-III HEP to POWERGRID Rangpo Substation under Consultancy services to NTPC Ltd. </v>
      </c>
      <c r="C15" s="1336"/>
      <c r="D15" s="1336"/>
      <c r="E15" s="1336"/>
      <c r="F15" s="1336"/>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469</v>
      </c>
    </row>
    <row r="16" spans="1:36" ht="27.75" customHeight="1">
      <c r="A16" s="401" t="s">
        <v>482</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469</v>
      </c>
    </row>
    <row r="17" spans="1:41" ht="152.25" customHeight="1">
      <c r="A17" s="1082">
        <v>1</v>
      </c>
      <c r="B17" s="1337"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37"/>
      <c r="D17" s="1337"/>
      <c r="E17" s="1337"/>
      <c r="F17" s="1337"/>
      <c r="G17" s="401"/>
      <c r="H17" s="401"/>
      <c r="I17" s="402"/>
      <c r="J17" s="402"/>
      <c r="K17" s="402"/>
      <c r="L17" s="402"/>
      <c r="M17" s="402"/>
      <c r="N17" s="402"/>
      <c r="O17" s="402"/>
      <c r="P17" s="402"/>
      <c r="Q17" s="402"/>
      <c r="R17" s="402"/>
      <c r="S17" s="402"/>
      <c r="T17" s="402"/>
      <c r="U17" s="402"/>
      <c r="V17" s="402"/>
      <c r="W17" s="402"/>
      <c r="X17" s="402"/>
      <c r="Y17" s="402"/>
      <c r="Z17" s="1083" t="s">
        <v>483</v>
      </c>
      <c r="AA17" s="736" t="s">
        <v>484</v>
      </c>
      <c r="AB17" s="412">
        <f>'Sch-6 After Discount'!D28</f>
        <v>0</v>
      </c>
      <c r="AC17" s="413" t="str">
        <f>" (" &amp; 'N to W'!A4 &amp; ")"</f>
        <v xml:space="preserve"> (Rs. Zero Only )</v>
      </c>
      <c r="AE17" s="404">
        <v>17</v>
      </c>
      <c r="AF17" s="404" t="s">
        <v>469</v>
      </c>
    </row>
    <row r="18" spans="1:41" ht="39" customHeight="1">
      <c r="A18" s="401"/>
      <c r="B18" s="1342" t="s">
        <v>485</v>
      </c>
      <c r="C18" s="1342"/>
      <c r="D18" s="1342"/>
      <c r="E18" s="1342"/>
      <c r="F18" s="1342"/>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469</v>
      </c>
    </row>
    <row r="19" spans="1:41" s="406" customFormat="1" ht="27.75" customHeight="1">
      <c r="A19" s="1084">
        <v>2</v>
      </c>
      <c r="B19" s="1338" t="s">
        <v>486</v>
      </c>
      <c r="C19" s="1338"/>
      <c r="D19" s="1338"/>
      <c r="E19" s="1338"/>
      <c r="F19" s="1338"/>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469</v>
      </c>
      <c r="AG19" s="414"/>
      <c r="AH19" s="414"/>
      <c r="AI19" s="414"/>
      <c r="AJ19" s="414"/>
      <c r="AK19" s="414"/>
      <c r="AL19" s="414"/>
      <c r="AM19" s="414"/>
      <c r="AN19" s="414"/>
      <c r="AO19" s="414"/>
    </row>
    <row r="20" spans="1:41" ht="39.75" customHeight="1">
      <c r="A20" s="1082">
        <v>2.1</v>
      </c>
      <c r="B20" s="1337" t="s">
        <v>487</v>
      </c>
      <c r="C20" s="1337"/>
      <c r="D20" s="1337"/>
      <c r="E20" s="1337"/>
      <c r="F20" s="1337"/>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469</v>
      </c>
    </row>
    <row r="21" spans="1:41" ht="36.75" customHeight="1">
      <c r="A21" s="401"/>
      <c r="B21" s="1343" t="s">
        <v>488</v>
      </c>
      <c r="C21" s="1343"/>
      <c r="D21" s="1337" t="s">
        <v>489</v>
      </c>
      <c r="E21" s="1337"/>
      <c r="F21" s="1337"/>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462</v>
      </c>
    </row>
    <row r="22" spans="1:41" ht="33" customHeight="1">
      <c r="A22" s="401"/>
      <c r="B22" s="1343" t="s">
        <v>490</v>
      </c>
      <c r="C22" s="1343"/>
      <c r="D22" s="737" t="s">
        <v>491</v>
      </c>
      <c r="E22" s="1085"/>
      <c r="F22" s="1085"/>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469</v>
      </c>
    </row>
    <row r="23" spans="1:41" ht="27.95" customHeight="1">
      <c r="A23" s="401"/>
      <c r="B23" s="1343" t="s">
        <v>492</v>
      </c>
      <c r="C23" s="1343"/>
      <c r="D23" s="1085" t="s">
        <v>493</v>
      </c>
      <c r="E23" s="1085"/>
      <c r="F23" s="1085"/>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469</v>
      </c>
    </row>
    <row r="24" spans="1:41" ht="27.95" customHeight="1">
      <c r="A24" s="401"/>
      <c r="B24" s="1355" t="s">
        <v>494</v>
      </c>
      <c r="C24" s="1343"/>
      <c r="D24" s="1085" t="s">
        <v>495</v>
      </c>
      <c r="E24" s="1085"/>
      <c r="F24" s="1085"/>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469</v>
      </c>
    </row>
    <row r="25" spans="1:41" ht="27.95" hidden="1" customHeight="1">
      <c r="A25" s="401"/>
      <c r="B25" s="1355" t="s">
        <v>496</v>
      </c>
      <c r="C25" s="1343"/>
      <c r="D25" s="737" t="s">
        <v>497</v>
      </c>
      <c r="E25" s="1085"/>
      <c r="F25" s="1085"/>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7.95" customHeight="1">
      <c r="A26" s="401"/>
      <c r="B26" s="1343" t="s">
        <v>498</v>
      </c>
      <c r="C26" s="1343"/>
      <c r="D26" s="1085" t="s">
        <v>499</v>
      </c>
      <c r="E26" s="1085"/>
      <c r="F26" s="1085"/>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469</v>
      </c>
    </row>
    <row r="27" spans="1:41" ht="27.95" customHeight="1">
      <c r="A27" s="401"/>
      <c r="B27" s="1343" t="s">
        <v>500</v>
      </c>
      <c r="C27" s="1343"/>
      <c r="D27" s="1085" t="s">
        <v>501</v>
      </c>
      <c r="E27" s="1085"/>
      <c r="F27" s="1085"/>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469</v>
      </c>
    </row>
    <row r="28" spans="1:41" ht="27.95" customHeight="1">
      <c r="A28" s="401"/>
      <c r="B28" s="1343" t="s">
        <v>378</v>
      </c>
      <c r="C28" s="1343"/>
      <c r="D28" s="1085" t="s">
        <v>502</v>
      </c>
      <c r="E28" s="1085"/>
      <c r="F28" s="1085"/>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469</v>
      </c>
    </row>
    <row r="29" spans="1:41" ht="114.75" customHeight="1">
      <c r="A29" s="1086">
        <v>2.2000000000000002</v>
      </c>
      <c r="B29" s="1337" t="s">
        <v>503</v>
      </c>
      <c r="C29" s="1337"/>
      <c r="D29" s="1337"/>
      <c r="E29" s="1337"/>
      <c r="F29" s="1337"/>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469</v>
      </c>
    </row>
    <row r="30" spans="1:41" ht="85.5" customHeight="1">
      <c r="A30" s="1086">
        <v>2.2999999999999998</v>
      </c>
      <c r="B30" s="1337" t="s">
        <v>504</v>
      </c>
      <c r="C30" s="1337"/>
      <c r="D30" s="1337"/>
      <c r="E30" s="1337"/>
      <c r="F30" s="1337"/>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469</v>
      </c>
    </row>
    <row r="31" spans="1:41" ht="146.25" customHeight="1">
      <c r="A31" s="1086">
        <v>2.4</v>
      </c>
      <c r="B31" s="1337" t="s">
        <v>505</v>
      </c>
      <c r="C31" s="1337"/>
      <c r="D31" s="1337"/>
      <c r="E31" s="1337"/>
      <c r="F31" s="1337"/>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469</v>
      </c>
    </row>
    <row r="32" spans="1:41" ht="93" customHeight="1">
      <c r="A32" s="1086">
        <v>2.5</v>
      </c>
      <c r="B32" s="1337" t="s">
        <v>506</v>
      </c>
      <c r="C32" s="1337"/>
      <c r="D32" s="1337"/>
      <c r="E32" s="1337"/>
      <c r="F32" s="1337"/>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462</v>
      </c>
    </row>
    <row r="33" spans="1:29" ht="98.25" customHeight="1">
      <c r="A33" s="1082">
        <v>3</v>
      </c>
      <c r="B33" s="1337" t="s">
        <v>507</v>
      </c>
      <c r="C33" s="1337"/>
      <c r="D33" s="1337"/>
      <c r="E33" s="1337"/>
      <c r="F33" s="1337"/>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77.25" customHeight="1">
      <c r="A34" s="1082">
        <v>3.1</v>
      </c>
      <c r="B34" s="1356" t="s">
        <v>508</v>
      </c>
      <c r="C34" s="1356"/>
      <c r="D34" s="1356"/>
      <c r="E34" s="1356"/>
      <c r="F34" s="1356"/>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44" customHeight="1">
      <c r="A35" s="1086">
        <v>3.2</v>
      </c>
      <c r="B35" s="1352" t="s">
        <v>509</v>
      </c>
      <c r="C35" s="1337"/>
      <c r="D35" s="1337"/>
      <c r="E35" s="1337"/>
      <c r="F35" s="1337"/>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086"/>
      <c r="B36" s="1337"/>
      <c r="C36" s="1337"/>
      <c r="D36" s="1337"/>
      <c r="E36" s="1337"/>
      <c r="F36" s="1337"/>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086">
        <v>3.3</v>
      </c>
      <c r="B37" s="1352" t="s">
        <v>510</v>
      </c>
      <c r="C37" s="1337"/>
      <c r="D37" s="1337"/>
      <c r="E37" s="1337"/>
      <c r="F37" s="1337"/>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5.25" customHeight="1">
      <c r="A38" s="1086"/>
      <c r="B38" s="1337"/>
      <c r="C38" s="1337"/>
      <c r="D38" s="1337"/>
      <c r="E38" s="1337"/>
      <c r="F38" s="1337"/>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082">
        <v>4</v>
      </c>
      <c r="B39" s="1337" t="s">
        <v>511</v>
      </c>
      <c r="C39" s="1337"/>
      <c r="D39" s="1337"/>
      <c r="E39" s="1337"/>
      <c r="F39" s="1337"/>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117" customHeight="1">
      <c r="A40" s="1082">
        <v>5</v>
      </c>
      <c r="B40" s="1337" t="s">
        <v>512</v>
      </c>
      <c r="C40" s="1337"/>
      <c r="D40" s="1337"/>
      <c r="E40" s="1337"/>
      <c r="F40" s="1337"/>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071"/>
      <c r="F41" s="1071"/>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432</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087"/>
      <c r="C43" s="13"/>
      <c r="D43" s="13"/>
      <c r="E43" s="1"/>
      <c r="F43" s="352" t="s">
        <v>433</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087"/>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513</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434</v>
      </c>
      <c r="B46" s="1354" t="str">
        <f>'Sch-1'!B97</f>
        <v>--</v>
      </c>
      <c r="C46" s="1354"/>
      <c r="D46" s="402"/>
      <c r="E46" s="416" t="s">
        <v>435</v>
      </c>
      <c r="F46" s="419" t="str">
        <f>'Sch-1'!M98</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436</v>
      </c>
      <c r="B47" s="419" t="str">
        <f>'Sch-1'!B98</f>
        <v/>
      </c>
      <c r="C47" s="420"/>
      <c r="D47" s="402"/>
      <c r="E47" s="416" t="s">
        <v>437</v>
      </c>
      <c r="F47" s="419" t="str">
        <f>'Sch-1'!M99</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514</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353"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53"/>
      <c r="C49" s="1353"/>
      <c r="D49" s="1353"/>
      <c r="E49" s="1353"/>
      <c r="F49" s="1353"/>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088"/>
      <c r="B50" s="1088"/>
      <c r="C50" s="1" t="str">
        <f>IF(Z2="2 or More", "Other Partner-2", "")</f>
        <v/>
      </c>
      <c r="D50" s="1088"/>
      <c r="E50" s="1089"/>
      <c r="F50" s="1089"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090"/>
      <c r="D52" s="1"/>
      <c r="E52" s="352" t="str">
        <f>IF(Z1="Sole Bidder", "", "Printed Name :")</f>
        <v/>
      </c>
      <c r="F52" s="1091"/>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090"/>
      <c r="D53" s="1"/>
      <c r="E53" s="352" t="str">
        <f>IF(Z1="Sole Bidder", "", "Designation :")</f>
        <v/>
      </c>
      <c r="F53" s="1091"/>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092" t="s">
        <v>515</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351" t="s">
        <v>516</v>
      </c>
      <c r="B56" s="1351"/>
      <c r="C56" s="1351"/>
      <c r="D56" s="1345"/>
      <c r="E56" s="1346"/>
      <c r="F56" s="1346"/>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350"/>
      <c r="B57" s="1350"/>
      <c r="C57" s="1350"/>
      <c r="D57" s="1093"/>
      <c r="E57" s="1093"/>
      <c r="F57" s="1093"/>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349"/>
      <c r="B58" s="1349"/>
      <c r="C58" s="1349"/>
      <c r="D58" s="1093"/>
      <c r="E58" s="1093"/>
      <c r="F58" s="1093"/>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348" t="s">
        <v>517</v>
      </c>
      <c r="B59" s="1348"/>
      <c r="C59" s="1348"/>
      <c r="D59" s="1345"/>
      <c r="E59" s="1346"/>
      <c r="F59" s="1346"/>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348" t="s">
        <v>518</v>
      </c>
      <c r="B60" s="1348"/>
      <c r="C60" s="1348"/>
      <c r="D60" s="1345"/>
      <c r="E60" s="1346"/>
      <c r="F60" s="1346"/>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348" t="s">
        <v>519</v>
      </c>
      <c r="B61" s="1348"/>
      <c r="C61" s="1348"/>
      <c r="D61" s="1345"/>
      <c r="E61" s="1346"/>
      <c r="F61" s="1346"/>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351" t="s">
        <v>520</v>
      </c>
      <c r="B62" s="1351"/>
      <c r="C62" s="1351"/>
      <c r="D62" s="1345"/>
      <c r="E62" s="1346"/>
      <c r="F62" s="1346"/>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350"/>
      <c r="B63" s="1350"/>
      <c r="C63" s="1350"/>
      <c r="D63" s="1093"/>
      <c r="E63" s="1093"/>
      <c r="F63" s="1093"/>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349"/>
      <c r="B64" s="1349"/>
      <c r="C64" s="1349"/>
      <c r="D64" s="1093"/>
      <c r="E64" s="1093"/>
      <c r="F64" s="1093"/>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34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47"/>
      <c r="C65" s="1347"/>
      <c r="D65" s="1347"/>
      <c r="E65" s="1347"/>
      <c r="F65" s="1347"/>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344" t="s">
        <v>66</v>
      </c>
      <c r="B66" s="1344"/>
      <c r="C66" s="1344"/>
      <c r="D66" s="1344"/>
      <c r="E66" s="1344"/>
      <c r="F66" s="1344"/>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hvP/vdgYte5vJW+UfCuBQIbjZK60u3RJaKz1Owod6WPaXKsgWvCHx7adpBcLukfv7WNuN4VxfW6GvywhK6cIkg==" saltValue="FpHehYcp5M9jSjIsvxtMRw==" spinCount="100000" sheet="1" formatColumns="0" formatRows="0" selectLockedCells="1"/>
  <customSheetViews>
    <customSheetView guid="{27692A7A-85BA-4DA9-9577-437354D3D238}" showPageBreaks="1" showGridLines="0" zeroValues="0" printArea="1" hiddenRows="1" hiddenColumns="1" view="pageBreakPreview" topLeftCell="A38">
      <selection activeCell="D56" sqref="D56:F56"/>
      <pageMargins left="0" right="0" top="0" bottom="0" header="0" footer="0"/>
      <pageSetup orientation="portrait" r:id="rId1"/>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57">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5"/>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5"/>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6"/>
      <headerFooter alignWithMargins="0">
        <oddFooter>&amp;R&amp;"Book Antiqua,Bold"&amp;8Bid Form (1st Envelope)  / Page &amp;P of &amp;N</oddFooter>
      </headerFooter>
    </customSheetView>
    <customSheetView guid="{483E1266-F7EB-4547-BBEC-59BD72B9AE8B}" showPageBreaks="1" showGridLines="0" zeroValues="0" printArea="1" hiddenRows="1" hiddenColumns="1" view="pageBreakPreview">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0DE27404-F295-4A50-BC3B-2A3EAECFCACC}" showPageBreaks="1" showGridLines="0" zeroValues="0" printArea="1" hiddenRows="1" hiddenColumns="1" view="pageBreakPreview" topLeftCell="A62">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3" type="noConversion"/>
  <conditionalFormatting sqref="F52:F53">
    <cfRule type="expression" dxfId="5" priority="3" stopIfTrue="1">
      <formula>$E$52=""</formula>
    </cfRule>
  </conditionalFormatting>
  <conditionalFormatting sqref="C52:C53">
    <cfRule type="expression" dxfId="4" priority="4" stopIfTrue="1">
      <formula>$B$52=""</formula>
    </cfRule>
  </conditionalFormatting>
  <conditionalFormatting sqref="B39:F39">
    <cfRule type="expression" dxfId="3" priority="1" stopIfTrue="1">
      <formula>$H$39=1</formula>
    </cfRule>
  </conditionalFormatting>
  <pageMargins left="0.75" right="0.77" top="0.62" bottom="0.61" header="0.39" footer="0.32"/>
  <pageSetup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2" customWidth="1"/>
    <col min="2" max="2" width="46.875" style="532" customWidth="1"/>
    <col min="3" max="3" width="2.25" style="532" customWidth="1"/>
    <col min="4" max="4" width="17.625" style="591" customWidth="1"/>
    <col min="5" max="5" width="4.125" style="591" customWidth="1"/>
    <col min="6" max="6" width="17.625" style="591" customWidth="1"/>
    <col min="7" max="7" width="29.625" style="535" customWidth="1"/>
    <col min="8" max="8" width="15.25" style="535" customWidth="1"/>
    <col min="9" max="9" width="8.875" style="535" bestFit="1" customWidth="1"/>
    <col min="10" max="11" width="8" style="535"/>
    <col min="12" max="12" width="14" style="535" customWidth="1"/>
    <col min="13" max="16384" width="8" style="535"/>
  </cols>
  <sheetData>
    <row r="1" spans="1:8" ht="15.95" customHeight="1">
      <c r="B1" s="1364" t="s">
        <v>521</v>
      </c>
      <c r="C1" s="1365"/>
      <c r="D1" s="1365"/>
      <c r="E1" s="1365"/>
      <c r="F1" s="1365"/>
    </row>
    <row r="2" spans="1:8" ht="15.95" customHeight="1">
      <c r="B2" s="533"/>
      <c r="C2" s="534"/>
      <c r="D2" s="536"/>
      <c r="E2" s="536"/>
      <c r="F2" s="536"/>
    </row>
    <row r="3" spans="1:8" s="537" customFormat="1" ht="15.95" customHeight="1">
      <c r="A3" s="532"/>
      <c r="B3" s="532"/>
      <c r="C3" s="532"/>
      <c r="D3" s="1366" t="s">
        <v>522</v>
      </c>
      <c r="E3" s="1366"/>
      <c r="F3" s="1366"/>
    </row>
    <row r="4" spans="1:8" s="537" customFormat="1" ht="20.25" customHeight="1">
      <c r="A4" s="1367" t="s">
        <v>523</v>
      </c>
      <c r="B4" s="1367"/>
      <c r="C4" s="1367"/>
      <c r="D4" s="1368">
        <f>'Sch-1'!C8:E8</f>
        <v>0</v>
      </c>
      <c r="E4" s="1368"/>
      <c r="F4" s="1368"/>
    </row>
    <row r="5" spans="1:8" s="542" customFormat="1" ht="21" customHeight="1">
      <c r="A5" s="538" t="s">
        <v>337</v>
      </c>
      <c r="B5" s="1360" t="s">
        <v>524</v>
      </c>
      <c r="C5" s="1361"/>
      <c r="D5" s="539" t="s">
        <v>525</v>
      </c>
      <c r="E5" s="1362" t="s">
        <v>526</v>
      </c>
      <c r="F5" s="1363"/>
    </row>
    <row r="6" spans="1:8" s="537" customFormat="1" ht="36" customHeight="1">
      <c r="A6" s="543">
        <v>1</v>
      </c>
      <c r="B6" s="544" t="s">
        <v>527</v>
      </c>
      <c r="C6" s="545"/>
      <c r="D6" s="546">
        <f>'Sch-6'!D14</f>
        <v>0</v>
      </c>
      <c r="E6" s="547" t="s">
        <v>528</v>
      </c>
      <c r="F6" s="548">
        <f>D6</f>
        <v>0</v>
      </c>
      <c r="G6" s="549"/>
    </row>
    <row r="7" spans="1:8" s="537" customFormat="1" ht="34.5" customHeight="1">
      <c r="A7" s="543">
        <v>2</v>
      </c>
      <c r="B7" s="544" t="s">
        <v>529</v>
      </c>
      <c r="C7" s="545"/>
      <c r="D7" s="546">
        <f>'Sch-6'!D16</f>
        <v>0</v>
      </c>
      <c r="E7" s="547"/>
      <c r="F7" s="548">
        <f>D7</f>
        <v>0</v>
      </c>
      <c r="G7" s="549"/>
    </row>
    <row r="8" spans="1:8" s="537" customFormat="1" ht="21" customHeight="1">
      <c r="A8" s="543">
        <v>3</v>
      </c>
      <c r="B8" s="544" t="s">
        <v>530</v>
      </c>
      <c r="C8" s="545"/>
      <c r="D8" s="550">
        <f>'Sch-6'!D18</f>
        <v>0</v>
      </c>
      <c r="E8" s="540"/>
      <c r="F8" s="541">
        <f>D8</f>
        <v>0</v>
      </c>
      <c r="G8" s="549"/>
    </row>
    <row r="9" spans="1:8" s="537" customFormat="1" ht="21" customHeight="1">
      <c r="A9" s="543">
        <v>4</v>
      </c>
      <c r="B9" s="544" t="s">
        <v>531</v>
      </c>
      <c r="C9" s="545"/>
      <c r="D9" s="550" t="s">
        <v>532</v>
      </c>
      <c r="E9" s="547"/>
      <c r="F9" s="541" t="str">
        <f>D9</f>
        <v>Not Applicable</v>
      </c>
    </row>
    <row r="10" spans="1:8" s="537" customFormat="1" ht="21" customHeight="1">
      <c r="A10" s="543">
        <v>5</v>
      </c>
      <c r="B10" s="544" t="s">
        <v>533</v>
      </c>
      <c r="C10" s="545"/>
      <c r="D10" s="551">
        <f>SUM(D6,D7,D8)</f>
        <v>0</v>
      </c>
      <c r="E10" s="547"/>
      <c r="F10" s="552">
        <f>SUM(F6,F7,F8)</f>
        <v>0</v>
      </c>
    </row>
    <row r="11" spans="1:8" s="537" customFormat="1" ht="21" customHeight="1">
      <c r="A11" s="543">
        <v>6</v>
      </c>
      <c r="B11" s="553" t="s">
        <v>534</v>
      </c>
      <c r="C11" s="554" t="s">
        <v>528</v>
      </c>
      <c r="D11" s="546" t="e">
        <f>H11</f>
        <v>#REF!</v>
      </c>
      <c r="E11" s="555" t="s">
        <v>528</v>
      </c>
      <c r="F11" s="548" t="e">
        <f>D11</f>
        <v>#REF!</v>
      </c>
      <c r="H11" s="556" t="e">
        <f>ROUND(('Sch-1'!N91-'Sch-1 dis'!F75)+('Sch-2'!J89-'Sch-2 Dis'!F56)+ ('Sch-3 '!P60-'Sch-3 Dis'!F81),0)</f>
        <v>#REF!</v>
      </c>
    </row>
    <row r="12" spans="1:8" s="537" customFormat="1" ht="21.95" customHeight="1">
      <c r="A12" s="543">
        <v>7</v>
      </c>
      <c r="B12" s="553" t="s">
        <v>535</v>
      </c>
      <c r="C12" s="545"/>
      <c r="D12" s="539" t="e">
        <f>D10-D11</f>
        <v>#REF!</v>
      </c>
      <c r="E12" s="547"/>
      <c r="F12" s="552" t="e">
        <f>F10-F11</f>
        <v>#REF!</v>
      </c>
      <c r="G12" s="557"/>
      <c r="H12" s="556"/>
    </row>
    <row r="13" spans="1:8" s="537" customFormat="1" ht="21.95" customHeight="1">
      <c r="A13" s="543">
        <v>8</v>
      </c>
      <c r="B13" s="544" t="s">
        <v>536</v>
      </c>
      <c r="C13" s="545"/>
      <c r="D13" s="546"/>
      <c r="E13" s="547"/>
      <c r="F13" s="548"/>
    </row>
    <row r="14" spans="1:8" s="537" customFormat="1" ht="21.95" customHeight="1">
      <c r="A14" s="543" t="s">
        <v>528</v>
      </c>
      <c r="B14" s="544" t="s">
        <v>537</v>
      </c>
      <c r="C14" s="558"/>
      <c r="D14" s="559">
        <f>'Sch-5 Dis'!D14:E14</f>
        <v>0</v>
      </c>
      <c r="E14" s="560"/>
      <c r="F14" s="541">
        <f>F32</f>
        <v>0</v>
      </c>
      <c r="G14" s="549"/>
    </row>
    <row r="15" spans="1:8" s="537" customFormat="1" ht="21.95" customHeight="1">
      <c r="A15" s="543"/>
      <c r="B15" s="544" t="s">
        <v>538</v>
      </c>
      <c r="C15" s="545"/>
      <c r="D15" s="559">
        <f>'Sch-5 Dis'!D16:E16</f>
        <v>0</v>
      </c>
      <c r="E15" s="561"/>
      <c r="F15" s="541">
        <f>F34</f>
        <v>0</v>
      </c>
      <c r="G15" s="549"/>
    </row>
    <row r="16" spans="1:8" s="537" customFormat="1" ht="21.95" customHeight="1">
      <c r="A16" s="543"/>
      <c r="B16" s="544" t="s">
        <v>539</v>
      </c>
      <c r="C16" s="545"/>
      <c r="D16" s="559" t="e">
        <f>'Sch-5 Dis'!#REF!</f>
        <v>#REF!</v>
      </c>
      <c r="E16" s="561"/>
      <c r="F16" s="541">
        <f>F35</f>
        <v>0</v>
      </c>
      <c r="G16" s="549"/>
    </row>
    <row r="17" spans="1:12" s="537" customFormat="1" ht="21.95" customHeight="1">
      <c r="A17" s="543"/>
      <c r="B17" s="544" t="s">
        <v>540</v>
      </c>
      <c r="C17" s="545"/>
      <c r="D17" s="559" t="e">
        <f>SUM('Sch-5 Dis'!#REF!,'Sch-5 Dis'!#REF!)</f>
        <v>#REF!</v>
      </c>
      <c r="E17" s="561"/>
      <c r="F17" s="541">
        <f>F38</f>
        <v>0</v>
      </c>
      <c r="G17" s="549"/>
    </row>
    <row r="18" spans="1:12" s="537" customFormat="1" ht="21.95" customHeight="1">
      <c r="A18" s="543"/>
      <c r="B18" s="544" t="s">
        <v>541</v>
      </c>
      <c r="C18" s="545"/>
      <c r="D18" s="550" t="s">
        <v>542</v>
      </c>
      <c r="E18" s="540"/>
      <c r="F18" s="541" t="str">
        <f>F36</f>
        <v/>
      </c>
    </row>
    <row r="19" spans="1:12" s="537" customFormat="1" ht="27" customHeight="1">
      <c r="A19" s="543"/>
      <c r="B19" s="544" t="s">
        <v>543</v>
      </c>
      <c r="C19" s="562"/>
      <c r="D19" s="563" t="e">
        <f>SUM(D14,D15,D16,D17,D18)</f>
        <v>#REF!</v>
      </c>
      <c r="E19" s="564"/>
      <c r="F19" s="562">
        <f>SUM(F14:F18)</f>
        <v>0</v>
      </c>
      <c r="G19" s="549"/>
    </row>
    <row r="20" spans="1:12" s="537" customFormat="1" ht="33.75" customHeight="1">
      <c r="A20" s="543">
        <v>8</v>
      </c>
      <c r="B20" s="544" t="s">
        <v>544</v>
      </c>
      <c r="C20" s="545"/>
      <c r="D20" s="539" t="e">
        <f>D10+D19</f>
        <v>#REF!</v>
      </c>
      <c r="E20" s="565" t="s">
        <v>528</v>
      </c>
      <c r="F20" s="566">
        <f>F10+F19</f>
        <v>0</v>
      </c>
      <c r="G20" s="549"/>
    </row>
    <row r="21" spans="1:12" s="537" customFormat="1" ht="51" customHeight="1">
      <c r="A21" s="543">
        <v>9</v>
      </c>
      <c r="B21" s="544" t="s">
        <v>545</v>
      </c>
      <c r="C21" s="545"/>
      <c r="D21" s="546">
        <v>0</v>
      </c>
      <c r="E21" s="547"/>
      <c r="F21" s="548">
        <f>D21</f>
        <v>0</v>
      </c>
    </row>
    <row r="22" spans="1:12" s="537" customFormat="1" ht="23.25" customHeight="1">
      <c r="A22" s="567" t="s">
        <v>528</v>
      </c>
      <c r="B22" s="568" t="s">
        <v>528</v>
      </c>
      <c r="C22" s="568"/>
      <c r="D22" s="569"/>
      <c r="E22" s="570"/>
      <c r="F22" s="571"/>
    </row>
    <row r="23" spans="1:12" s="537" customFormat="1" ht="18.75" customHeight="1">
      <c r="A23" s="572" t="s">
        <v>546</v>
      </c>
      <c r="B23" s="1357" t="s">
        <v>547</v>
      </c>
      <c r="C23" s="1357"/>
      <c r="D23" s="1357"/>
      <c r="E23" s="1357"/>
      <c r="F23" s="1369"/>
    </row>
    <row r="24" spans="1:12" s="537" customFormat="1" ht="18.75" customHeight="1">
      <c r="A24" s="572"/>
      <c r="B24" s="1370" t="str">
        <f>H24&amp;" "&amp;G24&amp;" "&amp;I24&amp;" "&amp;J24&amp;"%"&amp; " as"&amp;" "&amp;K24&amp; " "&amp;L24</f>
        <v xml:space="preserve">Excise Duty    % as  </v>
      </c>
      <c r="C24" s="1371"/>
      <c r="D24" s="1371"/>
      <c r="E24" s="1371"/>
      <c r="F24" s="1372"/>
      <c r="G24" s="574" t="s">
        <v>542</v>
      </c>
      <c r="H24" s="575" t="s">
        <v>548</v>
      </c>
      <c r="I24" s="575" t="str">
        <f>IF(J24="","","@")</f>
        <v/>
      </c>
      <c r="J24" s="576" t="s">
        <v>542</v>
      </c>
      <c r="K24" s="577" t="str">
        <f>IF(OR(L24=0,L24=""),"","Rs.")</f>
        <v/>
      </c>
      <c r="L24" s="578" t="str">
        <f>IF(D14=0,"",D14)</f>
        <v/>
      </c>
    </row>
    <row r="25" spans="1:12" s="537" customFormat="1" ht="19.5" customHeight="1">
      <c r="B25" s="1370" t="str">
        <f>H25&amp;" "&amp;G25&amp;" "&amp;I25&amp;" "&amp;J25&amp;"%"&amp; " as"&amp;" "&amp;K25&amp; " "&amp;L25</f>
        <v xml:space="preserve">CST    % as  </v>
      </c>
      <c r="C25" s="1371"/>
      <c r="D25" s="1371"/>
      <c r="E25" s="1371"/>
      <c r="F25" s="1372"/>
      <c r="G25" s="574" t="s">
        <v>542</v>
      </c>
      <c r="H25" s="575" t="s">
        <v>549</v>
      </c>
      <c r="I25" s="575" t="str">
        <f>IF(J25="","","@")</f>
        <v/>
      </c>
      <c r="J25" s="576" t="s">
        <v>542</v>
      </c>
      <c r="K25" s="577" t="str">
        <f>IF(OR(L25=0,L25=""),"","Rs.")</f>
        <v/>
      </c>
      <c r="L25" s="578" t="str">
        <f>IF(D15=0,"",D15)</f>
        <v/>
      </c>
    </row>
    <row r="26" spans="1:12" s="537" customFormat="1" ht="19.5" customHeight="1">
      <c r="B26" s="1370" t="e">
        <f>H26&amp;" "&amp;G26&amp;" "&amp;I26&amp;" "&amp;J26&amp;"%"&amp; " as"&amp;" "&amp;K26&amp; " "&amp;L26</f>
        <v>#REF!</v>
      </c>
      <c r="C26" s="1371"/>
      <c r="D26" s="1371"/>
      <c r="E26" s="1371"/>
      <c r="F26" s="1372"/>
      <c r="G26" s="574" t="s">
        <v>542</v>
      </c>
      <c r="H26" s="575" t="s">
        <v>550</v>
      </c>
      <c r="I26" s="575" t="str">
        <f>IF(J26="","","@")</f>
        <v/>
      </c>
      <c r="J26" s="576" t="s">
        <v>542</v>
      </c>
      <c r="K26" s="577" t="e">
        <f>IF(OR(L26=0,L26=""),"","Rs.")</f>
        <v>#REF!</v>
      </c>
      <c r="L26" s="578" t="e">
        <f>IF(D16=0,"",D16)</f>
        <v>#REF!</v>
      </c>
    </row>
    <row r="27" spans="1:12" s="537" customFormat="1" ht="19.5" customHeight="1">
      <c r="B27" s="1370" t="e">
        <f>H27&amp;" "&amp;G27&amp;" "&amp;I27&amp;" "&amp;J27&amp; " as"&amp;" "&amp;K27&amp; " "&amp;L27</f>
        <v>#REF!</v>
      </c>
      <c r="C27" s="1371"/>
      <c r="D27" s="1371"/>
      <c r="E27" s="1371"/>
      <c r="F27" s="1372"/>
      <c r="G27" s="574" t="s">
        <v>542</v>
      </c>
      <c r="H27" s="575" t="s">
        <v>551</v>
      </c>
      <c r="I27" s="575"/>
      <c r="J27" s="579"/>
      <c r="K27" s="577" t="e">
        <f>IF(OR(L27=0,L27=""),"","Rs.")</f>
        <v>#REF!</v>
      </c>
      <c r="L27" s="578" t="e">
        <f>IF(D17=0,"",D17)</f>
        <v>#REF!</v>
      </c>
    </row>
    <row r="28" spans="1:12" s="537" customFormat="1" ht="19.5" customHeight="1">
      <c r="B28" s="1370" t="str">
        <f>H28&amp;" "&amp;G28&amp;" "&amp;I28&amp;" "&amp;J28&amp; " as"&amp;" "&amp;K28&amp; " "&amp;L28</f>
        <v xml:space="preserve">Others     as  </v>
      </c>
      <c r="C28" s="1371"/>
      <c r="D28" s="1371"/>
      <c r="E28" s="1371"/>
      <c r="F28" s="1372"/>
      <c r="G28" s="574" t="s">
        <v>542</v>
      </c>
      <c r="H28" s="573" t="s">
        <v>552</v>
      </c>
      <c r="I28" s="573"/>
      <c r="J28" s="573"/>
      <c r="K28" s="573" t="str">
        <f>IF(OR(L28=0,L28=""),"","Rs.")</f>
        <v/>
      </c>
      <c r="L28" s="580" t="str">
        <f>IF(D18=0,"",D18)</f>
        <v/>
      </c>
    </row>
    <row r="29" spans="1:12" s="537" customFormat="1" ht="19.5" customHeight="1">
      <c r="B29" s="1358"/>
      <c r="C29" s="1358"/>
      <c r="D29" s="1358"/>
      <c r="E29" s="1358"/>
      <c r="F29" s="1359"/>
    </row>
    <row r="30" spans="1:12" ht="59.25" customHeight="1">
      <c r="A30" s="581" t="s">
        <v>553</v>
      </c>
      <c r="B30" s="1378" t="s">
        <v>554</v>
      </c>
      <c r="C30" s="1379"/>
      <c r="D30" s="1379"/>
      <c r="E30" s="1379"/>
      <c r="F30" s="1380"/>
    </row>
    <row r="31" spans="1:12" s="537" customFormat="1" ht="19.5" customHeight="1">
      <c r="A31" s="582" t="s">
        <v>555</v>
      </c>
      <c r="B31" s="1357" t="s">
        <v>556</v>
      </c>
      <c r="C31" s="1357"/>
      <c r="D31" s="1357"/>
      <c r="E31" s="573" t="s">
        <v>557</v>
      </c>
      <c r="F31" s="578">
        <v>0</v>
      </c>
    </row>
    <row r="32" spans="1:12" s="537" customFormat="1" ht="19.5" customHeight="1">
      <c r="A32" s="582" t="s">
        <v>558</v>
      </c>
      <c r="B32" s="575" t="s">
        <v>559</v>
      </c>
      <c r="C32" s="583"/>
      <c r="D32" s="584">
        <v>0.1</v>
      </c>
      <c r="E32" s="573" t="s">
        <v>557</v>
      </c>
      <c r="F32" s="578">
        <f>ROUND(D32*F31,0)</f>
        <v>0</v>
      </c>
      <c r="H32" s="1357"/>
      <c r="I32" s="1357"/>
      <c r="J32" s="1357"/>
    </row>
    <row r="33" spans="1:10" s="537" customFormat="1" ht="19.5" customHeight="1">
      <c r="A33" s="585" t="s">
        <v>560</v>
      </c>
      <c r="B33" s="575" t="s">
        <v>561</v>
      </c>
      <c r="C33" s="583"/>
      <c r="D33" s="586">
        <v>0</v>
      </c>
      <c r="E33" s="573"/>
      <c r="F33" s="578">
        <f>D33</f>
        <v>0</v>
      </c>
      <c r="H33" s="573"/>
      <c r="I33" s="573"/>
      <c r="J33" s="573"/>
    </row>
    <row r="34" spans="1:10" s="537" customFormat="1" ht="19.5" customHeight="1">
      <c r="A34" s="585" t="s">
        <v>562</v>
      </c>
      <c r="B34" s="575" t="s">
        <v>563</v>
      </c>
      <c r="D34" s="584">
        <v>0.02</v>
      </c>
      <c r="E34" s="573" t="s">
        <v>557</v>
      </c>
      <c r="F34" s="578">
        <f>ROUND((F33+(F33*D32))*D34,0)</f>
        <v>0</v>
      </c>
    </row>
    <row r="35" spans="1:10" s="537" customFormat="1" ht="19.5" customHeight="1">
      <c r="A35" s="585" t="s">
        <v>564</v>
      </c>
      <c r="B35" s="575" t="s">
        <v>565</v>
      </c>
      <c r="C35" s="573"/>
      <c r="D35" s="584">
        <v>0.01</v>
      </c>
      <c r="E35" s="573"/>
      <c r="F35" s="578">
        <f>ROUND(((F31-F33)+((F31-F33)*D32))*D35,0)</f>
        <v>0</v>
      </c>
    </row>
    <row r="36" spans="1:10" s="537" customFormat="1" ht="19.5" customHeight="1">
      <c r="A36" s="585" t="s">
        <v>566</v>
      </c>
      <c r="B36" s="577" t="s">
        <v>567</v>
      </c>
      <c r="C36" s="573"/>
      <c r="D36" s="573"/>
      <c r="E36" s="573" t="s">
        <v>557</v>
      </c>
      <c r="F36" s="587" t="str">
        <f>L28</f>
        <v/>
      </c>
    </row>
    <row r="37" spans="1:10" s="537" customFormat="1" ht="19.5" customHeight="1">
      <c r="A37" s="585" t="s">
        <v>568</v>
      </c>
      <c r="B37" s="1357" t="s">
        <v>569</v>
      </c>
      <c r="C37" s="1357"/>
      <c r="D37" s="1357"/>
      <c r="E37" s="573" t="s">
        <v>557</v>
      </c>
      <c r="F37" s="588">
        <f>SUM(F31,F32,F34,F35,F36)</f>
        <v>0</v>
      </c>
    </row>
    <row r="38" spans="1:10" s="537" customFormat="1" ht="19.5" customHeight="1">
      <c r="A38" s="585" t="s">
        <v>570</v>
      </c>
      <c r="B38" s="577" t="s">
        <v>571</v>
      </c>
      <c r="C38" s="573"/>
      <c r="D38" s="584"/>
      <c r="E38" s="573" t="s">
        <v>557</v>
      </c>
      <c r="F38" s="587">
        <f>ROUND(D38*F37,0)</f>
        <v>0</v>
      </c>
    </row>
    <row r="39" spans="1:10" s="537" customFormat="1" ht="19.5" customHeight="1">
      <c r="A39" s="582"/>
      <c r="B39" s="573"/>
      <c r="C39" s="573"/>
      <c r="D39" s="573"/>
      <c r="E39" s="573"/>
      <c r="F39" s="589"/>
    </row>
    <row r="40" spans="1:10" s="537" customFormat="1" ht="15" customHeight="1">
      <c r="A40" s="582"/>
      <c r="B40" s="573"/>
      <c r="C40" s="573"/>
      <c r="D40" s="573"/>
      <c r="E40" s="573"/>
      <c r="F40" s="589"/>
    </row>
    <row r="41" spans="1:10" s="537" customFormat="1" ht="15" customHeight="1">
      <c r="A41" s="582"/>
      <c r="B41" s="573"/>
      <c r="C41" s="573"/>
      <c r="D41" s="573"/>
      <c r="E41" s="573"/>
      <c r="F41" s="589"/>
    </row>
    <row r="42" spans="1:10" s="537" customFormat="1" ht="19.5" customHeight="1">
      <c r="A42" s="582"/>
      <c r="B42" s="573"/>
      <c r="C42" s="573"/>
      <c r="D42" s="573"/>
      <c r="E42" s="573"/>
      <c r="F42" s="589"/>
    </row>
    <row r="43" spans="1:10" ht="49.5" customHeight="1">
      <c r="A43" s="1373" t="str">
        <f>Basic!B1</f>
        <v xml:space="preserve">Transmission Line Package TL01 for construction of 132kV D/C (Single HTLS Equivalent Panther) Transmission line from Rammam-III HEP to POWERGRID Rangpo Substation under Consultancy services to NTPC Ltd. </v>
      </c>
      <c r="B43" s="1374"/>
      <c r="C43" s="1375"/>
      <c r="D43" s="1376" t="s">
        <v>572</v>
      </c>
      <c r="E43" s="1377"/>
      <c r="F43" s="597" t="s">
        <v>573</v>
      </c>
    </row>
    <row r="44" spans="1:10" ht="33">
      <c r="A44" s="592" t="s">
        <v>574</v>
      </c>
      <c r="B44" s="593" t="str">
        <f>Basic!B5</f>
        <v>Specification No.: CC/NT/W-TW/DOM/A04/25/01234</v>
      </c>
      <c r="C44" s="594"/>
      <c r="D44" s="595"/>
      <c r="E44" s="596"/>
      <c r="F44" s="598"/>
    </row>
    <row r="46" spans="1:10">
      <c r="A46" s="590"/>
    </row>
  </sheetData>
  <sheetProtection selectLockedCells="1" selectUnlockedCells="1"/>
  <customSheetViews>
    <customSheetView guid="{27692A7A-85BA-4DA9-9577-437354D3D23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483E1266-F7EB-4547-BBEC-59BD72B9AE8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0DE27404-F295-4A50-BC3B-2A3EAECFCACC}"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5.95" customHeight="1">
      <c r="B1" s="1385" t="s">
        <v>521</v>
      </c>
      <c r="C1" s="1386"/>
      <c r="D1" s="1386"/>
      <c r="E1" s="1386"/>
      <c r="F1" s="1386"/>
    </row>
    <row r="2" spans="1:16" ht="15.95" customHeight="1">
      <c r="B2" s="118"/>
      <c r="C2" s="119"/>
      <c r="D2" s="121"/>
      <c r="E2" s="121"/>
      <c r="F2" s="121"/>
    </row>
    <row r="3" spans="1:16" s="122" customFormat="1" ht="15.95" customHeight="1">
      <c r="A3" s="117"/>
      <c r="B3" s="117"/>
      <c r="C3" s="117"/>
      <c r="D3" s="1387" t="s">
        <v>522</v>
      </c>
      <c r="E3" s="1387"/>
      <c r="F3" s="1387"/>
      <c r="H3" s="1094"/>
      <c r="I3" s="1094"/>
      <c r="J3" s="1094"/>
      <c r="K3" s="1094"/>
      <c r="L3" s="1094"/>
      <c r="M3" s="1094"/>
      <c r="N3" s="1094"/>
      <c r="O3" s="1094"/>
      <c r="P3" s="1094"/>
    </row>
    <row r="4" spans="1:16" s="122" customFormat="1" ht="20.25" customHeight="1">
      <c r="A4" s="1393" t="s">
        <v>523</v>
      </c>
      <c r="B4" s="1393"/>
      <c r="C4" s="1393"/>
      <c r="D4" s="1388" t="str">
        <f>'Sch-1'!C8</f>
        <v/>
      </c>
      <c r="E4" s="1388"/>
      <c r="F4" s="1388"/>
      <c r="H4" s="1094"/>
      <c r="I4" s="1094"/>
      <c r="J4" s="1094"/>
      <c r="K4" s="1094"/>
      <c r="L4" s="1094"/>
      <c r="M4" s="1094"/>
      <c r="N4" s="1094"/>
      <c r="O4" s="1094"/>
      <c r="P4" s="1094"/>
    </row>
    <row r="5" spans="1:16" s="128" customFormat="1" ht="21" customHeight="1">
      <c r="A5" s="124" t="s">
        <v>337</v>
      </c>
      <c r="B5" s="1391" t="s">
        <v>524</v>
      </c>
      <c r="C5" s="1392"/>
      <c r="D5" s="125" t="s">
        <v>525</v>
      </c>
      <c r="E5" s="1389" t="s">
        <v>526</v>
      </c>
      <c r="F5" s="1390"/>
      <c r="H5" s="1095"/>
      <c r="I5" s="1095"/>
      <c r="J5" s="1095"/>
      <c r="K5" s="1095"/>
      <c r="L5" s="1095"/>
      <c r="M5" s="1095"/>
      <c r="N5" s="1095"/>
      <c r="O5" s="1095"/>
      <c r="P5" s="1095"/>
    </row>
    <row r="6" spans="1:16" s="122" customFormat="1" ht="36" customHeight="1">
      <c r="A6" s="129">
        <v>1</v>
      </c>
      <c r="B6" s="130" t="s">
        <v>527</v>
      </c>
      <c r="C6" s="131"/>
      <c r="D6" s="132">
        <f>'Sch-6'!D14</f>
        <v>0</v>
      </c>
      <c r="E6" s="133" t="s">
        <v>528</v>
      </c>
      <c r="F6" s="134">
        <f>D6</f>
        <v>0</v>
      </c>
      <c r="G6" s="135"/>
      <c r="H6" s="1094"/>
      <c r="I6" s="1094"/>
      <c r="J6" s="1094"/>
      <c r="K6" s="1094"/>
      <c r="L6" s="1094"/>
      <c r="M6" s="1094"/>
      <c r="N6" s="1094"/>
      <c r="O6" s="1094"/>
      <c r="P6" s="1094"/>
    </row>
    <row r="7" spans="1:16" s="122" customFormat="1" ht="34.5" customHeight="1">
      <c r="A7" s="129">
        <v>2</v>
      </c>
      <c r="B7" s="130" t="s">
        <v>529</v>
      </c>
      <c r="C7" s="131"/>
      <c r="D7" s="132">
        <f>'Sch-6'!D16</f>
        <v>0</v>
      </c>
      <c r="E7" s="133"/>
      <c r="F7" s="134">
        <f>D7</f>
        <v>0</v>
      </c>
      <c r="G7" s="135"/>
      <c r="H7" s="1094"/>
      <c r="I7" s="1094"/>
      <c r="J7" s="1094"/>
      <c r="K7" s="1094"/>
      <c r="L7" s="1094"/>
      <c r="M7" s="1094"/>
      <c r="N7" s="1094"/>
      <c r="O7" s="1094"/>
      <c r="P7" s="1094"/>
    </row>
    <row r="8" spans="1:16" s="122" customFormat="1" ht="21" customHeight="1">
      <c r="A8" s="129">
        <v>3</v>
      </c>
      <c r="B8" s="130" t="s">
        <v>530</v>
      </c>
      <c r="C8" s="131"/>
      <c r="D8" s="132">
        <f>'Sch-6'!D18</f>
        <v>0</v>
      </c>
      <c r="E8" s="133"/>
      <c r="F8" s="134">
        <f>D8</f>
        <v>0</v>
      </c>
      <c r="G8" s="135"/>
      <c r="H8" s="1094"/>
      <c r="I8" s="1094"/>
      <c r="J8" s="1094"/>
      <c r="K8" s="1094"/>
      <c r="L8" s="1094"/>
      <c r="M8" s="1094"/>
      <c r="N8" s="1094"/>
      <c r="O8" s="1094"/>
      <c r="P8" s="1094"/>
    </row>
    <row r="9" spans="1:16" s="122" customFormat="1" ht="21" customHeight="1">
      <c r="A9" s="129">
        <v>4</v>
      </c>
      <c r="B9" s="130" t="s">
        <v>531</v>
      </c>
      <c r="C9" s="131"/>
      <c r="D9" s="136" t="s">
        <v>532</v>
      </c>
      <c r="E9" s="133"/>
      <c r="F9" s="127" t="str">
        <f>D9</f>
        <v>Not Applicable</v>
      </c>
      <c r="H9" s="1094"/>
      <c r="I9" s="1094"/>
      <c r="J9" s="1094"/>
      <c r="K9" s="1094"/>
      <c r="L9" s="1094"/>
      <c r="M9" s="1094"/>
      <c r="N9" s="1094"/>
      <c r="O9" s="1094"/>
      <c r="P9" s="1094"/>
    </row>
    <row r="10" spans="1:16" s="122" customFormat="1" ht="21" customHeight="1">
      <c r="A10" s="129">
        <v>5</v>
      </c>
      <c r="B10" s="130" t="s">
        <v>533</v>
      </c>
      <c r="C10" s="131"/>
      <c r="D10" s="137">
        <f>SUM(D6,D7,D8)</f>
        <v>0</v>
      </c>
      <c r="E10" s="133"/>
      <c r="F10" s="138">
        <f>F6+F7+F8</f>
        <v>0</v>
      </c>
      <c r="H10" s="1094"/>
      <c r="I10" s="1094"/>
      <c r="J10" s="1094"/>
      <c r="K10" s="1094"/>
      <c r="L10" s="1094"/>
      <c r="M10" s="1094"/>
      <c r="N10" s="1094"/>
      <c r="O10" s="1094"/>
      <c r="P10" s="1094"/>
    </row>
    <row r="11" spans="1:16" s="122" customFormat="1" ht="21" customHeight="1">
      <c r="A11" s="129">
        <v>6</v>
      </c>
      <c r="B11" s="139" t="s">
        <v>534</v>
      </c>
      <c r="C11" s="140" t="s">
        <v>528</v>
      </c>
      <c r="D11" s="132" t="e">
        <f>'Sch-1'!AA93+'Sch-2'!#REF!+'Sch-3 '!#REF!+'Sch-7'!#REF!</f>
        <v>#REF!</v>
      </c>
      <c r="E11" s="141" t="s">
        <v>528</v>
      </c>
      <c r="F11" s="134" t="e">
        <f>D11</f>
        <v>#REF!</v>
      </c>
      <c r="H11" s="1094"/>
      <c r="I11" s="1094"/>
      <c r="J11" s="1094"/>
      <c r="K11" s="1094"/>
      <c r="L11" s="1094"/>
      <c r="M11" s="1094"/>
      <c r="N11" s="1094"/>
      <c r="O11" s="1094"/>
      <c r="P11" s="1094"/>
    </row>
    <row r="12" spans="1:16" s="122" customFormat="1" ht="21.95" customHeight="1">
      <c r="A12" s="129">
        <v>7</v>
      </c>
      <c r="B12" s="139" t="s">
        <v>535</v>
      </c>
      <c r="C12" s="131"/>
      <c r="D12" s="125" t="e">
        <f>D10-D11</f>
        <v>#REF!</v>
      </c>
      <c r="E12" s="133"/>
      <c r="F12" s="138" t="e">
        <f>F10-F11</f>
        <v>#REF!</v>
      </c>
      <c r="G12" s="142"/>
      <c r="H12" s="1094"/>
      <c r="I12" s="1094"/>
      <c r="J12" s="1094"/>
      <c r="K12" s="1094"/>
      <c r="L12" s="1094"/>
      <c r="M12" s="1094"/>
      <c r="N12" s="1094"/>
      <c r="O12" s="1094"/>
      <c r="P12" s="1094"/>
    </row>
    <row r="13" spans="1:16" s="122" customFormat="1" ht="21.95" customHeight="1">
      <c r="A13" s="129">
        <v>8</v>
      </c>
      <c r="B13" s="130" t="s">
        <v>536</v>
      </c>
      <c r="C13" s="131"/>
      <c r="D13" s="132"/>
      <c r="E13" s="133"/>
      <c r="F13" s="134"/>
      <c r="H13" s="1094"/>
      <c r="I13" s="1094"/>
      <c r="J13" s="1094"/>
      <c r="K13" s="1094"/>
      <c r="L13" s="1094"/>
      <c r="M13" s="1094"/>
      <c r="N13" s="1094"/>
      <c r="O13" s="1094"/>
      <c r="P13" s="1094"/>
    </row>
    <row r="14" spans="1:16" s="122" customFormat="1" ht="21.95" customHeight="1">
      <c r="A14" s="129" t="s">
        <v>528</v>
      </c>
      <c r="B14" s="130" t="s">
        <v>537</v>
      </c>
      <c r="C14" s="143"/>
      <c r="D14" s="136" t="e">
        <f>'Sch-5'!K14</f>
        <v>#REF!</v>
      </c>
      <c r="E14" s="144"/>
      <c r="F14" s="127">
        <f>F32</f>
        <v>0</v>
      </c>
      <c r="G14" s="135"/>
      <c r="H14" s="1094"/>
      <c r="I14" s="1094"/>
      <c r="J14" s="1094"/>
      <c r="K14" s="1094"/>
      <c r="L14" s="1094"/>
      <c r="M14" s="1094"/>
      <c r="N14" s="1094"/>
      <c r="O14" s="1094"/>
      <c r="P14" s="1094"/>
    </row>
    <row r="15" spans="1:16" s="122" customFormat="1" ht="21.95" customHeight="1">
      <c r="A15" s="129"/>
      <c r="B15" s="130" t="s">
        <v>575</v>
      </c>
      <c r="C15" s="131"/>
      <c r="D15" s="136" t="e">
        <f>'Sch-5'!K16+'Sch-5'!#REF!</f>
        <v>#REF!</v>
      </c>
      <c r="E15" s="145"/>
      <c r="F15" s="127" t="e">
        <f>F33</f>
        <v>#REF!</v>
      </c>
      <c r="G15" s="135"/>
      <c r="H15" s="1094"/>
      <c r="I15" s="1094"/>
      <c r="J15" s="1094"/>
      <c r="K15" s="1094"/>
      <c r="L15" s="1094"/>
      <c r="M15" s="1094"/>
      <c r="N15" s="1094"/>
      <c r="O15" s="1094"/>
      <c r="P15" s="1094"/>
    </row>
    <row r="16" spans="1:16" s="122" customFormat="1" ht="21.95" customHeight="1">
      <c r="A16" s="129"/>
      <c r="B16" s="130" t="s">
        <v>576</v>
      </c>
      <c r="C16" s="131"/>
      <c r="D16" s="136" t="e">
        <f>#REF!+#REF!</f>
        <v>#REF!</v>
      </c>
      <c r="E16" s="145"/>
      <c r="F16" s="127" t="e">
        <f>F36</f>
        <v>#REF!</v>
      </c>
      <c r="G16" s="135"/>
      <c r="H16" s="1094"/>
      <c r="I16" s="1094"/>
      <c r="J16" s="1094"/>
      <c r="K16" s="1094"/>
      <c r="L16" s="1094"/>
      <c r="M16" s="1094"/>
      <c r="N16" s="1094"/>
      <c r="O16" s="1094"/>
      <c r="P16" s="1094"/>
    </row>
    <row r="17" spans="1:16" s="122" customFormat="1" ht="21.95" customHeight="1">
      <c r="A17" s="129"/>
      <c r="B17" s="130" t="s">
        <v>577</v>
      </c>
      <c r="C17" s="131"/>
      <c r="D17" s="136" t="e">
        <f>#REF!</f>
        <v>#REF!</v>
      </c>
      <c r="E17" s="126"/>
      <c r="F17" s="127">
        <f>F34</f>
        <v>0</v>
      </c>
      <c r="H17" s="1094"/>
      <c r="I17" s="1094"/>
      <c r="J17" s="1094"/>
      <c r="K17" s="1094"/>
      <c r="L17" s="1094"/>
      <c r="M17" s="1094"/>
      <c r="N17" s="1094"/>
      <c r="O17" s="1094"/>
      <c r="P17" s="1094"/>
    </row>
    <row r="18" spans="1:16" s="122" customFormat="1" ht="27" customHeight="1">
      <c r="A18" s="129"/>
      <c r="B18" s="130" t="s">
        <v>578</v>
      </c>
      <c r="C18" s="146"/>
      <c r="D18" s="259" t="e">
        <f>D14+D15+D16+D17</f>
        <v>#REF!</v>
      </c>
      <c r="E18" s="147"/>
      <c r="F18" s="146" t="e">
        <f>SUM(F14:F17)</f>
        <v>#REF!</v>
      </c>
      <c r="G18" s="135"/>
      <c r="H18" s="1094"/>
      <c r="I18" s="1094"/>
      <c r="J18" s="1094"/>
      <c r="K18" s="1094"/>
      <c r="L18" s="1094"/>
      <c r="M18" s="1094"/>
      <c r="N18" s="1094"/>
      <c r="O18" s="1094"/>
      <c r="P18" s="1094"/>
    </row>
    <row r="19" spans="1:16" s="122" customFormat="1" ht="33.75" customHeight="1">
      <c r="A19" s="129">
        <v>8</v>
      </c>
      <c r="B19" s="130" t="s">
        <v>544</v>
      </c>
      <c r="C19" s="131"/>
      <c r="D19" s="125" t="e">
        <f>D10+D18</f>
        <v>#REF!</v>
      </c>
      <c r="E19" s="148" t="s">
        <v>528</v>
      </c>
      <c r="F19" s="149" t="e">
        <f>F10+F18</f>
        <v>#REF!</v>
      </c>
      <c r="G19" s="135"/>
      <c r="H19" s="1094"/>
      <c r="I19" s="1094"/>
      <c r="J19" s="1094"/>
      <c r="K19" s="1094"/>
      <c r="L19" s="1094"/>
      <c r="M19" s="1094"/>
      <c r="N19" s="1094"/>
      <c r="O19" s="1094"/>
      <c r="P19" s="1094"/>
    </row>
    <row r="20" spans="1:16" s="122" customFormat="1" ht="51" customHeight="1">
      <c r="A20" s="129">
        <v>9</v>
      </c>
      <c r="B20" s="130" t="s">
        <v>545</v>
      </c>
      <c r="C20" s="131"/>
      <c r="D20" s="132">
        <f>'Sch-1'!N90</f>
        <v>0</v>
      </c>
      <c r="E20" s="133"/>
      <c r="F20" s="134">
        <f>D20</f>
        <v>0</v>
      </c>
      <c r="H20" s="1094"/>
      <c r="I20" s="1094"/>
      <c r="J20" s="1094"/>
      <c r="K20" s="1094"/>
      <c r="L20" s="1094"/>
      <c r="M20" s="1094"/>
      <c r="N20" s="1094"/>
      <c r="O20" s="1094"/>
      <c r="P20" s="1094"/>
    </row>
    <row r="21" spans="1:16" s="122" customFormat="1" ht="23.25" customHeight="1">
      <c r="A21" s="150" t="s">
        <v>546</v>
      </c>
      <c r="B21" s="1394" t="s">
        <v>547</v>
      </c>
      <c r="C21" s="1394"/>
      <c r="D21" s="1394"/>
      <c r="E21" s="1394"/>
      <c r="F21" s="1395"/>
      <c r="H21" s="1094"/>
      <c r="I21" s="1094"/>
      <c r="J21" s="1094"/>
      <c r="K21" s="1094"/>
      <c r="L21" s="1094"/>
      <c r="M21" s="1094"/>
      <c r="N21" s="1094"/>
      <c r="O21" s="1094"/>
      <c r="P21" s="1094"/>
    </row>
    <row r="22" spans="1:16" s="122" customFormat="1" ht="18.75" customHeight="1">
      <c r="A22" s="152" t="s">
        <v>555</v>
      </c>
      <c r="B22" s="1384" t="s">
        <v>344</v>
      </c>
      <c r="C22" s="1384"/>
      <c r="D22" s="1384"/>
      <c r="E22" s="151" t="s">
        <v>557</v>
      </c>
      <c r="F22" s="154" t="e">
        <f>D14</f>
        <v>#REF!</v>
      </c>
      <c r="H22" s="1094"/>
      <c r="I22" s="1094"/>
      <c r="J22" s="1094"/>
      <c r="K22" s="1094"/>
      <c r="L22" s="1094"/>
      <c r="M22" s="1094"/>
      <c r="N22" s="1094"/>
      <c r="O22" s="1094"/>
      <c r="P22" s="1094"/>
    </row>
    <row r="23" spans="1:16" s="122" customFormat="1" ht="19.5" customHeight="1">
      <c r="A23" s="152" t="s">
        <v>558</v>
      </c>
      <c r="B23" s="1384" t="s">
        <v>579</v>
      </c>
      <c r="C23" s="1384"/>
      <c r="D23" s="1384"/>
      <c r="E23" s="151" t="s">
        <v>557</v>
      </c>
      <c r="F23" s="154" t="e">
        <f>D15</f>
        <v>#REF!</v>
      </c>
      <c r="H23" s="1094"/>
      <c r="I23" s="1094"/>
      <c r="J23" s="1094"/>
      <c r="K23" s="1094"/>
      <c r="L23" s="1094"/>
      <c r="M23" s="1094"/>
      <c r="N23" s="1094"/>
      <c r="O23" s="1094"/>
      <c r="P23" s="1094"/>
    </row>
    <row r="24" spans="1:16" s="122" customFormat="1" ht="19.5" customHeight="1">
      <c r="A24" s="152" t="s">
        <v>560</v>
      </c>
      <c r="B24" s="1384" t="s">
        <v>580</v>
      </c>
      <c r="C24" s="1384"/>
      <c r="D24" s="1384"/>
      <c r="E24" s="151" t="s">
        <v>557</v>
      </c>
      <c r="F24" s="154" t="e">
        <f>D16</f>
        <v>#REF!</v>
      </c>
      <c r="H24" s="1094"/>
      <c r="I24" s="1094"/>
      <c r="J24" s="1094"/>
      <c r="K24" s="1094"/>
      <c r="L24" s="1094"/>
      <c r="M24" s="1094"/>
      <c r="N24" s="1094"/>
      <c r="O24" s="1094"/>
      <c r="P24" s="1094"/>
    </row>
    <row r="25" spans="1:16" s="122" customFormat="1" ht="19.5" customHeight="1">
      <c r="A25" s="152" t="s">
        <v>562</v>
      </c>
      <c r="B25" s="1384" t="s">
        <v>552</v>
      </c>
      <c r="C25" s="1384"/>
      <c r="D25" s="1384"/>
      <c r="E25" s="151" t="s">
        <v>557</v>
      </c>
      <c r="F25" s="154" t="e">
        <f>D17</f>
        <v>#REF!</v>
      </c>
      <c r="H25" s="1094"/>
      <c r="I25" s="1094"/>
      <c r="J25" s="1094"/>
      <c r="K25" s="1094"/>
      <c r="L25" s="1094"/>
      <c r="M25" s="1094"/>
      <c r="N25" s="1094"/>
      <c r="O25" s="1094"/>
      <c r="P25" s="1094"/>
    </row>
    <row r="26" spans="1:16" s="122" customFormat="1" ht="19.5" customHeight="1">
      <c r="A26" s="156" t="s">
        <v>553</v>
      </c>
      <c r="B26" s="1394" t="s">
        <v>581</v>
      </c>
      <c r="C26" s="1394"/>
      <c r="D26" s="1394"/>
      <c r="E26" s="1394"/>
      <c r="F26" s="1395"/>
      <c r="H26" s="1094"/>
      <c r="I26" s="1094"/>
      <c r="J26" s="1094"/>
      <c r="K26" s="1094"/>
      <c r="L26" s="1094"/>
      <c r="M26" s="1094"/>
      <c r="N26" s="1094"/>
      <c r="O26" s="1094"/>
      <c r="P26" s="1094"/>
    </row>
    <row r="27" spans="1:16" ht="19.5" customHeight="1">
      <c r="A27" s="260"/>
      <c r="B27" s="120"/>
      <c r="C27" s="120"/>
      <c r="D27" s="120"/>
      <c r="E27" s="120"/>
      <c r="F27" s="261"/>
    </row>
    <row r="28" spans="1:16" s="122" customFormat="1" ht="19.5" customHeight="1">
      <c r="A28" s="262"/>
      <c r="F28" s="263"/>
      <c r="H28" s="1094"/>
      <c r="I28" s="1094"/>
      <c r="J28" s="1094"/>
      <c r="K28" s="1094"/>
      <c r="L28" s="1094"/>
      <c r="M28" s="1094"/>
      <c r="N28" s="1094"/>
      <c r="O28" s="1094"/>
      <c r="P28" s="1094"/>
    </row>
    <row r="29" spans="1:16" s="122" customFormat="1" ht="19.5" customHeight="1">
      <c r="A29" s="262"/>
      <c r="F29" s="263"/>
      <c r="H29" s="1094"/>
      <c r="I29" s="1094"/>
      <c r="J29" s="1094"/>
      <c r="K29" s="1094"/>
      <c r="L29" s="1094"/>
      <c r="M29" s="1094"/>
      <c r="N29" s="1094"/>
      <c r="O29" s="1094"/>
      <c r="P29" s="1094"/>
    </row>
    <row r="30" spans="1:16" s="122" customFormat="1" ht="60" customHeight="1">
      <c r="A30" s="156" t="s">
        <v>582</v>
      </c>
      <c r="B30" s="1396" t="s">
        <v>583</v>
      </c>
      <c r="C30" s="1397"/>
      <c r="D30" s="1397"/>
      <c r="E30" s="1397"/>
      <c r="F30" s="1398"/>
      <c r="H30" s="1094" t="s">
        <v>584</v>
      </c>
      <c r="I30" s="1094"/>
      <c r="J30" s="1094"/>
      <c r="K30" s="1094"/>
      <c r="L30" s="1094"/>
      <c r="M30" s="1094"/>
      <c r="N30" s="1094"/>
      <c r="O30" s="1094"/>
      <c r="P30" s="1094"/>
    </row>
    <row r="31" spans="1:16" s="122" customFormat="1" ht="19.5" customHeight="1">
      <c r="A31" s="152" t="s">
        <v>555</v>
      </c>
      <c r="B31" s="1384" t="s">
        <v>556</v>
      </c>
      <c r="C31" s="1384"/>
      <c r="D31" s="1384"/>
      <c r="E31" s="151" t="s">
        <v>557</v>
      </c>
      <c r="F31" s="153">
        <f>'Sch-1'!AE3</f>
        <v>0</v>
      </c>
      <c r="H31" s="1095" t="s">
        <v>585</v>
      </c>
      <c r="I31" s="1095" t="e">
        <f>#REF!</f>
        <v>#REF!</v>
      </c>
      <c r="J31" s="1095" t="e">
        <f>IF(I31=0, "", I31)</f>
        <v>#REF!</v>
      </c>
      <c r="K31" s="1096" t="e">
        <f>IF(I31=0, "", "Discount on lum-sum basis on total price quoted by us without Taxes &amp; Duties. In Rs. ")</f>
        <v>#REF!</v>
      </c>
      <c r="L31" s="1095" t="s">
        <v>586</v>
      </c>
      <c r="M31" s="1097" t="e">
        <f>#REF!</f>
        <v>#REF!</v>
      </c>
      <c r="N31" s="1097" t="e">
        <f t="shared" ref="N31:N37" si="0">IF(M31=0, "", M31)</f>
        <v>#REF!</v>
      </c>
      <c r="O31" s="1096" t="e">
        <f>IF(M31=0, "", " Discount on lum-sum basis on total price quoted by us without Taxes &amp; Duties. In Percent (%) .")</f>
        <v>#REF!</v>
      </c>
      <c r="P31" s="1094"/>
    </row>
    <row r="32" spans="1:16" s="122" customFormat="1" ht="19.5" customHeight="1">
      <c r="A32" s="152" t="s">
        <v>558</v>
      </c>
      <c r="B32" s="1384" t="s">
        <v>587</v>
      </c>
      <c r="C32" s="1384"/>
      <c r="D32" s="1384"/>
      <c r="E32" s="151" t="s">
        <v>557</v>
      </c>
      <c r="F32" s="153">
        <f>ROUND(0.103*F31,0)</f>
        <v>0</v>
      </c>
      <c r="H32" s="1094"/>
      <c r="I32" s="1094"/>
      <c r="J32" s="1095"/>
      <c r="K32" s="1096" t="e">
        <f>IF(SUM(I33:I37)=0, "", "Discount on lum-sum basis on the Schedules as given below , In Rs. :")</f>
        <v>#REF!</v>
      </c>
      <c r="L32" s="1094"/>
      <c r="M32" s="1094"/>
      <c r="N32" s="1097"/>
      <c r="O32" s="1096" t="e">
        <f>IF(SUM(M33:M37)=0, "", "Discount on lum-sum basis on the Schedules as given below , In Percent (%) :")</f>
        <v>#REF!</v>
      </c>
      <c r="P32" s="1094"/>
    </row>
    <row r="33" spans="1:16" s="122" customFormat="1" ht="19.5" customHeight="1">
      <c r="A33" s="152" t="s">
        <v>560</v>
      </c>
      <c r="B33" s="1384" t="s">
        <v>588</v>
      </c>
      <c r="C33" s="1384"/>
      <c r="D33" s="1384"/>
      <c r="E33" s="151" t="s">
        <v>557</v>
      </c>
      <c r="F33" s="153" t="e">
        <f>'Sch-5'!K16+'Sch-5'!#REF!</f>
        <v>#REF!</v>
      </c>
      <c r="H33" s="1095" t="s">
        <v>589</v>
      </c>
      <c r="I33" s="1095" t="e">
        <f>#REF!</f>
        <v>#REF!</v>
      </c>
      <c r="J33" s="1095" t="e">
        <f>IF(I33=0, "", I33)</f>
        <v>#REF!</v>
      </c>
      <c r="K33" s="275" t="e">
        <f>IF(I33=0, "", "Schedule-1 : Ex works prices (Direct Only)")</f>
        <v>#REF!</v>
      </c>
      <c r="L33" s="1095" t="s">
        <v>590</v>
      </c>
      <c r="M33" s="1097" t="e">
        <f>#REF!</f>
        <v>#REF!</v>
      </c>
      <c r="N33" s="1097" t="e">
        <f t="shared" si="0"/>
        <v>#REF!</v>
      </c>
      <c r="O33" s="275" t="e">
        <f>IF(M33=0, "", "Schedule-1 : Ex works prices (Direct Only)")</f>
        <v>#REF!</v>
      </c>
      <c r="P33" s="1094"/>
    </row>
    <row r="34" spans="1:16" s="122" customFormat="1" ht="19.5" customHeight="1">
      <c r="A34" s="152" t="s">
        <v>562</v>
      </c>
      <c r="B34" s="1384" t="s">
        <v>552</v>
      </c>
      <c r="C34" s="1384"/>
      <c r="D34" s="1384"/>
      <c r="E34" s="151" t="s">
        <v>557</v>
      </c>
      <c r="F34" s="277"/>
      <c r="H34" s="1095" t="s">
        <v>591</v>
      </c>
      <c r="I34" s="1095" t="e">
        <f>#REF!</f>
        <v>#REF!</v>
      </c>
      <c r="J34" s="1095" t="e">
        <f>IF(I34=0, "", I34)</f>
        <v>#REF!</v>
      </c>
      <c r="K34" s="275" t="e">
        <f>IF(I34=0, "", "Schedule-1 : Ex works prices (Bought Out Only)")</f>
        <v>#REF!</v>
      </c>
      <c r="L34" s="1095" t="s">
        <v>592</v>
      </c>
      <c r="M34" s="1097" t="e">
        <f>#REF!</f>
        <v>#REF!</v>
      </c>
      <c r="N34" s="1097" t="e">
        <f t="shared" si="0"/>
        <v>#REF!</v>
      </c>
      <c r="O34" s="275" t="e">
        <f>IF(M34=0, "", "Schedule-1 : Ex works prices (Bought Out Only)")</f>
        <v>#REF!</v>
      </c>
      <c r="P34" s="1094"/>
    </row>
    <row r="35" spans="1:16" s="122" customFormat="1" ht="15" customHeight="1">
      <c r="A35" s="152" t="s">
        <v>564</v>
      </c>
      <c r="B35" s="1384" t="s">
        <v>569</v>
      </c>
      <c r="C35" s="1384"/>
      <c r="D35" s="1384"/>
      <c r="E35" s="151" t="s">
        <v>557</v>
      </c>
      <c r="F35" s="154" t="e">
        <f>D6+D7+F32+F33+F34</f>
        <v>#REF!</v>
      </c>
      <c r="H35" s="1095" t="s">
        <v>593</v>
      </c>
      <c r="I35" s="1095" t="e">
        <f>#REF!</f>
        <v>#REF!</v>
      </c>
      <c r="J35" s="1095" t="e">
        <f>IF(I35=0, "", I35)</f>
        <v>#REF!</v>
      </c>
      <c r="K35" s="275" t="e">
        <f>IF(I35=0, "", "Schedule-2 : Freight &amp; Insurance")</f>
        <v>#REF!</v>
      </c>
      <c r="L35" s="1095" t="s">
        <v>594</v>
      </c>
      <c r="M35" s="1097" t="e">
        <f>#REF!</f>
        <v>#REF!</v>
      </c>
      <c r="N35" s="1097" t="e">
        <f t="shared" si="0"/>
        <v>#REF!</v>
      </c>
      <c r="O35" s="275" t="e">
        <f>IF(M35=0, "", "Schedule-2 : Freight &amp; Insurance")</f>
        <v>#REF!</v>
      </c>
      <c r="P35" s="1094"/>
    </row>
    <row r="36" spans="1:16" s="122" customFormat="1" ht="15" customHeight="1">
      <c r="A36" s="152" t="s">
        <v>566</v>
      </c>
      <c r="B36" s="1384" t="s">
        <v>595</v>
      </c>
      <c r="C36" s="1384"/>
      <c r="D36" s="1384"/>
      <c r="E36" s="151" t="s">
        <v>557</v>
      </c>
      <c r="F36" s="154" t="e">
        <f>ROUND(0.01*F35,0)</f>
        <v>#REF!</v>
      </c>
      <c r="H36" s="1095" t="s">
        <v>596</v>
      </c>
      <c r="I36" s="1095" t="e">
        <f>#REF!</f>
        <v>#REF!</v>
      </c>
      <c r="J36" s="1095" t="e">
        <f>IF(I36=0, "", I36)</f>
        <v>#REF!</v>
      </c>
      <c r="K36" s="275" t="e">
        <f>IF(I36=0, "", "Schedule-3 : Erection Charges")</f>
        <v>#REF!</v>
      </c>
      <c r="L36" s="1095" t="s">
        <v>597</v>
      </c>
      <c r="M36" s="1097" t="e">
        <f>#REF!</f>
        <v>#REF!</v>
      </c>
      <c r="N36" s="1097" t="e">
        <f t="shared" si="0"/>
        <v>#REF!</v>
      </c>
      <c r="O36" s="275" t="e">
        <f>IF(M36=0, "", "Schedule-3 : Erection Charges")</f>
        <v>#REF!</v>
      </c>
      <c r="P36" s="1094"/>
    </row>
    <row r="37" spans="1:16" s="122" customFormat="1" ht="19.5" customHeight="1">
      <c r="A37" s="264"/>
      <c r="B37" s="265"/>
      <c r="C37" s="265"/>
      <c r="D37" s="265"/>
      <c r="E37" s="265"/>
      <c r="F37" s="266"/>
      <c r="H37" s="1095" t="s">
        <v>598</v>
      </c>
      <c r="I37" s="1095" t="e">
        <f>#REF!</f>
        <v>#REF!</v>
      </c>
      <c r="J37" s="1095" t="e">
        <f>IF(I37=0, "", I37)</f>
        <v>#REF!</v>
      </c>
      <c r="K37" s="275" t="e">
        <f>IF(I37=0, "", "Schedule-7 : Type Test Charges")</f>
        <v>#REF!</v>
      </c>
      <c r="L37" s="1095" t="s">
        <v>599</v>
      </c>
      <c r="M37" s="1097" t="e">
        <f>#REF!</f>
        <v>#REF!</v>
      </c>
      <c r="N37" s="1097" t="e">
        <f t="shared" si="0"/>
        <v>#REF!</v>
      </c>
      <c r="O37" s="275" t="e">
        <f>IF(M37=0, "", "Schedule-7 : Type Test Charges")</f>
        <v>#REF!</v>
      </c>
      <c r="P37" s="1094"/>
    </row>
    <row r="38" spans="1:16" ht="49.5" customHeight="1">
      <c r="A38" s="1381" t="str">
        <f>Cover!B2</f>
        <v xml:space="preserve">Transmission Line Package TL01 for construction of 132kV D/C (Single HTLS Equivalent Panther) Transmission line from Rammam-III HEP to POWERGRID Rangpo Substation under Consultancy services to NTPC Ltd. </v>
      </c>
      <c r="B38" s="1381"/>
      <c r="C38" s="1381"/>
      <c r="D38" s="1382" t="s">
        <v>572</v>
      </c>
      <c r="E38" s="1383"/>
      <c r="F38" s="123" t="s">
        <v>573</v>
      </c>
      <c r="H38" s="1095" t="s">
        <v>600</v>
      </c>
      <c r="I38" s="1095" t="e">
        <f>#REF!</f>
        <v>#REF!</v>
      </c>
      <c r="J38" s="1095"/>
      <c r="K38" s="1095"/>
      <c r="L38" s="1095"/>
      <c r="M38" s="1095"/>
      <c r="N38" s="1095"/>
    </row>
    <row r="39" spans="1:16">
      <c r="H39" s="274" t="s">
        <v>601</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27692A7A-85BA-4DA9-9577-437354D3D238}"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483E1266-F7EB-4547-BBEC-59BD72B9AE8B}"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0DE27404-F295-4A50-BC3B-2A3EAECFCACC}"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399">
        <f>'Bid Form 2nd Envelope'!AB17</f>
        <v>0</v>
      </c>
      <c r="B1" s="1399"/>
    </row>
    <row r="2" spans="1:4" s="115" customFormat="1" ht="30" customHeight="1">
      <c r="A2" s="1098"/>
    </row>
    <row r="3" spans="1:4">
      <c r="A3" s="1098"/>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099"/>
    </row>
    <row r="7" spans="1:4">
      <c r="A7" s="330">
        <f>-INT(A1/1000)*10+INT(A1/100)</f>
        <v>0</v>
      </c>
      <c r="B7" s="328" t="str">
        <f t="shared" si="0"/>
        <v/>
      </c>
      <c r="D7" s="1099" t="str">
        <f>+IF(B7="",""," Hundred ")</f>
        <v/>
      </c>
    </row>
    <row r="8" spans="1:4">
      <c r="A8" s="330">
        <f>-INT(A1/100000)*100+INT(A1/1000)</f>
        <v>0</v>
      </c>
      <c r="B8" s="328" t="str">
        <f t="shared" si="0"/>
        <v/>
      </c>
      <c r="D8" s="1099" t="str">
        <f>IF((B8=""),IF(C8="",""," Thousand ")," Thousand ")</f>
        <v/>
      </c>
    </row>
    <row r="9" spans="1:4">
      <c r="A9" s="330">
        <f>-INT(A1/10000000)*100+INT(A1/100000)</f>
        <v>0</v>
      </c>
      <c r="B9" s="328" t="str">
        <f t="shared" si="0"/>
        <v/>
      </c>
      <c r="D9" s="1099" t="str">
        <f>IF((B9=""),IF(C9="",""," Lac ")," Lac ")</f>
        <v/>
      </c>
    </row>
    <row r="10" spans="1:4">
      <c r="A10" s="330">
        <f>-INT(A1/1000000000)*100+INT(A1/10000000)</f>
        <v>0</v>
      </c>
      <c r="B10" s="331" t="str">
        <f t="shared" si="0"/>
        <v/>
      </c>
      <c r="D10" s="1099" t="str">
        <f>IF((B10=""),IF(C10="",""," Crore ")," Crore ")</f>
        <v/>
      </c>
    </row>
    <row r="11" spans="1:4">
      <c r="A11" s="332">
        <f>-INT(A1/10000000000)*1000+INT(A1/1000000000)</f>
        <v>0</v>
      </c>
      <c r="B11" s="331" t="str">
        <f t="shared" si="0"/>
        <v/>
      </c>
      <c r="D11" s="1099" t="str">
        <f>IF((B11=""),IF(C11="",""," Hundred ")," Hundred ")</f>
        <v/>
      </c>
    </row>
    <row r="12" spans="1:4">
      <c r="A12" s="328"/>
      <c r="B12" s="328"/>
    </row>
    <row r="13" spans="1:4">
      <c r="A13" s="325">
        <v>1</v>
      </c>
      <c r="B13" s="326" t="s">
        <v>602</v>
      </c>
    </row>
    <row r="14" spans="1:4">
      <c r="A14" s="325">
        <v>2</v>
      </c>
      <c r="B14" s="326" t="s">
        <v>603</v>
      </c>
    </row>
    <row r="15" spans="1:4">
      <c r="A15" s="325">
        <v>3</v>
      </c>
      <c r="B15" s="326" t="s">
        <v>604</v>
      </c>
    </row>
    <row r="16" spans="1:4">
      <c r="A16" s="325">
        <v>4</v>
      </c>
      <c r="B16" s="326" t="s">
        <v>605</v>
      </c>
    </row>
    <row r="17" spans="1:2">
      <c r="A17" s="325">
        <v>5</v>
      </c>
      <c r="B17" s="326" t="s">
        <v>606</v>
      </c>
    </row>
    <row r="18" spans="1:2">
      <c r="A18" s="325">
        <v>6</v>
      </c>
      <c r="B18" s="326" t="s">
        <v>607</v>
      </c>
    </row>
    <row r="19" spans="1:2">
      <c r="A19" s="325">
        <v>7</v>
      </c>
      <c r="B19" s="326" t="s">
        <v>608</v>
      </c>
    </row>
    <row r="20" spans="1:2">
      <c r="A20" s="325">
        <v>8</v>
      </c>
      <c r="B20" s="326" t="s">
        <v>609</v>
      </c>
    </row>
    <row r="21" spans="1:2">
      <c r="A21" s="325">
        <v>9</v>
      </c>
      <c r="B21" s="326" t="s">
        <v>610</v>
      </c>
    </row>
    <row r="22" spans="1:2">
      <c r="A22" s="325">
        <v>10</v>
      </c>
      <c r="B22" s="326" t="s">
        <v>611</v>
      </c>
    </row>
    <row r="23" spans="1:2">
      <c r="A23" s="325">
        <v>11</v>
      </c>
      <c r="B23" s="326" t="s">
        <v>612</v>
      </c>
    </row>
    <row r="24" spans="1:2">
      <c r="A24" s="325">
        <v>12</v>
      </c>
      <c r="B24" s="326" t="s">
        <v>613</v>
      </c>
    </row>
    <row r="25" spans="1:2">
      <c r="A25" s="325">
        <v>13</v>
      </c>
      <c r="B25" s="326" t="s">
        <v>614</v>
      </c>
    </row>
    <row r="26" spans="1:2">
      <c r="A26" s="325">
        <v>14</v>
      </c>
      <c r="B26" s="326" t="s">
        <v>615</v>
      </c>
    </row>
    <row r="27" spans="1:2">
      <c r="A27" s="325">
        <v>15</v>
      </c>
      <c r="B27" s="326" t="s">
        <v>616</v>
      </c>
    </row>
    <row r="28" spans="1:2">
      <c r="A28" s="325">
        <v>16</v>
      </c>
      <c r="B28" s="326" t="s">
        <v>617</v>
      </c>
    </row>
    <row r="29" spans="1:2">
      <c r="A29" s="325">
        <v>17</v>
      </c>
      <c r="B29" s="326" t="s">
        <v>618</v>
      </c>
    </row>
    <row r="30" spans="1:2">
      <c r="A30" s="325">
        <v>18</v>
      </c>
      <c r="B30" s="326" t="s">
        <v>619</v>
      </c>
    </row>
    <row r="31" spans="1:2">
      <c r="A31" s="325">
        <v>19</v>
      </c>
      <c r="B31" s="326" t="s">
        <v>620</v>
      </c>
    </row>
    <row r="32" spans="1:2">
      <c r="A32" s="325">
        <v>20</v>
      </c>
      <c r="B32" s="326" t="s">
        <v>621</v>
      </c>
    </row>
    <row r="33" spans="1:2">
      <c r="A33" s="325">
        <v>21</v>
      </c>
      <c r="B33" s="326" t="s">
        <v>622</v>
      </c>
    </row>
    <row r="34" spans="1:2">
      <c r="A34" s="325">
        <v>22</v>
      </c>
      <c r="B34" s="326" t="s">
        <v>623</v>
      </c>
    </row>
    <row r="35" spans="1:2">
      <c r="A35" s="325">
        <v>23</v>
      </c>
      <c r="B35" s="326" t="s">
        <v>624</v>
      </c>
    </row>
    <row r="36" spans="1:2">
      <c r="A36" s="325">
        <v>24</v>
      </c>
      <c r="B36" s="326" t="s">
        <v>625</v>
      </c>
    </row>
    <row r="37" spans="1:2">
      <c r="A37" s="325">
        <v>25</v>
      </c>
      <c r="B37" s="326" t="s">
        <v>626</v>
      </c>
    </row>
    <row r="38" spans="1:2">
      <c r="A38" s="325">
        <v>26</v>
      </c>
      <c r="B38" s="326" t="s">
        <v>627</v>
      </c>
    </row>
    <row r="39" spans="1:2">
      <c r="A39" s="325">
        <v>27</v>
      </c>
      <c r="B39" s="326" t="s">
        <v>628</v>
      </c>
    </row>
    <row r="40" spans="1:2">
      <c r="A40" s="325">
        <v>28</v>
      </c>
      <c r="B40" s="326" t="s">
        <v>629</v>
      </c>
    </row>
    <row r="41" spans="1:2">
      <c r="A41" s="325">
        <v>29</v>
      </c>
      <c r="B41" s="326" t="s">
        <v>630</v>
      </c>
    </row>
    <row r="42" spans="1:2">
      <c r="A42" s="325">
        <v>30</v>
      </c>
      <c r="B42" s="326" t="s">
        <v>631</v>
      </c>
    </row>
    <row r="43" spans="1:2">
      <c r="A43" s="325">
        <v>31</v>
      </c>
      <c r="B43" s="326" t="s">
        <v>632</v>
      </c>
    </row>
    <row r="44" spans="1:2">
      <c r="A44" s="325">
        <v>32</v>
      </c>
      <c r="B44" s="326" t="s">
        <v>633</v>
      </c>
    </row>
    <row r="45" spans="1:2">
      <c r="A45" s="325">
        <v>33</v>
      </c>
      <c r="B45" s="326" t="s">
        <v>634</v>
      </c>
    </row>
    <row r="46" spans="1:2">
      <c r="A46" s="325">
        <v>34</v>
      </c>
      <c r="B46" s="326" t="s">
        <v>635</v>
      </c>
    </row>
    <row r="47" spans="1:2">
      <c r="A47" s="325">
        <v>35</v>
      </c>
      <c r="B47" s="326" t="s">
        <v>636</v>
      </c>
    </row>
    <row r="48" spans="1:2">
      <c r="A48" s="325">
        <v>36</v>
      </c>
      <c r="B48" s="326" t="s">
        <v>637</v>
      </c>
    </row>
    <row r="49" spans="1:2">
      <c r="A49" s="325">
        <v>37</v>
      </c>
      <c r="B49" s="326" t="s">
        <v>638</v>
      </c>
    </row>
    <row r="50" spans="1:2">
      <c r="A50" s="325">
        <v>38</v>
      </c>
      <c r="B50" s="326" t="s">
        <v>639</v>
      </c>
    </row>
    <row r="51" spans="1:2">
      <c r="A51" s="325">
        <v>39</v>
      </c>
      <c r="B51" s="326" t="s">
        <v>640</v>
      </c>
    </row>
    <row r="52" spans="1:2">
      <c r="A52" s="325">
        <v>40</v>
      </c>
      <c r="B52" s="326" t="s">
        <v>641</v>
      </c>
    </row>
    <row r="53" spans="1:2">
      <c r="A53" s="325">
        <v>41</v>
      </c>
      <c r="B53" s="326" t="s">
        <v>642</v>
      </c>
    </row>
    <row r="54" spans="1:2">
      <c r="A54" s="325">
        <v>42</v>
      </c>
      <c r="B54" s="326" t="s">
        <v>643</v>
      </c>
    </row>
    <row r="55" spans="1:2">
      <c r="A55" s="325">
        <v>43</v>
      </c>
      <c r="B55" s="326" t="s">
        <v>644</v>
      </c>
    </row>
    <row r="56" spans="1:2">
      <c r="A56" s="325">
        <v>44</v>
      </c>
      <c r="B56" s="326" t="s">
        <v>645</v>
      </c>
    </row>
    <row r="57" spans="1:2">
      <c r="A57" s="325">
        <v>45</v>
      </c>
      <c r="B57" s="326" t="s">
        <v>646</v>
      </c>
    </row>
    <row r="58" spans="1:2">
      <c r="A58" s="325">
        <v>46</v>
      </c>
      <c r="B58" s="326" t="s">
        <v>647</v>
      </c>
    </row>
    <row r="59" spans="1:2">
      <c r="A59" s="325">
        <v>47</v>
      </c>
      <c r="B59" s="326" t="s">
        <v>648</v>
      </c>
    </row>
    <row r="60" spans="1:2">
      <c r="A60" s="325">
        <v>48</v>
      </c>
      <c r="B60" s="326" t="s">
        <v>649</v>
      </c>
    </row>
    <row r="61" spans="1:2">
      <c r="A61" s="325">
        <v>49</v>
      </c>
      <c r="B61" s="326" t="s">
        <v>650</v>
      </c>
    </row>
    <row r="62" spans="1:2">
      <c r="A62" s="325">
        <v>50</v>
      </c>
      <c r="B62" s="326" t="s">
        <v>651</v>
      </c>
    </row>
    <row r="63" spans="1:2">
      <c r="A63" s="325">
        <v>51</v>
      </c>
      <c r="B63" s="326" t="s">
        <v>652</v>
      </c>
    </row>
    <row r="64" spans="1:2">
      <c r="A64" s="325">
        <v>52</v>
      </c>
      <c r="B64" s="326" t="s">
        <v>653</v>
      </c>
    </row>
    <row r="65" spans="1:2">
      <c r="A65" s="325">
        <v>53</v>
      </c>
      <c r="B65" s="326" t="s">
        <v>654</v>
      </c>
    </row>
    <row r="66" spans="1:2">
      <c r="A66" s="325">
        <v>54</v>
      </c>
      <c r="B66" s="326" t="s">
        <v>655</v>
      </c>
    </row>
    <row r="67" spans="1:2">
      <c r="A67" s="325">
        <v>55</v>
      </c>
      <c r="B67" s="326" t="s">
        <v>656</v>
      </c>
    </row>
    <row r="68" spans="1:2">
      <c r="A68" s="325">
        <v>56</v>
      </c>
      <c r="B68" s="326" t="s">
        <v>657</v>
      </c>
    </row>
    <row r="69" spans="1:2">
      <c r="A69" s="325">
        <v>57</v>
      </c>
      <c r="B69" s="326" t="s">
        <v>658</v>
      </c>
    </row>
    <row r="70" spans="1:2">
      <c r="A70" s="325">
        <v>58</v>
      </c>
      <c r="B70" s="326" t="s">
        <v>659</v>
      </c>
    </row>
    <row r="71" spans="1:2">
      <c r="A71" s="325">
        <v>59</v>
      </c>
      <c r="B71" s="326" t="s">
        <v>660</v>
      </c>
    </row>
    <row r="72" spans="1:2">
      <c r="A72" s="325">
        <v>60</v>
      </c>
      <c r="B72" s="326" t="s">
        <v>661</v>
      </c>
    </row>
    <row r="73" spans="1:2">
      <c r="A73" s="325">
        <v>61</v>
      </c>
      <c r="B73" s="326" t="s">
        <v>662</v>
      </c>
    </row>
    <row r="74" spans="1:2">
      <c r="A74" s="325">
        <v>62</v>
      </c>
      <c r="B74" s="326" t="s">
        <v>663</v>
      </c>
    </row>
    <row r="75" spans="1:2">
      <c r="A75" s="325">
        <v>63</v>
      </c>
      <c r="B75" s="326" t="s">
        <v>664</v>
      </c>
    </row>
    <row r="76" spans="1:2">
      <c r="A76" s="325">
        <v>64</v>
      </c>
      <c r="B76" s="326" t="s">
        <v>665</v>
      </c>
    </row>
    <row r="77" spans="1:2">
      <c r="A77" s="325">
        <v>65</v>
      </c>
      <c r="B77" s="326" t="s">
        <v>666</v>
      </c>
    </row>
    <row r="78" spans="1:2">
      <c r="A78" s="325">
        <v>66</v>
      </c>
      <c r="B78" s="326" t="s">
        <v>667</v>
      </c>
    </row>
    <row r="79" spans="1:2">
      <c r="A79" s="325">
        <v>67</v>
      </c>
      <c r="B79" s="326" t="s">
        <v>668</v>
      </c>
    </row>
    <row r="80" spans="1:2">
      <c r="A80" s="325">
        <v>68</v>
      </c>
      <c r="B80" s="326" t="s">
        <v>669</v>
      </c>
    </row>
    <row r="81" spans="1:2">
      <c r="A81" s="325">
        <v>69</v>
      </c>
      <c r="B81" s="326" t="s">
        <v>670</v>
      </c>
    </row>
    <row r="82" spans="1:2">
      <c r="A82" s="325">
        <v>70</v>
      </c>
      <c r="B82" s="326" t="s">
        <v>671</v>
      </c>
    </row>
    <row r="83" spans="1:2">
      <c r="A83" s="325">
        <v>71</v>
      </c>
      <c r="B83" s="326" t="s">
        <v>672</v>
      </c>
    </row>
    <row r="84" spans="1:2">
      <c r="A84" s="325">
        <v>72</v>
      </c>
      <c r="B84" s="326" t="s">
        <v>673</v>
      </c>
    </row>
    <row r="85" spans="1:2">
      <c r="A85" s="325">
        <v>73</v>
      </c>
      <c r="B85" s="326" t="s">
        <v>674</v>
      </c>
    </row>
    <row r="86" spans="1:2">
      <c r="A86" s="325">
        <v>74</v>
      </c>
      <c r="B86" s="326" t="s">
        <v>675</v>
      </c>
    </row>
    <row r="87" spans="1:2">
      <c r="A87" s="325">
        <v>75</v>
      </c>
      <c r="B87" s="326" t="s">
        <v>676</v>
      </c>
    </row>
    <row r="88" spans="1:2">
      <c r="A88" s="325">
        <v>76</v>
      </c>
      <c r="B88" s="326" t="s">
        <v>677</v>
      </c>
    </row>
    <row r="89" spans="1:2">
      <c r="A89" s="325">
        <v>77</v>
      </c>
      <c r="B89" s="326" t="s">
        <v>678</v>
      </c>
    </row>
    <row r="90" spans="1:2">
      <c r="A90" s="325">
        <v>78</v>
      </c>
      <c r="B90" s="326" t="s">
        <v>679</v>
      </c>
    </row>
    <row r="91" spans="1:2">
      <c r="A91" s="325">
        <v>79</v>
      </c>
      <c r="B91" s="326" t="s">
        <v>680</v>
      </c>
    </row>
    <row r="92" spans="1:2">
      <c r="A92" s="325">
        <v>80</v>
      </c>
      <c r="B92" s="326" t="s">
        <v>681</v>
      </c>
    </row>
    <row r="93" spans="1:2">
      <c r="A93" s="325">
        <v>81</v>
      </c>
      <c r="B93" s="326" t="s">
        <v>682</v>
      </c>
    </row>
    <row r="94" spans="1:2">
      <c r="A94" s="325">
        <v>82</v>
      </c>
      <c r="B94" s="326" t="s">
        <v>683</v>
      </c>
    </row>
    <row r="95" spans="1:2">
      <c r="A95" s="325">
        <v>83</v>
      </c>
      <c r="B95" s="326" t="s">
        <v>684</v>
      </c>
    </row>
    <row r="96" spans="1:2">
      <c r="A96" s="325">
        <v>84</v>
      </c>
      <c r="B96" s="326" t="s">
        <v>685</v>
      </c>
    </row>
    <row r="97" spans="1:2">
      <c r="A97" s="325">
        <v>85</v>
      </c>
      <c r="B97" s="326" t="s">
        <v>686</v>
      </c>
    </row>
    <row r="98" spans="1:2">
      <c r="A98" s="325">
        <v>86</v>
      </c>
      <c r="B98" s="326" t="s">
        <v>687</v>
      </c>
    </row>
    <row r="99" spans="1:2">
      <c r="A99" s="325">
        <v>87</v>
      </c>
      <c r="B99" s="326" t="s">
        <v>688</v>
      </c>
    </row>
    <row r="100" spans="1:2">
      <c r="A100" s="325">
        <v>88</v>
      </c>
      <c r="B100" s="326" t="s">
        <v>689</v>
      </c>
    </row>
    <row r="101" spans="1:2">
      <c r="A101" s="325">
        <v>89</v>
      </c>
      <c r="B101" s="326" t="s">
        <v>690</v>
      </c>
    </row>
    <row r="102" spans="1:2">
      <c r="A102" s="325">
        <v>90</v>
      </c>
      <c r="B102" s="326" t="s">
        <v>691</v>
      </c>
    </row>
    <row r="103" spans="1:2">
      <c r="A103" s="325">
        <v>91</v>
      </c>
      <c r="B103" s="326" t="s">
        <v>692</v>
      </c>
    </row>
    <row r="104" spans="1:2">
      <c r="A104" s="325">
        <v>92</v>
      </c>
      <c r="B104" s="326" t="s">
        <v>693</v>
      </c>
    </row>
    <row r="105" spans="1:2">
      <c r="A105" s="325">
        <v>93</v>
      </c>
      <c r="B105" s="326" t="s">
        <v>694</v>
      </c>
    </row>
    <row r="106" spans="1:2">
      <c r="A106" s="325">
        <v>94</v>
      </c>
      <c r="B106" s="326" t="s">
        <v>695</v>
      </c>
    </row>
    <row r="107" spans="1:2">
      <c r="A107" s="325">
        <v>95</v>
      </c>
      <c r="B107" s="326" t="s">
        <v>696</v>
      </c>
    </row>
    <row r="108" spans="1:2">
      <c r="A108" s="325">
        <v>96</v>
      </c>
      <c r="B108" s="326" t="s">
        <v>697</v>
      </c>
    </row>
    <row r="109" spans="1:2">
      <c r="A109" s="325">
        <v>97</v>
      </c>
      <c r="B109" s="326" t="s">
        <v>698</v>
      </c>
    </row>
    <row r="110" spans="1:2">
      <c r="A110" s="325">
        <v>98</v>
      </c>
      <c r="B110" s="326" t="s">
        <v>699</v>
      </c>
    </row>
    <row r="111" spans="1:2">
      <c r="A111" s="325">
        <v>99</v>
      </c>
      <c r="B111" s="326" t="s">
        <v>700</v>
      </c>
    </row>
    <row r="112" spans="1:2">
      <c r="A112" s="325">
        <v>100</v>
      </c>
      <c r="B112" s="326" t="s">
        <v>701</v>
      </c>
    </row>
  </sheetData>
  <sheetProtection selectLockedCells="1" selectUnlockedCells="1"/>
  <customSheetViews>
    <customSheetView guid="{27692A7A-85BA-4DA9-9577-437354D3D238}" state="hidden">
      <selection sqref="A1:F1"/>
      <pageMargins left="0" right="0" top="0" bottom="0" header="0" footer="0"/>
      <pageSetup orientation="portrait" r:id="rId1"/>
      <headerFooter alignWithMargins="0"/>
    </customSheetView>
    <customSheetView guid="{023E95C7-CD0A-46A1-945E-64751E02EBFE}" state="hidden">
      <selection sqref="A1:F1"/>
      <pageMargins left="0" right="0" top="0" bottom="0" header="0" footer="0"/>
      <pageSetup orientation="portrait" r:id="rId2"/>
      <headerFooter alignWithMargins="0"/>
    </customSheetView>
    <customSheetView guid="{BB6473B7-092C-417E-97E7-ED0705AE17A0}" state="hidden">
      <selection sqref="A1:F1"/>
      <pageMargins left="0" right="0" top="0" bottom="0" header="0" footer="0"/>
      <pageSetup orientation="portrait" r:id="rId3"/>
      <headerFooter alignWithMargins="0"/>
    </customSheetView>
    <customSheetView guid="{A41EE4DE-0D82-4A56-8210-F78316511D11}" state="hidden">
      <selection sqref="A1:F1"/>
      <pageMargins left="0" right="0" top="0" bottom="0" header="0" footer="0"/>
      <pageSetup orientation="portrait" r:id="rId4"/>
      <headerFooter alignWithMargins="0"/>
    </customSheetView>
    <customSheetView guid="{1E0C44A1-9358-4FBD-8C2C-4DB661DA1476}" state="hidden">
      <selection sqref="A1:F1"/>
      <pageMargins left="0" right="0" top="0" bottom="0" header="0" footer="0"/>
      <pageSetup orientation="portrait" r:id="rId5"/>
      <headerFooter alignWithMargins="0"/>
    </customSheetView>
    <customSheetView guid="{498493C3-769C-4143-9114-C68CD1D40B11}" state="hidden">
      <selection sqref="A1:F1"/>
      <pageMargins left="0" right="0" top="0" bottom="0" header="0" footer="0"/>
      <pageSetup orientation="portrait" r:id="rId6"/>
      <headerFooter alignWithMargins="0"/>
    </customSheetView>
    <customSheetView guid="{C431BC99-7569-44AB-83F6-AB73BDED3783}" state="hidden">
      <selection sqref="A1:F1"/>
      <pageMargins left="0" right="0" top="0" bottom="0" header="0" footer="0"/>
      <pageSetup orientation="portrait" r:id="rId7"/>
      <headerFooter alignWithMargins="0"/>
    </customSheetView>
    <customSheetView guid="{E97134B6-5E8D-4951-8DA0-73D065532361}" state="hidden">
      <selection sqref="A1:F1"/>
      <pageMargins left="0" right="0" top="0" bottom="0" header="0" footer="0"/>
      <pageSetup orientation="portrait" r:id="rId8"/>
      <headerFooter alignWithMargins="0"/>
    </customSheetView>
    <customSheetView guid="{D0757F9E-DF41-4B40-A5E5-F4F8FDD8D61D}" state="hidden">
      <selection sqref="A1:F1"/>
      <pageMargins left="0" right="0" top="0" bottom="0" header="0" footer="0"/>
      <pageSetup orientation="portrait" r:id="rId9"/>
      <headerFooter alignWithMargins="0"/>
    </customSheetView>
    <customSheetView guid="{EE46BCD1-F715-4FA9-A5FC-1B125AD601E0}" state="hidden">
      <selection sqref="A1:F1"/>
      <pageMargins left="0" right="0" top="0" bottom="0" header="0" footer="0"/>
      <pageSetup orientation="portrait" r:id="rId10"/>
      <headerFooter alignWithMargins="0"/>
    </customSheetView>
    <customSheetView guid="{4AA1107B-A795-4744-B566-827168772C7A}" state="hidden">
      <selection sqref="A1:F1"/>
      <pageMargins left="0" right="0" top="0" bottom="0" header="0" footer="0"/>
      <pageSetup orientation="portrait" r:id="rId11"/>
      <headerFooter alignWithMargins="0"/>
    </customSheetView>
    <customSheetView guid="{B23AD343-29DA-4CE0-BD10-47BF44F3782F}" state="hidden">
      <selection sqref="A1:F1"/>
      <pageMargins left="0" right="0" top="0" bottom="0" header="0" footer="0"/>
      <pageSetup orientation="portrait" r:id="rId12"/>
      <headerFooter alignWithMargins="0"/>
    </customSheetView>
    <customSheetView guid="{ECE9294F-C910-4036-88BC-B1F2176FB06B}" state="hidden">
      <selection sqref="A1:F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01ACF2E1-8E61-4459-ABC1-B6C183DEED61}" state="hidden" showRuler="0">
      <selection sqref="A1:B1"/>
      <pageMargins left="0" right="0" top="0" bottom="0" header="0" footer="0"/>
      <pageSetup orientation="portrait" r:id="rId15"/>
      <headerFooter alignWithMargins="0"/>
    </customSheetView>
    <customSheetView guid="{14D7F02E-BCCA-4517-ABC7-537FF4AEB67A}" state="hidden" topLeftCell="A2">
      <selection activeCell="C2" sqref="C2"/>
      <pageMargins left="0" right="0" top="0" bottom="0" header="0" footer="0"/>
      <pageSetup orientation="portrait" r:id="rId16"/>
      <headerFooter alignWithMargins="0"/>
    </customSheetView>
    <customSheetView guid="{27A45B7A-04F2-4516-B80B-5ED0825D4ED3}" state="hidden" topLeftCell="A2">
      <selection activeCell="C2" sqref="C2"/>
      <pageMargins left="0" right="0" top="0" bottom="0" header="0" footer="0"/>
      <pageSetup orientation="portrait" r:id="rId17"/>
      <headerFooter alignWithMargins="0"/>
    </customSheetView>
    <customSheetView guid="{E9F4E142-7D26-464D-BECA-4F3806DB1FE1}" state="hidden">
      <selection sqref="A1:F1"/>
      <pageMargins left="0" right="0" top="0" bottom="0" header="0" footer="0"/>
      <pageSetup orientation="portrait" r:id="rId18"/>
      <headerFooter alignWithMargins="0"/>
    </customSheetView>
    <customSheetView guid="{A7DBDDEF-9245-44C6-9EBF-032DB6E1C0A2}" state="hidden">
      <selection sqref="A1:F1"/>
      <pageMargins left="0" right="0" top="0" bottom="0" header="0" footer="0"/>
      <pageSetup orientation="portrait" r:id="rId19"/>
      <headerFooter alignWithMargins="0"/>
    </customSheetView>
    <customSheetView guid="{7487ED9F-BBED-4B2A-9631-22F1A430946B}" state="hidden">
      <selection sqref="A1:F1"/>
      <pageMargins left="0" right="0" top="0" bottom="0" header="0" footer="0"/>
      <pageSetup orientation="portrait" r:id="rId20"/>
      <headerFooter alignWithMargins="0"/>
    </customSheetView>
    <customSheetView guid="{B3CE7B10-A914-4559-A6DA-AED8C22AFD6D}" state="hidden">
      <selection sqref="A1:F1"/>
      <pageMargins left="0" right="0" top="0" bottom="0" header="0" footer="0"/>
      <pageSetup orientation="portrait" r:id="rId21"/>
      <headerFooter alignWithMargins="0"/>
    </customSheetView>
    <customSheetView guid="{D53177B2-31EC-4222-B97A-A37DCFD9E45B}" state="hidden">
      <selection sqref="A1:F1"/>
      <pageMargins left="0" right="0" top="0" bottom="0" header="0" footer="0"/>
      <pageSetup orientation="portrait" r:id="rId22"/>
      <headerFooter alignWithMargins="0"/>
    </customSheetView>
    <customSheetView guid="{223BC0FC-814D-40F0-9795-CE82A16FF3A5}" state="hidden">
      <selection sqref="A1:F1"/>
      <pageMargins left="0" right="0" top="0" bottom="0" header="0" footer="0"/>
      <pageSetup orientation="portrait" r:id="rId23"/>
      <headerFooter alignWithMargins="0"/>
    </customSheetView>
    <customSheetView guid="{B835C05C-B615-4DCB-982D-4519616B3CD8}" state="hidden">
      <selection sqref="A1:F1"/>
      <pageMargins left="0" right="0" top="0" bottom="0" header="0" footer="0"/>
      <pageSetup orientation="portrait" r:id="rId24"/>
      <headerFooter alignWithMargins="0"/>
    </customSheetView>
    <customSheetView guid="{A34CC49F-E309-4C23-B4F6-1E3B307C10D1}" state="hidden">
      <selection sqref="A1:F1"/>
      <pageMargins left="0" right="0" top="0" bottom="0" header="0" footer="0"/>
      <pageSetup orientation="portrait" r:id="rId25"/>
      <headerFooter alignWithMargins="0"/>
    </customSheetView>
    <customSheetView guid="{8909CFDD-4F29-4C72-886E-908773EE94A2}" state="hidden">
      <selection sqref="A1:F1"/>
      <pageMargins left="0" right="0" top="0" bottom="0" header="0" footer="0"/>
      <pageSetup orientation="portrait" r:id="rId26"/>
      <headerFooter alignWithMargins="0"/>
    </customSheetView>
    <customSheetView guid="{483E1266-F7EB-4547-BBEC-59BD72B9AE8B}" state="hidden">
      <selection sqref="A1:F1"/>
      <pageMargins left="0" right="0" top="0" bottom="0" header="0" footer="0"/>
      <pageSetup orientation="portrait" r:id="rId27"/>
      <headerFooter alignWithMargins="0"/>
    </customSheetView>
    <customSheetView guid="{0DE27404-F295-4A50-BC3B-2A3EAECFCACC}" state="hidden">
      <selection sqref="A1:F1"/>
      <pageMargins left="0" right="0" top="0" bottom="0" header="0" footer="0"/>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27692A7A-85BA-4DA9-9577-437354D3D238}"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483E1266-F7EB-4547-BBEC-59BD72B9AE8B}" state="hidden">
      <pageMargins left="0" right="0" top="0" bottom="0" header="0" footer="0"/>
    </customSheetView>
    <customSheetView guid="{0DE27404-F295-4A50-BC3B-2A3EAECFCACC}" state="hidden">
      <pageMargins left="0" right="0" top="0" bottom="0" header="0" footer="0"/>
    </customSheetView>
  </customSheetViews>
  <phoneticPr fontId="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27692A7A-85BA-4DA9-9577-437354D3D238}"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483E1266-F7EB-4547-BBEC-59BD72B9AE8B}" state="hidden">
      <pageMargins left="0" right="0" top="0" bottom="0" header="0" footer="0"/>
    </customSheetView>
    <customSheetView guid="{0DE27404-F295-4A50-BC3B-2A3EAECFCACC}"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32" t="s">
        <v>16</v>
      </c>
      <c r="B1" s="1132"/>
      <c r="C1" s="1132"/>
      <c r="D1" s="281"/>
      <c r="E1" s="1059"/>
      <c r="F1" s="1059"/>
      <c r="G1" s="1059"/>
      <c r="H1" s="1059"/>
      <c r="I1" s="1059"/>
      <c r="J1" s="1059"/>
      <c r="K1" s="1059"/>
    </row>
    <row r="2" spans="1:11" ht="18" customHeight="1">
      <c r="D2" s="285"/>
      <c r="E2" s="286"/>
      <c r="F2" s="286"/>
      <c r="G2" s="286"/>
      <c r="H2" s="286"/>
      <c r="I2" s="286"/>
      <c r="J2" s="286"/>
      <c r="K2" s="286"/>
    </row>
    <row r="3" spans="1:11" ht="18" customHeight="1">
      <c r="A3" s="287" t="s">
        <v>17</v>
      </c>
      <c r="B3" s="284" t="s">
        <v>18</v>
      </c>
      <c r="D3" s="288"/>
      <c r="E3" s="289"/>
      <c r="F3" s="289"/>
      <c r="G3" s="289"/>
      <c r="H3" s="289"/>
      <c r="I3" s="289"/>
      <c r="J3" s="289"/>
      <c r="K3" s="289"/>
    </row>
    <row r="4" spans="1:11" ht="18" customHeight="1">
      <c r="B4" s="290" t="s">
        <v>19</v>
      </c>
      <c r="C4" s="291" t="s">
        <v>20</v>
      </c>
      <c r="D4" s="288"/>
      <c r="E4" s="289"/>
      <c r="F4" s="289"/>
      <c r="G4" s="289"/>
      <c r="H4" s="289"/>
      <c r="I4" s="289"/>
      <c r="J4" s="289"/>
      <c r="K4" s="289"/>
    </row>
    <row r="5" spans="1:11" ht="38.1" customHeight="1">
      <c r="B5" s="290" t="s">
        <v>21</v>
      </c>
      <c r="C5" s="291" t="s">
        <v>22</v>
      </c>
      <c r="D5" s="288"/>
      <c r="E5" s="289"/>
      <c r="F5" s="289"/>
      <c r="G5" s="289"/>
      <c r="H5" s="289"/>
      <c r="I5" s="289"/>
      <c r="J5" s="289"/>
      <c r="K5" s="289"/>
    </row>
    <row r="6" spans="1:11" ht="18" customHeight="1">
      <c r="B6" s="290" t="s">
        <v>23</v>
      </c>
      <c r="C6" s="291" t="s">
        <v>24</v>
      </c>
      <c r="D6" s="288"/>
      <c r="E6" s="289"/>
      <c r="F6" s="289"/>
      <c r="G6" s="289"/>
      <c r="H6" s="289"/>
      <c r="I6" s="289"/>
      <c r="J6" s="289"/>
      <c r="K6" s="289"/>
    </row>
    <row r="7" spans="1:11" ht="18" customHeight="1">
      <c r="B7" s="290" t="s">
        <v>25</v>
      </c>
      <c r="C7" s="291" t="s">
        <v>26</v>
      </c>
      <c r="D7" s="288"/>
      <c r="E7" s="289"/>
      <c r="F7" s="289"/>
      <c r="G7" s="289"/>
      <c r="H7" s="289"/>
      <c r="I7" s="289"/>
      <c r="J7" s="289"/>
      <c r="K7" s="289"/>
    </row>
    <row r="8" spans="1:11" ht="18" customHeight="1">
      <c r="B8" s="290" t="s">
        <v>27</v>
      </c>
      <c r="C8" s="291" t="s">
        <v>28</v>
      </c>
      <c r="D8" s="288"/>
      <c r="E8" s="289"/>
      <c r="F8" s="289"/>
      <c r="G8" s="289"/>
      <c r="H8" s="289"/>
      <c r="I8" s="289"/>
      <c r="J8" s="289"/>
      <c r="K8" s="289"/>
    </row>
    <row r="9" spans="1:11" ht="18" customHeight="1">
      <c r="B9" s="290" t="s">
        <v>29</v>
      </c>
      <c r="C9" s="291" t="s">
        <v>30</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31</v>
      </c>
      <c r="B11" s="284" t="s">
        <v>32</v>
      </c>
      <c r="D11" s="288"/>
      <c r="E11" s="289"/>
      <c r="F11" s="289"/>
      <c r="G11" s="289"/>
      <c r="H11" s="289"/>
      <c r="I11" s="289"/>
      <c r="J11" s="289"/>
      <c r="K11" s="289"/>
    </row>
    <row r="12" spans="1:11" ht="18" customHeight="1">
      <c r="B12" s="1133" t="s">
        <v>33</v>
      </c>
      <c r="C12" s="1133"/>
      <c r="D12" s="293"/>
      <c r="E12" s="289"/>
      <c r="F12" s="289"/>
      <c r="G12" s="289"/>
      <c r="H12" s="289"/>
      <c r="I12" s="289"/>
      <c r="J12" s="289"/>
      <c r="K12" s="289"/>
    </row>
    <row r="13" spans="1:11" ht="18" customHeight="1">
      <c r="B13" s="294"/>
      <c r="C13" s="291" t="s">
        <v>34</v>
      </c>
      <c r="D13" s="288"/>
      <c r="E13" s="289"/>
      <c r="F13" s="289"/>
      <c r="G13" s="289"/>
      <c r="H13" s="289"/>
      <c r="I13" s="289"/>
      <c r="J13" s="289"/>
      <c r="K13" s="289"/>
    </row>
    <row r="14" spans="1:11" ht="18" customHeight="1">
      <c r="B14" s="1133" t="s">
        <v>35</v>
      </c>
      <c r="C14" s="1133"/>
      <c r="D14" s="293"/>
      <c r="E14" s="289"/>
      <c r="F14" s="289"/>
      <c r="G14" s="289"/>
      <c r="H14" s="289"/>
      <c r="I14" s="289"/>
      <c r="J14" s="289"/>
      <c r="K14" s="289"/>
    </row>
    <row r="15" spans="1:11" ht="38.1" customHeight="1">
      <c r="B15" s="295" t="s">
        <v>36</v>
      </c>
      <c r="C15" s="291" t="s">
        <v>37</v>
      </c>
      <c r="D15" s="288"/>
      <c r="E15" s="289"/>
      <c r="F15" s="289"/>
      <c r="G15" s="289"/>
      <c r="H15" s="289"/>
      <c r="I15" s="289"/>
      <c r="J15" s="289"/>
      <c r="K15" s="289"/>
    </row>
    <row r="16" spans="1:11" ht="24.75" customHeight="1">
      <c r="B16" s="295" t="s">
        <v>36</v>
      </c>
      <c r="C16" s="291" t="s">
        <v>38</v>
      </c>
      <c r="D16" s="288"/>
      <c r="E16" s="289"/>
      <c r="F16" s="289"/>
      <c r="G16" s="289"/>
      <c r="H16" s="289"/>
      <c r="I16" s="289"/>
      <c r="J16" s="289"/>
      <c r="K16" s="289"/>
    </row>
    <row r="17" spans="2:11" ht="42" customHeight="1">
      <c r="B17" s="295" t="s">
        <v>36</v>
      </c>
      <c r="C17" s="291" t="s">
        <v>39</v>
      </c>
      <c r="D17" s="288"/>
      <c r="E17" s="289"/>
      <c r="F17" s="289"/>
      <c r="G17" s="289"/>
      <c r="H17" s="289"/>
      <c r="I17" s="289"/>
      <c r="J17" s="289"/>
      <c r="K17" s="289"/>
    </row>
    <row r="18" spans="2:11" ht="18" customHeight="1">
      <c r="B18" s="295" t="s">
        <v>36</v>
      </c>
      <c r="C18" s="291" t="s">
        <v>40</v>
      </c>
      <c r="D18" s="288"/>
      <c r="E18" s="289"/>
      <c r="F18" s="289"/>
      <c r="G18" s="289"/>
      <c r="H18" s="289"/>
      <c r="I18" s="289"/>
      <c r="J18" s="289"/>
      <c r="K18" s="289"/>
    </row>
    <row r="19" spans="2:11" ht="18" customHeight="1">
      <c r="B19" s="295" t="s">
        <v>36</v>
      </c>
      <c r="C19" s="291" t="s">
        <v>41</v>
      </c>
      <c r="D19" s="288"/>
      <c r="E19" s="289"/>
      <c r="F19" s="289"/>
      <c r="G19" s="289"/>
      <c r="H19" s="289"/>
      <c r="I19" s="289"/>
      <c r="J19" s="289"/>
      <c r="K19" s="289"/>
    </row>
    <row r="20" spans="2:11" ht="18" customHeight="1">
      <c r="B20" s="295" t="s">
        <v>36</v>
      </c>
      <c r="C20" s="291" t="s">
        <v>42</v>
      </c>
      <c r="D20" s="288"/>
      <c r="E20" s="289"/>
      <c r="F20" s="289"/>
      <c r="G20" s="289"/>
      <c r="H20" s="289"/>
      <c r="I20" s="289"/>
      <c r="J20" s="289"/>
      <c r="K20" s="289"/>
    </row>
    <row r="21" spans="2:11" ht="18" customHeight="1">
      <c r="B21" s="1133" t="s">
        <v>43</v>
      </c>
      <c r="C21" s="1133"/>
      <c r="D21" s="293"/>
      <c r="E21" s="289"/>
      <c r="F21" s="289"/>
      <c r="G21" s="289"/>
      <c r="H21" s="289"/>
      <c r="I21" s="289"/>
      <c r="J21" s="289"/>
      <c r="K21" s="289"/>
    </row>
    <row r="22" spans="2:11" ht="54" customHeight="1">
      <c r="B22" s="295" t="s">
        <v>36</v>
      </c>
      <c r="C22" s="291" t="s">
        <v>44</v>
      </c>
      <c r="D22" s="288"/>
      <c r="E22" s="289"/>
      <c r="F22" s="289"/>
      <c r="G22" s="289"/>
      <c r="H22" s="289"/>
      <c r="I22" s="289"/>
      <c r="J22" s="289"/>
      <c r="K22" s="289"/>
    </row>
    <row r="23" spans="2:11" ht="54" customHeight="1">
      <c r="B23" s="295" t="s">
        <v>36</v>
      </c>
      <c r="C23" s="291" t="s">
        <v>45</v>
      </c>
      <c r="D23" s="288"/>
      <c r="E23" s="289"/>
      <c r="F23" s="289"/>
      <c r="G23" s="289"/>
      <c r="H23" s="289"/>
      <c r="I23" s="289"/>
      <c r="J23" s="289"/>
      <c r="K23" s="289"/>
    </row>
    <row r="24" spans="2:11" ht="38.1" customHeight="1">
      <c r="B24" s="295" t="s">
        <v>36</v>
      </c>
      <c r="C24" s="291" t="s">
        <v>46</v>
      </c>
      <c r="D24" s="288"/>
      <c r="E24" s="289"/>
      <c r="F24" s="289"/>
      <c r="G24" s="289"/>
      <c r="H24" s="289"/>
      <c r="I24" s="289"/>
      <c r="J24" s="289"/>
      <c r="K24" s="289"/>
    </row>
    <row r="25" spans="2:11" ht="18" customHeight="1">
      <c r="B25" s="295" t="s">
        <v>36</v>
      </c>
      <c r="C25" s="291" t="s">
        <v>47</v>
      </c>
      <c r="D25" s="288"/>
      <c r="E25" s="289"/>
      <c r="F25" s="289"/>
      <c r="G25" s="289"/>
      <c r="H25" s="289"/>
      <c r="I25" s="289"/>
      <c r="J25" s="289"/>
      <c r="K25" s="289"/>
    </row>
    <row r="26" spans="2:11" ht="38.1" customHeight="1">
      <c r="B26" s="295" t="s">
        <v>36</v>
      </c>
      <c r="C26" s="291" t="s">
        <v>48</v>
      </c>
      <c r="D26" s="288"/>
      <c r="E26" s="289"/>
      <c r="F26" s="289"/>
      <c r="G26" s="289"/>
      <c r="H26" s="289"/>
      <c r="I26" s="289"/>
      <c r="J26" s="289"/>
      <c r="K26" s="289"/>
    </row>
    <row r="27" spans="2:11" ht="18" customHeight="1">
      <c r="B27" s="1133" t="s">
        <v>49</v>
      </c>
      <c r="C27" s="1133"/>
      <c r="D27" s="293"/>
      <c r="E27" s="289"/>
      <c r="F27" s="289"/>
      <c r="G27" s="289"/>
      <c r="H27" s="289"/>
      <c r="I27" s="289"/>
      <c r="J27" s="289"/>
      <c r="K27" s="289"/>
    </row>
    <row r="28" spans="2:11" ht="54" customHeight="1">
      <c r="B28" s="295" t="s">
        <v>36</v>
      </c>
      <c r="C28" s="291" t="s">
        <v>44</v>
      </c>
      <c r="D28" s="288"/>
      <c r="E28" s="289"/>
      <c r="F28" s="289"/>
      <c r="G28" s="289"/>
      <c r="H28" s="289"/>
      <c r="I28" s="289"/>
      <c r="J28" s="289"/>
      <c r="K28" s="289"/>
    </row>
    <row r="29" spans="2:11" ht="18" customHeight="1">
      <c r="B29" s="295" t="s">
        <v>36</v>
      </c>
      <c r="C29" s="291" t="s">
        <v>47</v>
      </c>
      <c r="D29" s="288"/>
      <c r="E29" s="289"/>
      <c r="F29" s="289"/>
      <c r="G29" s="289"/>
      <c r="H29" s="289"/>
      <c r="I29" s="289"/>
      <c r="J29" s="289"/>
      <c r="K29" s="289"/>
    </row>
    <row r="30" spans="2:11" ht="18" customHeight="1">
      <c r="B30" s="1133" t="s">
        <v>50</v>
      </c>
      <c r="C30" s="1133"/>
      <c r="D30" s="293"/>
    </row>
    <row r="31" spans="2:11" ht="54" customHeight="1">
      <c r="B31" s="295" t="s">
        <v>36</v>
      </c>
      <c r="C31" s="291" t="s">
        <v>44</v>
      </c>
      <c r="D31" s="288"/>
      <c r="E31" s="289"/>
      <c r="F31" s="289"/>
      <c r="G31" s="289"/>
      <c r="H31" s="289"/>
      <c r="I31" s="289"/>
      <c r="J31" s="289"/>
      <c r="K31" s="289"/>
    </row>
    <row r="32" spans="2:11" ht="18" customHeight="1">
      <c r="B32" s="295" t="s">
        <v>36</v>
      </c>
      <c r="C32" s="291" t="s">
        <v>47</v>
      </c>
      <c r="D32" s="288"/>
    </row>
    <row r="33" spans="2:11" ht="18" customHeight="1">
      <c r="B33" s="1133" t="s">
        <v>51</v>
      </c>
      <c r="C33" s="1133"/>
      <c r="D33" s="293"/>
    </row>
    <row r="34" spans="2:11" ht="18" customHeight="1">
      <c r="B34" s="295" t="s">
        <v>36</v>
      </c>
      <c r="C34" s="291" t="s">
        <v>52</v>
      </c>
      <c r="D34" s="288"/>
    </row>
    <row r="35" spans="2:11" ht="18" hidden="1" customHeight="1">
      <c r="B35" s="1133" t="s">
        <v>53</v>
      </c>
      <c r="C35" s="1133"/>
      <c r="D35" s="293"/>
    </row>
    <row r="36" spans="2:11" ht="18" hidden="1" customHeight="1">
      <c r="B36" s="295" t="s">
        <v>36</v>
      </c>
      <c r="C36" s="291" t="s">
        <v>52</v>
      </c>
      <c r="D36" s="288"/>
    </row>
    <row r="37" spans="2:11" ht="18" customHeight="1">
      <c r="B37" s="1133" t="s">
        <v>54</v>
      </c>
      <c r="C37" s="1133"/>
      <c r="D37" s="293"/>
    </row>
    <row r="38" spans="2:11" ht="32.25" customHeight="1">
      <c r="B38" s="295" t="s">
        <v>36</v>
      </c>
      <c r="C38" s="291" t="s">
        <v>55</v>
      </c>
      <c r="D38" s="288"/>
      <c r="E38" s="289"/>
      <c r="F38" s="289"/>
      <c r="G38" s="289"/>
      <c r="H38" s="289"/>
      <c r="I38" s="289"/>
      <c r="J38" s="289"/>
      <c r="K38" s="289"/>
    </row>
    <row r="39" spans="2:11" ht="18" customHeight="1">
      <c r="B39" s="1133" t="s">
        <v>56</v>
      </c>
      <c r="C39" s="1133"/>
    </row>
    <row r="40" spans="2:11" ht="38.1" customHeight="1">
      <c r="B40" s="295" t="s">
        <v>36</v>
      </c>
      <c r="C40" s="291" t="s">
        <v>57</v>
      </c>
    </row>
    <row r="41" spans="2:11" ht="38.1" customHeight="1">
      <c r="B41" s="295" t="s">
        <v>36</v>
      </c>
      <c r="C41" s="291" t="s">
        <v>55</v>
      </c>
    </row>
    <row r="42" spans="2:11" ht="18" customHeight="1">
      <c r="B42" s="1133" t="s">
        <v>58</v>
      </c>
      <c r="C42" s="1133"/>
    </row>
    <row r="43" spans="2:11" ht="18" customHeight="1">
      <c r="B43" s="295" t="s">
        <v>36</v>
      </c>
      <c r="C43" s="297" t="s">
        <v>59</v>
      </c>
    </row>
    <row r="44" spans="2:11" ht="18" customHeight="1">
      <c r="B44" s="295" t="s">
        <v>36</v>
      </c>
      <c r="C44" s="297" t="s">
        <v>60</v>
      </c>
    </row>
    <row r="45" spans="2:11" ht="18" customHeight="1">
      <c r="B45" s="1133" t="s">
        <v>61</v>
      </c>
      <c r="C45" s="1133"/>
    </row>
    <row r="46" spans="2:11" ht="18" customHeight="1">
      <c r="B46" s="295" t="s">
        <v>36</v>
      </c>
      <c r="C46" s="291" t="s">
        <v>62</v>
      </c>
      <c r="D46" s="288"/>
      <c r="E46" s="289"/>
      <c r="F46" s="289"/>
      <c r="G46" s="289"/>
      <c r="H46" s="289"/>
      <c r="I46" s="289"/>
      <c r="J46" s="289"/>
      <c r="K46" s="289"/>
    </row>
    <row r="47" spans="2:11" ht="18" customHeight="1">
      <c r="B47" s="295" t="s">
        <v>36</v>
      </c>
      <c r="C47" s="291" t="s">
        <v>63</v>
      </c>
      <c r="D47" s="288"/>
      <c r="E47" s="289"/>
      <c r="F47" s="289"/>
      <c r="G47" s="289"/>
      <c r="H47" s="289"/>
      <c r="I47" s="289"/>
      <c r="J47" s="289"/>
      <c r="K47" s="289"/>
    </row>
    <row r="48" spans="2:11" ht="36" customHeight="1">
      <c r="B48" s="295" t="s">
        <v>36</v>
      </c>
      <c r="C48" s="291" t="s">
        <v>64</v>
      </c>
      <c r="D48" s="288"/>
      <c r="E48" s="289"/>
      <c r="F48" s="289"/>
      <c r="G48" s="289"/>
      <c r="H48" s="289"/>
      <c r="I48" s="289"/>
      <c r="J48" s="289"/>
      <c r="K48" s="289"/>
    </row>
    <row r="49" spans="1:11" ht="18" customHeight="1">
      <c r="B49" s="295" t="s">
        <v>36</v>
      </c>
      <c r="C49" s="291" t="s">
        <v>65</v>
      </c>
      <c r="D49" s="288"/>
      <c r="E49" s="289"/>
      <c r="F49" s="289"/>
      <c r="G49" s="289"/>
      <c r="H49" s="289"/>
      <c r="I49" s="289"/>
      <c r="J49" s="289"/>
      <c r="K49" s="289"/>
    </row>
    <row r="50" spans="1:11" ht="18" customHeight="1">
      <c r="A50" s="284"/>
      <c r="C50" s="298"/>
    </row>
    <row r="51" spans="1:11" ht="18" customHeight="1">
      <c r="A51" s="1136"/>
      <c r="B51" s="1136"/>
      <c r="C51" s="1136"/>
      <c r="D51" s="292"/>
    </row>
    <row r="52" spans="1:11" ht="18" customHeight="1">
      <c r="A52" s="1135" t="s">
        <v>66</v>
      </c>
      <c r="B52" s="1135"/>
      <c r="C52" s="1135"/>
      <c r="D52" s="292"/>
    </row>
    <row r="53" spans="1:11" ht="36" customHeight="1">
      <c r="A53" s="1134" t="s">
        <v>67</v>
      </c>
      <c r="B53" s="1134"/>
      <c r="C53" s="1134"/>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27692A7A-85BA-4DA9-9577-437354D3D238}"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5"/>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6"/>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0"/>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1"/>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3"/>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4"/>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5"/>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6"/>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0"/>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2"/>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4"/>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5"/>
      <headerFooter alignWithMargins="0">
        <oddFooter>&amp;RPage &amp;P of &amp;N</oddFooter>
      </headerFooter>
    </customSheetView>
    <customSheetView guid="{483E1266-F7EB-4547-BBEC-59BD72B9AE8B}" showGridLines="0" printArea="1" hiddenRows="1" state="hidden" view="pageBreakPreview">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0DE27404-F295-4A50-BC3B-2A3EAECFCACC}"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8"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102" customHeight="1">
      <c r="B1" s="1137" t="str">
        <f>Cover!$B$2</f>
        <v xml:space="preserve">Transmission Line Package TL01 for construction of 132kV D/C (Single HTLS Equivalent Panther) Transmission line from Rammam-III HEP to POWERGRID Rangpo Substation under Consultancy services to NTPC Ltd. </v>
      </c>
      <c r="C1" s="1137"/>
      <c r="D1" s="1137"/>
      <c r="E1" s="1137"/>
      <c r="F1" s="1137"/>
      <c r="G1" s="1137"/>
      <c r="H1" s="159"/>
      <c r="I1" s="159"/>
      <c r="J1" s="159"/>
      <c r="L1" s="180"/>
      <c r="M1" s="180"/>
      <c r="N1" s="180"/>
    </row>
    <row r="2" spans="2:28" ht="20.100000000000001" customHeight="1">
      <c r="B2" s="1138" t="str">
        <f>Cover!B3</f>
        <v>Specification No.: CC/NT/W-TW/DOM/A04/25/01234</v>
      </c>
      <c r="C2" s="1138"/>
      <c r="D2" s="1138"/>
      <c r="E2" s="1138"/>
      <c r="F2" s="1138"/>
      <c r="G2" s="1138"/>
      <c r="H2" s="160"/>
      <c r="I2" s="160"/>
      <c r="J2" s="160"/>
      <c r="L2" s="770" t="s">
        <v>68</v>
      </c>
      <c r="M2" s="336">
        <v>1</v>
      </c>
      <c r="N2" s="181"/>
      <c r="AA2" s="770" t="s">
        <v>69</v>
      </c>
      <c r="AB2" s="1003">
        <v>1</v>
      </c>
    </row>
    <row r="3" spans="2:28" ht="12" customHeight="1">
      <c r="B3" s="161"/>
      <c r="C3" s="161"/>
      <c r="D3" s="161"/>
      <c r="E3" s="161"/>
      <c r="F3" s="160"/>
      <c r="G3" s="160"/>
      <c r="H3" s="160"/>
      <c r="I3" s="160"/>
      <c r="J3" s="160"/>
      <c r="L3" s="770" t="s">
        <v>70</v>
      </c>
      <c r="M3" s="336" t="s">
        <v>71</v>
      </c>
      <c r="N3" s="181"/>
      <c r="AA3" s="770" t="s">
        <v>72</v>
      </c>
      <c r="AB3" s="1003" t="s">
        <v>71</v>
      </c>
    </row>
    <row r="4" spans="2:28" ht="20.100000000000001" customHeight="1">
      <c r="B4" s="1139" t="s">
        <v>73</v>
      </c>
      <c r="C4" s="1139"/>
      <c r="D4" s="1139"/>
      <c r="E4" s="1139"/>
      <c r="F4" s="1139"/>
      <c r="G4" s="1139"/>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3" t="s">
        <v>74</v>
      </c>
      <c r="C6" s="625"/>
      <c r="D6" s="1140" t="s">
        <v>69</v>
      </c>
      <c r="E6" s="1140"/>
      <c r="F6" s="1140"/>
      <c r="G6" s="1140"/>
      <c r="H6" s="164"/>
      <c r="I6" s="164" t="str">
        <f>D6</f>
        <v>Sole Bidder</v>
      </c>
      <c r="J6" s="164"/>
      <c r="K6" s="163">
        <f>IF(I6="Sole Bidder",1,2)</f>
        <v>1</v>
      </c>
      <c r="L6" s="1060">
        <f>IF(D6= "Sole Bidder", 0, D7)</f>
        <v>0</v>
      </c>
      <c r="M6" s="180" t="str">
        <f>D6</f>
        <v>Sole Bidder</v>
      </c>
      <c r="N6" s="180">
        <f>IF(M6="Sole Bidder",1,2)</f>
        <v>1</v>
      </c>
      <c r="AA6" s="1004">
        <f>IF(D6= "Sole Bidder", 0, D7)</f>
        <v>0</v>
      </c>
    </row>
    <row r="7" spans="2:28" ht="50.1" customHeight="1">
      <c r="B7" s="622" t="str">
        <f>IF(D6= "JV (Joint Venture)", "Total Nos. of  Partners in the JV [excluding the Lead Partner]", "")</f>
        <v/>
      </c>
      <c r="C7" s="624"/>
      <c r="D7" s="1141"/>
      <c r="E7" s="1142"/>
      <c r="F7" s="1142"/>
      <c r="G7" s="1143"/>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47"/>
      <c r="E9" s="1148"/>
      <c r="F9" s="1148"/>
      <c r="G9" s="1149"/>
    </row>
    <row r="10" spans="2:28" ht="20.100000000000001" customHeight="1">
      <c r="B10" s="167" t="str">
        <f>IF(D6= "Sole Bidder", "Address of Sole Bidder", "Address of Lead Partner")</f>
        <v>Address of Sole Bidder</v>
      </c>
      <c r="C10" s="170"/>
      <c r="D10" s="1147"/>
      <c r="E10" s="1148"/>
      <c r="F10" s="1148"/>
      <c r="G10" s="1149"/>
    </row>
    <row r="11" spans="2:28" ht="20.100000000000001" customHeight="1">
      <c r="B11" s="171"/>
      <c r="C11" s="172"/>
      <c r="D11" s="1147"/>
      <c r="E11" s="1148"/>
      <c r="F11" s="1148"/>
      <c r="G11" s="1149"/>
    </row>
    <row r="12" spans="2:28" ht="20.100000000000001" customHeight="1">
      <c r="B12" s="173"/>
      <c r="C12" s="174"/>
      <c r="D12" s="1147"/>
      <c r="E12" s="1148"/>
      <c r="F12" s="1148"/>
      <c r="G12" s="1149"/>
    </row>
    <row r="13" spans="2:28" ht="20.100000000000001" customHeight="1"/>
    <row r="14" spans="2:28" ht="20.100000000000001" customHeight="1">
      <c r="B14" s="167" t="str">
        <f>IF(D7=1, "Name of other Partner","Name of other Partner - 1")</f>
        <v>Name of other Partner - 1</v>
      </c>
      <c r="C14" s="168"/>
      <c r="D14" s="1147"/>
      <c r="E14" s="1148"/>
      <c r="F14" s="1148"/>
      <c r="G14" s="1149"/>
    </row>
    <row r="15" spans="2:28" ht="20.100000000000001" customHeight="1">
      <c r="B15" s="169" t="str">
        <f>IF(D7=1, "Address of other Partner","Address of other Partner - 1")</f>
        <v>Address of other Partner - 1</v>
      </c>
      <c r="C15" s="170"/>
      <c r="D15" s="1152"/>
      <c r="E15" s="1153"/>
      <c r="F15" s="1153"/>
      <c r="G15" s="1154"/>
    </row>
    <row r="16" spans="2:28" ht="20.100000000000001" customHeight="1">
      <c r="B16" s="171"/>
      <c r="C16" s="172"/>
      <c r="D16" s="1152" t="s">
        <v>75</v>
      </c>
      <c r="E16" s="1153"/>
      <c r="F16" s="1153"/>
      <c r="G16" s="1154"/>
    </row>
    <row r="17" spans="2:10" ht="20.100000000000001" customHeight="1">
      <c r="B17" s="173"/>
      <c r="C17" s="174"/>
      <c r="D17" s="1152" t="s">
        <v>75</v>
      </c>
      <c r="E17" s="1153"/>
      <c r="F17" s="1153"/>
      <c r="G17" s="1154"/>
    </row>
    <row r="18" spans="2:10" ht="20.100000000000001" customHeight="1"/>
    <row r="19" spans="2:10" ht="20.100000000000001" customHeight="1">
      <c r="B19" s="167" t="s">
        <v>76</v>
      </c>
      <c r="C19" s="168"/>
      <c r="D19" s="1144" t="s">
        <v>75</v>
      </c>
      <c r="E19" s="1145"/>
      <c r="F19" s="1145"/>
      <c r="G19" s="1146"/>
    </row>
    <row r="20" spans="2:10" ht="20.100000000000001" customHeight="1">
      <c r="B20" s="169" t="s">
        <v>77</v>
      </c>
      <c r="C20" s="170"/>
      <c r="D20" s="1144" t="s">
        <v>75</v>
      </c>
      <c r="E20" s="1145"/>
      <c r="F20" s="1145"/>
      <c r="G20" s="1146"/>
    </row>
    <row r="21" spans="2:10" ht="20.100000000000001" customHeight="1">
      <c r="B21" s="171"/>
      <c r="C21" s="172"/>
      <c r="D21" s="1144" t="s">
        <v>75</v>
      </c>
      <c r="E21" s="1145"/>
      <c r="F21" s="1145"/>
      <c r="G21" s="1146"/>
    </row>
    <row r="22" spans="2:10" ht="20.100000000000001" customHeight="1">
      <c r="B22" s="173"/>
      <c r="C22" s="174"/>
      <c r="D22" s="1147" t="s">
        <v>75</v>
      </c>
      <c r="E22" s="1150"/>
      <c r="F22" s="1150"/>
      <c r="G22" s="1151"/>
    </row>
    <row r="23" spans="2:10" ht="20.100000000000001" customHeight="1"/>
    <row r="24" spans="2:10" ht="21" customHeight="1">
      <c r="B24" s="175" t="s">
        <v>78</v>
      </c>
      <c r="C24" s="176"/>
      <c r="D24" s="1147"/>
      <c r="E24" s="1148"/>
      <c r="F24" s="1148"/>
      <c r="G24" s="1149"/>
    </row>
    <row r="25" spans="2:10" ht="21" customHeight="1">
      <c r="B25" s="175" t="s">
        <v>79</v>
      </c>
      <c r="C25" s="176"/>
      <c r="D25" s="1147"/>
      <c r="E25" s="1148"/>
      <c r="F25" s="1148"/>
      <c r="G25" s="1149"/>
    </row>
    <row r="26" spans="2:10" ht="21" customHeight="1">
      <c r="B26" s="175" t="s">
        <v>80</v>
      </c>
      <c r="C26" s="176"/>
      <c r="D26" s="1155"/>
      <c r="E26" s="1156"/>
      <c r="F26" s="1156"/>
      <c r="G26" s="1157"/>
    </row>
    <row r="27" spans="2:10" ht="21" customHeight="1">
      <c r="B27" s="175" t="s">
        <v>81</v>
      </c>
      <c r="C27" s="176"/>
      <c r="D27" s="1144"/>
      <c r="E27" s="1145"/>
      <c r="F27" s="1145"/>
      <c r="G27" s="1146"/>
    </row>
    <row r="28" spans="2:10" ht="21" customHeight="1">
      <c r="B28" s="175" t="s">
        <v>82</v>
      </c>
      <c r="C28" s="176"/>
      <c r="D28" s="1144"/>
      <c r="E28" s="1145"/>
      <c r="F28" s="1145"/>
      <c r="G28" s="1146"/>
    </row>
    <row r="29" spans="2:10" ht="21" customHeight="1">
      <c r="B29" s="175" t="s">
        <v>83</v>
      </c>
      <c r="C29" s="176"/>
      <c r="D29" s="1144"/>
      <c r="E29" s="1145"/>
      <c r="F29" s="1145"/>
      <c r="G29" s="1146"/>
    </row>
    <row r="30" spans="2:10" ht="21" customHeight="1">
      <c r="B30" s="177"/>
      <c r="C30" s="177"/>
      <c r="D30" s="177"/>
    </row>
    <row r="31" spans="2:10" s="163" customFormat="1" ht="21" customHeight="1">
      <c r="B31" s="175" t="s">
        <v>84</v>
      </c>
      <c r="C31" s="176"/>
      <c r="D31" s="333"/>
      <c r="E31" s="521"/>
      <c r="F31" s="333"/>
      <c r="G31" s="334" t="str">
        <f>IF(D31&gt;H31, "Invalid Date !", "")</f>
        <v/>
      </c>
      <c r="H31" s="335">
        <f>IF(E31="Feb",28,IF(OR(E31="Apr", E31="Jun", E31="Sep", E31="Nov"),30,31))</f>
        <v>31</v>
      </c>
      <c r="I31" s="160"/>
      <c r="J31" s="160"/>
    </row>
    <row r="32" spans="2:10" ht="21" customHeight="1">
      <c r="B32" s="175" t="s">
        <v>85</v>
      </c>
      <c r="C32" s="176"/>
      <c r="D32" s="1147"/>
      <c r="E32" s="1148"/>
      <c r="F32" s="1148"/>
      <c r="G32" s="1149"/>
    </row>
    <row r="33" spans="5:5">
      <c r="E33" s="165"/>
    </row>
  </sheetData>
  <sheetProtection algorithmName="SHA-512" hashValue="F6cenqoh/N3SS0tYY+gYJqONPgHlTyX4OqblGO/6kAyIsBkYo5j/igsZ2OB3fFPJ9wLn5zJuhYbqn3qhCKL+Ww==" saltValue="wjeqkrJHqboXGnsyqUWfeA==" spinCount="100000" sheet="1" formatColumns="0" formatRows="0" selectLockedCells="1"/>
  <customSheetViews>
    <customSheetView guid="{27692A7A-85BA-4DA9-9577-437354D3D238}" showGridLines="0" printArea="1" hiddenColumns="1" view="pageBreakPreview">
      <selection activeCell="D6" sqref="D6:G6"/>
      <pageMargins left="0" right="0" top="0" bottom="0" header="0" footer="0"/>
      <pageSetup orientation="portrait" r:id="rId1"/>
      <headerFooter alignWithMargins="0"/>
    </customSheetView>
    <customSheetView guid="{023E95C7-CD0A-46A1-945E-64751E02EBFE}" showGridLines="0" printArea="1" hiddenColumns="1" view="pageBreakPreview">
      <selection activeCell="F31" sqref="F31"/>
      <pageMargins left="0" right="0" top="0" bottom="0" header="0" footer="0"/>
      <pageSetup orientation="portrait" r:id="rId2"/>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3"/>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4"/>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5"/>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6"/>
      <headerFooter alignWithMargins="0"/>
    </customSheetView>
    <customSheetView guid="{C431BC99-7569-44AB-83F6-AB73BDED3783}" showGridLines="0" printArea="1" view="pageBreakPreview">
      <selection activeCell="D6" sqref="D6:G6"/>
      <pageMargins left="0" right="0" top="0" bottom="0" header="0" footer="0"/>
      <pageSetup orientation="portrait" r:id="rId7"/>
      <headerFooter alignWithMargins="0"/>
    </customSheetView>
    <customSheetView guid="{E97134B6-5E8D-4951-8DA0-73D065532361}" showGridLines="0" printArea="1" view="pageBreakPreview">
      <selection activeCell="D6" sqref="D6:G6"/>
      <pageMargins left="0" right="0" top="0" bottom="0" header="0" footer="0"/>
      <pageSetup orientation="portrait" r:id="rId8"/>
      <headerFooter alignWithMargins="0"/>
    </customSheetView>
    <customSheetView guid="{D0757F9E-DF41-4B40-A5E5-F4F8FDD8D61D}" showGridLines="0" printArea="1" view="pageBreakPreview">
      <selection activeCell="D6" sqref="D6:G6"/>
      <pageMargins left="0" right="0" top="0" bottom="0" header="0" footer="0"/>
      <pageSetup orientation="portrait" r:id="rId9"/>
      <headerFooter alignWithMargins="0"/>
    </customSheetView>
    <customSheetView guid="{EE46BCD1-F715-4FA9-A5FC-1B125AD601E0}" showGridLines="0" printArea="1" view="pageBreakPreview">
      <selection activeCell="D7" sqref="D7:G7"/>
      <pageMargins left="0" right="0" top="0" bottom="0" header="0" footer="0"/>
      <pageSetup orientation="portrait" r:id="rId10"/>
      <headerFooter alignWithMargins="0"/>
    </customSheetView>
    <customSheetView guid="{4AA1107B-A795-4744-B566-827168772C7A}" showGridLines="0" printArea="1" view="pageBreakPreview">
      <selection activeCell="D6" sqref="D6:G6"/>
      <pageMargins left="0" right="0" top="0" bottom="0" header="0" footer="0"/>
      <pageSetup orientation="portrait" r:id="rId11"/>
      <headerFooter alignWithMargins="0"/>
    </customSheetView>
    <customSheetView guid="{B23AD343-29DA-4CE0-BD10-47BF44F3782F}" showGridLines="0">
      <selection activeCell="G8" sqref="G8"/>
      <pageMargins left="0" right="0" top="0" bottom="0" header="0" footer="0"/>
      <pageSetup orientation="portrait" r:id="rId12"/>
      <headerFooter alignWithMargins="0"/>
    </customSheetView>
    <customSheetView guid="{ECE9294F-C910-4036-88BC-B1F2176FB06B}" showGridLines="0">
      <selection activeCell="D14" sqref="D14:G14"/>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01ACF2E1-8E61-4459-ABC1-B6C183DEED61}" showGridLines="0" showRuler="0">
      <selection activeCell="D28" sqref="D28"/>
      <pageMargins left="0" right="0" top="0" bottom="0" header="0" footer="0"/>
      <pageSetup orientation="portrait" r:id="rId15"/>
      <headerFooter alignWithMargins="0"/>
    </customSheetView>
    <customSheetView guid="{14D7F02E-BCCA-4517-ABC7-537FF4AEB67A}" showGridLines="0">
      <selection activeCell="D10" sqref="D10:G10"/>
      <pageMargins left="0" right="0" top="0" bottom="0" header="0" footer="0"/>
      <pageSetup orientation="portrait" r:id="rId16"/>
      <headerFooter alignWithMargins="0"/>
    </customSheetView>
    <customSheetView guid="{27A45B7A-04F2-4516-B80B-5ED0825D4ED3}" showGridLines="0">
      <selection activeCell="D6" sqref="D6:G6"/>
      <pageMargins left="0" right="0" top="0" bottom="0" header="0" footer="0"/>
      <pageSetup orientation="portrait" r:id="rId17"/>
      <headerFooter alignWithMargins="0"/>
    </customSheetView>
    <customSheetView guid="{E9F4E142-7D26-464D-BECA-4F3806DB1FE1}" showGridLines="0">
      <selection activeCell="G8" sqref="G8"/>
      <pageMargins left="0" right="0" top="0" bottom="0" header="0" footer="0"/>
      <pageSetup orientation="portrait" r:id="rId1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9"/>
      <headerFooter alignWithMargins="0"/>
    </customSheetView>
    <customSheetView guid="{7487ED9F-BBED-4B2A-9631-22F1A430946B}" showGridLines="0" printArea="1" view="pageBreakPreview">
      <selection activeCell="D6" sqref="D6:G6"/>
      <pageMargins left="0" right="0" top="0" bottom="0" header="0" footer="0"/>
      <pageSetup orientation="portrait" r:id="rId20"/>
      <headerFooter alignWithMargins="0"/>
    </customSheetView>
    <customSheetView guid="{B3CE7B10-A914-4559-A6DA-AED8C22AFD6D}" showGridLines="0" printArea="1" view="pageBreakPreview">
      <selection activeCell="D9" sqref="D9:G9"/>
      <pageMargins left="0" right="0" top="0" bottom="0" header="0" footer="0"/>
      <pageSetup orientation="portrait" r:id="rId21"/>
      <headerFooter alignWithMargins="0"/>
    </customSheetView>
    <customSheetView guid="{D53177B2-31EC-4222-B97A-A37DCFD9E45B}" showGridLines="0" printArea="1" view="pageBreakPreview">
      <selection activeCell="D6" sqref="D6:G6"/>
      <pageMargins left="0" right="0" top="0" bottom="0" header="0" footer="0"/>
      <pageSetup orientation="portrait" r:id="rId22"/>
      <headerFooter alignWithMargins="0"/>
    </customSheetView>
    <customSheetView guid="{223BC0FC-814D-40F0-9795-CE82A16FF3A5}" showGridLines="0" printArea="1" view="pageBreakPreview">
      <selection activeCell="D6" sqref="D6:G6"/>
      <pageMargins left="0" right="0" top="0" bottom="0" header="0" footer="0"/>
      <pageSetup orientation="portrait" r:id="rId23"/>
      <headerFooter alignWithMargins="0"/>
    </customSheetView>
    <customSheetView guid="{B835C05C-B615-4DCB-982D-4519616B3CD8}" showGridLines="0" printArea="1" view="pageBreakPreview">
      <selection activeCell="D12" sqref="D12:G12"/>
      <pageMargins left="0" right="0" top="0" bottom="0" header="0" footer="0"/>
      <pageSetup orientation="portrait" r:id="rId24"/>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5"/>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6"/>
      <headerFooter alignWithMargins="0"/>
    </customSheetView>
    <customSheetView guid="{483E1266-F7EB-4547-BBEC-59BD72B9AE8B}" showGridLines="0" printArea="1" hiddenColumns="1" view="pageBreakPreview">
      <selection activeCell="D9" sqref="D9:G9"/>
      <pageMargins left="0" right="0" top="0" bottom="0" header="0" footer="0"/>
      <pageSetup orientation="portrait" r:id="rId27"/>
      <headerFooter alignWithMargins="0"/>
    </customSheetView>
    <customSheetView guid="{0DE27404-F295-4A50-BC3B-2A3EAECFCACC}" showGridLines="0" printArea="1" hiddenColumns="1" view="pageBreakPreview">
      <selection activeCell="D6" sqref="D6:G6"/>
      <pageMargins left="0" right="0" top="0" bottom="0" header="0" footer="0"/>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3" type="noConversion"/>
  <conditionalFormatting sqref="B19:C22">
    <cfRule type="expression" dxfId="111" priority="8" stopIfTrue="1">
      <formula>$L$6&lt;2</formula>
    </cfRule>
  </conditionalFormatting>
  <conditionalFormatting sqref="B14:C17">
    <cfRule type="expression" dxfId="110" priority="9" stopIfTrue="1">
      <formula>$L$6&lt;1</formula>
    </cfRule>
  </conditionalFormatting>
  <conditionalFormatting sqref="B7:C7">
    <cfRule type="expression" dxfId="109" priority="11" stopIfTrue="1">
      <formula>$D$6="Sole Bidder"</formula>
    </cfRule>
  </conditionalFormatting>
  <conditionalFormatting sqref="D14:G17">
    <cfRule type="expression" dxfId="108" priority="3" stopIfTrue="1">
      <formula>$L$6&lt;1</formula>
    </cfRule>
  </conditionalFormatting>
  <conditionalFormatting sqref="D19:G22">
    <cfRule type="expression" dxfId="107" priority="2" stopIfTrue="1">
      <formula>$L$6&lt;2</formula>
    </cfRule>
  </conditionalFormatting>
  <conditionalFormatting sqref="D7:G7">
    <cfRule type="expression" dxfId="106"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"2024, 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99"/>
  <sheetViews>
    <sheetView view="pageBreakPreview" topLeftCell="A8" zoomScale="70" zoomScaleNormal="100" zoomScaleSheetLayoutView="70" workbookViewId="0">
      <selection activeCell="M19" sqref="M19"/>
    </sheetView>
  </sheetViews>
  <sheetFormatPr defaultColWidth="9" defaultRowHeight="15"/>
  <cols>
    <col min="1" max="1" width="6.125" style="827" customWidth="1"/>
    <col min="2" max="2" width="13.625" style="827" customWidth="1"/>
    <col min="3" max="3" width="9.625" style="827" customWidth="1"/>
    <col min="4" max="4" width="22.375" style="827" customWidth="1"/>
    <col min="5" max="5" width="15.375" style="827" customWidth="1"/>
    <col min="6" max="6" width="13.5" style="827" customWidth="1"/>
    <col min="7" max="8" width="11.375" style="827" customWidth="1"/>
    <col min="9" max="9" width="11.375" style="835" customWidth="1"/>
    <col min="10" max="10" width="55.375" style="826" customWidth="1"/>
    <col min="11" max="11" width="8.25" style="827" customWidth="1"/>
    <col min="12" max="12" width="11.5" style="827" customWidth="1"/>
    <col min="13" max="13" width="19.5" style="826" customWidth="1"/>
    <col min="14" max="14" width="23.5" style="827" customWidth="1"/>
    <col min="15" max="15" width="14" style="827" bestFit="1" customWidth="1"/>
    <col min="16" max="16" width="24.625" style="823" hidden="1" customWidth="1"/>
    <col min="17" max="17" width="20.875" style="823" hidden="1" customWidth="1"/>
    <col min="18" max="18" width="15" style="823" hidden="1" customWidth="1"/>
    <col min="19" max="19" width="10.125" style="824" customWidth="1"/>
    <col min="20" max="20" width="13.875" style="825" customWidth="1"/>
    <col min="21" max="23" width="9" style="825" customWidth="1"/>
    <col min="24" max="24" width="14.25" style="825" customWidth="1"/>
    <col min="25" max="25" width="24.125" style="825" customWidth="1"/>
    <col min="26" max="26" width="11.125" style="826" customWidth="1"/>
    <col min="27" max="27" width="12.75" style="826" customWidth="1"/>
    <col min="28" max="28" width="11.375" style="827" customWidth="1"/>
    <col min="29" max="29" width="10.375" style="826" customWidth="1"/>
    <col min="30" max="30" width="17.75" style="826" hidden="1" customWidth="1"/>
    <col min="31" max="31" width="10.5" style="826" hidden="1" customWidth="1"/>
    <col min="32" max="32" width="12.375" style="826" hidden="1" customWidth="1"/>
    <col min="33" max="34" width="9" style="826" hidden="1" customWidth="1"/>
    <col min="35" max="35" width="10.875" style="826" hidden="1" customWidth="1"/>
    <col min="36" max="36" width="18.75" style="826" hidden="1" customWidth="1"/>
    <col min="37" max="37" width="9" style="826" hidden="1" customWidth="1"/>
    <col min="38" max="39" width="9" style="825" hidden="1" customWidth="1"/>
    <col min="40" max="51" width="9" style="825" customWidth="1"/>
    <col min="52" max="52" width="9" style="826" customWidth="1"/>
    <col min="53" max="16384" width="9" style="826"/>
  </cols>
  <sheetData>
    <row r="1" spans="1:37">
      <c r="A1" s="818" t="str">
        <f>Cover!B3</f>
        <v>Specification No.: CC/NT/W-TW/DOM/A04/25/01234</v>
      </c>
      <c r="B1" s="818"/>
      <c r="C1" s="818"/>
      <c r="D1" s="818"/>
      <c r="E1" s="818"/>
      <c r="F1" s="818"/>
      <c r="G1" s="818"/>
      <c r="H1" s="818"/>
      <c r="I1" s="819"/>
      <c r="J1" s="820"/>
      <c r="K1" s="821"/>
      <c r="L1" s="821"/>
      <c r="M1" s="822"/>
      <c r="N1" s="821"/>
      <c r="O1" s="821" t="s">
        <v>86</v>
      </c>
      <c r="AD1" s="828" t="s">
        <v>87</v>
      </c>
      <c r="AE1" s="829">
        <f>SUMIF(O19:O88, "Direct",N19:N88)</f>
        <v>0</v>
      </c>
      <c r="AJ1" s="829" t="str">
        <f>'Names of Bidder'!D6</f>
        <v>Sole Bidder</v>
      </c>
      <c r="AK1" s="826" t="s">
        <v>88</v>
      </c>
    </row>
    <row r="2" spans="1:37">
      <c r="A2" s="830"/>
      <c r="B2" s="830"/>
      <c r="C2" s="830"/>
      <c r="D2" s="830"/>
      <c r="E2" s="830"/>
      <c r="F2" s="830"/>
      <c r="G2" s="830"/>
      <c r="H2" s="830"/>
      <c r="I2" s="831"/>
      <c r="AA2" s="827"/>
      <c r="AD2" s="828" t="s">
        <v>89</v>
      </c>
      <c r="AE2" s="832" t="e">
        <f>#REF!-AE1</f>
        <v>#REF!</v>
      </c>
      <c r="AF2" s="833"/>
      <c r="AJ2" s="829">
        <f>'Names of Bidder'!L6</f>
        <v>0</v>
      </c>
    </row>
    <row r="3" spans="1:37" ht="40.5" customHeight="1">
      <c r="A3" s="1158" t="str">
        <f>Cover!B2</f>
        <v xml:space="preserve">Transmission Line Package TL01 for construction of 132kV D/C (Single HTLS Equivalent Panther) Transmission line from Rammam-III HEP to POWERGRID Rangpo Substation under Consultancy services to NTPC Ltd. </v>
      </c>
      <c r="B3" s="1158"/>
      <c r="C3" s="1158"/>
      <c r="D3" s="1158"/>
      <c r="E3" s="1158"/>
      <c r="F3" s="1158"/>
      <c r="G3" s="1158"/>
      <c r="H3" s="1158"/>
      <c r="I3" s="1158"/>
      <c r="J3" s="1158"/>
      <c r="K3" s="1158"/>
      <c r="L3" s="1158"/>
      <c r="M3" s="1158"/>
      <c r="N3" s="1158"/>
      <c r="O3" s="1158"/>
      <c r="Y3" s="834"/>
      <c r="Z3" s="835"/>
      <c r="AA3" s="835"/>
      <c r="AB3" s="835"/>
      <c r="AD3" s="830"/>
      <c r="AG3" s="1163"/>
      <c r="AH3" s="1163"/>
    </row>
    <row r="4" spans="1:37">
      <c r="A4" s="1159" t="s">
        <v>90</v>
      </c>
      <c r="B4" s="1159"/>
      <c r="C4" s="1159"/>
      <c r="D4" s="1159"/>
      <c r="E4" s="1159"/>
      <c r="F4" s="1159"/>
      <c r="G4" s="1159"/>
      <c r="H4" s="1159"/>
      <c r="I4" s="1159"/>
      <c r="J4" s="1159"/>
      <c r="K4" s="1159"/>
      <c r="L4" s="1159"/>
      <c r="M4" s="1159"/>
      <c r="N4" s="1159"/>
      <c r="O4" s="1159"/>
      <c r="Y4" s="834"/>
      <c r="Z4" s="835"/>
      <c r="AA4" s="835"/>
      <c r="AB4" s="835"/>
      <c r="AD4" s="830"/>
      <c r="AE4" s="836"/>
      <c r="AF4" s="833"/>
    </row>
    <row r="5" spans="1:37">
      <c r="Y5" s="834"/>
      <c r="Z5" s="835"/>
      <c r="AA5" s="835"/>
      <c r="AB5" s="835"/>
      <c r="AD5" s="830"/>
    </row>
    <row r="6" spans="1:37">
      <c r="A6" s="837" t="str">
        <f>"Bidder’s Name and Address (" &amp; MID('Names of Bidder'!B9,9, 20) &amp; ") :"</f>
        <v>Bidder’s Name and Address (Sole Bidder) :</v>
      </c>
      <c r="B6" s="837"/>
      <c r="C6" s="837"/>
      <c r="D6" s="837"/>
      <c r="E6" s="837"/>
      <c r="F6" s="837"/>
      <c r="G6" s="837"/>
      <c r="H6" s="837"/>
      <c r="I6" s="838"/>
      <c r="J6" s="839"/>
      <c r="K6" s="840"/>
      <c r="L6" s="840"/>
      <c r="M6" s="841" t="s">
        <v>91</v>
      </c>
      <c r="O6" s="848"/>
      <c r="Y6" s="834"/>
      <c r="Z6" s="835"/>
      <c r="AA6" s="835"/>
      <c r="AB6" s="835"/>
      <c r="AD6" s="830"/>
      <c r="AE6" s="836"/>
    </row>
    <row r="7" spans="1:37">
      <c r="A7" s="1160" t="str">
        <f>IF('Names of Bidder'!D9="", "", IF('Names of Bidder'!D6= "JV (Joint Venture)", "JV of " &amp; AJ8, ""))</f>
        <v/>
      </c>
      <c r="B7" s="1160"/>
      <c r="C7" s="1160"/>
      <c r="D7" s="1160"/>
      <c r="E7" s="1160"/>
      <c r="F7" s="1160"/>
      <c r="G7" s="1160"/>
      <c r="H7" s="1160"/>
      <c r="I7" s="1160"/>
      <c r="J7" s="1160"/>
      <c r="K7" s="1160"/>
      <c r="L7" s="1160"/>
      <c r="M7" s="842" t="s">
        <v>92</v>
      </c>
      <c r="O7" s="848"/>
      <c r="Y7" s="823"/>
      <c r="Z7" s="843"/>
      <c r="AA7" s="843"/>
      <c r="AB7" s="843"/>
      <c r="AG7" s="1163"/>
      <c r="AH7" s="1163"/>
    </row>
    <row r="8" spans="1:37">
      <c r="A8" s="837" t="s">
        <v>93</v>
      </c>
      <c r="B8" s="837"/>
      <c r="C8" s="842" t="str">
        <f>IF('Names of Bidder'!D9=0, "", 'Names of Bidder'!D9)</f>
        <v/>
      </c>
      <c r="D8" s="842"/>
      <c r="E8" s="842"/>
      <c r="F8" s="837"/>
      <c r="G8" s="837"/>
      <c r="H8" s="837"/>
      <c r="I8" s="838"/>
      <c r="M8" s="842" t="s">
        <v>94</v>
      </c>
      <c r="O8" s="848"/>
      <c r="Y8" s="834"/>
      <c r="Z8" s="844"/>
      <c r="AA8" s="844"/>
      <c r="AB8" s="844"/>
      <c r="AJ8" s="829" t="str">
        <f>IF('Names of Bidder'!D7=1,'Names of Bidder'!D9&amp;" &amp; "&amp;'Names of Bidder'!D14,IF('Names of Bidder'!D7="2 or More",'Names of Bidder'!D9&amp;" , "&amp;'Names of Bidder'!D14&amp;" &amp; "&amp;'Names of Bidder'!D19,""))</f>
        <v/>
      </c>
    </row>
    <row r="9" spans="1:37">
      <c r="A9" s="837" t="s">
        <v>95</v>
      </c>
      <c r="B9" s="837"/>
      <c r="C9" s="842" t="str">
        <f>IF('Names of Bidder'!D10=0, "", 'Names of Bidder'!D10)</f>
        <v/>
      </c>
      <c r="D9" s="842"/>
      <c r="E9" s="842"/>
      <c r="F9" s="837"/>
      <c r="G9" s="837"/>
      <c r="H9" s="837"/>
      <c r="I9" s="838"/>
      <c r="M9" s="842" t="s">
        <v>96</v>
      </c>
      <c r="O9" s="848"/>
      <c r="Y9" s="834"/>
      <c r="Z9" s="844"/>
      <c r="AA9" s="844"/>
      <c r="AB9" s="844"/>
    </row>
    <row r="10" spans="1:37">
      <c r="A10" s="839"/>
      <c r="B10" s="839"/>
      <c r="C10" s="842" t="str">
        <f>IF('Names of Bidder'!D11=0, "", 'Names of Bidder'!D11)</f>
        <v/>
      </c>
      <c r="D10" s="842"/>
      <c r="E10" s="842"/>
      <c r="F10" s="839"/>
      <c r="G10" s="839"/>
      <c r="H10" s="839"/>
      <c r="I10" s="845"/>
      <c r="M10" s="842" t="s">
        <v>97</v>
      </c>
      <c r="O10" s="848"/>
      <c r="Y10" s="823"/>
      <c r="Z10" s="846"/>
      <c r="AA10" s="835"/>
      <c r="AB10" s="847"/>
    </row>
    <row r="11" spans="1:37">
      <c r="A11" s="839"/>
      <c r="B11" s="839"/>
      <c r="C11" s="1161" t="str">
        <f>IF('Names of Bidder'!D12=0, "", 'Names of Bidder'!D12)</f>
        <v/>
      </c>
      <c r="D11" s="1161"/>
      <c r="E11" s="1161"/>
      <c r="F11" s="839"/>
      <c r="G11" s="839"/>
      <c r="H11" s="839"/>
      <c r="I11" s="845"/>
      <c r="M11" s="842" t="s">
        <v>98</v>
      </c>
      <c r="O11" s="848"/>
      <c r="AG11" s="1163"/>
      <c r="AH11" s="1163"/>
    </row>
    <row r="12" spans="1:37">
      <c r="A12" s="839"/>
      <c r="B12" s="839"/>
      <c r="F12" s="839"/>
      <c r="G12" s="839"/>
      <c r="H12" s="839"/>
      <c r="I12" s="845"/>
      <c r="J12" s="839"/>
      <c r="K12" s="848"/>
      <c r="L12" s="848"/>
      <c r="M12" s="837"/>
      <c r="N12" s="900"/>
      <c r="O12" s="900"/>
      <c r="AI12" s="849"/>
    </row>
    <row r="13" spans="1:37" ht="23.25" customHeight="1">
      <c r="A13" s="1162" t="s">
        <v>99</v>
      </c>
      <c r="B13" s="1162"/>
      <c r="C13" s="1162"/>
      <c r="D13" s="1162"/>
      <c r="E13" s="1162"/>
      <c r="F13" s="1162"/>
      <c r="G13" s="1162"/>
      <c r="H13" s="1162"/>
      <c r="I13" s="1162"/>
      <c r="J13" s="1162"/>
      <c r="K13" s="1162"/>
      <c r="L13" s="1162"/>
      <c r="M13" s="1162"/>
      <c r="N13" s="1162"/>
      <c r="O13" s="1162"/>
      <c r="P13" s="850"/>
      <c r="Q13" s="850"/>
      <c r="R13" s="850"/>
      <c r="S13" s="851"/>
      <c r="T13" s="852"/>
      <c r="U13" s="852"/>
      <c r="V13" s="852"/>
      <c r="W13" s="852"/>
      <c r="AA13" s="827"/>
      <c r="AE13" s="826" t="s">
        <v>100</v>
      </c>
      <c r="AI13" s="849"/>
    </row>
    <row r="14" spans="1:37">
      <c r="A14" s="853"/>
      <c r="B14" s="853"/>
      <c r="C14" s="853"/>
      <c r="D14" s="853"/>
      <c r="E14" s="853"/>
      <c r="F14" s="853"/>
      <c r="G14" s="853"/>
      <c r="H14" s="853"/>
      <c r="I14" s="854"/>
      <c r="J14" s="853"/>
      <c r="K14" s="1017"/>
      <c r="L14" s="1017"/>
      <c r="M14" s="853"/>
      <c r="N14" s="1017"/>
      <c r="O14" s="1017"/>
      <c r="P14" s="850"/>
      <c r="Q14" s="850"/>
      <c r="R14" s="850"/>
      <c r="S14" s="851"/>
      <c r="T14" s="852"/>
      <c r="U14" s="852"/>
      <c r="V14" s="852"/>
      <c r="W14" s="852"/>
      <c r="AA14" s="827"/>
      <c r="AI14" s="849"/>
    </row>
    <row r="15" spans="1:37">
      <c r="L15" s="855" t="s">
        <v>101</v>
      </c>
      <c r="M15" s="855"/>
      <c r="Z15" s="1164"/>
      <c r="AA15" s="1164"/>
      <c r="AC15" s="1165"/>
      <c r="AD15" s="1165"/>
      <c r="AE15" s="826" t="s">
        <v>102</v>
      </c>
      <c r="AG15" s="1163"/>
      <c r="AH15" s="1163"/>
    </row>
    <row r="16" spans="1:37" ht="104.25" customHeight="1">
      <c r="A16" s="981" t="s">
        <v>103</v>
      </c>
      <c r="B16" s="981" t="s">
        <v>104</v>
      </c>
      <c r="C16" s="981" t="s">
        <v>105</v>
      </c>
      <c r="D16" s="981" t="s">
        <v>106</v>
      </c>
      <c r="E16" s="981" t="s">
        <v>107</v>
      </c>
      <c r="F16" s="981" t="s">
        <v>108</v>
      </c>
      <c r="G16" s="981" t="s">
        <v>109</v>
      </c>
      <c r="H16" s="981" t="s">
        <v>110</v>
      </c>
      <c r="I16" s="982" t="s">
        <v>111</v>
      </c>
      <c r="J16" s="983" t="s">
        <v>112</v>
      </c>
      <c r="K16" s="984" t="s">
        <v>113</v>
      </c>
      <c r="L16" s="984" t="s">
        <v>114</v>
      </c>
      <c r="M16" s="981" t="s">
        <v>115</v>
      </c>
      <c r="N16" s="981" t="s">
        <v>116</v>
      </c>
      <c r="O16" s="981" t="s">
        <v>117</v>
      </c>
      <c r="Z16" s="856"/>
      <c r="AA16" s="856"/>
      <c r="AC16" s="856"/>
      <c r="AD16" s="856"/>
    </row>
    <row r="17" spans="1:30">
      <c r="A17" s="985">
        <v>1</v>
      </c>
      <c r="B17" s="986">
        <v>2</v>
      </c>
      <c r="C17" s="986">
        <v>3</v>
      </c>
      <c r="D17" s="986">
        <v>4</v>
      </c>
      <c r="E17" s="986">
        <v>5</v>
      </c>
      <c r="F17" s="986">
        <v>6</v>
      </c>
      <c r="G17" s="986">
        <v>7</v>
      </c>
      <c r="H17" s="986">
        <v>8</v>
      </c>
      <c r="I17" s="986">
        <v>9</v>
      </c>
      <c r="J17" s="984">
        <v>10</v>
      </c>
      <c r="K17" s="984">
        <v>11</v>
      </c>
      <c r="L17" s="984">
        <v>12</v>
      </c>
      <c r="M17" s="984">
        <v>13</v>
      </c>
      <c r="N17" s="984" t="s">
        <v>118</v>
      </c>
      <c r="O17" s="987">
        <v>15</v>
      </c>
      <c r="Z17" s="857"/>
      <c r="AA17" s="857"/>
      <c r="AC17" s="857"/>
      <c r="AD17" s="857"/>
    </row>
    <row r="18" spans="1:30">
      <c r="A18" s="986"/>
      <c r="B18" s="986"/>
      <c r="C18" s="986"/>
      <c r="D18" s="986"/>
      <c r="E18" s="986"/>
      <c r="F18" s="986"/>
      <c r="G18" s="986"/>
      <c r="H18" s="986"/>
      <c r="I18" s="986"/>
      <c r="J18" s="984"/>
      <c r="K18" s="984"/>
      <c r="L18" s="984"/>
      <c r="M18" s="984"/>
      <c r="N18" s="984"/>
      <c r="O18" s="1058"/>
      <c r="Z18" s="857"/>
      <c r="AA18" s="857"/>
      <c r="AC18" s="857"/>
      <c r="AD18" s="857"/>
    </row>
    <row r="19" spans="1:30" s="826" customFormat="1" ht="86.25" customHeight="1">
      <c r="A19" s="861">
        <v>1</v>
      </c>
      <c r="B19" s="861">
        <v>7000030065</v>
      </c>
      <c r="C19" s="861">
        <v>20</v>
      </c>
      <c r="D19" s="861" t="s">
        <v>119</v>
      </c>
      <c r="E19" s="861">
        <v>1000015274</v>
      </c>
      <c r="F19" s="861">
        <v>73082011</v>
      </c>
      <c r="G19" s="1005"/>
      <c r="H19">
        <v>18</v>
      </c>
      <c r="I19" s="1006"/>
      <c r="J19" s="861" t="s">
        <v>120</v>
      </c>
      <c r="K19" s="1016" t="s">
        <v>121</v>
      </c>
      <c r="L19" s="1016">
        <v>866</v>
      </c>
      <c r="M19" s="1007"/>
      <c r="N19" s="1018" t="str">
        <f t="shared" ref="N19:N34" si="0">IF(M19=0, "Included",IF(ISERROR(L19*M19), M19, L19*M19))</f>
        <v>Included</v>
      </c>
      <c r="O19" s="1019">
        <f t="shared" ref="O19:O34" si="1">R19</f>
        <v>0</v>
      </c>
      <c r="P19" s="825"/>
      <c r="Q19" s="279">
        <f t="shared" ref="Q19:Q34" si="2">IF(N19="Included",0,N19)</f>
        <v>0</v>
      </c>
      <c r="R19" s="860">
        <f>IF(I19="", H19*Q19/100,I19*Q19)</f>
        <v>0</v>
      </c>
      <c r="S19" s="825"/>
      <c r="T19" s="858"/>
      <c r="U19" s="825"/>
      <c r="V19" s="859"/>
      <c r="W19" s="825"/>
      <c r="X19" s="825"/>
      <c r="Y19" s="825"/>
    </row>
    <row r="20" spans="1:30" s="826" customFormat="1" ht="88.5" customHeight="1">
      <c r="A20" s="861">
        <v>2</v>
      </c>
      <c r="B20" s="861">
        <v>7000030065</v>
      </c>
      <c r="C20" s="861">
        <v>30</v>
      </c>
      <c r="D20" s="861" t="s">
        <v>119</v>
      </c>
      <c r="E20" s="861">
        <v>1000013472</v>
      </c>
      <c r="F20" s="861">
        <v>73181500</v>
      </c>
      <c r="G20" s="1005"/>
      <c r="H20">
        <v>18</v>
      </c>
      <c r="I20" s="1006"/>
      <c r="J20" s="861" t="s">
        <v>122</v>
      </c>
      <c r="K20" s="1016" t="s">
        <v>121</v>
      </c>
      <c r="L20" s="1016">
        <v>61</v>
      </c>
      <c r="M20" s="1007"/>
      <c r="N20" s="1018" t="str">
        <f t="shared" si="0"/>
        <v>Included</v>
      </c>
      <c r="O20" s="1019">
        <f t="shared" si="1"/>
        <v>0</v>
      </c>
      <c r="P20" s="825"/>
      <c r="Q20" s="279">
        <f t="shared" si="2"/>
        <v>0</v>
      </c>
      <c r="R20" s="860">
        <f t="shared" ref="R20:R43" si="3">IF(I20="", H20*Q20/100,I20*Q20)</f>
        <v>0</v>
      </c>
      <c r="S20" s="825"/>
      <c r="T20" s="858"/>
      <c r="U20" s="825"/>
      <c r="V20" s="859"/>
      <c r="W20" s="825"/>
      <c r="X20" s="825"/>
      <c r="Y20" s="825"/>
    </row>
    <row r="21" spans="1:30" s="826" customFormat="1" ht="80.25" customHeight="1">
      <c r="A21" s="861">
        <f>A20+1</f>
        <v>3</v>
      </c>
      <c r="B21" s="861">
        <v>7000030065</v>
      </c>
      <c r="C21" s="861">
        <v>40</v>
      </c>
      <c r="D21" s="861" t="s">
        <v>119</v>
      </c>
      <c r="E21" s="861">
        <v>1000013393</v>
      </c>
      <c r="F21" s="861">
        <v>73082011</v>
      </c>
      <c r="G21" s="1005"/>
      <c r="H21">
        <v>18</v>
      </c>
      <c r="I21" s="1006"/>
      <c r="J21" s="861" t="s">
        <v>123</v>
      </c>
      <c r="K21" s="1016" t="s">
        <v>121</v>
      </c>
      <c r="L21" s="1016">
        <v>39</v>
      </c>
      <c r="M21" s="1007"/>
      <c r="N21" s="1018" t="str">
        <f t="shared" si="0"/>
        <v>Included</v>
      </c>
      <c r="O21" s="1019">
        <f t="shared" si="1"/>
        <v>0</v>
      </c>
      <c r="P21" s="825"/>
      <c r="Q21" s="279">
        <f t="shared" si="2"/>
        <v>0</v>
      </c>
      <c r="R21" s="860">
        <f t="shared" si="3"/>
        <v>0</v>
      </c>
      <c r="S21" s="825"/>
      <c r="T21" s="858"/>
      <c r="U21" s="825"/>
      <c r="V21" s="859"/>
      <c r="W21" s="825"/>
      <c r="X21" s="825"/>
      <c r="Y21" s="825"/>
    </row>
    <row r="22" spans="1:30" s="826" customFormat="1" ht="81" customHeight="1">
      <c r="A22" s="861">
        <f t="shared" ref="A22:A85" si="4">A21+1</f>
        <v>4</v>
      </c>
      <c r="B22" s="861">
        <v>7000030065</v>
      </c>
      <c r="C22" s="861">
        <v>50</v>
      </c>
      <c r="D22" s="861" t="s">
        <v>119</v>
      </c>
      <c r="E22" s="861">
        <v>1000007847</v>
      </c>
      <c r="F22" s="861">
        <v>73181500</v>
      </c>
      <c r="G22" s="1005"/>
      <c r="H22">
        <v>18</v>
      </c>
      <c r="I22" s="1006"/>
      <c r="J22" s="861" t="s">
        <v>124</v>
      </c>
      <c r="K22" s="1016" t="s">
        <v>121</v>
      </c>
      <c r="L22" s="1016">
        <v>1</v>
      </c>
      <c r="M22" s="1007"/>
      <c r="N22" s="1018" t="str">
        <f t="shared" si="0"/>
        <v>Included</v>
      </c>
      <c r="O22" s="1019">
        <f t="shared" si="1"/>
        <v>0</v>
      </c>
      <c r="P22" s="825"/>
      <c r="Q22" s="279">
        <f t="shared" si="2"/>
        <v>0</v>
      </c>
      <c r="R22" s="860">
        <f t="shared" si="3"/>
        <v>0</v>
      </c>
      <c r="S22" s="825"/>
      <c r="T22" s="858"/>
      <c r="U22" s="825"/>
      <c r="V22" s="859"/>
      <c r="W22" s="825"/>
      <c r="X22" s="825"/>
      <c r="Y22" s="825"/>
    </row>
    <row r="23" spans="1:30" s="826" customFormat="1" ht="45.75" customHeight="1">
      <c r="A23" s="861">
        <f t="shared" si="4"/>
        <v>5</v>
      </c>
      <c r="B23" s="861">
        <v>7000030065</v>
      </c>
      <c r="C23" s="861">
        <v>60</v>
      </c>
      <c r="D23" s="861" t="s">
        <v>119</v>
      </c>
      <c r="E23" s="861">
        <v>1000015276</v>
      </c>
      <c r="F23" s="861">
        <v>73082011</v>
      </c>
      <c r="G23" s="1005"/>
      <c r="H23">
        <v>18</v>
      </c>
      <c r="I23" s="1006"/>
      <c r="J23" s="861" t="s">
        <v>125</v>
      </c>
      <c r="K23" s="1016" t="s">
        <v>121</v>
      </c>
      <c r="L23" s="1016">
        <v>5</v>
      </c>
      <c r="M23" s="1007"/>
      <c r="N23" s="1018" t="str">
        <f t="shared" si="0"/>
        <v>Included</v>
      </c>
      <c r="O23" s="1019">
        <f t="shared" si="1"/>
        <v>0</v>
      </c>
      <c r="P23" s="825"/>
      <c r="Q23" s="279">
        <f t="shared" si="2"/>
        <v>0</v>
      </c>
      <c r="R23" s="860">
        <f t="shared" si="3"/>
        <v>0</v>
      </c>
      <c r="S23" s="825"/>
      <c r="T23" s="858"/>
      <c r="U23" s="825"/>
      <c r="V23" s="859"/>
      <c r="W23" s="825"/>
      <c r="X23" s="825"/>
      <c r="Y23" s="825"/>
    </row>
    <row r="24" spans="1:30" s="826" customFormat="1" ht="45.75" customHeight="1">
      <c r="A24" s="861">
        <f t="shared" si="4"/>
        <v>6</v>
      </c>
      <c r="B24" s="861">
        <v>7000030065</v>
      </c>
      <c r="C24" s="861">
        <v>10</v>
      </c>
      <c r="D24" s="861" t="s">
        <v>119</v>
      </c>
      <c r="E24" s="861">
        <v>1000013391</v>
      </c>
      <c r="F24" s="861">
        <v>73082011</v>
      </c>
      <c r="G24" s="1005"/>
      <c r="H24">
        <v>18</v>
      </c>
      <c r="I24" s="1006"/>
      <c r="J24" s="861" t="s">
        <v>126</v>
      </c>
      <c r="K24" s="1016" t="s">
        <v>121</v>
      </c>
      <c r="L24" s="1016">
        <v>349</v>
      </c>
      <c r="M24" s="1007"/>
      <c r="N24" s="1018" t="str">
        <f t="shared" si="0"/>
        <v>Included</v>
      </c>
      <c r="O24" s="1019">
        <f t="shared" si="1"/>
        <v>0</v>
      </c>
      <c r="P24" s="825"/>
      <c r="Q24" s="279">
        <f t="shared" si="2"/>
        <v>0</v>
      </c>
      <c r="R24" s="860">
        <f t="shared" si="3"/>
        <v>0</v>
      </c>
      <c r="S24" s="825"/>
      <c r="T24" s="858"/>
      <c r="U24" s="825"/>
      <c r="V24" s="859"/>
      <c r="W24" s="825"/>
      <c r="X24" s="825"/>
      <c r="Y24" s="825"/>
    </row>
    <row r="25" spans="1:30" s="826" customFormat="1" ht="83.25" customHeight="1">
      <c r="A25" s="861">
        <f t="shared" si="4"/>
        <v>7</v>
      </c>
      <c r="B25" s="861">
        <v>7000030065</v>
      </c>
      <c r="C25" s="861">
        <v>70</v>
      </c>
      <c r="D25" s="861" t="s">
        <v>127</v>
      </c>
      <c r="E25" s="861">
        <v>1000009321</v>
      </c>
      <c r="F25" s="861">
        <v>85469090</v>
      </c>
      <c r="G25" s="1005"/>
      <c r="H25">
        <v>18</v>
      </c>
      <c r="I25" s="1006"/>
      <c r="J25" s="861" t="s">
        <v>128</v>
      </c>
      <c r="K25" s="1016" t="s">
        <v>129</v>
      </c>
      <c r="L25" s="1016">
        <v>1424</v>
      </c>
      <c r="M25" s="1007"/>
      <c r="N25" s="1018" t="str">
        <f t="shared" si="0"/>
        <v>Included</v>
      </c>
      <c r="O25" s="1019">
        <f t="shared" si="1"/>
        <v>0</v>
      </c>
      <c r="P25" s="825"/>
      <c r="Q25" s="279">
        <f t="shared" si="2"/>
        <v>0</v>
      </c>
      <c r="R25" s="860">
        <f t="shared" si="3"/>
        <v>0</v>
      </c>
      <c r="S25" s="825"/>
      <c r="T25" s="858"/>
      <c r="U25" s="825"/>
      <c r="V25" s="859"/>
      <c r="W25" s="825"/>
      <c r="X25" s="825"/>
      <c r="Y25" s="825"/>
    </row>
    <row r="26" spans="1:30" s="826" customFormat="1" ht="81.75" customHeight="1">
      <c r="A26" s="861">
        <f t="shared" si="4"/>
        <v>8</v>
      </c>
      <c r="B26" s="861">
        <v>7000030065</v>
      </c>
      <c r="C26" s="861">
        <v>80</v>
      </c>
      <c r="D26" s="861" t="s">
        <v>127</v>
      </c>
      <c r="E26" s="861">
        <v>1000033771</v>
      </c>
      <c r="F26" s="861">
        <v>85469090</v>
      </c>
      <c r="G26" s="1005"/>
      <c r="H26">
        <v>18</v>
      </c>
      <c r="I26" s="1006"/>
      <c r="J26" s="861" t="s">
        <v>130</v>
      </c>
      <c r="K26" s="1016" t="s">
        <v>131</v>
      </c>
      <c r="L26" s="1016">
        <v>436</v>
      </c>
      <c r="M26" s="1007"/>
      <c r="N26" s="1018" t="str">
        <f t="shared" si="0"/>
        <v>Included</v>
      </c>
      <c r="O26" s="1019">
        <f t="shared" si="1"/>
        <v>0</v>
      </c>
      <c r="P26" s="825"/>
      <c r="Q26" s="279">
        <f t="shared" si="2"/>
        <v>0</v>
      </c>
      <c r="R26" s="860">
        <f t="shared" si="3"/>
        <v>0</v>
      </c>
      <c r="S26" s="825"/>
      <c r="T26" s="858"/>
      <c r="U26" s="825"/>
      <c r="V26" s="859"/>
      <c r="W26" s="825"/>
      <c r="X26" s="825"/>
      <c r="Y26" s="825"/>
    </row>
    <row r="27" spans="1:30" s="826" customFormat="1" ht="85.5" customHeight="1">
      <c r="A27" s="861">
        <f t="shared" si="4"/>
        <v>9</v>
      </c>
      <c r="B27" s="861">
        <v>7000030065</v>
      </c>
      <c r="C27" s="861">
        <v>90</v>
      </c>
      <c r="D27" s="861" t="s">
        <v>132</v>
      </c>
      <c r="E27" s="861">
        <v>1000033675</v>
      </c>
      <c r="F27" s="861">
        <v>76149000</v>
      </c>
      <c r="G27" s="1005"/>
      <c r="H27">
        <v>18</v>
      </c>
      <c r="I27" s="1006"/>
      <c r="J27" s="861" t="s">
        <v>133</v>
      </c>
      <c r="K27" s="1016" t="s">
        <v>134</v>
      </c>
      <c r="L27" s="1016">
        <v>214</v>
      </c>
      <c r="M27" s="1007"/>
      <c r="N27" s="1018" t="str">
        <f t="shared" si="0"/>
        <v>Included</v>
      </c>
      <c r="O27" s="1019">
        <f t="shared" si="1"/>
        <v>0</v>
      </c>
      <c r="P27" s="825"/>
      <c r="Q27" s="279">
        <f t="shared" si="2"/>
        <v>0</v>
      </c>
      <c r="R27" s="860">
        <f t="shared" si="3"/>
        <v>0</v>
      </c>
      <c r="S27" s="825"/>
      <c r="T27" s="858"/>
      <c r="U27" s="825"/>
      <c r="V27" s="859"/>
      <c r="W27" s="825"/>
      <c r="X27" s="825"/>
      <c r="Y27" s="825"/>
    </row>
    <row r="28" spans="1:30" s="826" customFormat="1" ht="80.25" customHeight="1">
      <c r="A28" s="861">
        <f t="shared" si="4"/>
        <v>10</v>
      </c>
      <c r="B28" s="861">
        <v>7000030065</v>
      </c>
      <c r="C28" s="861">
        <v>100</v>
      </c>
      <c r="D28" s="861" t="s">
        <v>135</v>
      </c>
      <c r="E28" s="861">
        <v>1000033674</v>
      </c>
      <c r="F28" s="861">
        <v>73082011</v>
      </c>
      <c r="G28" s="1005"/>
      <c r="H28">
        <v>18</v>
      </c>
      <c r="I28" s="1006"/>
      <c r="J28" s="861" t="s">
        <v>136</v>
      </c>
      <c r="K28" s="1016" t="s">
        <v>131</v>
      </c>
      <c r="L28" s="1016">
        <v>1668</v>
      </c>
      <c r="M28" s="1007"/>
      <c r="N28" s="1018" t="str">
        <f t="shared" si="0"/>
        <v>Included</v>
      </c>
      <c r="O28" s="1019">
        <f t="shared" si="1"/>
        <v>0</v>
      </c>
      <c r="P28" s="825"/>
      <c r="Q28" s="279">
        <f t="shared" si="2"/>
        <v>0</v>
      </c>
      <c r="R28" s="860">
        <f t="shared" si="3"/>
        <v>0</v>
      </c>
      <c r="S28" s="825"/>
      <c r="T28" s="858"/>
      <c r="U28" s="825"/>
      <c r="V28" s="859"/>
      <c r="W28" s="825"/>
      <c r="X28" s="825"/>
      <c r="Y28" s="825"/>
    </row>
    <row r="29" spans="1:30" s="826" customFormat="1" ht="53.25" customHeight="1">
      <c r="A29" s="861">
        <f t="shared" si="4"/>
        <v>11</v>
      </c>
      <c r="B29" s="861">
        <v>7000030065</v>
      </c>
      <c r="C29" s="861">
        <v>110</v>
      </c>
      <c r="D29" s="861" t="s">
        <v>135</v>
      </c>
      <c r="E29" s="861">
        <v>1000053285</v>
      </c>
      <c r="F29" s="861">
        <v>73082011</v>
      </c>
      <c r="G29" s="1005"/>
      <c r="H29">
        <v>18</v>
      </c>
      <c r="I29" s="1006"/>
      <c r="J29" s="861" t="s">
        <v>137</v>
      </c>
      <c r="K29" s="1016" t="s">
        <v>131</v>
      </c>
      <c r="L29" s="1016">
        <v>1476</v>
      </c>
      <c r="M29" s="1007"/>
      <c r="N29" s="1018" t="str">
        <f t="shared" si="0"/>
        <v>Included</v>
      </c>
      <c r="O29" s="1019">
        <f t="shared" si="1"/>
        <v>0</v>
      </c>
      <c r="P29" s="825"/>
      <c r="Q29" s="279">
        <f t="shared" si="2"/>
        <v>0</v>
      </c>
      <c r="R29" s="860">
        <f t="shared" si="3"/>
        <v>0</v>
      </c>
      <c r="S29" s="825"/>
      <c r="T29" s="858"/>
      <c r="U29" s="825"/>
      <c r="V29" s="859"/>
      <c r="W29" s="825"/>
      <c r="X29" s="825"/>
      <c r="Y29" s="825"/>
    </row>
    <row r="30" spans="1:30" s="826" customFormat="1" ht="45.75" customHeight="1">
      <c r="A30" s="861">
        <f t="shared" si="4"/>
        <v>12</v>
      </c>
      <c r="B30" s="861">
        <v>7000030065</v>
      </c>
      <c r="C30" s="861">
        <v>120</v>
      </c>
      <c r="D30" s="861" t="s">
        <v>135</v>
      </c>
      <c r="E30" s="861">
        <v>1000053283</v>
      </c>
      <c r="F30" s="861">
        <v>73082011</v>
      </c>
      <c r="G30" s="1005"/>
      <c r="H30">
        <v>18</v>
      </c>
      <c r="I30" s="1006"/>
      <c r="J30" s="861" t="s">
        <v>138</v>
      </c>
      <c r="K30" s="1016" t="s">
        <v>131</v>
      </c>
      <c r="L30" s="1016">
        <v>192</v>
      </c>
      <c r="M30" s="1007"/>
      <c r="N30" s="1018" t="str">
        <f t="shared" si="0"/>
        <v>Included</v>
      </c>
      <c r="O30" s="1019">
        <f t="shared" si="1"/>
        <v>0</v>
      </c>
      <c r="P30" s="825"/>
      <c r="Q30" s="279">
        <f t="shared" si="2"/>
        <v>0</v>
      </c>
      <c r="R30" s="860">
        <f t="shared" si="3"/>
        <v>0</v>
      </c>
      <c r="S30" s="825"/>
      <c r="T30" s="858"/>
      <c r="U30" s="825"/>
      <c r="V30" s="859"/>
      <c r="W30" s="825"/>
      <c r="X30" s="825"/>
      <c r="Y30" s="825"/>
    </row>
    <row r="31" spans="1:30" s="826" customFormat="1" ht="45.75" customHeight="1">
      <c r="A31" s="861">
        <f t="shared" si="4"/>
        <v>13</v>
      </c>
      <c r="B31" s="861">
        <v>7000030065</v>
      </c>
      <c r="C31" s="861">
        <v>130</v>
      </c>
      <c r="D31" s="861" t="s">
        <v>139</v>
      </c>
      <c r="E31" s="861">
        <v>1000033694</v>
      </c>
      <c r="F31" s="861">
        <v>76169990</v>
      </c>
      <c r="G31" s="1005"/>
      <c r="H31">
        <v>18</v>
      </c>
      <c r="I31" s="1006"/>
      <c r="J31" s="861" t="s">
        <v>140</v>
      </c>
      <c r="K31" s="1016" t="s">
        <v>131</v>
      </c>
      <c r="L31" s="1016">
        <v>112</v>
      </c>
      <c r="M31" s="1007"/>
      <c r="N31" s="1018" t="str">
        <f t="shared" si="0"/>
        <v>Included</v>
      </c>
      <c r="O31" s="1019">
        <f t="shared" si="1"/>
        <v>0</v>
      </c>
      <c r="P31" s="825"/>
      <c r="Q31" s="279">
        <f t="shared" si="2"/>
        <v>0</v>
      </c>
      <c r="R31" s="860">
        <f t="shared" si="3"/>
        <v>0</v>
      </c>
      <c r="S31" s="825"/>
      <c r="T31" s="858"/>
      <c r="U31" s="825"/>
      <c r="V31" s="859"/>
      <c r="W31" s="825"/>
      <c r="X31" s="825"/>
      <c r="Y31" s="825"/>
    </row>
    <row r="32" spans="1:30" s="826" customFormat="1" ht="45.75" customHeight="1">
      <c r="A32" s="861">
        <f t="shared" si="4"/>
        <v>14</v>
      </c>
      <c r="B32" s="861">
        <v>7000030065</v>
      </c>
      <c r="C32" s="861">
        <v>140</v>
      </c>
      <c r="D32" s="861" t="s">
        <v>139</v>
      </c>
      <c r="E32" s="861">
        <v>1000033695</v>
      </c>
      <c r="F32" s="861">
        <v>76169990</v>
      </c>
      <c r="G32" s="1005"/>
      <c r="H32">
        <v>18</v>
      </c>
      <c r="I32" s="1006"/>
      <c r="J32" s="861" t="s">
        <v>141</v>
      </c>
      <c r="K32" s="1016" t="s">
        <v>131</v>
      </c>
      <c r="L32" s="1016">
        <v>37</v>
      </c>
      <c r="M32" s="1007"/>
      <c r="N32" s="1018" t="str">
        <f t="shared" si="0"/>
        <v>Included</v>
      </c>
      <c r="O32" s="1019">
        <f t="shared" si="1"/>
        <v>0</v>
      </c>
      <c r="P32" s="825"/>
      <c r="Q32" s="279">
        <f t="shared" si="2"/>
        <v>0</v>
      </c>
      <c r="R32" s="860">
        <f t="shared" si="3"/>
        <v>0</v>
      </c>
      <c r="S32" s="825"/>
      <c r="T32" s="858"/>
      <c r="U32" s="825"/>
      <c r="V32" s="859"/>
      <c r="W32" s="825"/>
      <c r="X32" s="825"/>
      <c r="Y32" s="825"/>
    </row>
    <row r="33" spans="1:25" s="826" customFormat="1" ht="45.75" customHeight="1">
      <c r="A33" s="861">
        <f t="shared" si="4"/>
        <v>15</v>
      </c>
      <c r="B33" s="861">
        <v>7000030065</v>
      </c>
      <c r="C33" s="861">
        <v>150</v>
      </c>
      <c r="D33" s="861" t="s">
        <v>139</v>
      </c>
      <c r="E33" s="861">
        <v>1000033696</v>
      </c>
      <c r="F33" s="861">
        <v>73082011</v>
      </c>
      <c r="G33" s="1005"/>
      <c r="H33">
        <v>18</v>
      </c>
      <c r="I33" s="1006"/>
      <c r="J33" s="861" t="s">
        <v>142</v>
      </c>
      <c r="K33" s="1016" t="s">
        <v>131</v>
      </c>
      <c r="L33" s="1016">
        <v>3336</v>
      </c>
      <c r="M33" s="1007"/>
      <c r="N33" s="1018" t="str">
        <f t="shared" si="0"/>
        <v>Included</v>
      </c>
      <c r="O33" s="1019">
        <f t="shared" si="1"/>
        <v>0</v>
      </c>
      <c r="P33" s="825"/>
      <c r="Q33" s="279">
        <f t="shared" si="2"/>
        <v>0</v>
      </c>
      <c r="R33" s="860">
        <f t="shared" si="3"/>
        <v>0</v>
      </c>
      <c r="S33" s="825"/>
      <c r="T33" s="858"/>
      <c r="U33" s="825"/>
      <c r="V33" s="859"/>
      <c r="W33" s="825"/>
      <c r="X33" s="825"/>
      <c r="Y33" s="825"/>
    </row>
    <row r="34" spans="1:25" s="826" customFormat="1" ht="45.75" customHeight="1">
      <c r="A34" s="861">
        <f t="shared" si="4"/>
        <v>16</v>
      </c>
      <c r="B34" s="861">
        <v>7000030065</v>
      </c>
      <c r="C34" s="861">
        <v>160</v>
      </c>
      <c r="D34" s="861" t="s">
        <v>139</v>
      </c>
      <c r="E34" s="861">
        <v>8000002295</v>
      </c>
      <c r="F34" s="861">
        <v>85389000</v>
      </c>
      <c r="G34" s="1005"/>
      <c r="H34">
        <v>18</v>
      </c>
      <c r="I34" s="1006"/>
      <c r="J34" s="861" t="s">
        <v>143</v>
      </c>
      <c r="K34" s="1016" t="s">
        <v>144</v>
      </c>
      <c r="L34" s="1016">
        <v>1</v>
      </c>
      <c r="M34" s="1007"/>
      <c r="N34" s="1018" t="str">
        <f t="shared" si="0"/>
        <v>Included</v>
      </c>
      <c r="O34" s="1019">
        <f t="shared" si="1"/>
        <v>0</v>
      </c>
      <c r="P34" s="825"/>
      <c r="Q34" s="279">
        <f t="shared" si="2"/>
        <v>0</v>
      </c>
      <c r="R34" s="860">
        <f t="shared" si="3"/>
        <v>0</v>
      </c>
      <c r="S34" s="825"/>
      <c r="T34" s="858"/>
      <c r="U34" s="825"/>
      <c r="V34" s="859"/>
      <c r="W34" s="825"/>
      <c r="X34" s="825"/>
      <c r="Y34" s="825"/>
    </row>
    <row r="35" spans="1:25" s="826" customFormat="1" ht="48" customHeight="1">
      <c r="A35" s="861">
        <f t="shared" si="4"/>
        <v>17</v>
      </c>
      <c r="B35" s="861">
        <v>7000030065</v>
      </c>
      <c r="C35" s="861">
        <v>170</v>
      </c>
      <c r="D35" s="861" t="s">
        <v>145</v>
      </c>
      <c r="E35" s="861">
        <v>1000017587</v>
      </c>
      <c r="F35" s="861">
        <v>73082011</v>
      </c>
      <c r="G35" s="1005"/>
      <c r="H35">
        <v>18</v>
      </c>
      <c r="I35" s="1006"/>
      <c r="J35" s="861" t="s">
        <v>146</v>
      </c>
      <c r="K35" s="1016" t="s">
        <v>129</v>
      </c>
      <c r="L35" s="1016">
        <v>2</v>
      </c>
      <c r="M35" s="1007"/>
      <c r="N35" s="1018" t="str">
        <f t="shared" ref="N35:N43" si="5">IF(M35=0, "Included",IF(ISERROR(L35*M35), M35, L35*M35))</f>
        <v>Included</v>
      </c>
      <c r="O35" s="1019">
        <f t="shared" ref="O35:O43" si="6">R35</f>
        <v>0</v>
      </c>
      <c r="P35" s="825"/>
      <c r="Q35" s="279">
        <f t="shared" ref="Q35:Q43" si="7">IF(N35="Included",0,N35)</f>
        <v>0</v>
      </c>
      <c r="R35" s="860">
        <f t="shared" si="3"/>
        <v>0</v>
      </c>
      <c r="S35" s="825"/>
      <c r="T35" s="858"/>
      <c r="U35" s="825"/>
      <c r="V35" s="859"/>
      <c r="W35" s="825"/>
      <c r="X35" s="825"/>
      <c r="Y35" s="825"/>
    </row>
    <row r="36" spans="1:25" s="826" customFormat="1" ht="49.5" customHeight="1">
      <c r="A36" s="861">
        <f t="shared" si="4"/>
        <v>18</v>
      </c>
      <c r="B36" s="861">
        <v>7000030065</v>
      </c>
      <c r="C36" s="861">
        <v>180</v>
      </c>
      <c r="D36" s="861" t="s">
        <v>145</v>
      </c>
      <c r="E36" s="861">
        <v>1000045873</v>
      </c>
      <c r="F36" s="861">
        <v>73082011</v>
      </c>
      <c r="G36" s="1005"/>
      <c r="H36">
        <v>18</v>
      </c>
      <c r="I36" s="1006"/>
      <c r="J36" s="861" t="s">
        <v>147</v>
      </c>
      <c r="K36" s="1016" t="s">
        <v>129</v>
      </c>
      <c r="L36" s="1016">
        <v>1</v>
      </c>
      <c r="M36" s="1007"/>
      <c r="N36" s="1018" t="str">
        <f t="shared" si="5"/>
        <v>Included</v>
      </c>
      <c r="O36" s="1019">
        <f t="shared" si="6"/>
        <v>0</v>
      </c>
      <c r="P36" s="825"/>
      <c r="Q36" s="279">
        <f t="shared" si="7"/>
        <v>0</v>
      </c>
      <c r="R36" s="860">
        <f t="shared" si="3"/>
        <v>0</v>
      </c>
      <c r="S36" s="825"/>
      <c r="T36" s="858"/>
      <c r="U36" s="825"/>
      <c r="V36" s="859"/>
      <c r="W36" s="825"/>
      <c r="X36" s="825"/>
      <c r="Y36" s="825"/>
    </row>
    <row r="37" spans="1:25" s="826" customFormat="1" ht="45" customHeight="1">
      <c r="A37" s="861">
        <f>A36+1</f>
        <v>19</v>
      </c>
      <c r="B37" s="861">
        <v>7000030065</v>
      </c>
      <c r="C37" s="861">
        <v>190</v>
      </c>
      <c r="D37" s="861" t="s">
        <v>145</v>
      </c>
      <c r="E37" s="861">
        <v>1000019718</v>
      </c>
      <c r="F37" s="861">
        <v>73082011</v>
      </c>
      <c r="G37" s="1005"/>
      <c r="H37">
        <v>18</v>
      </c>
      <c r="I37" s="1006"/>
      <c r="J37" s="861" t="s">
        <v>148</v>
      </c>
      <c r="K37" s="1016" t="s">
        <v>129</v>
      </c>
      <c r="L37" s="1016">
        <v>1</v>
      </c>
      <c r="M37" s="1007"/>
      <c r="N37" s="1018" t="str">
        <f t="shared" si="5"/>
        <v>Included</v>
      </c>
      <c r="O37" s="1019">
        <f t="shared" si="6"/>
        <v>0</v>
      </c>
      <c r="P37" s="825"/>
      <c r="Q37" s="279">
        <f t="shared" si="7"/>
        <v>0</v>
      </c>
      <c r="R37" s="860">
        <f t="shared" si="3"/>
        <v>0</v>
      </c>
      <c r="S37" s="825"/>
      <c r="T37" s="858"/>
      <c r="U37" s="825"/>
      <c r="V37" s="859"/>
      <c r="W37" s="825"/>
      <c r="X37" s="825"/>
      <c r="Y37" s="825"/>
    </row>
    <row r="38" spans="1:25" s="826" customFormat="1" ht="45" customHeight="1">
      <c r="A38" s="861">
        <f t="shared" si="4"/>
        <v>20</v>
      </c>
      <c r="B38" s="861">
        <v>7000030065</v>
      </c>
      <c r="C38" s="861">
        <v>200</v>
      </c>
      <c r="D38" s="861" t="s">
        <v>145</v>
      </c>
      <c r="E38" s="861">
        <v>1000019717</v>
      </c>
      <c r="F38" s="861">
        <v>73082011</v>
      </c>
      <c r="G38" s="1005"/>
      <c r="H38">
        <v>18</v>
      </c>
      <c r="I38" s="1006"/>
      <c r="J38" s="861" t="s">
        <v>149</v>
      </c>
      <c r="K38" s="1016" t="s">
        <v>129</v>
      </c>
      <c r="L38" s="1016">
        <v>5</v>
      </c>
      <c r="M38" s="1007"/>
      <c r="N38" s="1018" t="str">
        <f t="shared" si="5"/>
        <v>Included</v>
      </c>
      <c r="O38" s="1019">
        <f t="shared" si="6"/>
        <v>0</v>
      </c>
      <c r="P38" s="825"/>
      <c r="Q38" s="279">
        <f t="shared" si="7"/>
        <v>0</v>
      </c>
      <c r="R38" s="860">
        <f t="shared" si="3"/>
        <v>0</v>
      </c>
      <c r="S38" s="825"/>
      <c r="T38" s="858"/>
      <c r="U38" s="825"/>
      <c r="V38" s="859"/>
      <c r="W38" s="825"/>
      <c r="X38" s="825"/>
      <c r="Y38" s="825"/>
    </row>
    <row r="39" spans="1:25" s="826" customFormat="1" ht="45" customHeight="1">
      <c r="A39" s="861">
        <f t="shared" si="4"/>
        <v>21</v>
      </c>
      <c r="B39" s="861">
        <v>7000030065</v>
      </c>
      <c r="C39" s="861">
        <v>210</v>
      </c>
      <c r="D39" s="861" t="s">
        <v>145</v>
      </c>
      <c r="E39" s="861">
        <v>1000038340</v>
      </c>
      <c r="F39" s="861">
        <v>73082011</v>
      </c>
      <c r="G39" s="1005"/>
      <c r="H39">
        <v>18</v>
      </c>
      <c r="I39" s="1006"/>
      <c r="J39" s="861" t="s">
        <v>150</v>
      </c>
      <c r="K39" s="1016" t="s">
        <v>129</v>
      </c>
      <c r="L39" s="1016">
        <v>3</v>
      </c>
      <c r="M39" s="1007"/>
      <c r="N39" s="1018" t="str">
        <f t="shared" si="5"/>
        <v>Included</v>
      </c>
      <c r="O39" s="1019">
        <f t="shared" si="6"/>
        <v>0</v>
      </c>
      <c r="P39" s="825"/>
      <c r="Q39" s="279">
        <f t="shared" si="7"/>
        <v>0</v>
      </c>
      <c r="R39" s="860">
        <f t="shared" si="3"/>
        <v>0</v>
      </c>
      <c r="S39" s="825"/>
      <c r="T39" s="858"/>
      <c r="U39" s="825"/>
      <c r="V39" s="859"/>
      <c r="W39" s="825"/>
      <c r="X39" s="825"/>
      <c r="Y39" s="825"/>
    </row>
    <row r="40" spans="1:25" s="826" customFormat="1" ht="45" customHeight="1">
      <c r="A40" s="861">
        <f t="shared" si="4"/>
        <v>22</v>
      </c>
      <c r="B40" s="861">
        <v>7000030065</v>
      </c>
      <c r="C40" s="861">
        <v>220</v>
      </c>
      <c r="D40" s="861" t="s">
        <v>145</v>
      </c>
      <c r="E40" s="861">
        <v>1000010003</v>
      </c>
      <c r="F40" s="861">
        <v>73082011</v>
      </c>
      <c r="G40" s="1005"/>
      <c r="H40">
        <v>18</v>
      </c>
      <c r="I40" s="1006"/>
      <c r="J40" s="861" t="s">
        <v>151</v>
      </c>
      <c r="K40" s="1016" t="s">
        <v>129</v>
      </c>
      <c r="L40" s="1016">
        <v>110</v>
      </c>
      <c r="M40" s="1007"/>
      <c r="N40" s="1018" t="str">
        <f t="shared" si="5"/>
        <v>Included</v>
      </c>
      <c r="O40" s="1019">
        <f t="shared" si="6"/>
        <v>0</v>
      </c>
      <c r="P40" s="825"/>
      <c r="Q40" s="279">
        <f t="shared" si="7"/>
        <v>0</v>
      </c>
      <c r="R40" s="860">
        <f t="shared" si="3"/>
        <v>0</v>
      </c>
      <c r="S40" s="825"/>
      <c r="T40" s="858"/>
      <c r="U40" s="825"/>
      <c r="V40" s="859"/>
      <c r="W40" s="825"/>
      <c r="X40" s="825"/>
      <c r="Y40" s="825"/>
    </row>
    <row r="41" spans="1:25" s="826" customFormat="1" ht="45" customHeight="1">
      <c r="A41" s="861">
        <f t="shared" si="4"/>
        <v>23</v>
      </c>
      <c r="B41" s="861">
        <v>7000030065</v>
      </c>
      <c r="C41" s="861">
        <v>230</v>
      </c>
      <c r="D41" s="861" t="s">
        <v>145</v>
      </c>
      <c r="E41" s="861">
        <v>1000048808</v>
      </c>
      <c r="F41" s="861">
        <v>73082011</v>
      </c>
      <c r="G41" s="1005"/>
      <c r="H41">
        <v>18</v>
      </c>
      <c r="I41" s="1006"/>
      <c r="J41" s="861" t="s">
        <v>152</v>
      </c>
      <c r="K41" s="1016" t="s">
        <v>129</v>
      </c>
      <c r="L41" s="1016">
        <v>26</v>
      </c>
      <c r="M41" s="1007"/>
      <c r="N41" s="1018" t="str">
        <f t="shared" si="5"/>
        <v>Included</v>
      </c>
      <c r="O41" s="1019">
        <f t="shared" si="6"/>
        <v>0</v>
      </c>
      <c r="P41" s="825"/>
      <c r="Q41" s="279">
        <f t="shared" si="7"/>
        <v>0</v>
      </c>
      <c r="R41" s="860">
        <f t="shared" si="3"/>
        <v>0</v>
      </c>
      <c r="S41" s="825"/>
      <c r="T41" s="858"/>
      <c r="U41" s="825"/>
      <c r="V41" s="859"/>
      <c r="W41" s="825"/>
      <c r="X41" s="825"/>
      <c r="Y41" s="825"/>
    </row>
    <row r="42" spans="1:25" s="826" customFormat="1" ht="45" customHeight="1">
      <c r="A42" s="861">
        <f t="shared" si="4"/>
        <v>24</v>
      </c>
      <c r="B42" s="861">
        <v>7000030065</v>
      </c>
      <c r="C42" s="861">
        <v>240</v>
      </c>
      <c r="D42" s="861" t="s">
        <v>153</v>
      </c>
      <c r="E42" s="861">
        <v>1000017508</v>
      </c>
      <c r="F42" s="861">
        <v>73082011</v>
      </c>
      <c r="G42" s="1005"/>
      <c r="H42">
        <v>18</v>
      </c>
      <c r="I42" s="1006"/>
      <c r="J42" s="861" t="s">
        <v>154</v>
      </c>
      <c r="K42" s="1016" t="s">
        <v>131</v>
      </c>
      <c r="L42" s="1016">
        <v>278</v>
      </c>
      <c r="M42" s="1007"/>
      <c r="N42" s="1018" t="str">
        <f t="shared" si="5"/>
        <v>Included</v>
      </c>
      <c r="O42" s="1019">
        <f t="shared" si="6"/>
        <v>0</v>
      </c>
      <c r="P42" s="825"/>
      <c r="Q42" s="279">
        <f t="shared" si="7"/>
        <v>0</v>
      </c>
      <c r="R42" s="860">
        <f t="shared" si="3"/>
        <v>0</v>
      </c>
      <c r="S42" s="825"/>
      <c r="T42" s="858"/>
      <c r="U42" s="825"/>
      <c r="V42" s="859"/>
      <c r="W42" s="825"/>
      <c r="X42" s="825"/>
      <c r="Y42" s="825"/>
    </row>
    <row r="43" spans="1:25" s="826" customFormat="1" ht="45" customHeight="1">
      <c r="A43" s="861">
        <f t="shared" si="4"/>
        <v>25</v>
      </c>
      <c r="B43" s="861">
        <v>7000030065</v>
      </c>
      <c r="C43" s="861">
        <v>250</v>
      </c>
      <c r="D43" s="861" t="s">
        <v>153</v>
      </c>
      <c r="E43" s="861">
        <v>1000006779</v>
      </c>
      <c r="F43" s="861">
        <v>73082011</v>
      </c>
      <c r="G43" s="1005"/>
      <c r="H43">
        <v>18</v>
      </c>
      <c r="I43" s="1006"/>
      <c r="J43" s="861" t="s">
        <v>155</v>
      </c>
      <c r="K43" s="1016" t="s">
        <v>131</v>
      </c>
      <c r="L43" s="1016">
        <v>139</v>
      </c>
      <c r="M43" s="1007"/>
      <c r="N43" s="1018" t="str">
        <f t="shared" si="5"/>
        <v>Included</v>
      </c>
      <c r="O43" s="1019">
        <f t="shared" si="6"/>
        <v>0</v>
      </c>
      <c r="P43" s="825"/>
      <c r="Q43" s="279">
        <f t="shared" si="7"/>
        <v>0</v>
      </c>
      <c r="R43" s="860">
        <f t="shared" si="3"/>
        <v>0</v>
      </c>
      <c r="S43" s="825"/>
      <c r="T43" s="858"/>
      <c r="U43" s="825"/>
      <c r="V43" s="859"/>
      <c r="W43" s="825"/>
      <c r="X43" s="825"/>
      <c r="Y43" s="825"/>
    </row>
    <row r="44" spans="1:25" s="826" customFormat="1" ht="45" customHeight="1">
      <c r="A44" s="861">
        <f t="shared" si="4"/>
        <v>26</v>
      </c>
      <c r="B44" s="861">
        <v>7000030065</v>
      </c>
      <c r="C44" s="861">
        <v>260</v>
      </c>
      <c r="D44" s="861" t="s">
        <v>153</v>
      </c>
      <c r="E44" s="861">
        <v>1000009119</v>
      </c>
      <c r="F44" s="861">
        <v>73082011</v>
      </c>
      <c r="G44" s="1005"/>
      <c r="H44">
        <v>18</v>
      </c>
      <c r="I44" s="1006"/>
      <c r="J44" s="861" t="s">
        <v>156</v>
      </c>
      <c r="K44" s="1016" t="s">
        <v>131</v>
      </c>
      <c r="L44" s="1016">
        <v>139</v>
      </c>
      <c r="M44" s="1007"/>
      <c r="N44" s="1018" t="str">
        <f t="shared" ref="N44:N50" si="8">IF(M44=0, "Included",IF(ISERROR(L44*M44), M44, L44*M44))</f>
        <v>Included</v>
      </c>
      <c r="O44" s="1019">
        <f t="shared" ref="O44:O50" si="9">R44</f>
        <v>0</v>
      </c>
      <c r="P44" s="825"/>
      <c r="Q44" s="279">
        <f t="shared" ref="Q44:Q50" si="10">IF(N44="Included",0,N44)</f>
        <v>0</v>
      </c>
      <c r="R44" s="860">
        <f t="shared" ref="R44:R50" si="11">IF(I44="", H44*Q44/100,I44*Q44)</f>
        <v>0</v>
      </c>
      <c r="S44" s="825"/>
      <c r="T44" s="858"/>
      <c r="U44" s="825"/>
      <c r="V44" s="859"/>
      <c r="W44" s="825"/>
      <c r="X44" s="825"/>
      <c r="Y44" s="825"/>
    </row>
    <row r="45" spans="1:25" s="826" customFormat="1" ht="45.75" customHeight="1">
      <c r="A45" s="861">
        <f t="shared" si="4"/>
        <v>27</v>
      </c>
      <c r="B45" s="861">
        <v>7000030065</v>
      </c>
      <c r="C45" s="861">
        <v>270</v>
      </c>
      <c r="D45" s="861" t="s">
        <v>153</v>
      </c>
      <c r="E45" s="861">
        <v>1000032562</v>
      </c>
      <c r="F45" s="861">
        <v>73082011</v>
      </c>
      <c r="G45" s="1005"/>
      <c r="H45">
        <v>18</v>
      </c>
      <c r="I45" s="1006"/>
      <c r="J45" s="861" t="s">
        <v>157</v>
      </c>
      <c r="K45" s="1016" t="s">
        <v>129</v>
      </c>
      <c r="L45" s="1016">
        <v>139</v>
      </c>
      <c r="M45" s="1007"/>
      <c r="N45" s="1018" t="str">
        <f t="shared" si="8"/>
        <v>Included</v>
      </c>
      <c r="O45" s="1019">
        <f t="shared" si="9"/>
        <v>0</v>
      </c>
      <c r="P45" s="825"/>
      <c r="Q45" s="279">
        <f t="shared" si="10"/>
        <v>0</v>
      </c>
      <c r="R45" s="860">
        <f t="shared" si="11"/>
        <v>0</v>
      </c>
      <c r="S45" s="825"/>
      <c r="T45" s="858"/>
      <c r="U45" s="825"/>
      <c r="V45" s="859"/>
      <c r="W45" s="825"/>
      <c r="X45" s="825"/>
      <c r="Y45" s="825"/>
    </row>
    <row r="46" spans="1:25" s="826" customFormat="1" ht="45.75" customHeight="1">
      <c r="A46" s="861">
        <f t="shared" si="4"/>
        <v>28</v>
      </c>
      <c r="B46" s="861">
        <v>7000030065</v>
      </c>
      <c r="C46" s="861">
        <v>280</v>
      </c>
      <c r="D46" s="861" t="s">
        <v>153</v>
      </c>
      <c r="E46" s="861">
        <v>1000015969</v>
      </c>
      <c r="F46" s="861">
        <v>73082011</v>
      </c>
      <c r="G46" s="1005"/>
      <c r="H46">
        <v>18</v>
      </c>
      <c r="I46" s="1006"/>
      <c r="J46" s="861" t="s">
        <v>158</v>
      </c>
      <c r="K46" s="1016" t="s">
        <v>129</v>
      </c>
      <c r="L46" s="1016">
        <v>139</v>
      </c>
      <c r="M46" s="1007"/>
      <c r="N46" s="1018" t="str">
        <f t="shared" si="8"/>
        <v>Included</v>
      </c>
      <c r="O46" s="1019">
        <f t="shared" si="9"/>
        <v>0</v>
      </c>
      <c r="P46" s="825"/>
      <c r="Q46" s="279">
        <f t="shared" si="10"/>
        <v>0</v>
      </c>
      <c r="R46" s="860">
        <f t="shared" si="11"/>
        <v>0</v>
      </c>
      <c r="S46" s="825"/>
      <c r="T46" s="858"/>
      <c r="U46" s="825"/>
      <c r="V46" s="859"/>
      <c r="W46" s="825"/>
      <c r="X46" s="825"/>
      <c r="Y46" s="825"/>
    </row>
    <row r="47" spans="1:25" s="826" customFormat="1" ht="45.75" customHeight="1">
      <c r="A47" s="861">
        <f t="shared" si="4"/>
        <v>29</v>
      </c>
      <c r="B47" s="861">
        <v>7000030065</v>
      </c>
      <c r="C47" s="861">
        <v>290</v>
      </c>
      <c r="D47" s="861" t="s">
        <v>159</v>
      </c>
      <c r="E47" s="861">
        <v>1000019903</v>
      </c>
      <c r="F47" s="861">
        <v>73082011</v>
      </c>
      <c r="G47" s="1005"/>
      <c r="H47">
        <v>18</v>
      </c>
      <c r="I47" s="1006"/>
      <c r="J47" s="861" t="s">
        <v>160</v>
      </c>
      <c r="K47" s="1016" t="s">
        <v>129</v>
      </c>
      <c r="L47" s="1016">
        <v>20</v>
      </c>
      <c r="M47" s="1007"/>
      <c r="N47" s="1018" t="str">
        <f t="shared" si="8"/>
        <v>Included</v>
      </c>
      <c r="O47" s="1019">
        <f t="shared" si="9"/>
        <v>0</v>
      </c>
      <c r="P47" s="825"/>
      <c r="Q47" s="279">
        <f t="shared" si="10"/>
        <v>0</v>
      </c>
      <c r="R47" s="860">
        <f t="shared" si="11"/>
        <v>0</v>
      </c>
      <c r="S47" s="825"/>
      <c r="T47" s="858"/>
      <c r="U47" s="825"/>
      <c r="V47" s="859"/>
      <c r="W47" s="825"/>
      <c r="X47" s="825"/>
      <c r="Y47" s="825"/>
    </row>
    <row r="48" spans="1:25" s="826" customFormat="1" ht="45.75" customHeight="1">
      <c r="A48" s="861">
        <f t="shared" si="4"/>
        <v>30</v>
      </c>
      <c r="B48" s="861">
        <v>7000030065</v>
      </c>
      <c r="C48" s="861">
        <v>300</v>
      </c>
      <c r="D48" s="861" t="s">
        <v>159</v>
      </c>
      <c r="E48" s="861">
        <v>1000016663</v>
      </c>
      <c r="F48" s="861">
        <v>85391000</v>
      </c>
      <c r="G48" s="1005"/>
      <c r="H48">
        <v>18</v>
      </c>
      <c r="I48" s="1006"/>
      <c r="J48" s="861" t="s">
        <v>161</v>
      </c>
      <c r="K48" s="1016" t="s">
        <v>131</v>
      </c>
      <c r="L48" s="1016">
        <v>5</v>
      </c>
      <c r="M48" s="1007"/>
      <c r="N48" s="1018" t="str">
        <f t="shared" si="8"/>
        <v>Included</v>
      </c>
      <c r="O48" s="1019">
        <f t="shared" si="9"/>
        <v>0</v>
      </c>
      <c r="P48" s="825"/>
      <c r="Q48" s="279">
        <f t="shared" si="10"/>
        <v>0</v>
      </c>
      <c r="R48" s="860">
        <f t="shared" si="11"/>
        <v>0</v>
      </c>
      <c r="S48" s="825"/>
      <c r="T48" s="858"/>
      <c r="U48" s="825"/>
      <c r="V48" s="859"/>
      <c r="W48" s="825"/>
      <c r="X48" s="825"/>
      <c r="Y48" s="825"/>
    </row>
    <row r="49" spans="1:25" s="826" customFormat="1" ht="45.75" customHeight="1">
      <c r="A49" s="861">
        <f t="shared" si="4"/>
        <v>31</v>
      </c>
      <c r="B49" s="861">
        <v>7000030065</v>
      </c>
      <c r="C49" s="861">
        <v>310</v>
      </c>
      <c r="D49" s="861" t="s">
        <v>159</v>
      </c>
      <c r="E49" s="861">
        <v>1000016664</v>
      </c>
      <c r="F49" s="861">
        <v>85391000</v>
      </c>
      <c r="G49" s="1005"/>
      <c r="H49">
        <v>18</v>
      </c>
      <c r="I49" s="1006"/>
      <c r="J49" s="861" t="s">
        <v>162</v>
      </c>
      <c r="K49" s="1016" t="s">
        <v>131</v>
      </c>
      <c r="L49" s="1016">
        <v>5</v>
      </c>
      <c r="M49" s="1007"/>
      <c r="N49" s="1018" t="str">
        <f t="shared" si="8"/>
        <v>Included</v>
      </c>
      <c r="O49" s="1019">
        <f t="shared" si="9"/>
        <v>0</v>
      </c>
      <c r="P49" s="825"/>
      <c r="Q49" s="279">
        <f t="shared" si="10"/>
        <v>0</v>
      </c>
      <c r="R49" s="860">
        <f t="shared" si="11"/>
        <v>0</v>
      </c>
      <c r="S49" s="825"/>
      <c r="T49" s="858"/>
      <c r="U49" s="825"/>
      <c r="V49" s="859"/>
      <c r="W49" s="825"/>
      <c r="X49" s="825"/>
      <c r="Y49" s="825"/>
    </row>
    <row r="50" spans="1:25" s="826" customFormat="1" ht="45.75" customHeight="1">
      <c r="A50" s="861">
        <f t="shared" si="4"/>
        <v>32</v>
      </c>
      <c r="B50" s="861">
        <v>7000030065</v>
      </c>
      <c r="C50" s="861">
        <v>320</v>
      </c>
      <c r="D50" s="861" t="s">
        <v>163</v>
      </c>
      <c r="E50" s="861">
        <v>1000030941</v>
      </c>
      <c r="F50" s="861">
        <v>85447090</v>
      </c>
      <c r="G50" s="1005"/>
      <c r="H50">
        <v>18</v>
      </c>
      <c r="I50" s="1006"/>
      <c r="J50" s="861" t="s">
        <v>164</v>
      </c>
      <c r="K50" s="1016" t="s">
        <v>134</v>
      </c>
      <c r="L50" s="1016">
        <v>37.738</v>
      </c>
      <c r="M50" s="1007"/>
      <c r="N50" s="1018" t="str">
        <f t="shared" si="8"/>
        <v>Included</v>
      </c>
      <c r="O50" s="1019">
        <f t="shared" si="9"/>
        <v>0</v>
      </c>
      <c r="P50" s="825"/>
      <c r="Q50" s="279">
        <f t="shared" si="10"/>
        <v>0</v>
      </c>
      <c r="R50" s="860">
        <f t="shared" si="11"/>
        <v>0</v>
      </c>
      <c r="S50" s="825"/>
      <c r="T50" s="858"/>
      <c r="U50" s="825"/>
      <c r="V50" s="859"/>
      <c r="W50" s="825"/>
      <c r="X50" s="825"/>
      <c r="Y50" s="825"/>
    </row>
    <row r="51" spans="1:25" s="826" customFormat="1" ht="45.75" customHeight="1">
      <c r="A51" s="861">
        <f t="shared" si="4"/>
        <v>33</v>
      </c>
      <c r="B51" s="861">
        <v>7000030065</v>
      </c>
      <c r="C51" s="861">
        <v>330</v>
      </c>
      <c r="D51" s="861" t="s">
        <v>163</v>
      </c>
      <c r="E51" s="861">
        <v>1000033145</v>
      </c>
      <c r="F51" s="861">
        <v>82057000</v>
      </c>
      <c r="G51" s="1005"/>
      <c r="H51">
        <v>18</v>
      </c>
      <c r="I51" s="1006"/>
      <c r="J51" s="861" t="s">
        <v>165</v>
      </c>
      <c r="K51" s="1016" t="s">
        <v>131</v>
      </c>
      <c r="L51" s="1016">
        <v>2</v>
      </c>
      <c r="M51" s="1007"/>
      <c r="N51" s="1018" t="str">
        <f t="shared" ref="N51:N88" si="12">IF(M51=0, "Included",IF(ISERROR(L51*M51), M51, L51*M51))</f>
        <v>Included</v>
      </c>
      <c r="O51" s="1019">
        <f t="shared" ref="O51:O88" si="13">R51</f>
        <v>0</v>
      </c>
      <c r="P51" s="825"/>
      <c r="Q51" s="279">
        <f t="shared" ref="Q51:Q88" si="14">IF(N51="Included",0,N51)</f>
        <v>0</v>
      </c>
      <c r="R51" s="860">
        <f t="shared" ref="R51:R88" si="15">IF(I51="", H51*Q51/100,I51*Q51)</f>
        <v>0</v>
      </c>
      <c r="S51" s="825"/>
      <c r="T51" s="858"/>
      <c r="U51" s="825"/>
      <c r="V51" s="859"/>
      <c r="W51" s="825"/>
      <c r="X51" s="825"/>
      <c r="Y51" s="825"/>
    </row>
    <row r="52" spans="1:25" s="826" customFormat="1" ht="45.75" customHeight="1">
      <c r="A52" s="861">
        <f t="shared" si="4"/>
        <v>34</v>
      </c>
      <c r="B52" s="861">
        <v>7000030065</v>
      </c>
      <c r="C52" s="861">
        <v>340</v>
      </c>
      <c r="D52" s="861" t="s">
        <v>163</v>
      </c>
      <c r="E52" s="861">
        <v>1000031040</v>
      </c>
      <c r="F52" s="861">
        <v>82057000</v>
      </c>
      <c r="G52" s="1005"/>
      <c r="H52">
        <v>18</v>
      </c>
      <c r="I52" s="1006"/>
      <c r="J52" s="861" t="s">
        <v>166</v>
      </c>
      <c r="K52" s="1016" t="s">
        <v>131</v>
      </c>
      <c r="L52" s="1016">
        <v>12</v>
      </c>
      <c r="M52" s="1007"/>
      <c r="N52" s="1018" t="str">
        <f t="shared" si="12"/>
        <v>Included</v>
      </c>
      <c r="O52" s="1019">
        <f t="shared" si="13"/>
        <v>0</v>
      </c>
      <c r="P52" s="825"/>
      <c r="Q52" s="279">
        <f t="shared" si="14"/>
        <v>0</v>
      </c>
      <c r="R52" s="860">
        <f t="shared" si="15"/>
        <v>0</v>
      </c>
      <c r="S52" s="825"/>
      <c r="T52" s="858"/>
      <c r="U52" s="825"/>
      <c r="V52" s="859"/>
      <c r="W52" s="825"/>
      <c r="X52" s="825"/>
      <c r="Y52" s="825"/>
    </row>
    <row r="53" spans="1:25" s="826" customFormat="1" ht="42.75" customHeight="1">
      <c r="A53" s="861">
        <f t="shared" si="4"/>
        <v>35</v>
      </c>
      <c r="B53" s="861">
        <v>7000030065</v>
      </c>
      <c r="C53" s="861">
        <v>350</v>
      </c>
      <c r="D53" s="861" t="s">
        <v>163</v>
      </c>
      <c r="E53" s="861">
        <v>1000033147</v>
      </c>
      <c r="F53" s="861">
        <v>82057000</v>
      </c>
      <c r="G53" s="1005"/>
      <c r="H53">
        <v>18</v>
      </c>
      <c r="I53" s="1006"/>
      <c r="J53" s="861" t="s">
        <v>167</v>
      </c>
      <c r="K53" s="1016" t="s">
        <v>131</v>
      </c>
      <c r="L53" s="1016">
        <v>127</v>
      </c>
      <c r="M53" s="1007"/>
      <c r="N53" s="1018" t="str">
        <f t="shared" si="12"/>
        <v>Included</v>
      </c>
      <c r="O53" s="1019">
        <f t="shared" si="13"/>
        <v>0</v>
      </c>
      <c r="P53" s="825"/>
      <c r="Q53" s="279">
        <f t="shared" si="14"/>
        <v>0</v>
      </c>
      <c r="R53" s="860">
        <f t="shared" si="15"/>
        <v>0</v>
      </c>
      <c r="S53" s="825"/>
      <c r="T53" s="858"/>
      <c r="U53" s="825"/>
      <c r="V53" s="859"/>
      <c r="W53" s="825"/>
      <c r="X53" s="825"/>
      <c r="Y53" s="825"/>
    </row>
    <row r="54" spans="1:25" s="826" customFormat="1" ht="42.75" customHeight="1">
      <c r="A54" s="861">
        <f t="shared" si="4"/>
        <v>36</v>
      </c>
      <c r="B54" s="861">
        <v>7000030065</v>
      </c>
      <c r="C54" s="861">
        <v>360</v>
      </c>
      <c r="D54" s="861" t="s">
        <v>163</v>
      </c>
      <c r="E54" s="861">
        <v>1000022418</v>
      </c>
      <c r="F54" s="861">
        <v>82057000</v>
      </c>
      <c r="G54" s="1005"/>
      <c r="H54">
        <v>18</v>
      </c>
      <c r="I54" s="1006"/>
      <c r="J54" s="861" t="s">
        <v>168</v>
      </c>
      <c r="K54" s="1016" t="s">
        <v>129</v>
      </c>
      <c r="L54" s="1016">
        <v>842</v>
      </c>
      <c r="M54" s="1007"/>
      <c r="N54" s="1018" t="str">
        <f t="shared" si="12"/>
        <v>Included</v>
      </c>
      <c r="O54" s="1019">
        <f t="shared" si="13"/>
        <v>0</v>
      </c>
      <c r="P54" s="825"/>
      <c r="Q54" s="279">
        <f t="shared" si="14"/>
        <v>0</v>
      </c>
      <c r="R54" s="860">
        <f t="shared" si="15"/>
        <v>0</v>
      </c>
      <c r="S54" s="825"/>
      <c r="T54" s="858"/>
      <c r="U54" s="825"/>
      <c r="V54" s="859"/>
      <c r="W54" s="825"/>
      <c r="X54" s="825"/>
      <c r="Y54" s="825"/>
    </row>
    <row r="55" spans="1:25" s="826" customFormat="1" ht="42.75" customHeight="1">
      <c r="A55" s="861">
        <f t="shared" si="4"/>
        <v>37</v>
      </c>
      <c r="B55" s="861">
        <v>7000030065</v>
      </c>
      <c r="C55" s="861">
        <v>370</v>
      </c>
      <c r="D55" s="861" t="s">
        <v>163</v>
      </c>
      <c r="E55" s="861">
        <v>1000010820</v>
      </c>
      <c r="F55" s="861">
        <v>82057000</v>
      </c>
      <c r="G55" s="1005"/>
      <c r="H55">
        <v>18</v>
      </c>
      <c r="I55" s="1006"/>
      <c r="J55" s="861" t="s">
        <v>169</v>
      </c>
      <c r="K55" s="1016" t="s">
        <v>129</v>
      </c>
      <c r="L55" s="1016">
        <v>420</v>
      </c>
      <c r="M55" s="1007"/>
      <c r="N55" s="1018" t="str">
        <f t="shared" si="12"/>
        <v>Included</v>
      </c>
      <c r="O55" s="1019">
        <f t="shared" si="13"/>
        <v>0</v>
      </c>
      <c r="P55" s="825"/>
      <c r="Q55" s="279">
        <f t="shared" si="14"/>
        <v>0</v>
      </c>
      <c r="R55" s="860">
        <f t="shared" si="15"/>
        <v>0</v>
      </c>
      <c r="S55" s="825"/>
      <c r="T55" s="858"/>
      <c r="U55" s="825"/>
      <c r="V55" s="859"/>
      <c r="W55" s="825"/>
      <c r="X55" s="825"/>
      <c r="Y55" s="825"/>
    </row>
    <row r="56" spans="1:25" s="826" customFormat="1" ht="42.75" customHeight="1">
      <c r="A56" s="861">
        <f t="shared" si="4"/>
        <v>38</v>
      </c>
      <c r="B56" s="861">
        <v>7000030065</v>
      </c>
      <c r="C56" s="861">
        <v>380</v>
      </c>
      <c r="D56" s="861" t="s">
        <v>163</v>
      </c>
      <c r="E56" s="861">
        <v>1000014201</v>
      </c>
      <c r="F56" s="861">
        <v>85353090</v>
      </c>
      <c r="G56" s="1005"/>
      <c r="H56">
        <v>18</v>
      </c>
      <c r="I56" s="1006"/>
      <c r="J56" s="861" t="s">
        <v>170</v>
      </c>
      <c r="K56" s="1016" t="s">
        <v>129</v>
      </c>
      <c r="L56" s="1016">
        <v>14</v>
      </c>
      <c r="M56" s="1007"/>
      <c r="N56" s="1018" t="str">
        <f t="shared" si="12"/>
        <v>Included</v>
      </c>
      <c r="O56" s="1019">
        <f t="shared" si="13"/>
        <v>0</v>
      </c>
      <c r="P56" s="825"/>
      <c r="Q56" s="279">
        <f t="shared" si="14"/>
        <v>0</v>
      </c>
      <c r="R56" s="860">
        <f t="shared" si="15"/>
        <v>0</v>
      </c>
      <c r="S56" s="825"/>
      <c r="T56" s="858"/>
      <c r="U56" s="825"/>
      <c r="V56" s="859"/>
      <c r="W56" s="825"/>
      <c r="X56" s="825"/>
      <c r="Y56" s="825"/>
    </row>
    <row r="57" spans="1:25" s="826" customFormat="1" ht="42.75" customHeight="1">
      <c r="A57" s="861">
        <f t="shared" si="4"/>
        <v>39</v>
      </c>
      <c r="B57" s="861">
        <v>7000030065</v>
      </c>
      <c r="C57" s="861">
        <v>390</v>
      </c>
      <c r="D57" s="861" t="s">
        <v>163</v>
      </c>
      <c r="E57" s="861">
        <v>1000023471</v>
      </c>
      <c r="F57" s="861">
        <v>85372000</v>
      </c>
      <c r="G57" s="1005"/>
      <c r="H57">
        <v>18</v>
      </c>
      <c r="I57" s="1006"/>
      <c r="J57" s="861" t="s">
        <v>171</v>
      </c>
      <c r="K57" s="1016" t="s">
        <v>129</v>
      </c>
      <c r="L57" s="1016">
        <v>2</v>
      </c>
      <c r="M57" s="1007"/>
      <c r="N57" s="1018" t="str">
        <f t="shared" si="12"/>
        <v>Included</v>
      </c>
      <c r="O57" s="1019">
        <f t="shared" si="13"/>
        <v>0</v>
      </c>
      <c r="P57" s="825"/>
      <c r="Q57" s="279">
        <f t="shared" si="14"/>
        <v>0</v>
      </c>
      <c r="R57" s="860">
        <f t="shared" si="15"/>
        <v>0</v>
      </c>
      <c r="S57" s="825"/>
      <c r="T57" s="858"/>
      <c r="U57" s="825"/>
      <c r="V57" s="859"/>
      <c r="W57" s="825"/>
      <c r="X57" s="825"/>
      <c r="Y57" s="825"/>
    </row>
    <row r="58" spans="1:25" s="826" customFormat="1" ht="42.75" customHeight="1">
      <c r="A58" s="861">
        <f t="shared" si="4"/>
        <v>40</v>
      </c>
      <c r="B58" s="861">
        <v>7000030065</v>
      </c>
      <c r="C58" s="861">
        <v>400</v>
      </c>
      <c r="D58" s="861" t="s">
        <v>163</v>
      </c>
      <c r="E58" s="861">
        <v>1000037546</v>
      </c>
      <c r="F58" s="861">
        <v>85447090</v>
      </c>
      <c r="G58" s="1005"/>
      <c r="H58">
        <v>18</v>
      </c>
      <c r="I58" s="1006"/>
      <c r="J58" s="861" t="s">
        <v>172</v>
      </c>
      <c r="K58" s="1016" t="s">
        <v>134</v>
      </c>
      <c r="L58" s="1016">
        <v>0.5</v>
      </c>
      <c r="M58" s="1007"/>
      <c r="N58" s="1018" t="str">
        <f t="shared" si="12"/>
        <v>Included</v>
      </c>
      <c r="O58" s="1019">
        <f t="shared" si="13"/>
        <v>0</v>
      </c>
      <c r="P58" s="825"/>
      <c r="Q58" s="279">
        <f t="shared" si="14"/>
        <v>0</v>
      </c>
      <c r="R58" s="860">
        <f t="shared" si="15"/>
        <v>0</v>
      </c>
      <c r="S58" s="825"/>
      <c r="T58" s="858"/>
      <c r="U58" s="825"/>
      <c r="V58" s="859"/>
      <c r="W58" s="825"/>
      <c r="X58" s="825"/>
      <c r="Y58" s="825"/>
    </row>
    <row r="59" spans="1:25" s="826" customFormat="1" ht="42.75" customHeight="1">
      <c r="A59" s="861">
        <f t="shared" si="4"/>
        <v>41</v>
      </c>
      <c r="B59" s="861">
        <v>7000030065</v>
      </c>
      <c r="C59" s="861">
        <v>410</v>
      </c>
      <c r="D59" s="861" t="s">
        <v>163</v>
      </c>
      <c r="E59" s="861">
        <v>1000066614</v>
      </c>
      <c r="F59" s="861">
        <v>73069011</v>
      </c>
      <c r="G59" s="1005"/>
      <c r="H59">
        <v>18</v>
      </c>
      <c r="I59" s="1006"/>
      <c r="J59" s="861" t="s">
        <v>173</v>
      </c>
      <c r="K59" s="1016" t="s">
        <v>134</v>
      </c>
      <c r="L59" s="1016">
        <v>0.25</v>
      </c>
      <c r="M59" s="1007"/>
      <c r="N59" s="1018" t="str">
        <f t="shared" si="12"/>
        <v>Included</v>
      </c>
      <c r="O59" s="1019">
        <f t="shared" si="13"/>
        <v>0</v>
      </c>
      <c r="P59" s="825"/>
      <c r="Q59" s="279">
        <f t="shared" si="14"/>
        <v>0</v>
      </c>
      <c r="R59" s="860">
        <f t="shared" si="15"/>
        <v>0</v>
      </c>
      <c r="S59" s="825"/>
      <c r="T59" s="858"/>
      <c r="U59" s="825"/>
      <c r="V59" s="859"/>
      <c r="W59" s="825"/>
      <c r="X59" s="825"/>
      <c r="Y59" s="825"/>
    </row>
    <row r="60" spans="1:25" s="826" customFormat="1" ht="42.75" customHeight="1">
      <c r="A60" s="861">
        <f t="shared" si="4"/>
        <v>42</v>
      </c>
      <c r="B60" s="861">
        <v>7000030065</v>
      </c>
      <c r="C60" s="861">
        <v>420</v>
      </c>
      <c r="D60" s="861" t="s">
        <v>163</v>
      </c>
      <c r="E60" s="861">
        <v>1000066612</v>
      </c>
      <c r="F60" s="861">
        <v>73071900</v>
      </c>
      <c r="G60" s="1005"/>
      <c r="H60">
        <v>18</v>
      </c>
      <c r="I60" s="1006"/>
      <c r="J60" s="861" t="s">
        <v>174</v>
      </c>
      <c r="K60" s="1016" t="s">
        <v>129</v>
      </c>
      <c r="L60" s="1016">
        <v>10</v>
      </c>
      <c r="M60" s="1007"/>
      <c r="N60" s="1018" t="str">
        <f t="shared" si="12"/>
        <v>Included</v>
      </c>
      <c r="O60" s="1019">
        <f t="shared" si="13"/>
        <v>0</v>
      </c>
      <c r="P60" s="825"/>
      <c r="Q60" s="279">
        <f t="shared" si="14"/>
        <v>0</v>
      </c>
      <c r="R60" s="860">
        <f t="shared" si="15"/>
        <v>0</v>
      </c>
      <c r="S60" s="825"/>
      <c r="T60" s="858"/>
      <c r="U60" s="825"/>
      <c r="V60" s="859"/>
      <c r="W60" s="825"/>
      <c r="X60" s="825"/>
      <c r="Y60" s="825"/>
    </row>
    <row r="61" spans="1:25" s="826" customFormat="1" ht="45.75" customHeight="1">
      <c r="A61" s="861">
        <f t="shared" si="4"/>
        <v>43</v>
      </c>
      <c r="B61" s="861">
        <v>7000030065</v>
      </c>
      <c r="C61" s="861">
        <v>430</v>
      </c>
      <c r="D61" s="861" t="s">
        <v>163</v>
      </c>
      <c r="E61" s="861">
        <v>1000066613</v>
      </c>
      <c r="F61" s="861">
        <v>83071000</v>
      </c>
      <c r="G61" s="1005"/>
      <c r="H61">
        <v>18</v>
      </c>
      <c r="I61" s="1006"/>
      <c r="J61" s="861" t="s">
        <v>175</v>
      </c>
      <c r="K61" s="1016" t="s">
        <v>129</v>
      </c>
      <c r="L61" s="1016">
        <v>7</v>
      </c>
      <c r="M61" s="1007"/>
      <c r="N61" s="1018" t="str">
        <f t="shared" si="12"/>
        <v>Included</v>
      </c>
      <c r="O61" s="1019">
        <f t="shared" si="13"/>
        <v>0</v>
      </c>
      <c r="P61" s="825"/>
      <c r="Q61" s="279">
        <f t="shared" si="14"/>
        <v>0</v>
      </c>
      <c r="R61" s="860">
        <f t="shared" si="15"/>
        <v>0</v>
      </c>
      <c r="S61" s="825"/>
      <c r="T61" s="858"/>
      <c r="U61" s="825"/>
      <c r="V61" s="859"/>
      <c r="W61" s="825"/>
      <c r="X61" s="825"/>
      <c r="Y61" s="825"/>
    </row>
    <row r="62" spans="1:25" s="826" customFormat="1" ht="45.75" customHeight="1">
      <c r="A62" s="861">
        <f t="shared" si="4"/>
        <v>44</v>
      </c>
      <c r="B62" s="861">
        <v>7000030065</v>
      </c>
      <c r="C62" s="861">
        <v>440</v>
      </c>
      <c r="D62" s="861" t="s">
        <v>163</v>
      </c>
      <c r="E62" s="861">
        <v>1000023513</v>
      </c>
      <c r="F62" s="861">
        <v>39172190</v>
      </c>
      <c r="G62" s="1005"/>
      <c r="H62">
        <v>18</v>
      </c>
      <c r="I62" s="1006"/>
      <c r="J62" s="861" t="s">
        <v>176</v>
      </c>
      <c r="K62" s="1016" t="s">
        <v>177</v>
      </c>
      <c r="L62" s="1016">
        <v>250</v>
      </c>
      <c r="M62" s="1007"/>
      <c r="N62" s="1018" t="str">
        <f t="shared" si="12"/>
        <v>Included</v>
      </c>
      <c r="O62" s="1019">
        <f t="shared" si="13"/>
        <v>0</v>
      </c>
      <c r="P62" s="825"/>
      <c r="Q62" s="279">
        <f t="shared" si="14"/>
        <v>0</v>
      </c>
      <c r="R62" s="860">
        <f t="shared" si="15"/>
        <v>0</v>
      </c>
      <c r="S62" s="825"/>
      <c r="T62" s="858"/>
      <c r="U62" s="825"/>
      <c r="V62" s="859"/>
      <c r="W62" s="825"/>
      <c r="X62" s="825"/>
      <c r="Y62" s="825"/>
    </row>
    <row r="63" spans="1:25" s="826" customFormat="1" ht="45.75" customHeight="1">
      <c r="A63" s="861">
        <f t="shared" si="4"/>
        <v>45</v>
      </c>
      <c r="B63" s="861">
        <v>7000030065</v>
      </c>
      <c r="C63" s="861">
        <v>450</v>
      </c>
      <c r="D63" s="861" t="s">
        <v>178</v>
      </c>
      <c r="E63" s="861">
        <v>1000013391</v>
      </c>
      <c r="F63" s="861">
        <v>73082011</v>
      </c>
      <c r="G63" s="1005"/>
      <c r="H63">
        <v>18</v>
      </c>
      <c r="I63" s="1006"/>
      <c r="J63" s="861" t="s">
        <v>126</v>
      </c>
      <c r="K63" s="1016" t="s">
        <v>121</v>
      </c>
      <c r="L63" s="1016">
        <v>3</v>
      </c>
      <c r="M63" s="1007"/>
      <c r="N63" s="1018" t="str">
        <f t="shared" si="12"/>
        <v>Included</v>
      </c>
      <c r="O63" s="1019">
        <f t="shared" si="13"/>
        <v>0</v>
      </c>
      <c r="P63" s="825"/>
      <c r="Q63" s="279">
        <f t="shared" si="14"/>
        <v>0</v>
      </c>
      <c r="R63" s="860">
        <f t="shared" si="15"/>
        <v>0</v>
      </c>
      <c r="S63" s="825"/>
      <c r="T63" s="858"/>
      <c r="U63" s="825"/>
      <c r="V63" s="859"/>
      <c r="W63" s="825"/>
      <c r="X63" s="825"/>
      <c r="Y63" s="825"/>
    </row>
    <row r="64" spans="1:25" s="826" customFormat="1" ht="58.5" customHeight="1">
      <c r="A64" s="861">
        <f t="shared" si="4"/>
        <v>46</v>
      </c>
      <c r="B64" s="861">
        <v>7000030065</v>
      </c>
      <c r="C64" s="861">
        <v>460</v>
      </c>
      <c r="D64" s="861" t="s">
        <v>178</v>
      </c>
      <c r="E64" s="861">
        <v>1000015274</v>
      </c>
      <c r="F64" s="861">
        <v>73082011</v>
      </c>
      <c r="G64" s="1005"/>
      <c r="H64">
        <v>18</v>
      </c>
      <c r="I64" s="1006"/>
      <c r="J64" s="861" t="s">
        <v>120</v>
      </c>
      <c r="K64" s="1016" t="s">
        <v>121</v>
      </c>
      <c r="L64" s="1016">
        <v>9</v>
      </c>
      <c r="M64" s="1007"/>
      <c r="N64" s="1018" t="str">
        <f t="shared" si="12"/>
        <v>Included</v>
      </c>
      <c r="O64" s="1019">
        <f t="shared" si="13"/>
        <v>0</v>
      </c>
      <c r="P64" s="825"/>
      <c r="Q64" s="279">
        <f t="shared" si="14"/>
        <v>0</v>
      </c>
      <c r="R64" s="860">
        <f t="shared" si="15"/>
        <v>0</v>
      </c>
      <c r="S64" s="825"/>
      <c r="T64" s="858"/>
      <c r="U64" s="825"/>
      <c r="V64" s="859"/>
      <c r="W64" s="825"/>
      <c r="X64" s="825"/>
      <c r="Y64" s="825"/>
    </row>
    <row r="65" spans="1:25" s="826" customFormat="1" ht="58.5" customHeight="1">
      <c r="A65" s="861">
        <f t="shared" si="4"/>
        <v>47</v>
      </c>
      <c r="B65" s="861">
        <v>7000030065</v>
      </c>
      <c r="C65" s="861">
        <v>470</v>
      </c>
      <c r="D65" s="861" t="s">
        <v>178</v>
      </c>
      <c r="E65" s="861">
        <v>1000013472</v>
      </c>
      <c r="F65" s="861">
        <v>73181500</v>
      </c>
      <c r="G65" s="1005"/>
      <c r="H65">
        <v>18</v>
      </c>
      <c r="I65" s="1006"/>
      <c r="J65" s="861" t="s">
        <v>122</v>
      </c>
      <c r="K65" s="1016" t="s">
        <v>121</v>
      </c>
      <c r="L65" s="1016">
        <v>1</v>
      </c>
      <c r="M65" s="1007"/>
      <c r="N65" s="1018" t="str">
        <f t="shared" si="12"/>
        <v>Included</v>
      </c>
      <c r="O65" s="1019">
        <f t="shared" si="13"/>
        <v>0</v>
      </c>
      <c r="P65" s="825"/>
      <c r="Q65" s="279">
        <f t="shared" si="14"/>
        <v>0</v>
      </c>
      <c r="R65" s="860">
        <f t="shared" si="15"/>
        <v>0</v>
      </c>
      <c r="S65" s="825"/>
      <c r="T65" s="858"/>
      <c r="U65" s="825"/>
      <c r="V65" s="859"/>
      <c r="W65" s="825"/>
      <c r="X65" s="825"/>
      <c r="Y65" s="825"/>
    </row>
    <row r="66" spans="1:25" s="826" customFormat="1" ht="58.5" customHeight="1">
      <c r="A66" s="861">
        <f t="shared" si="4"/>
        <v>48</v>
      </c>
      <c r="B66" s="861">
        <v>7000030065</v>
      </c>
      <c r="C66" s="861">
        <v>480</v>
      </c>
      <c r="D66" s="861" t="s">
        <v>178</v>
      </c>
      <c r="E66" s="861">
        <v>1000013393</v>
      </c>
      <c r="F66" s="861">
        <v>73082011</v>
      </c>
      <c r="G66" s="1005"/>
      <c r="H66">
        <v>18</v>
      </c>
      <c r="I66" s="1006"/>
      <c r="J66" s="861" t="s">
        <v>123</v>
      </c>
      <c r="K66" s="1016" t="s">
        <v>121</v>
      </c>
      <c r="L66" s="1016">
        <v>0.25</v>
      </c>
      <c r="M66" s="1007"/>
      <c r="N66" s="1018" t="str">
        <f t="shared" si="12"/>
        <v>Included</v>
      </c>
      <c r="O66" s="1019">
        <f t="shared" si="13"/>
        <v>0</v>
      </c>
      <c r="P66" s="825"/>
      <c r="Q66" s="279">
        <f t="shared" si="14"/>
        <v>0</v>
      </c>
      <c r="R66" s="860">
        <f t="shared" si="15"/>
        <v>0</v>
      </c>
      <c r="S66" s="825"/>
      <c r="T66" s="858"/>
      <c r="U66" s="825"/>
      <c r="V66" s="859"/>
      <c r="W66" s="825"/>
      <c r="X66" s="825"/>
      <c r="Y66" s="825"/>
    </row>
    <row r="67" spans="1:25" s="826" customFormat="1" ht="58.5" customHeight="1">
      <c r="A67" s="861">
        <f>A66+1</f>
        <v>49</v>
      </c>
      <c r="B67" s="861">
        <v>7000030065</v>
      </c>
      <c r="C67" s="861">
        <v>490</v>
      </c>
      <c r="D67" s="861" t="s">
        <v>178</v>
      </c>
      <c r="E67" s="861">
        <v>1000007847</v>
      </c>
      <c r="F67" s="861">
        <v>73181500</v>
      </c>
      <c r="G67" s="1005"/>
      <c r="H67">
        <v>18</v>
      </c>
      <c r="I67" s="1006"/>
      <c r="J67" s="861" t="s">
        <v>124</v>
      </c>
      <c r="K67" s="1016" t="s">
        <v>121</v>
      </c>
      <c r="L67" s="1016">
        <v>2.5000000000000001E-2</v>
      </c>
      <c r="M67" s="1007"/>
      <c r="N67" s="1018" t="str">
        <f t="shared" si="12"/>
        <v>Included</v>
      </c>
      <c r="O67" s="1019">
        <f t="shared" si="13"/>
        <v>0</v>
      </c>
      <c r="P67" s="825"/>
      <c r="Q67" s="279">
        <f t="shared" si="14"/>
        <v>0</v>
      </c>
      <c r="R67" s="860">
        <f t="shared" si="15"/>
        <v>0</v>
      </c>
      <c r="S67" s="825"/>
      <c r="T67" s="858"/>
      <c r="U67" s="825"/>
      <c r="V67" s="859"/>
      <c r="W67" s="825"/>
      <c r="X67" s="825"/>
      <c r="Y67" s="825"/>
    </row>
    <row r="68" spans="1:25" s="826" customFormat="1" ht="58.5" customHeight="1">
      <c r="A68" s="861">
        <f t="shared" si="4"/>
        <v>50</v>
      </c>
      <c r="B68" s="861">
        <v>7000030065</v>
      </c>
      <c r="C68" s="861">
        <v>500</v>
      </c>
      <c r="D68" s="861" t="s">
        <v>178</v>
      </c>
      <c r="E68" s="861">
        <v>1000015276</v>
      </c>
      <c r="F68" s="861">
        <v>73082011</v>
      </c>
      <c r="G68" s="1005"/>
      <c r="H68">
        <v>18</v>
      </c>
      <c r="I68" s="1006"/>
      <c r="J68" s="861" t="s">
        <v>125</v>
      </c>
      <c r="K68" s="1016" t="s">
        <v>121</v>
      </c>
      <c r="L68" s="1016">
        <v>0.3</v>
      </c>
      <c r="M68" s="1007"/>
      <c r="N68" s="1018" t="str">
        <f t="shared" si="12"/>
        <v>Included</v>
      </c>
      <c r="O68" s="1019">
        <f t="shared" si="13"/>
        <v>0</v>
      </c>
      <c r="P68" s="825"/>
      <c r="Q68" s="279">
        <f t="shared" si="14"/>
        <v>0</v>
      </c>
      <c r="R68" s="860">
        <f t="shared" si="15"/>
        <v>0</v>
      </c>
      <c r="S68" s="825"/>
      <c r="T68" s="858"/>
      <c r="U68" s="825"/>
      <c r="V68" s="859"/>
      <c r="W68" s="825"/>
      <c r="X68" s="825"/>
      <c r="Y68" s="825"/>
    </row>
    <row r="69" spans="1:25" s="826" customFormat="1" ht="58.5" customHeight="1">
      <c r="A69" s="861">
        <f t="shared" si="4"/>
        <v>51</v>
      </c>
      <c r="B69" s="861">
        <v>7000030065</v>
      </c>
      <c r="C69" s="861">
        <v>510</v>
      </c>
      <c r="D69" s="861" t="s">
        <v>179</v>
      </c>
      <c r="E69" s="861">
        <v>1000009321</v>
      </c>
      <c r="F69" s="861">
        <v>85469090</v>
      </c>
      <c r="G69" s="1005"/>
      <c r="H69">
        <v>18</v>
      </c>
      <c r="I69" s="1006"/>
      <c r="J69" s="861" t="s">
        <v>128</v>
      </c>
      <c r="K69" s="1016" t="s">
        <v>129</v>
      </c>
      <c r="L69" s="1016">
        <v>186</v>
      </c>
      <c r="M69" s="1007"/>
      <c r="N69" s="1018" t="str">
        <f t="shared" si="12"/>
        <v>Included</v>
      </c>
      <c r="O69" s="1019">
        <f t="shared" si="13"/>
        <v>0</v>
      </c>
      <c r="P69" s="825"/>
      <c r="Q69" s="279">
        <f t="shared" si="14"/>
        <v>0</v>
      </c>
      <c r="R69" s="860">
        <f t="shared" si="15"/>
        <v>0</v>
      </c>
      <c r="S69" s="825"/>
      <c r="T69" s="858"/>
      <c r="U69" s="825"/>
      <c r="V69" s="859"/>
      <c r="W69" s="825"/>
      <c r="X69" s="825"/>
      <c r="Y69" s="825"/>
    </row>
    <row r="70" spans="1:25" s="826" customFormat="1" ht="58.5" customHeight="1">
      <c r="A70" s="861">
        <f t="shared" si="4"/>
        <v>52</v>
      </c>
      <c r="B70" s="861">
        <v>7000030065</v>
      </c>
      <c r="C70" s="861">
        <v>520</v>
      </c>
      <c r="D70" s="861" t="s">
        <v>180</v>
      </c>
      <c r="E70" s="861">
        <v>1000033675</v>
      </c>
      <c r="F70" s="861">
        <v>76149000</v>
      </c>
      <c r="G70" s="1005"/>
      <c r="H70">
        <v>18</v>
      </c>
      <c r="I70" s="1006"/>
      <c r="J70" s="861" t="s">
        <v>133</v>
      </c>
      <c r="K70" s="1016" t="s">
        <v>134</v>
      </c>
      <c r="L70" s="1016">
        <v>21</v>
      </c>
      <c r="M70" s="1007"/>
      <c r="N70" s="1018" t="str">
        <f t="shared" si="12"/>
        <v>Included</v>
      </c>
      <c r="O70" s="1019">
        <f t="shared" si="13"/>
        <v>0</v>
      </c>
      <c r="P70" s="825"/>
      <c r="Q70" s="279">
        <f t="shared" si="14"/>
        <v>0</v>
      </c>
      <c r="R70" s="860">
        <f t="shared" si="15"/>
        <v>0</v>
      </c>
      <c r="S70" s="825"/>
      <c r="T70" s="858"/>
      <c r="U70" s="825"/>
      <c r="V70" s="859"/>
      <c r="W70" s="825"/>
      <c r="X70" s="825"/>
      <c r="Y70" s="825"/>
    </row>
    <row r="71" spans="1:25" s="826" customFormat="1" ht="58.5" customHeight="1">
      <c r="A71" s="861">
        <f t="shared" si="4"/>
        <v>53</v>
      </c>
      <c r="B71" s="861">
        <v>7000030065</v>
      </c>
      <c r="C71" s="861">
        <v>530</v>
      </c>
      <c r="D71" s="861" t="s">
        <v>181</v>
      </c>
      <c r="E71" s="861">
        <v>1000033674</v>
      </c>
      <c r="F71" s="861">
        <v>73082011</v>
      </c>
      <c r="G71" s="1005"/>
      <c r="H71">
        <v>18</v>
      </c>
      <c r="I71" s="1006"/>
      <c r="J71" s="861" t="s">
        <v>136</v>
      </c>
      <c r="K71" s="1016" t="s">
        <v>131</v>
      </c>
      <c r="L71" s="1016">
        <v>48</v>
      </c>
      <c r="M71" s="1007"/>
      <c r="N71" s="1018" t="str">
        <f t="shared" si="12"/>
        <v>Included</v>
      </c>
      <c r="O71" s="1019">
        <f t="shared" si="13"/>
        <v>0</v>
      </c>
      <c r="P71" s="825"/>
      <c r="Q71" s="279">
        <f t="shared" si="14"/>
        <v>0</v>
      </c>
      <c r="R71" s="860">
        <f t="shared" si="15"/>
        <v>0</v>
      </c>
      <c r="S71" s="825"/>
      <c r="T71" s="858"/>
      <c r="U71" s="825"/>
      <c r="V71" s="859"/>
      <c r="W71" s="825"/>
      <c r="X71" s="825"/>
      <c r="Y71" s="825"/>
    </row>
    <row r="72" spans="1:25" s="826" customFormat="1" ht="58.5" customHeight="1">
      <c r="A72" s="861">
        <f t="shared" si="4"/>
        <v>54</v>
      </c>
      <c r="B72" s="861">
        <v>7000030065</v>
      </c>
      <c r="C72" s="861">
        <v>540</v>
      </c>
      <c r="D72" s="861" t="s">
        <v>181</v>
      </c>
      <c r="E72" s="861">
        <v>1000053285</v>
      </c>
      <c r="F72" s="861">
        <v>73082011</v>
      </c>
      <c r="G72" s="1005"/>
      <c r="H72">
        <v>18</v>
      </c>
      <c r="I72" s="1006"/>
      <c r="J72" s="861" t="s">
        <v>137</v>
      </c>
      <c r="K72" s="1016" t="s">
        <v>131</v>
      </c>
      <c r="L72" s="1016">
        <v>30</v>
      </c>
      <c r="M72" s="1007"/>
      <c r="N72" s="1018" t="str">
        <f t="shared" si="12"/>
        <v>Included</v>
      </c>
      <c r="O72" s="1019">
        <f t="shared" si="13"/>
        <v>0</v>
      </c>
      <c r="P72" s="825"/>
      <c r="Q72" s="279">
        <f t="shared" si="14"/>
        <v>0</v>
      </c>
      <c r="R72" s="860">
        <f t="shared" si="15"/>
        <v>0</v>
      </c>
      <c r="S72" s="825"/>
      <c r="T72" s="858"/>
      <c r="U72" s="825"/>
      <c r="V72" s="859"/>
      <c r="W72" s="825"/>
      <c r="X72" s="825"/>
      <c r="Y72" s="825"/>
    </row>
    <row r="73" spans="1:25" s="826" customFormat="1" ht="58.5" customHeight="1">
      <c r="A73" s="861">
        <f t="shared" si="4"/>
        <v>55</v>
      </c>
      <c r="B73" s="861">
        <v>7000030065</v>
      </c>
      <c r="C73" s="861">
        <v>550</v>
      </c>
      <c r="D73" s="861" t="s">
        <v>181</v>
      </c>
      <c r="E73" s="861">
        <v>1000053283</v>
      </c>
      <c r="F73" s="861">
        <v>73082011</v>
      </c>
      <c r="G73" s="1005"/>
      <c r="H73">
        <v>18</v>
      </c>
      <c r="I73" s="1006"/>
      <c r="J73" s="861" t="s">
        <v>138</v>
      </c>
      <c r="K73" s="1016" t="s">
        <v>131</v>
      </c>
      <c r="L73" s="1016">
        <v>4</v>
      </c>
      <c r="M73" s="1007"/>
      <c r="N73" s="1018" t="str">
        <f t="shared" si="12"/>
        <v>Included</v>
      </c>
      <c r="O73" s="1019">
        <f t="shared" si="13"/>
        <v>0</v>
      </c>
      <c r="P73" s="825"/>
      <c r="Q73" s="279">
        <f t="shared" si="14"/>
        <v>0</v>
      </c>
      <c r="R73" s="860">
        <f t="shared" si="15"/>
        <v>0</v>
      </c>
      <c r="S73" s="825"/>
      <c r="T73" s="858"/>
      <c r="U73" s="825"/>
      <c r="V73" s="859"/>
      <c r="W73" s="825"/>
      <c r="X73" s="825"/>
      <c r="Y73" s="825"/>
    </row>
    <row r="74" spans="1:25" s="826" customFormat="1" ht="58.5" customHeight="1">
      <c r="A74" s="861">
        <f t="shared" si="4"/>
        <v>56</v>
      </c>
      <c r="B74" s="861">
        <v>7000030065</v>
      </c>
      <c r="C74" s="861">
        <v>560</v>
      </c>
      <c r="D74" s="861" t="s">
        <v>182</v>
      </c>
      <c r="E74" s="861">
        <v>1000033694</v>
      </c>
      <c r="F74" s="861">
        <v>76169990</v>
      </c>
      <c r="G74" s="1005"/>
      <c r="H74">
        <v>18</v>
      </c>
      <c r="I74" s="1006"/>
      <c r="J74" s="861" t="s">
        <v>140</v>
      </c>
      <c r="K74" s="1016" t="s">
        <v>131</v>
      </c>
      <c r="L74" s="1016">
        <v>50</v>
      </c>
      <c r="M74" s="1007"/>
      <c r="N74" s="1018" t="str">
        <f t="shared" si="12"/>
        <v>Included</v>
      </c>
      <c r="O74" s="1019">
        <f t="shared" si="13"/>
        <v>0</v>
      </c>
      <c r="P74" s="825"/>
      <c r="Q74" s="279">
        <f t="shared" si="14"/>
        <v>0</v>
      </c>
      <c r="R74" s="860">
        <f t="shared" si="15"/>
        <v>0</v>
      </c>
      <c r="S74" s="825"/>
      <c r="T74" s="858"/>
      <c r="U74" s="825"/>
      <c r="V74" s="859"/>
      <c r="W74" s="825"/>
      <c r="X74" s="825"/>
      <c r="Y74" s="825"/>
    </row>
    <row r="75" spans="1:25" s="826" customFormat="1" ht="45.75" customHeight="1">
      <c r="A75" s="861">
        <f t="shared" si="4"/>
        <v>57</v>
      </c>
      <c r="B75" s="861">
        <v>7000030065</v>
      </c>
      <c r="C75" s="861">
        <v>570</v>
      </c>
      <c r="D75" s="861" t="s">
        <v>182</v>
      </c>
      <c r="E75" s="861">
        <v>1000033695</v>
      </c>
      <c r="F75" s="861">
        <v>76169990</v>
      </c>
      <c r="G75" s="1005"/>
      <c r="H75">
        <v>18</v>
      </c>
      <c r="I75" s="1006"/>
      <c r="J75" s="861" t="s">
        <v>141</v>
      </c>
      <c r="K75" s="1016" t="s">
        <v>131</v>
      </c>
      <c r="L75" s="1016">
        <v>50</v>
      </c>
      <c r="M75" s="1007"/>
      <c r="N75" s="1018" t="str">
        <f t="shared" si="12"/>
        <v>Included</v>
      </c>
      <c r="O75" s="1019">
        <f t="shared" si="13"/>
        <v>0</v>
      </c>
      <c r="P75" s="825"/>
      <c r="Q75" s="279">
        <f t="shared" si="14"/>
        <v>0</v>
      </c>
      <c r="R75" s="860">
        <f t="shared" si="15"/>
        <v>0</v>
      </c>
      <c r="S75" s="825"/>
      <c r="T75" s="858"/>
      <c r="U75" s="825"/>
      <c r="V75" s="859"/>
      <c r="W75" s="825"/>
      <c r="X75" s="825"/>
      <c r="Y75" s="825"/>
    </row>
    <row r="76" spans="1:25" s="826" customFormat="1" ht="45.75" customHeight="1">
      <c r="A76" s="861">
        <f t="shared" si="4"/>
        <v>58</v>
      </c>
      <c r="B76" s="861">
        <v>7000030065</v>
      </c>
      <c r="C76" s="861">
        <v>580</v>
      </c>
      <c r="D76" s="861" t="s">
        <v>182</v>
      </c>
      <c r="E76" s="861">
        <v>1000033696</v>
      </c>
      <c r="F76" s="861">
        <v>73082011</v>
      </c>
      <c r="G76" s="1005"/>
      <c r="H76">
        <v>18</v>
      </c>
      <c r="I76" s="1006"/>
      <c r="J76" s="861" t="s">
        <v>142</v>
      </c>
      <c r="K76" s="1016" t="s">
        <v>131</v>
      </c>
      <c r="L76" s="1016">
        <v>288</v>
      </c>
      <c r="M76" s="1007"/>
      <c r="N76" s="1018" t="str">
        <f t="shared" si="12"/>
        <v>Included</v>
      </c>
      <c r="O76" s="1019">
        <f t="shared" si="13"/>
        <v>0</v>
      </c>
      <c r="P76" s="825"/>
      <c r="Q76" s="279">
        <f t="shared" si="14"/>
        <v>0</v>
      </c>
      <c r="R76" s="860">
        <f t="shared" si="15"/>
        <v>0</v>
      </c>
      <c r="S76" s="825"/>
      <c r="T76" s="858"/>
      <c r="U76" s="825"/>
      <c r="V76" s="859"/>
      <c r="W76" s="825"/>
      <c r="X76" s="825"/>
      <c r="Y76" s="825"/>
    </row>
    <row r="77" spans="1:25" s="826" customFormat="1" ht="45.75" customHeight="1">
      <c r="A77" s="861">
        <f t="shared" si="4"/>
        <v>59</v>
      </c>
      <c r="B77" s="861">
        <v>7000030065</v>
      </c>
      <c r="C77" s="861">
        <v>590</v>
      </c>
      <c r="D77" s="861" t="s">
        <v>183</v>
      </c>
      <c r="E77" s="861">
        <v>1000030941</v>
      </c>
      <c r="F77" s="861">
        <v>85447090</v>
      </c>
      <c r="G77" s="1005"/>
      <c r="H77">
        <v>18</v>
      </c>
      <c r="I77" s="1006"/>
      <c r="J77" s="861" t="s">
        <v>164</v>
      </c>
      <c r="K77" s="1016" t="s">
        <v>134</v>
      </c>
      <c r="L77" s="1016">
        <v>3</v>
      </c>
      <c r="M77" s="1007"/>
      <c r="N77" s="1018" t="str">
        <f t="shared" si="12"/>
        <v>Included</v>
      </c>
      <c r="O77" s="1019">
        <f t="shared" si="13"/>
        <v>0</v>
      </c>
      <c r="P77" s="825"/>
      <c r="Q77" s="279">
        <f t="shared" si="14"/>
        <v>0</v>
      </c>
      <c r="R77" s="860">
        <f t="shared" si="15"/>
        <v>0</v>
      </c>
      <c r="S77" s="825"/>
      <c r="T77" s="858"/>
      <c r="U77" s="825"/>
      <c r="V77" s="859"/>
      <c r="W77" s="825"/>
      <c r="X77" s="825"/>
      <c r="Y77" s="825"/>
    </row>
    <row r="78" spans="1:25" s="826" customFormat="1" ht="45.75" customHeight="1">
      <c r="A78" s="861">
        <f t="shared" si="4"/>
        <v>60</v>
      </c>
      <c r="B78" s="861">
        <v>7000030065</v>
      </c>
      <c r="C78" s="861">
        <v>600</v>
      </c>
      <c r="D78" s="861" t="s">
        <v>183</v>
      </c>
      <c r="E78" s="861">
        <v>1000033145</v>
      </c>
      <c r="F78" s="861">
        <v>82057000</v>
      </c>
      <c r="G78" s="1005"/>
      <c r="H78">
        <v>18</v>
      </c>
      <c r="I78" s="1006"/>
      <c r="J78" s="861" t="s">
        <v>165</v>
      </c>
      <c r="K78" s="1016" t="s">
        <v>131</v>
      </c>
      <c r="L78" s="1016">
        <v>1</v>
      </c>
      <c r="M78" s="1007"/>
      <c r="N78" s="1018" t="str">
        <f t="shared" si="12"/>
        <v>Included</v>
      </c>
      <c r="O78" s="1019">
        <f t="shared" si="13"/>
        <v>0</v>
      </c>
      <c r="P78" s="825"/>
      <c r="Q78" s="279">
        <f t="shared" si="14"/>
        <v>0</v>
      </c>
      <c r="R78" s="860">
        <f t="shared" si="15"/>
        <v>0</v>
      </c>
      <c r="S78" s="825"/>
      <c r="T78" s="858"/>
      <c r="U78" s="825"/>
      <c r="V78" s="859"/>
      <c r="W78" s="825"/>
      <c r="X78" s="825"/>
      <c r="Y78" s="825"/>
    </row>
    <row r="79" spans="1:25" s="826" customFormat="1" ht="45.75" customHeight="1">
      <c r="A79" s="861">
        <f t="shared" si="4"/>
        <v>61</v>
      </c>
      <c r="B79" s="861">
        <v>7000030065</v>
      </c>
      <c r="C79" s="861">
        <v>610</v>
      </c>
      <c r="D79" s="861" t="s">
        <v>183</v>
      </c>
      <c r="E79" s="861">
        <v>1000031040</v>
      </c>
      <c r="F79" s="861">
        <v>82057000</v>
      </c>
      <c r="G79" s="1005"/>
      <c r="H79">
        <v>18</v>
      </c>
      <c r="I79" s="1006"/>
      <c r="J79" s="861" t="s">
        <v>166</v>
      </c>
      <c r="K79" s="1016" t="s">
        <v>131</v>
      </c>
      <c r="L79" s="1016">
        <v>2</v>
      </c>
      <c r="M79" s="1007"/>
      <c r="N79" s="1018" t="str">
        <f t="shared" si="12"/>
        <v>Included</v>
      </c>
      <c r="O79" s="1019">
        <f t="shared" si="13"/>
        <v>0</v>
      </c>
      <c r="P79" s="825"/>
      <c r="Q79" s="279">
        <f t="shared" si="14"/>
        <v>0</v>
      </c>
      <c r="R79" s="860">
        <f t="shared" si="15"/>
        <v>0</v>
      </c>
      <c r="S79" s="825"/>
      <c r="T79" s="858"/>
      <c r="U79" s="825"/>
      <c r="V79" s="859"/>
      <c r="W79" s="825"/>
      <c r="X79" s="825"/>
      <c r="Y79" s="825"/>
    </row>
    <row r="80" spans="1:25" s="826" customFormat="1" ht="63.75" customHeight="1">
      <c r="A80" s="861">
        <f t="shared" si="4"/>
        <v>62</v>
      </c>
      <c r="B80" s="861">
        <v>7000030065</v>
      </c>
      <c r="C80" s="861">
        <v>620</v>
      </c>
      <c r="D80" s="861" t="s">
        <v>183</v>
      </c>
      <c r="E80" s="861">
        <v>1000033147</v>
      </c>
      <c r="F80" s="861">
        <v>82057000</v>
      </c>
      <c r="G80" s="1005"/>
      <c r="H80">
        <v>18</v>
      </c>
      <c r="I80" s="1006"/>
      <c r="J80" s="861" t="s">
        <v>167</v>
      </c>
      <c r="K80" s="1016" t="s">
        <v>131</v>
      </c>
      <c r="L80" s="1016">
        <v>1</v>
      </c>
      <c r="M80" s="1007"/>
      <c r="N80" s="1018" t="str">
        <f t="shared" si="12"/>
        <v>Included</v>
      </c>
      <c r="O80" s="1019">
        <f t="shared" si="13"/>
        <v>0</v>
      </c>
      <c r="P80" s="825"/>
      <c r="Q80" s="279">
        <f t="shared" si="14"/>
        <v>0</v>
      </c>
      <c r="R80" s="860">
        <f t="shared" si="15"/>
        <v>0</v>
      </c>
      <c r="S80" s="825"/>
      <c r="T80" s="858"/>
      <c r="U80" s="825"/>
      <c r="V80" s="859"/>
      <c r="W80" s="825"/>
      <c r="X80" s="825"/>
      <c r="Y80" s="825"/>
    </row>
    <row r="81" spans="1:51" ht="45.75" customHeight="1">
      <c r="A81" s="861">
        <f t="shared" si="4"/>
        <v>63</v>
      </c>
      <c r="B81" s="861">
        <v>7000030065</v>
      </c>
      <c r="C81" s="861">
        <v>630</v>
      </c>
      <c r="D81" s="861" t="s">
        <v>183</v>
      </c>
      <c r="E81" s="861">
        <v>1000022418</v>
      </c>
      <c r="F81" s="861">
        <v>82057000</v>
      </c>
      <c r="G81" s="1005"/>
      <c r="H81">
        <v>18</v>
      </c>
      <c r="I81" s="1006"/>
      <c r="J81" s="861" t="s">
        <v>168</v>
      </c>
      <c r="K81" s="1016" t="s">
        <v>129</v>
      </c>
      <c r="L81" s="1016">
        <v>30</v>
      </c>
      <c r="M81" s="1007"/>
      <c r="N81" s="1018" t="str">
        <f t="shared" si="12"/>
        <v>Included</v>
      </c>
      <c r="O81" s="1019">
        <f t="shared" si="13"/>
        <v>0</v>
      </c>
      <c r="P81" s="825"/>
      <c r="Q81" s="279">
        <f t="shared" si="14"/>
        <v>0</v>
      </c>
      <c r="R81" s="860">
        <f t="shared" si="15"/>
        <v>0</v>
      </c>
      <c r="S81" s="825"/>
      <c r="T81" s="858"/>
      <c r="V81" s="859"/>
      <c r="AB81" s="826"/>
      <c r="AL81" s="826"/>
      <c r="AM81" s="826"/>
      <c r="AN81" s="826"/>
      <c r="AO81" s="826"/>
      <c r="AP81" s="826"/>
      <c r="AQ81" s="826"/>
      <c r="AR81" s="826"/>
      <c r="AS81" s="826"/>
      <c r="AT81" s="826"/>
      <c r="AU81" s="826"/>
      <c r="AV81" s="826"/>
      <c r="AW81" s="826"/>
      <c r="AX81" s="826"/>
      <c r="AY81" s="826"/>
    </row>
    <row r="82" spans="1:51" ht="45.75" customHeight="1">
      <c r="A82" s="861">
        <f t="shared" si="4"/>
        <v>64</v>
      </c>
      <c r="B82" s="861">
        <v>7000030065</v>
      </c>
      <c r="C82" s="861">
        <v>640</v>
      </c>
      <c r="D82" s="861" t="s">
        <v>183</v>
      </c>
      <c r="E82" s="861">
        <v>1000010820</v>
      </c>
      <c r="F82" s="861">
        <v>82057000</v>
      </c>
      <c r="G82" s="1005"/>
      <c r="H82">
        <v>18</v>
      </c>
      <c r="I82" s="1006"/>
      <c r="J82" s="861" t="s">
        <v>169</v>
      </c>
      <c r="K82" s="1016" t="s">
        <v>129</v>
      </c>
      <c r="L82" s="1016">
        <v>15</v>
      </c>
      <c r="M82" s="1007"/>
      <c r="N82" s="1018" t="str">
        <f t="shared" si="12"/>
        <v>Included</v>
      </c>
      <c r="O82" s="1019">
        <f t="shared" si="13"/>
        <v>0</v>
      </c>
      <c r="P82" s="825"/>
      <c r="Q82" s="279">
        <f t="shared" si="14"/>
        <v>0</v>
      </c>
      <c r="R82" s="860">
        <f t="shared" si="15"/>
        <v>0</v>
      </c>
      <c r="S82" s="825"/>
      <c r="T82" s="858"/>
      <c r="V82" s="859"/>
      <c r="AB82" s="826"/>
      <c r="AL82" s="826"/>
      <c r="AM82" s="826"/>
      <c r="AN82" s="826"/>
      <c r="AO82" s="826"/>
      <c r="AP82" s="826"/>
      <c r="AQ82" s="826"/>
      <c r="AR82" s="826"/>
      <c r="AS82" s="826"/>
      <c r="AT82" s="826"/>
      <c r="AU82" s="826"/>
      <c r="AV82" s="826"/>
      <c r="AW82" s="826"/>
      <c r="AX82" s="826"/>
      <c r="AY82" s="826"/>
    </row>
    <row r="83" spans="1:51" ht="45.75" customHeight="1">
      <c r="A83" s="861">
        <f t="shared" si="4"/>
        <v>65</v>
      </c>
      <c r="B83" s="861">
        <v>7000030065</v>
      </c>
      <c r="C83" s="861">
        <v>650</v>
      </c>
      <c r="D83" s="861" t="s">
        <v>183</v>
      </c>
      <c r="E83" s="861">
        <v>1000014201</v>
      </c>
      <c r="F83" s="861">
        <v>85353090</v>
      </c>
      <c r="G83" s="1005"/>
      <c r="H83">
        <v>18</v>
      </c>
      <c r="I83" s="1006"/>
      <c r="J83" s="861" t="s">
        <v>170</v>
      </c>
      <c r="K83" s="1016" t="s">
        <v>129</v>
      </c>
      <c r="L83" s="1016">
        <v>2</v>
      </c>
      <c r="M83" s="1007"/>
      <c r="N83" s="1018" t="str">
        <f t="shared" si="12"/>
        <v>Included</v>
      </c>
      <c r="O83" s="1019">
        <f t="shared" si="13"/>
        <v>0</v>
      </c>
      <c r="P83" s="825"/>
      <c r="Q83" s="279">
        <f t="shared" si="14"/>
        <v>0</v>
      </c>
      <c r="R83" s="860">
        <f t="shared" si="15"/>
        <v>0</v>
      </c>
      <c r="S83" s="825"/>
      <c r="T83" s="858"/>
      <c r="V83" s="859"/>
      <c r="AB83" s="826"/>
      <c r="AL83" s="826"/>
      <c r="AM83" s="826"/>
      <c r="AN83" s="826"/>
      <c r="AO83" s="826"/>
      <c r="AP83" s="826"/>
      <c r="AQ83" s="826"/>
      <c r="AR83" s="826"/>
      <c r="AS83" s="826"/>
      <c r="AT83" s="826"/>
      <c r="AU83" s="826"/>
      <c r="AV83" s="826"/>
      <c r="AW83" s="826"/>
      <c r="AX83" s="826"/>
      <c r="AY83" s="826"/>
    </row>
    <row r="84" spans="1:51" ht="45.75" customHeight="1">
      <c r="A84" s="861">
        <f t="shared" si="4"/>
        <v>66</v>
      </c>
      <c r="B84" s="861">
        <v>7000030065</v>
      </c>
      <c r="C84" s="861">
        <v>660</v>
      </c>
      <c r="D84" s="861" t="s">
        <v>183</v>
      </c>
      <c r="E84" s="861">
        <v>1000037546</v>
      </c>
      <c r="F84" s="861">
        <v>85447090</v>
      </c>
      <c r="G84" s="1005"/>
      <c r="H84">
        <v>18</v>
      </c>
      <c r="I84" s="1006"/>
      <c r="J84" s="861" t="s">
        <v>172</v>
      </c>
      <c r="K84" s="1016" t="s">
        <v>134</v>
      </c>
      <c r="L84" s="1016">
        <v>0.25</v>
      </c>
      <c r="M84" s="1007"/>
      <c r="N84" s="1018" t="str">
        <f t="shared" si="12"/>
        <v>Included</v>
      </c>
      <c r="O84" s="1019">
        <f t="shared" si="13"/>
        <v>0</v>
      </c>
      <c r="P84" s="825"/>
      <c r="Q84" s="279">
        <f t="shared" si="14"/>
        <v>0</v>
      </c>
      <c r="R84" s="860">
        <f t="shared" si="15"/>
        <v>0</v>
      </c>
      <c r="S84" s="825"/>
      <c r="T84" s="858"/>
      <c r="V84" s="859"/>
      <c r="AB84" s="826"/>
      <c r="AL84" s="826"/>
      <c r="AM84" s="826"/>
      <c r="AN84" s="826"/>
      <c r="AO84" s="826"/>
      <c r="AP84" s="826"/>
      <c r="AQ84" s="826"/>
      <c r="AR84" s="826"/>
      <c r="AS84" s="826"/>
      <c r="AT84" s="826"/>
      <c r="AU84" s="826"/>
      <c r="AV84" s="826"/>
      <c r="AW84" s="826"/>
      <c r="AX84" s="826"/>
      <c r="AY84" s="826"/>
    </row>
    <row r="85" spans="1:51" ht="45.75" customHeight="1">
      <c r="A85" s="861">
        <f t="shared" si="4"/>
        <v>67</v>
      </c>
      <c r="B85" s="861">
        <v>7000030065</v>
      </c>
      <c r="C85" s="861">
        <v>670</v>
      </c>
      <c r="D85" s="861" t="s">
        <v>183</v>
      </c>
      <c r="E85" s="861">
        <v>1000066614</v>
      </c>
      <c r="F85" s="861">
        <v>73069011</v>
      </c>
      <c r="G85" s="1005"/>
      <c r="H85">
        <v>18</v>
      </c>
      <c r="I85" s="1006"/>
      <c r="J85" s="861" t="s">
        <v>173</v>
      </c>
      <c r="K85" s="1016" t="s">
        <v>134</v>
      </c>
      <c r="L85" s="1016">
        <v>5.3999999999999999E-2</v>
      </c>
      <c r="M85" s="1007"/>
      <c r="N85" s="1018" t="str">
        <f t="shared" si="12"/>
        <v>Included</v>
      </c>
      <c r="O85" s="1019">
        <f t="shared" si="13"/>
        <v>0</v>
      </c>
      <c r="P85" s="825"/>
      <c r="Q85" s="279">
        <f t="shared" si="14"/>
        <v>0</v>
      </c>
      <c r="R85" s="860">
        <f t="shared" si="15"/>
        <v>0</v>
      </c>
      <c r="S85" s="825"/>
      <c r="T85" s="858"/>
      <c r="V85" s="859"/>
      <c r="AB85" s="826"/>
      <c r="AL85" s="826"/>
      <c r="AM85" s="826"/>
      <c r="AN85" s="826"/>
      <c r="AO85" s="826"/>
      <c r="AP85" s="826"/>
      <c r="AQ85" s="826"/>
      <c r="AR85" s="826"/>
      <c r="AS85" s="826"/>
      <c r="AT85" s="826"/>
      <c r="AU85" s="826"/>
      <c r="AV85" s="826"/>
      <c r="AW85" s="826"/>
      <c r="AX85" s="826"/>
      <c r="AY85" s="826"/>
    </row>
    <row r="86" spans="1:51" ht="45.75" customHeight="1">
      <c r="A86" s="861">
        <f t="shared" ref="A86:A88" si="16">A85+1</f>
        <v>68</v>
      </c>
      <c r="B86" s="861">
        <v>7000030065</v>
      </c>
      <c r="C86" s="861">
        <v>680</v>
      </c>
      <c r="D86" s="861" t="s">
        <v>183</v>
      </c>
      <c r="E86" s="861">
        <v>1000066612</v>
      </c>
      <c r="F86" s="861">
        <v>73071900</v>
      </c>
      <c r="G86" s="1005"/>
      <c r="H86">
        <v>18</v>
      </c>
      <c r="I86" s="1006"/>
      <c r="J86" s="861" t="s">
        <v>174</v>
      </c>
      <c r="K86" s="1016" t="s">
        <v>129</v>
      </c>
      <c r="L86" s="1016">
        <v>1</v>
      </c>
      <c r="M86" s="1007"/>
      <c r="N86" s="1018" t="str">
        <f t="shared" si="12"/>
        <v>Included</v>
      </c>
      <c r="O86" s="1019">
        <f t="shared" si="13"/>
        <v>0</v>
      </c>
      <c r="P86" s="825"/>
      <c r="Q86" s="279">
        <f t="shared" si="14"/>
        <v>0</v>
      </c>
      <c r="R86" s="860">
        <f t="shared" si="15"/>
        <v>0</v>
      </c>
      <c r="S86" s="825"/>
      <c r="T86" s="858"/>
      <c r="V86" s="859"/>
      <c r="AB86" s="826"/>
      <c r="AL86" s="826"/>
      <c r="AM86" s="826"/>
      <c r="AN86" s="826"/>
      <c r="AO86" s="826"/>
      <c r="AP86" s="826"/>
      <c r="AQ86" s="826"/>
      <c r="AR86" s="826"/>
      <c r="AS86" s="826"/>
      <c r="AT86" s="826"/>
      <c r="AU86" s="826"/>
      <c r="AV86" s="826"/>
      <c r="AW86" s="826"/>
      <c r="AX86" s="826"/>
      <c r="AY86" s="826"/>
    </row>
    <row r="87" spans="1:51" ht="45.75" customHeight="1">
      <c r="A87" s="861">
        <f t="shared" si="16"/>
        <v>69</v>
      </c>
      <c r="B87" s="861">
        <v>7000030065</v>
      </c>
      <c r="C87" s="861">
        <v>690</v>
      </c>
      <c r="D87" s="861" t="s">
        <v>183</v>
      </c>
      <c r="E87" s="861">
        <v>1000066613</v>
      </c>
      <c r="F87" s="861">
        <v>83071000</v>
      </c>
      <c r="G87" s="1005"/>
      <c r="H87">
        <v>18</v>
      </c>
      <c r="I87" s="1006"/>
      <c r="J87" s="861" t="s">
        <v>175</v>
      </c>
      <c r="K87" s="1016" t="s">
        <v>129</v>
      </c>
      <c r="L87" s="1016">
        <v>1</v>
      </c>
      <c r="M87" s="1007"/>
      <c r="N87" s="1018" t="str">
        <f t="shared" si="12"/>
        <v>Included</v>
      </c>
      <c r="O87" s="1019">
        <f t="shared" si="13"/>
        <v>0</v>
      </c>
      <c r="P87" s="825"/>
      <c r="Q87" s="279">
        <f t="shared" si="14"/>
        <v>0</v>
      </c>
      <c r="R87" s="860">
        <f t="shared" si="15"/>
        <v>0</v>
      </c>
      <c r="S87" s="825"/>
      <c r="T87" s="858"/>
      <c r="V87" s="859"/>
      <c r="AB87" s="826"/>
      <c r="AL87" s="826"/>
      <c r="AM87" s="826"/>
      <c r="AN87" s="826"/>
      <c r="AO87" s="826"/>
      <c r="AP87" s="826"/>
      <c r="AQ87" s="826"/>
      <c r="AR87" s="826"/>
      <c r="AS87" s="826"/>
      <c r="AT87" s="826"/>
      <c r="AU87" s="826"/>
      <c r="AV87" s="826"/>
      <c r="AW87" s="826"/>
      <c r="AX87" s="826"/>
      <c r="AY87" s="826"/>
    </row>
    <row r="88" spans="1:51" ht="45.75" customHeight="1">
      <c r="A88" s="861">
        <f t="shared" si="16"/>
        <v>70</v>
      </c>
      <c r="B88" s="861">
        <v>7000030065</v>
      </c>
      <c r="C88" s="861">
        <v>700</v>
      </c>
      <c r="D88" s="861" t="s">
        <v>183</v>
      </c>
      <c r="E88" s="861">
        <v>1000023513</v>
      </c>
      <c r="F88" s="861">
        <v>39172190</v>
      </c>
      <c r="G88" s="1005"/>
      <c r="H88">
        <v>18</v>
      </c>
      <c r="I88" s="1006"/>
      <c r="J88" s="861" t="s">
        <v>176</v>
      </c>
      <c r="K88" s="1016" t="s">
        <v>177</v>
      </c>
      <c r="L88" s="1016">
        <v>200</v>
      </c>
      <c r="M88" s="1007"/>
      <c r="N88" s="1018" t="str">
        <f t="shared" si="12"/>
        <v>Included</v>
      </c>
      <c r="O88" s="1019">
        <f t="shared" si="13"/>
        <v>0</v>
      </c>
      <c r="P88" s="825"/>
      <c r="Q88" s="279">
        <f t="shared" si="14"/>
        <v>0</v>
      </c>
      <c r="R88" s="860">
        <f t="shared" si="15"/>
        <v>0</v>
      </c>
      <c r="S88" s="825"/>
      <c r="T88" s="858"/>
      <c r="V88" s="859"/>
      <c r="AB88" s="826"/>
      <c r="AL88" s="826"/>
      <c r="AM88" s="826"/>
      <c r="AN88" s="826"/>
      <c r="AO88" s="826"/>
      <c r="AP88" s="826"/>
      <c r="AQ88" s="826"/>
      <c r="AR88" s="826"/>
      <c r="AS88" s="826"/>
      <c r="AT88" s="826"/>
      <c r="AU88" s="826"/>
      <c r="AV88" s="826"/>
      <c r="AW88" s="826"/>
      <c r="AX88" s="826"/>
      <c r="AY88" s="826"/>
    </row>
    <row r="89" spans="1:51" ht="25.5" customHeight="1" thickBot="1">
      <c r="A89" s="863"/>
      <c r="B89" s="864"/>
      <c r="C89" s="864"/>
      <c r="D89" s="864"/>
      <c r="E89" s="864"/>
      <c r="F89" s="864"/>
      <c r="G89" s="864"/>
      <c r="H89" s="1173" t="s">
        <v>184</v>
      </c>
      <c r="I89" s="1173"/>
      <c r="J89" s="1173"/>
      <c r="K89" s="1173"/>
      <c r="L89" s="1173"/>
      <c r="M89" s="1174"/>
      <c r="N89" s="1053">
        <f>ROUND(SUM(N19:N88),0)</f>
        <v>0</v>
      </c>
      <c r="O89" s="1020">
        <f>SUM(O19:O88)</f>
        <v>0</v>
      </c>
      <c r="R89" s="1056">
        <f>SUM(R19:R88)</f>
        <v>0</v>
      </c>
      <c r="S89" s="823"/>
      <c r="Z89" s="833"/>
      <c r="AA89" s="833"/>
      <c r="AC89" s="833"/>
      <c r="AD89" s="833"/>
      <c r="AF89" s="827"/>
      <c r="AL89" s="826"/>
      <c r="AM89" s="826"/>
      <c r="AN89" s="826"/>
      <c r="AO89" s="826"/>
      <c r="AP89" s="826"/>
      <c r="AQ89" s="826"/>
      <c r="AR89" s="826"/>
      <c r="AS89" s="826"/>
      <c r="AT89" s="826"/>
      <c r="AU89" s="826"/>
      <c r="AV89" s="826"/>
      <c r="AW89" s="826"/>
      <c r="AX89" s="826"/>
      <c r="AY89" s="826"/>
    </row>
    <row r="90" spans="1:51" hidden="1">
      <c r="A90" s="865"/>
      <c r="B90" s="866"/>
      <c r="C90" s="866"/>
      <c r="D90" s="866"/>
      <c r="E90" s="866"/>
      <c r="F90" s="866"/>
      <c r="G90" s="866"/>
      <c r="H90" s="1180" t="s">
        <v>185</v>
      </c>
      <c r="I90" s="1180"/>
      <c r="J90" s="1180"/>
      <c r="K90" s="1180"/>
      <c r="L90" s="1180"/>
      <c r="M90" s="1181"/>
      <c r="N90" s="1021">
        <f>'Sch-7'!M20</f>
        <v>0</v>
      </c>
      <c r="O90" s="1022"/>
      <c r="Z90" s="827"/>
      <c r="AA90" s="833"/>
      <c r="AC90" s="827"/>
      <c r="AD90" s="833"/>
      <c r="AL90" s="826"/>
      <c r="AM90" s="826"/>
      <c r="AN90" s="826"/>
      <c r="AO90" s="826"/>
      <c r="AP90" s="826"/>
      <c r="AQ90" s="826"/>
      <c r="AR90" s="826"/>
      <c r="AS90" s="826"/>
      <c r="AT90" s="826"/>
      <c r="AU90" s="826"/>
      <c r="AV90" s="826"/>
      <c r="AW90" s="826"/>
      <c r="AX90" s="826"/>
      <c r="AY90" s="826"/>
    </row>
    <row r="91" spans="1:51" ht="15.75" hidden="1" thickBot="1">
      <c r="A91" s="867"/>
      <c r="B91" s="868"/>
      <c r="C91" s="868"/>
      <c r="D91" s="868"/>
      <c r="E91" s="868"/>
      <c r="F91" s="868"/>
      <c r="G91" s="868"/>
      <c r="H91" s="1182" t="s">
        <v>186</v>
      </c>
      <c r="I91" s="1182"/>
      <c r="J91" s="1182"/>
      <c r="K91" s="1182"/>
      <c r="L91" s="1182"/>
      <c r="M91" s="1182"/>
      <c r="N91" s="1054">
        <f>N90+N89</f>
        <v>0</v>
      </c>
      <c r="O91" s="1024"/>
      <c r="Z91" s="827"/>
      <c r="AA91" s="862"/>
      <c r="AB91" s="855"/>
      <c r="AC91" s="855"/>
      <c r="AD91" s="862"/>
      <c r="AF91" s="869"/>
      <c r="AL91" s="826"/>
      <c r="AM91" s="826"/>
      <c r="AN91" s="826"/>
      <c r="AO91" s="826"/>
      <c r="AP91" s="826"/>
      <c r="AQ91" s="826"/>
      <c r="AR91" s="826"/>
      <c r="AS91" s="826"/>
      <c r="AT91" s="826"/>
      <c r="AU91" s="826"/>
      <c r="AV91" s="826"/>
      <c r="AW91" s="826"/>
      <c r="AX91" s="826"/>
      <c r="AY91" s="826"/>
    </row>
    <row r="92" spans="1:51" ht="15.75" hidden="1" thickBot="1">
      <c r="A92" s="870"/>
      <c r="B92" s="870"/>
      <c r="C92" s="870"/>
      <c r="D92" s="870"/>
      <c r="E92" s="870"/>
      <c r="F92" s="870"/>
      <c r="G92" s="870"/>
      <c r="H92" s="1177" t="s">
        <v>187</v>
      </c>
      <c r="I92" s="1178"/>
      <c r="J92" s="1178"/>
      <c r="K92" s="1178"/>
      <c r="L92" s="1178"/>
      <c r="M92" s="1179"/>
      <c r="N92" s="1023">
        <f>O89</f>
        <v>0</v>
      </c>
      <c r="O92" s="1024"/>
      <c r="Z92" s="827"/>
      <c r="AA92" s="862"/>
      <c r="AB92" s="855"/>
      <c r="AC92" s="855"/>
      <c r="AD92" s="862"/>
      <c r="AF92" s="869"/>
      <c r="AL92" s="826"/>
      <c r="AM92" s="826"/>
      <c r="AN92" s="826"/>
      <c r="AO92" s="826"/>
      <c r="AP92" s="826"/>
      <c r="AQ92" s="826"/>
      <c r="AR92" s="826"/>
      <c r="AS92" s="826"/>
      <c r="AT92" s="826"/>
      <c r="AU92" s="826"/>
      <c r="AV92" s="826"/>
      <c r="AW92" s="826"/>
      <c r="AX92" s="826"/>
      <c r="AY92" s="826"/>
    </row>
    <row r="93" spans="1:51">
      <c r="A93" s="1175"/>
      <c r="B93" s="1175"/>
      <c r="C93" s="1175"/>
      <c r="D93" s="1175"/>
      <c r="E93" s="1175"/>
      <c r="F93" s="1175"/>
      <c r="G93" s="1175"/>
      <c r="H93" s="1176"/>
      <c r="I93" s="1176"/>
      <c r="J93" s="1176"/>
      <c r="K93" s="1176"/>
      <c r="L93" s="1176"/>
      <c r="M93" s="1176"/>
      <c r="N93" s="1176"/>
      <c r="O93" s="1176"/>
      <c r="Z93" s="869"/>
      <c r="AA93" s="833"/>
      <c r="AC93" s="869"/>
      <c r="AD93" s="833"/>
      <c r="AL93" s="826"/>
      <c r="AM93" s="826"/>
      <c r="AN93" s="826"/>
      <c r="AO93" s="826"/>
      <c r="AP93" s="826"/>
      <c r="AQ93" s="826"/>
      <c r="AR93" s="826"/>
      <c r="AS93" s="826"/>
      <c r="AT93" s="826"/>
      <c r="AU93" s="826"/>
      <c r="AV93" s="826"/>
      <c r="AW93" s="826"/>
      <c r="AX93" s="826"/>
      <c r="AY93" s="826"/>
    </row>
    <row r="94" spans="1:51">
      <c r="A94" s="871" t="s">
        <v>188</v>
      </c>
      <c r="B94" s="1167" t="s">
        <v>189</v>
      </c>
      <c r="C94" s="1167"/>
      <c r="D94" s="1167"/>
      <c r="E94" s="1167"/>
      <c r="F94" s="1167"/>
      <c r="G94" s="1167"/>
      <c r="H94" s="1167"/>
      <c r="I94" s="1167"/>
      <c r="J94" s="1167"/>
      <c r="K94" s="1167"/>
      <c r="L94" s="1167"/>
      <c r="M94" s="1167"/>
      <c r="N94" s="1167"/>
      <c r="O94" s="1167"/>
      <c r="AL94" s="826"/>
      <c r="AM94" s="826"/>
      <c r="AN94" s="826"/>
      <c r="AO94" s="826"/>
      <c r="AP94" s="826"/>
      <c r="AQ94" s="826"/>
      <c r="AR94" s="826"/>
      <c r="AS94" s="826"/>
      <c r="AT94" s="826"/>
      <c r="AU94" s="826"/>
      <c r="AV94" s="826"/>
      <c r="AW94" s="826"/>
      <c r="AX94" s="826"/>
      <c r="AY94" s="826"/>
    </row>
    <row r="95" spans="1:51">
      <c r="A95" s="869" t="s">
        <v>190</v>
      </c>
      <c r="B95" s="1167" t="s">
        <v>191</v>
      </c>
      <c r="C95" s="1167"/>
      <c r="D95" s="1167"/>
      <c r="E95" s="1167"/>
      <c r="F95" s="1167"/>
      <c r="G95" s="1167"/>
      <c r="H95" s="1167"/>
      <c r="I95" s="1167"/>
      <c r="J95" s="1167"/>
      <c r="K95" s="1167"/>
      <c r="L95" s="1167"/>
      <c r="M95" s="1167"/>
      <c r="N95" s="1167"/>
      <c r="O95" s="1167"/>
      <c r="AL95" s="826"/>
      <c r="AM95" s="826"/>
      <c r="AN95" s="826"/>
      <c r="AO95" s="826"/>
      <c r="AP95" s="826"/>
      <c r="AQ95" s="826"/>
      <c r="AR95" s="826"/>
      <c r="AS95" s="826"/>
      <c r="AT95" s="826"/>
      <c r="AU95" s="826"/>
      <c r="AV95" s="826"/>
      <c r="AW95" s="826"/>
      <c r="AX95" s="826"/>
      <c r="AY95" s="826"/>
    </row>
    <row r="96" spans="1:51">
      <c r="A96" s="869"/>
      <c r="B96" s="869"/>
      <c r="C96" s="869"/>
      <c r="D96" s="869"/>
      <c r="E96" s="869"/>
      <c r="F96" s="1167"/>
      <c r="G96" s="1167"/>
      <c r="H96" s="1167"/>
      <c r="I96" s="1167"/>
      <c r="J96" s="1167"/>
      <c r="K96" s="1167"/>
      <c r="L96" s="1167"/>
      <c r="M96" s="1167"/>
      <c r="N96" s="1167"/>
      <c r="O96" s="1167"/>
      <c r="AL96" s="826"/>
      <c r="AM96" s="826"/>
      <c r="AN96" s="826"/>
      <c r="AO96" s="826"/>
      <c r="AP96" s="826"/>
      <c r="AQ96" s="826"/>
      <c r="AR96" s="826"/>
      <c r="AS96" s="826"/>
      <c r="AT96" s="826"/>
      <c r="AU96" s="826"/>
      <c r="AV96" s="826"/>
      <c r="AW96" s="826"/>
      <c r="AX96" s="826"/>
      <c r="AY96" s="826"/>
    </row>
    <row r="97" spans="1:51" ht="28.5">
      <c r="A97" s="872" t="s">
        <v>192</v>
      </c>
      <c r="B97" s="873" t="str">
        <f>'Names of Bidder'!D31&amp;"-"&amp; 'Names of Bidder'!E31&amp;"-" &amp;'Names of Bidder'!F31</f>
        <v>--</v>
      </c>
      <c r="C97" s="872"/>
      <c r="D97" s="872"/>
      <c r="E97" s="872"/>
      <c r="F97" s="826"/>
      <c r="G97" s="872"/>
      <c r="H97" s="872"/>
      <c r="I97" s="874"/>
      <c r="K97" s="875"/>
      <c r="L97" s="855"/>
      <c r="AL97" s="826"/>
      <c r="AM97" s="826"/>
      <c r="AN97" s="826"/>
      <c r="AO97" s="826"/>
      <c r="AP97" s="826"/>
      <c r="AQ97" s="826"/>
      <c r="AR97" s="826"/>
      <c r="AS97" s="826"/>
      <c r="AT97" s="826"/>
      <c r="AU97" s="826"/>
      <c r="AV97" s="826"/>
      <c r="AW97" s="826"/>
      <c r="AX97" s="826"/>
      <c r="AY97" s="826"/>
    </row>
    <row r="98" spans="1:51" ht="28.5">
      <c r="A98" s="872" t="s">
        <v>193</v>
      </c>
      <c r="B98" s="873" t="str">
        <f>IF('Names of Bidder'!D32=0, "", 'Names of Bidder'!D32)</f>
        <v/>
      </c>
      <c r="C98" s="872"/>
      <c r="D98" s="872"/>
      <c r="E98" s="872"/>
      <c r="F98" s="826"/>
      <c r="G98" s="872"/>
      <c r="H98" s="872"/>
      <c r="I98" s="874"/>
      <c r="L98" s="855" t="s">
        <v>194</v>
      </c>
      <c r="M98" s="876" t="str">
        <f>IF('Names of Bidder'!D24=0, "", 'Names of Bidder'!D24)</f>
        <v/>
      </c>
      <c r="AL98" s="826"/>
      <c r="AM98" s="826"/>
      <c r="AN98" s="826"/>
      <c r="AO98" s="826"/>
      <c r="AP98" s="826"/>
      <c r="AQ98" s="826"/>
      <c r="AR98" s="826"/>
      <c r="AS98" s="826"/>
      <c r="AT98" s="826"/>
      <c r="AU98" s="826"/>
      <c r="AV98" s="826"/>
      <c r="AW98" s="826"/>
      <c r="AX98" s="826"/>
      <c r="AY98" s="826"/>
    </row>
    <row r="99" spans="1:51">
      <c r="A99" s="824"/>
      <c r="B99" s="824"/>
      <c r="C99" s="824"/>
      <c r="D99" s="824"/>
      <c r="E99" s="824"/>
      <c r="F99" s="824"/>
      <c r="G99" s="824"/>
      <c r="H99" s="824"/>
      <c r="I99" s="877"/>
      <c r="J99" s="825"/>
      <c r="K99" s="824"/>
      <c r="L99" s="855" t="s">
        <v>195</v>
      </c>
      <c r="M99" s="876" t="str">
        <f>IF('Names of Bidder'!D25=0, "", 'Names of Bidder'!D25)</f>
        <v/>
      </c>
      <c r="N99" s="824"/>
      <c r="AL99" s="826"/>
      <c r="AM99" s="826"/>
      <c r="AN99" s="826"/>
      <c r="AO99" s="826"/>
      <c r="AP99" s="826"/>
      <c r="AQ99" s="826"/>
      <c r="AR99" s="826"/>
      <c r="AS99" s="826"/>
      <c r="AT99" s="826"/>
      <c r="AU99" s="826"/>
      <c r="AV99" s="826"/>
      <c r="AW99" s="826"/>
      <c r="AX99" s="826"/>
      <c r="AY99" s="826"/>
    </row>
    <row r="100" spans="1:51">
      <c r="A100" s="878"/>
      <c r="B100" s="878"/>
      <c r="C100" s="878"/>
      <c r="D100" s="878"/>
      <c r="E100" s="878"/>
      <c r="F100" s="878"/>
      <c r="G100" s="878"/>
      <c r="H100" s="878"/>
      <c r="I100" s="879"/>
      <c r="J100" s="859"/>
      <c r="K100" s="878"/>
      <c r="L100" s="855"/>
      <c r="M100" s="880"/>
      <c r="N100" s="878"/>
      <c r="O100" s="900"/>
      <c r="AL100" s="826"/>
      <c r="AM100" s="826"/>
      <c r="AN100" s="826"/>
      <c r="AO100" s="826"/>
      <c r="AP100" s="826"/>
      <c r="AQ100" s="826"/>
      <c r="AR100" s="826"/>
      <c r="AS100" s="826"/>
      <c r="AT100" s="826"/>
      <c r="AU100" s="826"/>
      <c r="AV100" s="826"/>
      <c r="AW100" s="826"/>
      <c r="AX100" s="826"/>
      <c r="AY100" s="826"/>
    </row>
    <row r="101" spans="1:51">
      <c r="A101" s="878"/>
      <c r="B101" s="878"/>
      <c r="C101" s="878"/>
      <c r="D101" s="878"/>
      <c r="E101" s="878"/>
      <c r="F101" s="878"/>
      <c r="G101" s="878"/>
      <c r="H101" s="878"/>
      <c r="I101" s="879"/>
      <c r="J101" s="859"/>
      <c r="K101" s="878"/>
      <c r="L101" s="878"/>
      <c r="M101" s="859"/>
      <c r="N101" s="878"/>
      <c r="O101" s="900"/>
      <c r="AL101" s="826"/>
      <c r="AM101" s="826"/>
      <c r="AN101" s="826"/>
      <c r="AO101" s="826"/>
      <c r="AP101" s="826"/>
      <c r="AQ101" s="826"/>
      <c r="AR101" s="826"/>
      <c r="AS101" s="826"/>
      <c r="AT101" s="826"/>
      <c r="AU101" s="826"/>
      <c r="AV101" s="826"/>
      <c r="AW101" s="826"/>
      <c r="AX101" s="826"/>
      <c r="AY101" s="826"/>
    </row>
    <row r="102" spans="1:51">
      <c r="A102" s="878"/>
      <c r="B102" s="878"/>
      <c r="C102" s="878"/>
      <c r="D102" s="878"/>
      <c r="E102" s="878"/>
      <c r="F102" s="878"/>
      <c r="G102" s="878"/>
      <c r="H102" s="878"/>
      <c r="I102" s="879"/>
      <c r="J102" s="859"/>
      <c r="K102" s="878"/>
      <c r="L102" s="878"/>
      <c r="M102" s="859"/>
      <c r="N102" s="878"/>
      <c r="O102" s="900"/>
      <c r="AL102" s="826"/>
      <c r="AM102" s="826"/>
      <c r="AN102" s="826"/>
      <c r="AO102" s="826"/>
      <c r="AP102" s="826"/>
      <c r="AQ102" s="826"/>
      <c r="AR102" s="826"/>
      <c r="AS102" s="826"/>
      <c r="AT102" s="826"/>
      <c r="AU102" s="826"/>
      <c r="AV102" s="826"/>
      <c r="AW102" s="826"/>
      <c r="AX102" s="826"/>
      <c r="AY102" s="826"/>
    </row>
    <row r="103" spans="1:51">
      <c r="A103" s="878"/>
      <c r="B103" s="878"/>
      <c r="C103" s="878"/>
      <c r="D103" s="878"/>
      <c r="E103" s="878"/>
      <c r="F103" s="878"/>
      <c r="G103" s="878"/>
      <c r="H103" s="878"/>
      <c r="I103" s="879"/>
      <c r="J103" s="859"/>
      <c r="K103" s="878"/>
      <c r="L103" s="878"/>
      <c r="M103" s="859"/>
      <c r="N103" s="878"/>
      <c r="O103" s="900"/>
      <c r="AL103" s="826"/>
      <c r="AM103" s="826"/>
      <c r="AN103" s="826"/>
      <c r="AO103" s="826"/>
      <c r="AP103" s="826"/>
      <c r="AQ103" s="826"/>
      <c r="AR103" s="826"/>
      <c r="AS103" s="826"/>
      <c r="AT103" s="826"/>
      <c r="AU103" s="826"/>
      <c r="AV103" s="826"/>
      <c r="AW103" s="826"/>
      <c r="AX103" s="826"/>
      <c r="AY103" s="826"/>
    </row>
    <row r="104" spans="1:51">
      <c r="A104" s="878"/>
      <c r="B104" s="878"/>
      <c r="C104" s="878"/>
      <c r="D104" s="878"/>
      <c r="E104" s="878"/>
      <c r="F104" s="878"/>
      <c r="G104" s="878"/>
      <c r="H104" s="878"/>
      <c r="I104" s="879"/>
      <c r="J104" s="859"/>
      <c r="K104" s="878"/>
      <c r="L104" s="878"/>
      <c r="M104" s="859"/>
      <c r="N104" s="878"/>
      <c r="O104" s="900"/>
      <c r="AL104" s="826"/>
      <c r="AM104" s="826"/>
      <c r="AN104" s="826"/>
      <c r="AO104" s="826"/>
      <c r="AP104" s="826"/>
      <c r="AQ104" s="826"/>
      <c r="AR104" s="826"/>
      <c r="AS104" s="826"/>
      <c r="AT104" s="826"/>
      <c r="AU104" s="826"/>
      <c r="AV104" s="826"/>
      <c r="AW104" s="826"/>
      <c r="AX104" s="826"/>
      <c r="AY104" s="826"/>
    </row>
    <row r="105" spans="1:51">
      <c r="A105" s="878"/>
      <c r="B105" s="878"/>
      <c r="C105" s="878"/>
      <c r="D105" s="878"/>
      <c r="E105" s="878"/>
      <c r="F105" s="878"/>
      <c r="G105" s="878"/>
      <c r="H105" s="878"/>
      <c r="I105" s="879"/>
      <c r="J105" s="859"/>
      <c r="K105" s="878"/>
      <c r="L105" s="878"/>
      <c r="M105" s="859"/>
      <c r="N105" s="878"/>
      <c r="O105" s="900"/>
      <c r="AL105" s="826"/>
      <c r="AM105" s="826"/>
      <c r="AN105" s="826"/>
      <c r="AO105" s="826"/>
      <c r="AP105" s="826"/>
      <c r="AQ105" s="826"/>
      <c r="AR105" s="826"/>
      <c r="AS105" s="826"/>
      <c r="AT105" s="826"/>
      <c r="AU105" s="826"/>
      <c r="AV105" s="826"/>
      <c r="AW105" s="826"/>
      <c r="AX105" s="826"/>
      <c r="AY105" s="826"/>
    </row>
    <row r="106" spans="1:51">
      <c r="A106" s="878"/>
      <c r="B106" s="878"/>
      <c r="C106" s="878"/>
      <c r="D106" s="878"/>
      <c r="E106" s="878"/>
      <c r="F106" s="878"/>
      <c r="G106" s="878"/>
      <c r="H106" s="878"/>
      <c r="I106" s="879"/>
      <c r="J106" s="859"/>
      <c r="K106" s="878"/>
      <c r="L106" s="878"/>
      <c r="M106" s="859"/>
      <c r="N106" s="878"/>
      <c r="O106" s="900"/>
      <c r="AL106" s="826"/>
      <c r="AM106" s="826"/>
      <c r="AN106" s="826"/>
      <c r="AO106" s="826"/>
      <c r="AP106" s="826"/>
      <c r="AQ106" s="826"/>
      <c r="AR106" s="826"/>
      <c r="AS106" s="826"/>
      <c r="AT106" s="826"/>
      <c r="AU106" s="826"/>
      <c r="AV106" s="826"/>
      <c r="AW106" s="826"/>
      <c r="AX106" s="826"/>
      <c r="AY106" s="826"/>
    </row>
    <row r="107" spans="1:51">
      <c r="A107" s="878"/>
      <c r="B107" s="878"/>
      <c r="C107" s="878"/>
      <c r="D107" s="878"/>
      <c r="E107" s="878"/>
      <c r="F107" s="878"/>
      <c r="G107" s="878"/>
      <c r="H107" s="878"/>
      <c r="I107" s="879"/>
      <c r="J107" s="859"/>
      <c r="K107" s="878"/>
      <c r="L107" s="878"/>
      <c r="M107" s="859"/>
      <c r="N107" s="878"/>
      <c r="O107" s="900"/>
      <c r="P107" s="826"/>
      <c r="Q107" s="826"/>
      <c r="R107" s="826"/>
      <c r="S107" s="826"/>
      <c r="T107" s="826"/>
      <c r="U107" s="826"/>
      <c r="V107" s="826"/>
      <c r="W107" s="826"/>
      <c r="X107" s="826"/>
      <c r="Y107" s="826"/>
      <c r="AB107" s="826"/>
      <c r="AL107" s="826"/>
      <c r="AM107" s="826"/>
      <c r="AN107" s="826"/>
      <c r="AO107" s="826"/>
      <c r="AP107" s="826"/>
      <c r="AQ107" s="826"/>
      <c r="AR107" s="826"/>
      <c r="AS107" s="826"/>
      <c r="AT107" s="826"/>
      <c r="AU107" s="826"/>
      <c r="AV107" s="826"/>
      <c r="AW107" s="826"/>
      <c r="AX107" s="826"/>
      <c r="AY107" s="826"/>
    </row>
    <row r="108" spans="1:51">
      <c r="A108" s="878"/>
      <c r="B108" s="878"/>
      <c r="C108" s="878"/>
      <c r="D108" s="878"/>
      <c r="E108" s="878"/>
      <c r="F108" s="878"/>
      <c r="G108" s="878"/>
      <c r="H108" s="878"/>
      <c r="I108" s="879"/>
      <c r="J108" s="859"/>
      <c r="K108" s="878"/>
      <c r="L108" s="878"/>
      <c r="M108" s="859"/>
      <c r="N108" s="878"/>
      <c r="O108" s="900"/>
      <c r="P108" s="826"/>
      <c r="Q108" s="826"/>
      <c r="R108" s="826"/>
      <c r="S108" s="826"/>
      <c r="T108" s="826"/>
      <c r="U108" s="826"/>
      <c r="V108" s="826"/>
      <c r="W108" s="826"/>
      <c r="X108" s="826"/>
      <c r="Y108" s="826"/>
      <c r="AB108" s="826"/>
      <c r="AL108" s="826"/>
      <c r="AM108" s="826"/>
      <c r="AN108" s="826"/>
      <c r="AO108" s="826"/>
      <c r="AP108" s="826"/>
      <c r="AQ108" s="826"/>
      <c r="AR108" s="826"/>
      <c r="AS108" s="826"/>
      <c r="AT108" s="826"/>
      <c r="AU108" s="826"/>
      <c r="AV108" s="826"/>
      <c r="AW108" s="826"/>
      <c r="AX108" s="826"/>
      <c r="AY108" s="826"/>
    </row>
    <row r="109" spans="1:51">
      <c r="A109" s="878"/>
      <c r="B109" s="878"/>
      <c r="C109" s="878"/>
      <c r="D109" s="878"/>
      <c r="E109" s="878"/>
      <c r="F109" s="878"/>
      <c r="G109" s="878"/>
      <c r="H109" s="878"/>
      <c r="I109" s="879"/>
      <c r="J109" s="859"/>
      <c r="K109" s="878"/>
      <c r="L109" s="878"/>
      <c r="M109" s="859"/>
      <c r="N109" s="878"/>
      <c r="O109" s="900"/>
      <c r="P109" s="826"/>
      <c r="Q109" s="826"/>
      <c r="R109" s="826"/>
      <c r="S109" s="826"/>
      <c r="T109" s="826"/>
      <c r="U109" s="826"/>
      <c r="V109" s="826"/>
      <c r="W109" s="826"/>
      <c r="X109" s="826"/>
      <c r="Y109" s="826"/>
      <c r="AB109" s="826"/>
      <c r="AL109" s="826"/>
      <c r="AM109" s="826"/>
      <c r="AN109" s="826"/>
      <c r="AO109" s="826"/>
      <c r="AP109" s="826"/>
      <c r="AQ109" s="826"/>
      <c r="AR109" s="826"/>
      <c r="AS109" s="826"/>
      <c r="AT109" s="826"/>
      <c r="AU109" s="826"/>
      <c r="AV109" s="826"/>
      <c r="AW109" s="826"/>
      <c r="AX109" s="826"/>
      <c r="AY109" s="826"/>
    </row>
    <row r="110" spans="1:51">
      <c r="A110" s="878"/>
      <c r="B110" s="878"/>
      <c r="C110" s="878"/>
      <c r="D110" s="878"/>
      <c r="E110" s="878"/>
      <c r="F110" s="878"/>
      <c r="G110" s="878"/>
      <c r="H110" s="878"/>
      <c r="I110" s="879"/>
      <c r="J110" s="859"/>
      <c r="K110" s="878"/>
      <c r="L110" s="878"/>
      <c r="M110" s="859"/>
      <c r="N110" s="878"/>
      <c r="O110" s="900"/>
      <c r="P110" s="826"/>
      <c r="Q110" s="826"/>
      <c r="R110" s="826"/>
      <c r="S110" s="826"/>
      <c r="T110" s="826"/>
      <c r="U110" s="826"/>
      <c r="V110" s="826"/>
      <c r="W110" s="826"/>
      <c r="X110" s="826"/>
      <c r="Y110" s="826"/>
      <c r="AB110" s="826"/>
      <c r="AL110" s="826"/>
      <c r="AM110" s="826"/>
      <c r="AN110" s="826"/>
      <c r="AO110" s="826"/>
      <c r="AP110" s="826"/>
      <c r="AQ110" s="826"/>
      <c r="AR110" s="826"/>
      <c r="AS110" s="826"/>
      <c r="AT110" s="826"/>
      <c r="AU110" s="826"/>
      <c r="AV110" s="826"/>
      <c r="AW110" s="826"/>
      <c r="AX110" s="826"/>
      <c r="AY110" s="826"/>
    </row>
    <row r="111" spans="1:51">
      <c r="A111" s="878"/>
      <c r="B111" s="878"/>
      <c r="C111" s="878"/>
      <c r="D111" s="878"/>
      <c r="E111" s="878"/>
      <c r="F111" s="878"/>
      <c r="G111" s="878"/>
      <c r="H111" s="878"/>
      <c r="I111" s="879"/>
      <c r="J111" s="859"/>
      <c r="K111" s="878"/>
      <c r="L111" s="878"/>
      <c r="M111" s="859"/>
      <c r="N111" s="878"/>
      <c r="O111" s="900"/>
      <c r="P111" s="826"/>
      <c r="Q111" s="826"/>
      <c r="R111" s="826"/>
      <c r="S111" s="826"/>
      <c r="T111" s="826"/>
      <c r="U111" s="826"/>
      <c r="V111" s="826"/>
      <c r="W111" s="826"/>
      <c r="X111" s="826"/>
      <c r="Y111" s="826"/>
      <c r="AB111" s="826"/>
      <c r="AL111" s="826"/>
      <c r="AM111" s="826"/>
      <c r="AN111" s="826"/>
      <c r="AO111" s="826"/>
      <c r="AP111" s="826"/>
      <c r="AQ111" s="826"/>
      <c r="AR111" s="826"/>
      <c r="AS111" s="826"/>
      <c r="AT111" s="826"/>
      <c r="AU111" s="826"/>
      <c r="AV111" s="826"/>
      <c r="AW111" s="826"/>
      <c r="AX111" s="826"/>
      <c r="AY111" s="826"/>
    </row>
    <row r="112" spans="1:51">
      <c r="A112" s="878"/>
      <c r="B112" s="878"/>
      <c r="C112" s="878"/>
      <c r="D112" s="878"/>
      <c r="E112" s="878"/>
      <c r="F112" s="878"/>
      <c r="G112" s="878"/>
      <c r="H112" s="878"/>
      <c r="I112" s="879"/>
      <c r="J112" s="859"/>
      <c r="K112" s="878"/>
      <c r="L112" s="878"/>
      <c r="M112" s="859"/>
      <c r="N112" s="878"/>
      <c r="O112" s="900"/>
      <c r="P112" s="826"/>
      <c r="Q112" s="826"/>
      <c r="R112" s="826"/>
      <c r="S112" s="826"/>
      <c r="T112" s="826"/>
      <c r="U112" s="826"/>
      <c r="V112" s="826"/>
      <c r="W112" s="826"/>
      <c r="X112" s="826"/>
      <c r="Y112" s="826"/>
      <c r="AB112" s="826"/>
      <c r="AL112" s="826"/>
      <c r="AM112" s="826"/>
      <c r="AN112" s="826"/>
      <c r="AO112" s="826"/>
      <c r="AP112" s="826"/>
      <c r="AQ112" s="826"/>
      <c r="AR112" s="826"/>
      <c r="AS112" s="826"/>
      <c r="AT112" s="826"/>
      <c r="AU112" s="826"/>
      <c r="AV112" s="826"/>
      <c r="AW112" s="826"/>
      <c r="AX112" s="826"/>
      <c r="AY112" s="826"/>
    </row>
    <row r="113" spans="1:51">
      <c r="A113" s="878"/>
      <c r="B113" s="878"/>
      <c r="C113" s="878"/>
      <c r="D113" s="878"/>
      <c r="E113" s="878"/>
      <c r="F113" s="878"/>
      <c r="G113" s="878"/>
      <c r="H113" s="878"/>
      <c r="I113" s="879"/>
      <c r="J113" s="859"/>
      <c r="K113" s="878"/>
      <c r="L113" s="878"/>
      <c r="M113" s="859"/>
      <c r="N113" s="878"/>
      <c r="O113" s="900"/>
      <c r="P113" s="826"/>
      <c r="Q113" s="826"/>
      <c r="R113" s="826"/>
      <c r="S113" s="826"/>
      <c r="T113" s="826"/>
      <c r="U113" s="826"/>
      <c r="V113" s="826"/>
      <c r="W113" s="826"/>
      <c r="X113" s="826"/>
      <c r="Y113" s="826"/>
      <c r="AB113" s="826"/>
      <c r="AL113" s="826"/>
      <c r="AM113" s="826"/>
      <c r="AN113" s="826"/>
      <c r="AO113" s="826"/>
      <c r="AP113" s="826"/>
      <c r="AQ113" s="826"/>
      <c r="AR113" s="826"/>
      <c r="AS113" s="826"/>
      <c r="AT113" s="826"/>
      <c r="AU113" s="826"/>
      <c r="AV113" s="826"/>
      <c r="AW113" s="826"/>
      <c r="AX113" s="826"/>
      <c r="AY113" s="826"/>
    </row>
    <row r="114" spans="1:51">
      <c r="A114" s="878"/>
      <c r="B114" s="878"/>
      <c r="C114" s="878"/>
      <c r="D114" s="878"/>
      <c r="E114" s="878"/>
      <c r="F114" s="878"/>
      <c r="G114" s="878"/>
      <c r="H114" s="878"/>
      <c r="I114" s="879"/>
      <c r="J114" s="859"/>
      <c r="K114" s="878"/>
      <c r="L114" s="878"/>
      <c r="M114" s="859"/>
      <c r="N114" s="878"/>
      <c r="O114" s="900"/>
      <c r="P114" s="826"/>
      <c r="Q114" s="826"/>
      <c r="R114" s="826"/>
      <c r="S114" s="826"/>
      <c r="T114" s="826"/>
      <c r="U114" s="826"/>
      <c r="V114" s="826"/>
      <c r="W114" s="826"/>
      <c r="X114" s="826"/>
      <c r="Y114" s="826"/>
      <c r="AB114" s="826"/>
      <c r="AL114" s="826"/>
      <c r="AM114" s="826"/>
      <c r="AN114" s="826"/>
      <c r="AO114" s="826"/>
      <c r="AP114" s="826"/>
      <c r="AQ114" s="826"/>
      <c r="AR114" s="826"/>
      <c r="AS114" s="826"/>
      <c r="AT114" s="826"/>
      <c r="AU114" s="826"/>
      <c r="AV114" s="826"/>
      <c r="AW114" s="826"/>
      <c r="AX114" s="826"/>
      <c r="AY114" s="826"/>
    </row>
    <row r="115" spans="1:51">
      <c r="A115" s="878"/>
      <c r="B115" s="878"/>
      <c r="C115" s="878"/>
      <c r="D115" s="878"/>
      <c r="E115" s="878"/>
      <c r="F115" s="878"/>
      <c r="G115" s="878"/>
      <c r="H115" s="878"/>
      <c r="I115" s="879"/>
      <c r="J115" s="859"/>
      <c r="K115" s="878"/>
      <c r="L115" s="878"/>
      <c r="M115" s="859"/>
      <c r="N115" s="878"/>
      <c r="O115" s="900"/>
      <c r="P115" s="826"/>
      <c r="Q115" s="826"/>
      <c r="R115" s="826"/>
      <c r="S115" s="826"/>
      <c r="T115" s="826"/>
      <c r="U115" s="826"/>
      <c r="V115" s="826"/>
      <c r="W115" s="826"/>
      <c r="X115" s="826"/>
      <c r="Y115" s="826"/>
      <c r="AB115" s="826"/>
      <c r="AL115" s="826"/>
      <c r="AM115" s="826"/>
      <c r="AN115" s="826"/>
      <c r="AO115" s="826"/>
      <c r="AP115" s="826"/>
      <c r="AQ115" s="826"/>
      <c r="AR115" s="826"/>
      <c r="AS115" s="826"/>
      <c r="AT115" s="826"/>
      <c r="AU115" s="826"/>
      <c r="AV115" s="826"/>
      <c r="AW115" s="826"/>
      <c r="AX115" s="826"/>
      <c r="AY115" s="826"/>
    </row>
    <row r="116" spans="1:51">
      <c r="A116" s="878"/>
      <c r="B116" s="878"/>
      <c r="C116" s="878"/>
      <c r="D116" s="878"/>
      <c r="E116" s="878"/>
      <c r="F116" s="878"/>
      <c r="G116" s="878"/>
      <c r="H116" s="878"/>
      <c r="I116" s="879"/>
      <c r="J116" s="859"/>
      <c r="K116" s="878"/>
      <c r="L116" s="878"/>
      <c r="M116" s="859"/>
      <c r="N116" s="878"/>
      <c r="O116" s="900"/>
      <c r="P116" s="826"/>
      <c r="Q116" s="826"/>
      <c r="R116" s="826"/>
      <c r="S116" s="826"/>
      <c r="T116" s="826"/>
      <c r="U116" s="826"/>
      <c r="V116" s="826"/>
      <c r="W116" s="826"/>
      <c r="X116" s="826"/>
      <c r="Y116" s="826"/>
      <c r="AB116" s="826"/>
      <c r="AL116" s="826"/>
      <c r="AM116" s="826"/>
      <c r="AN116" s="826"/>
      <c r="AO116" s="826"/>
      <c r="AP116" s="826"/>
      <c r="AQ116" s="826"/>
      <c r="AR116" s="826"/>
      <c r="AS116" s="826"/>
      <c r="AT116" s="826"/>
      <c r="AU116" s="826"/>
      <c r="AV116" s="826"/>
      <c r="AW116" s="826"/>
      <c r="AX116" s="826"/>
      <c r="AY116" s="826"/>
    </row>
    <row r="117" spans="1:51">
      <c r="A117" s="878"/>
      <c r="B117" s="878"/>
      <c r="C117" s="878"/>
      <c r="D117" s="878"/>
      <c r="E117" s="878"/>
      <c r="F117" s="878"/>
      <c r="G117" s="878"/>
      <c r="H117" s="878"/>
      <c r="I117" s="879"/>
      <c r="J117" s="859"/>
      <c r="K117" s="878"/>
      <c r="L117" s="878"/>
      <c r="M117" s="859"/>
      <c r="N117" s="878"/>
      <c r="O117" s="900"/>
      <c r="P117" s="826"/>
      <c r="Q117" s="826"/>
      <c r="R117" s="826"/>
      <c r="S117" s="826"/>
      <c r="T117" s="826"/>
      <c r="U117" s="826"/>
      <c r="V117" s="826"/>
      <c r="W117" s="826"/>
      <c r="X117" s="826"/>
      <c r="Y117" s="826"/>
      <c r="AB117" s="826"/>
      <c r="AL117" s="826"/>
      <c r="AM117" s="826"/>
      <c r="AN117" s="826"/>
      <c r="AO117" s="826"/>
      <c r="AP117" s="826"/>
      <c r="AQ117" s="826"/>
      <c r="AR117" s="826"/>
      <c r="AS117" s="826"/>
      <c r="AT117" s="826"/>
      <c r="AU117" s="826"/>
      <c r="AV117" s="826"/>
      <c r="AW117" s="826"/>
      <c r="AX117" s="826"/>
      <c r="AY117" s="826"/>
    </row>
    <row r="118" spans="1:51">
      <c r="A118" s="878"/>
      <c r="B118" s="878"/>
      <c r="C118" s="878"/>
      <c r="D118" s="878"/>
      <c r="E118" s="878"/>
      <c r="F118" s="878"/>
      <c r="G118" s="878"/>
      <c r="H118" s="878"/>
      <c r="I118" s="879"/>
      <c r="J118" s="859"/>
      <c r="K118" s="878"/>
      <c r="L118" s="878"/>
      <c r="M118" s="859"/>
      <c r="N118" s="878"/>
      <c r="O118" s="900"/>
      <c r="P118" s="826"/>
      <c r="Q118" s="826"/>
      <c r="R118" s="826"/>
      <c r="S118" s="826"/>
      <c r="T118" s="826"/>
      <c r="U118" s="826"/>
      <c r="V118" s="826"/>
      <c r="W118" s="826"/>
      <c r="X118" s="826"/>
      <c r="Y118" s="826"/>
      <c r="AB118" s="826"/>
      <c r="AL118" s="826"/>
      <c r="AM118" s="826"/>
      <c r="AN118" s="826"/>
      <c r="AO118" s="826"/>
      <c r="AP118" s="826"/>
      <c r="AQ118" s="826"/>
      <c r="AR118" s="826"/>
      <c r="AS118" s="826"/>
      <c r="AT118" s="826"/>
      <c r="AU118" s="826"/>
      <c r="AV118" s="826"/>
      <c r="AW118" s="826"/>
      <c r="AX118" s="826"/>
      <c r="AY118" s="826"/>
    </row>
    <row r="119" spans="1:51">
      <c r="A119" s="878"/>
      <c r="B119" s="878"/>
      <c r="C119" s="878"/>
      <c r="D119" s="878"/>
      <c r="E119" s="878"/>
      <c r="F119" s="878"/>
      <c r="G119" s="878"/>
      <c r="H119" s="878"/>
      <c r="I119" s="879"/>
      <c r="J119" s="859"/>
      <c r="K119" s="878"/>
      <c r="L119" s="878"/>
      <c r="M119" s="859"/>
      <c r="N119" s="878"/>
      <c r="O119" s="900"/>
      <c r="P119" s="826"/>
      <c r="Q119" s="826"/>
      <c r="R119" s="826"/>
      <c r="S119" s="826"/>
      <c r="T119" s="826"/>
      <c r="U119" s="826"/>
      <c r="V119" s="826"/>
      <c r="W119" s="826"/>
      <c r="X119" s="826"/>
      <c r="Y119" s="826"/>
      <c r="AB119" s="826"/>
      <c r="AL119" s="826"/>
      <c r="AM119" s="826"/>
      <c r="AN119" s="826"/>
      <c r="AO119" s="826"/>
      <c r="AP119" s="826"/>
      <c r="AQ119" s="826"/>
      <c r="AR119" s="826"/>
      <c r="AS119" s="826"/>
      <c r="AT119" s="826"/>
      <c r="AU119" s="826"/>
      <c r="AV119" s="826"/>
      <c r="AW119" s="826"/>
      <c r="AX119" s="826"/>
      <c r="AY119" s="826"/>
    </row>
    <row r="120" spans="1:51">
      <c r="A120" s="878"/>
      <c r="B120" s="878"/>
      <c r="C120" s="878"/>
      <c r="D120" s="878"/>
      <c r="E120" s="878"/>
      <c r="F120" s="878"/>
      <c r="G120" s="878"/>
      <c r="H120" s="878"/>
      <c r="I120" s="879"/>
      <c r="J120" s="859"/>
      <c r="K120" s="878"/>
      <c r="L120" s="878"/>
      <c r="M120" s="859"/>
      <c r="N120" s="878"/>
      <c r="O120" s="900"/>
      <c r="P120" s="826"/>
      <c r="Q120" s="826"/>
      <c r="R120" s="826"/>
      <c r="S120" s="826"/>
      <c r="T120" s="826"/>
      <c r="U120" s="826"/>
      <c r="V120" s="826"/>
      <c r="W120" s="826"/>
      <c r="X120" s="826"/>
      <c r="Y120" s="826"/>
      <c r="AB120" s="826"/>
      <c r="AL120" s="826"/>
      <c r="AM120" s="826"/>
      <c r="AN120" s="826"/>
      <c r="AO120" s="826"/>
      <c r="AP120" s="826"/>
      <c r="AQ120" s="826"/>
      <c r="AR120" s="826"/>
      <c r="AS120" s="826"/>
      <c r="AT120" s="826"/>
      <c r="AU120" s="826"/>
      <c r="AV120" s="826"/>
      <c r="AW120" s="826"/>
      <c r="AX120" s="826"/>
      <c r="AY120" s="826"/>
    </row>
    <row r="121" spans="1:51">
      <c r="A121" s="878"/>
      <c r="B121" s="878"/>
      <c r="C121" s="878"/>
      <c r="D121" s="878"/>
      <c r="E121" s="878"/>
      <c r="F121" s="878"/>
      <c r="G121" s="878"/>
      <c r="H121" s="878"/>
      <c r="I121" s="879"/>
      <c r="J121" s="859"/>
      <c r="K121" s="878"/>
      <c r="L121" s="878"/>
      <c r="M121" s="859"/>
      <c r="N121" s="878"/>
      <c r="O121" s="900"/>
      <c r="P121" s="826"/>
      <c r="Q121" s="826"/>
      <c r="R121" s="826"/>
      <c r="S121" s="826"/>
      <c r="T121" s="826"/>
      <c r="U121" s="826"/>
      <c r="V121" s="826"/>
      <c r="W121" s="826"/>
      <c r="X121" s="826"/>
      <c r="Y121" s="826"/>
      <c r="AB121" s="826"/>
      <c r="AL121" s="826"/>
      <c r="AM121" s="826"/>
      <c r="AN121" s="826"/>
      <c r="AO121" s="826"/>
      <c r="AP121" s="826"/>
      <c r="AQ121" s="826"/>
      <c r="AR121" s="826"/>
      <c r="AS121" s="826"/>
      <c r="AT121" s="826"/>
      <c r="AU121" s="826"/>
      <c r="AV121" s="826"/>
      <c r="AW121" s="826"/>
      <c r="AX121" s="826"/>
      <c r="AY121" s="826"/>
    </row>
    <row r="122" spans="1:51">
      <c r="A122" s="878"/>
      <c r="B122" s="878"/>
      <c r="C122" s="878"/>
      <c r="D122" s="878"/>
      <c r="E122" s="878"/>
      <c r="F122" s="878"/>
      <c r="G122" s="878"/>
      <c r="H122" s="878"/>
      <c r="I122" s="879"/>
      <c r="J122" s="859"/>
      <c r="K122" s="878"/>
      <c r="L122" s="878"/>
      <c r="M122" s="859"/>
      <c r="N122" s="878"/>
      <c r="O122" s="900"/>
      <c r="P122" s="826"/>
      <c r="Q122" s="826"/>
      <c r="R122" s="826"/>
      <c r="S122" s="826"/>
      <c r="T122" s="826"/>
      <c r="U122" s="826"/>
      <c r="V122" s="826"/>
      <c r="W122" s="826"/>
      <c r="X122" s="826"/>
      <c r="Y122" s="826"/>
      <c r="AB122" s="826"/>
      <c r="AL122" s="826"/>
      <c r="AM122" s="826"/>
      <c r="AN122" s="826"/>
      <c r="AO122" s="826"/>
      <c r="AP122" s="826"/>
      <c r="AQ122" s="826"/>
      <c r="AR122" s="826"/>
      <c r="AS122" s="826"/>
      <c r="AT122" s="826"/>
      <c r="AU122" s="826"/>
      <c r="AV122" s="826"/>
      <c r="AW122" s="826"/>
      <c r="AX122" s="826"/>
      <c r="AY122" s="826"/>
    </row>
    <row r="123" spans="1:51">
      <c r="A123" s="878"/>
      <c r="B123" s="878"/>
      <c r="C123" s="878"/>
      <c r="D123" s="878"/>
      <c r="E123" s="878"/>
      <c r="F123" s="878"/>
      <c r="G123" s="878"/>
      <c r="H123" s="878"/>
      <c r="I123" s="879"/>
      <c r="J123" s="859"/>
      <c r="K123" s="878"/>
      <c r="L123" s="878"/>
      <c r="M123" s="859"/>
      <c r="N123" s="878"/>
      <c r="O123" s="900"/>
      <c r="AL123" s="826"/>
      <c r="AM123" s="826"/>
      <c r="AN123" s="826"/>
      <c r="AO123" s="826"/>
      <c r="AP123" s="826"/>
      <c r="AQ123" s="826"/>
      <c r="AR123" s="826"/>
      <c r="AS123" s="826"/>
      <c r="AT123" s="826"/>
      <c r="AU123" s="826"/>
      <c r="AV123" s="826"/>
      <c r="AW123" s="826"/>
      <c r="AX123" s="826"/>
      <c r="AY123" s="826"/>
    </row>
    <row r="124" spans="1:51">
      <c r="A124" s="878"/>
      <c r="B124" s="878"/>
      <c r="C124" s="878"/>
      <c r="D124" s="878"/>
      <c r="E124" s="878"/>
      <c r="F124" s="878"/>
      <c r="G124" s="878"/>
      <c r="H124" s="878"/>
      <c r="I124" s="879"/>
      <c r="J124" s="859"/>
      <c r="K124" s="878"/>
      <c r="L124" s="878"/>
      <c r="M124" s="859"/>
      <c r="N124" s="878"/>
      <c r="O124" s="900"/>
      <c r="AL124" s="826"/>
      <c r="AM124" s="826"/>
      <c r="AN124" s="826"/>
      <c r="AO124" s="826"/>
      <c r="AP124" s="826"/>
      <c r="AQ124" s="826"/>
      <c r="AR124" s="826"/>
      <c r="AS124" s="826"/>
      <c r="AT124" s="826"/>
      <c r="AU124" s="826"/>
      <c r="AV124" s="826"/>
      <c r="AW124" s="826"/>
      <c r="AX124" s="826"/>
      <c r="AY124" s="826"/>
    </row>
    <row r="125" spans="1:51">
      <c r="A125" s="881"/>
      <c r="B125" s="881"/>
      <c r="C125" s="881"/>
      <c r="D125" s="881"/>
      <c r="E125" s="881"/>
      <c r="F125" s="881"/>
      <c r="G125" s="881"/>
      <c r="H125" s="881"/>
      <c r="I125" s="882"/>
      <c r="J125" s="859"/>
      <c r="K125" s="883"/>
      <c r="L125" s="883"/>
      <c r="M125" s="884"/>
      <c r="N125" s="883"/>
      <c r="O125" s="900"/>
      <c r="AD125" s="830"/>
      <c r="AL125" s="826"/>
      <c r="AM125" s="826"/>
      <c r="AN125" s="826"/>
      <c r="AO125" s="826"/>
      <c r="AP125" s="826"/>
      <c r="AQ125" s="826"/>
      <c r="AR125" s="826"/>
      <c r="AS125" s="826"/>
      <c r="AT125" s="826"/>
      <c r="AU125" s="826"/>
      <c r="AV125" s="826"/>
      <c r="AW125" s="826"/>
      <c r="AX125" s="826"/>
      <c r="AY125" s="826"/>
    </row>
    <row r="126" spans="1:51">
      <c r="A126" s="885"/>
      <c r="B126" s="885"/>
      <c r="C126" s="885"/>
      <c r="D126" s="885"/>
      <c r="E126" s="885"/>
      <c r="F126" s="885"/>
      <c r="G126" s="885"/>
      <c r="H126" s="885"/>
      <c r="I126" s="886"/>
      <c r="J126" s="859"/>
      <c r="K126" s="878"/>
      <c r="L126" s="878"/>
      <c r="M126" s="859"/>
      <c r="N126" s="878"/>
      <c r="O126" s="900"/>
      <c r="AA126" s="827"/>
      <c r="AD126" s="830"/>
      <c r="AL126" s="826"/>
      <c r="AM126" s="826"/>
      <c r="AN126" s="826"/>
      <c r="AO126" s="826"/>
      <c r="AP126" s="826"/>
      <c r="AQ126" s="826"/>
      <c r="AR126" s="826"/>
      <c r="AS126" s="826"/>
      <c r="AT126" s="826"/>
      <c r="AU126" s="826"/>
      <c r="AV126" s="826"/>
      <c r="AW126" s="826"/>
      <c r="AX126" s="826"/>
      <c r="AY126" s="826"/>
    </row>
    <row r="127" spans="1:51">
      <c r="A127" s="1184"/>
      <c r="B127" s="1184"/>
      <c r="C127" s="1184"/>
      <c r="D127" s="1184"/>
      <c r="E127" s="1184"/>
      <c r="F127" s="1184"/>
      <c r="G127" s="1184"/>
      <c r="H127" s="1184"/>
      <c r="I127" s="1184"/>
      <c r="J127" s="1184"/>
      <c r="K127" s="1184"/>
      <c r="L127" s="1184"/>
      <c r="M127" s="1184"/>
      <c r="N127" s="1184"/>
      <c r="O127" s="1184"/>
      <c r="Y127" s="834"/>
      <c r="Z127" s="835"/>
      <c r="AA127" s="835"/>
      <c r="AB127" s="835"/>
      <c r="AD127" s="830"/>
      <c r="AG127" s="1163"/>
      <c r="AH127" s="1163"/>
      <c r="AL127" s="826"/>
      <c r="AM127" s="826"/>
      <c r="AN127" s="826"/>
      <c r="AO127" s="826"/>
      <c r="AP127" s="826"/>
      <c r="AQ127" s="826"/>
      <c r="AR127" s="826"/>
      <c r="AS127" s="826"/>
      <c r="AT127" s="826"/>
      <c r="AU127" s="826"/>
      <c r="AV127" s="826"/>
      <c r="AW127" s="826"/>
      <c r="AX127" s="826"/>
      <c r="AY127" s="826"/>
    </row>
    <row r="128" spans="1:51">
      <c r="A128" s="1168"/>
      <c r="B128" s="1168"/>
      <c r="C128" s="1168"/>
      <c r="D128" s="1168"/>
      <c r="E128" s="1168"/>
      <c r="F128" s="1168"/>
      <c r="G128" s="1168"/>
      <c r="H128" s="1168"/>
      <c r="I128" s="1168"/>
      <c r="J128" s="1168"/>
      <c r="K128" s="1168"/>
      <c r="L128" s="1168"/>
      <c r="M128" s="1168"/>
      <c r="N128" s="1168"/>
      <c r="O128" s="1168"/>
      <c r="Y128" s="834"/>
      <c r="Z128" s="835"/>
      <c r="AA128" s="835"/>
      <c r="AB128" s="835"/>
      <c r="AD128" s="830"/>
      <c r="AL128" s="826"/>
      <c r="AM128" s="826"/>
      <c r="AN128" s="826"/>
      <c r="AO128" s="826"/>
      <c r="AP128" s="826"/>
      <c r="AQ128" s="826"/>
      <c r="AR128" s="826"/>
      <c r="AS128" s="826"/>
      <c r="AT128" s="826"/>
      <c r="AU128" s="826"/>
      <c r="AV128" s="826"/>
      <c r="AW128" s="826"/>
      <c r="AX128" s="826"/>
      <c r="AY128" s="826"/>
    </row>
    <row r="129" spans="1:51">
      <c r="A129" s="878"/>
      <c r="B129" s="878"/>
      <c r="C129" s="878"/>
      <c r="D129" s="878"/>
      <c r="E129" s="878"/>
      <c r="F129" s="878"/>
      <c r="G129" s="878"/>
      <c r="H129" s="878"/>
      <c r="I129" s="879"/>
      <c r="J129" s="859"/>
      <c r="K129" s="878"/>
      <c r="L129" s="878"/>
      <c r="M129" s="859"/>
      <c r="N129" s="878"/>
      <c r="O129" s="900"/>
      <c r="Y129" s="834"/>
      <c r="Z129" s="835"/>
      <c r="AA129" s="835"/>
      <c r="AB129" s="835"/>
      <c r="AL129" s="826"/>
      <c r="AM129" s="826"/>
      <c r="AN129" s="826"/>
      <c r="AO129" s="826"/>
      <c r="AP129" s="826"/>
      <c r="AQ129" s="826"/>
      <c r="AR129" s="826"/>
      <c r="AS129" s="826"/>
      <c r="AT129" s="826"/>
      <c r="AU129" s="826"/>
      <c r="AV129" s="826"/>
      <c r="AW129" s="826"/>
      <c r="AX129" s="826"/>
      <c r="AY129" s="826"/>
    </row>
    <row r="130" spans="1:51">
      <c r="A130" s="888"/>
      <c r="B130" s="888"/>
      <c r="C130" s="888"/>
      <c r="D130" s="888"/>
      <c r="E130" s="888"/>
      <c r="F130" s="888"/>
      <c r="G130" s="888"/>
      <c r="H130" s="888"/>
      <c r="I130" s="889"/>
      <c r="J130" s="890"/>
      <c r="K130" s="891"/>
      <c r="L130" s="891"/>
      <c r="M130" s="885"/>
      <c r="N130" s="878"/>
      <c r="O130" s="848"/>
      <c r="Y130" s="834"/>
      <c r="Z130" s="835"/>
      <c r="AA130" s="835"/>
      <c r="AB130" s="835"/>
      <c r="AL130" s="826"/>
      <c r="AM130" s="826"/>
      <c r="AN130" s="826"/>
      <c r="AO130" s="826"/>
      <c r="AP130" s="826"/>
      <c r="AQ130" s="826"/>
      <c r="AR130" s="826"/>
      <c r="AS130" s="826"/>
      <c r="AT130" s="826"/>
      <c r="AU130" s="826"/>
      <c r="AV130" s="826"/>
      <c r="AW130" s="826"/>
      <c r="AX130" s="826"/>
      <c r="AY130" s="826"/>
    </row>
    <row r="131" spans="1:51">
      <c r="A131" s="1183"/>
      <c r="B131" s="1183"/>
      <c r="C131" s="1183"/>
      <c r="D131" s="1183"/>
      <c r="E131" s="1183"/>
      <c r="F131" s="1183"/>
      <c r="G131" s="1183"/>
      <c r="H131" s="1183"/>
      <c r="I131" s="1183"/>
      <c r="J131" s="1183"/>
      <c r="K131" s="1183"/>
      <c r="L131" s="1183"/>
      <c r="M131" s="892"/>
      <c r="N131" s="878"/>
      <c r="O131" s="848"/>
      <c r="Y131" s="823"/>
      <c r="Z131" s="843"/>
      <c r="AA131" s="843"/>
      <c r="AB131" s="843"/>
      <c r="AG131" s="1163"/>
      <c r="AH131" s="1163"/>
      <c r="AL131" s="826"/>
      <c r="AM131" s="826"/>
      <c r="AN131" s="826"/>
      <c r="AO131" s="826"/>
      <c r="AP131" s="826"/>
      <c r="AQ131" s="826"/>
      <c r="AR131" s="826"/>
      <c r="AS131" s="826"/>
      <c r="AT131" s="826"/>
      <c r="AU131" s="826"/>
      <c r="AV131" s="826"/>
      <c r="AW131" s="826"/>
      <c r="AX131" s="826"/>
      <c r="AY131" s="826"/>
    </row>
    <row r="132" spans="1:51">
      <c r="A132" s="888"/>
      <c r="B132" s="888"/>
      <c r="C132" s="888"/>
      <c r="D132" s="888"/>
      <c r="E132" s="888"/>
      <c r="F132" s="888"/>
      <c r="G132" s="888"/>
      <c r="H132" s="888"/>
      <c r="I132" s="889"/>
      <c r="J132" s="1170"/>
      <c r="K132" s="1170"/>
      <c r="L132" s="1170"/>
      <c r="M132" s="892"/>
      <c r="N132" s="878"/>
      <c r="O132" s="848"/>
      <c r="Y132" s="834"/>
      <c r="Z132" s="844"/>
      <c r="AA132" s="844"/>
      <c r="AB132" s="844"/>
      <c r="AL132" s="826"/>
      <c r="AM132" s="826"/>
      <c r="AN132" s="826"/>
      <c r="AO132" s="826"/>
      <c r="AP132" s="826"/>
      <c r="AQ132" s="826"/>
      <c r="AR132" s="826"/>
      <c r="AS132" s="826"/>
      <c r="AT132" s="826"/>
      <c r="AU132" s="826"/>
      <c r="AV132" s="826"/>
      <c r="AW132" s="826"/>
      <c r="AX132" s="826"/>
      <c r="AY132" s="826"/>
    </row>
    <row r="133" spans="1:51">
      <c r="A133" s="888"/>
      <c r="B133" s="888"/>
      <c r="C133" s="888"/>
      <c r="D133" s="888"/>
      <c r="E133" s="888"/>
      <c r="F133" s="888"/>
      <c r="G133" s="888"/>
      <c r="H133" s="888"/>
      <c r="I133" s="889"/>
      <c r="J133" s="1170"/>
      <c r="K133" s="1170"/>
      <c r="L133" s="1170"/>
      <c r="M133" s="892"/>
      <c r="N133" s="878"/>
      <c r="O133" s="848"/>
      <c r="Y133" s="834"/>
      <c r="Z133" s="844"/>
      <c r="AA133" s="844"/>
      <c r="AB133" s="844"/>
      <c r="AL133" s="826"/>
      <c r="AM133" s="826"/>
      <c r="AN133" s="826"/>
      <c r="AO133" s="826"/>
      <c r="AP133" s="826"/>
      <c r="AQ133" s="826"/>
      <c r="AR133" s="826"/>
      <c r="AS133" s="826"/>
      <c r="AT133" s="826"/>
      <c r="AU133" s="826"/>
      <c r="AV133" s="826"/>
      <c r="AW133" s="826"/>
      <c r="AX133" s="826"/>
      <c r="AY133" s="826"/>
    </row>
    <row r="134" spans="1:51">
      <c r="A134" s="890"/>
      <c r="B134" s="890"/>
      <c r="C134" s="890"/>
      <c r="D134" s="890"/>
      <c r="E134" s="890"/>
      <c r="F134" s="890"/>
      <c r="G134" s="890"/>
      <c r="H134" s="890"/>
      <c r="I134" s="893"/>
      <c r="J134" s="1170"/>
      <c r="K134" s="1170"/>
      <c r="L134" s="1170"/>
      <c r="M134" s="892"/>
      <c r="N134" s="878"/>
      <c r="O134" s="848"/>
      <c r="Y134" s="823"/>
      <c r="Z134" s="862"/>
      <c r="AA134" s="894"/>
      <c r="AB134" s="847"/>
      <c r="AL134" s="826"/>
      <c r="AM134" s="826"/>
      <c r="AN134" s="826"/>
      <c r="AO134" s="826"/>
      <c r="AP134" s="826"/>
      <c r="AQ134" s="826"/>
      <c r="AR134" s="826"/>
      <c r="AS134" s="826"/>
      <c r="AT134" s="826"/>
      <c r="AU134" s="826"/>
      <c r="AV134" s="826"/>
      <c r="AW134" s="826"/>
      <c r="AX134" s="826"/>
      <c r="AY134" s="826"/>
    </row>
    <row r="135" spans="1:51">
      <c r="A135" s="890"/>
      <c r="B135" s="890"/>
      <c r="C135" s="890"/>
      <c r="D135" s="890"/>
      <c r="E135" s="890"/>
      <c r="F135" s="890"/>
      <c r="G135" s="890"/>
      <c r="H135" s="890"/>
      <c r="I135" s="893"/>
      <c r="J135" s="1170"/>
      <c r="K135" s="1170"/>
      <c r="L135" s="1170"/>
      <c r="M135" s="892"/>
      <c r="N135" s="878"/>
      <c r="O135" s="848"/>
      <c r="AG135" s="1163"/>
      <c r="AH135" s="1163"/>
      <c r="AL135" s="826"/>
      <c r="AM135" s="826"/>
      <c r="AN135" s="826"/>
      <c r="AO135" s="826"/>
      <c r="AP135" s="826"/>
      <c r="AQ135" s="826"/>
      <c r="AR135" s="826"/>
      <c r="AS135" s="826"/>
      <c r="AT135" s="826"/>
      <c r="AU135" s="826"/>
      <c r="AV135" s="826"/>
      <c r="AW135" s="826"/>
      <c r="AX135" s="826"/>
      <c r="AY135" s="826"/>
    </row>
    <row r="136" spans="1:51">
      <c r="A136" s="890"/>
      <c r="B136" s="890"/>
      <c r="C136" s="890"/>
      <c r="D136" s="890"/>
      <c r="E136" s="890"/>
      <c r="F136" s="890"/>
      <c r="G136" s="890"/>
      <c r="H136" s="890"/>
      <c r="I136" s="893"/>
      <c r="J136" s="890"/>
      <c r="K136" s="895"/>
      <c r="L136" s="895"/>
      <c r="M136" s="888"/>
      <c r="N136" s="878"/>
      <c r="O136" s="900"/>
      <c r="AI136" s="849"/>
      <c r="AL136" s="826"/>
      <c r="AM136" s="826"/>
      <c r="AN136" s="826"/>
      <c r="AO136" s="826"/>
      <c r="AP136" s="826"/>
      <c r="AQ136" s="826"/>
      <c r="AR136" s="826"/>
      <c r="AS136" s="826"/>
      <c r="AT136" s="826"/>
      <c r="AU136" s="826"/>
      <c r="AV136" s="826"/>
      <c r="AW136" s="826"/>
      <c r="AX136" s="826"/>
      <c r="AY136" s="826"/>
    </row>
    <row r="137" spans="1:51">
      <c r="A137" s="1172"/>
      <c r="B137" s="1172"/>
      <c r="C137" s="1172"/>
      <c r="D137" s="1172"/>
      <c r="E137" s="1172"/>
      <c r="F137" s="1172"/>
      <c r="G137" s="1172"/>
      <c r="H137" s="1172"/>
      <c r="I137" s="1172"/>
      <c r="J137" s="1172"/>
      <c r="K137" s="1172"/>
      <c r="L137" s="1172"/>
      <c r="M137" s="1172"/>
      <c r="N137" s="1172"/>
      <c r="O137" s="1172"/>
      <c r="P137" s="850"/>
      <c r="Q137" s="850"/>
      <c r="R137" s="850"/>
      <c r="S137" s="851"/>
      <c r="T137" s="852"/>
      <c r="U137" s="852"/>
      <c r="V137" s="852"/>
      <c r="W137" s="852"/>
      <c r="AA137" s="827"/>
      <c r="AI137" s="849"/>
      <c r="AL137" s="826"/>
      <c r="AM137" s="826"/>
      <c r="AN137" s="826"/>
      <c r="AO137" s="826"/>
      <c r="AP137" s="826"/>
      <c r="AQ137" s="826"/>
      <c r="AR137" s="826"/>
      <c r="AS137" s="826"/>
      <c r="AT137" s="826"/>
      <c r="AU137" s="826"/>
      <c r="AV137" s="826"/>
      <c r="AW137" s="826"/>
      <c r="AX137" s="826"/>
      <c r="AY137" s="826"/>
    </row>
    <row r="138" spans="1:51">
      <c r="A138" s="878"/>
      <c r="B138" s="878"/>
      <c r="C138" s="878"/>
      <c r="D138" s="878"/>
      <c r="E138" s="878"/>
      <c r="F138" s="878"/>
      <c r="G138" s="878"/>
      <c r="H138" s="878"/>
      <c r="I138" s="879"/>
      <c r="J138" s="859"/>
      <c r="K138" s="878"/>
      <c r="L138" s="878"/>
      <c r="M138" s="884"/>
      <c r="N138" s="883"/>
      <c r="O138" s="900"/>
      <c r="Z138" s="1164"/>
      <c r="AA138" s="1164"/>
      <c r="AC138" s="1165"/>
      <c r="AD138" s="1165"/>
      <c r="AG138" s="1163"/>
      <c r="AH138" s="1163"/>
      <c r="AL138" s="826"/>
      <c r="AM138" s="826"/>
      <c r="AN138" s="826"/>
      <c r="AO138" s="826"/>
      <c r="AP138" s="826"/>
      <c r="AQ138" s="826"/>
      <c r="AR138" s="826"/>
      <c r="AS138" s="826"/>
      <c r="AT138" s="826"/>
      <c r="AU138" s="826"/>
      <c r="AV138" s="826"/>
      <c r="AW138" s="826"/>
      <c r="AX138" s="826"/>
      <c r="AY138" s="826"/>
    </row>
    <row r="139" spans="1:51">
      <c r="A139" s="887"/>
      <c r="B139" s="887"/>
      <c r="C139" s="887"/>
      <c r="D139" s="887"/>
      <c r="E139" s="887"/>
      <c r="F139" s="887"/>
      <c r="G139" s="887"/>
      <c r="H139" s="887"/>
      <c r="I139" s="896"/>
      <c r="J139" s="897"/>
      <c r="K139" s="883"/>
      <c r="L139" s="883"/>
      <c r="M139" s="887"/>
      <c r="N139" s="887"/>
      <c r="O139" s="898"/>
      <c r="Z139" s="856"/>
      <c r="AA139" s="856"/>
      <c r="AC139" s="856"/>
      <c r="AD139" s="856"/>
      <c r="AL139" s="826"/>
      <c r="AM139" s="826"/>
      <c r="AN139" s="826"/>
      <c r="AO139" s="826"/>
      <c r="AP139" s="826"/>
      <c r="AQ139" s="826"/>
      <c r="AR139" s="826"/>
      <c r="AS139" s="826"/>
      <c r="AT139" s="826"/>
      <c r="AU139" s="826"/>
      <c r="AV139" s="826"/>
      <c r="AW139" s="826"/>
      <c r="AX139" s="826"/>
      <c r="AY139" s="826"/>
    </row>
    <row r="140" spans="1:51">
      <c r="A140" s="883"/>
      <c r="B140" s="883"/>
      <c r="C140" s="883"/>
      <c r="D140" s="883"/>
      <c r="E140" s="883"/>
      <c r="F140" s="883"/>
      <c r="G140" s="883"/>
      <c r="H140" s="883"/>
      <c r="I140" s="899"/>
      <c r="J140" s="884"/>
      <c r="K140" s="883"/>
      <c r="L140" s="883"/>
      <c r="M140" s="883"/>
      <c r="N140" s="883"/>
      <c r="O140" s="900"/>
      <c r="Z140" s="857"/>
      <c r="AA140" s="857"/>
      <c r="AC140" s="857"/>
      <c r="AD140" s="857"/>
      <c r="AL140" s="826"/>
      <c r="AM140" s="826"/>
      <c r="AN140" s="826"/>
      <c r="AO140" s="826"/>
      <c r="AP140" s="826"/>
      <c r="AQ140" s="826"/>
      <c r="AR140" s="826"/>
      <c r="AS140" s="826"/>
      <c r="AT140" s="826"/>
      <c r="AU140" s="826"/>
      <c r="AV140" s="826"/>
      <c r="AW140" s="826"/>
      <c r="AX140" s="826"/>
      <c r="AY140" s="826"/>
    </row>
    <row r="141" spans="1:51">
      <c r="A141" s="901"/>
      <c r="B141" s="901"/>
      <c r="C141" s="901"/>
      <c r="D141" s="901"/>
      <c r="E141" s="901"/>
      <c r="F141" s="901"/>
      <c r="G141" s="901"/>
      <c r="H141" s="901"/>
      <c r="I141" s="902"/>
      <c r="J141" s="903"/>
      <c r="K141" s="904"/>
      <c r="L141" s="904"/>
      <c r="M141" s="905"/>
      <c r="N141" s="1025"/>
      <c r="O141" s="900"/>
      <c r="Z141" s="857"/>
      <c r="AA141" s="907"/>
      <c r="AC141" s="857"/>
      <c r="AD141" s="907"/>
      <c r="AL141" s="826"/>
      <c r="AM141" s="826"/>
      <c r="AN141" s="826"/>
      <c r="AO141" s="826"/>
      <c r="AP141" s="826"/>
      <c r="AQ141" s="826"/>
      <c r="AR141" s="826"/>
      <c r="AS141" s="826"/>
      <c r="AT141" s="826"/>
      <c r="AU141" s="826"/>
      <c r="AV141" s="826"/>
      <c r="AW141" s="826"/>
      <c r="AX141" s="826"/>
      <c r="AY141" s="826"/>
    </row>
    <row r="142" spans="1:51">
      <c r="A142" s="908"/>
      <c r="B142" s="908"/>
      <c r="C142" s="908"/>
      <c r="D142" s="908"/>
      <c r="E142" s="908"/>
      <c r="F142" s="908"/>
      <c r="G142" s="908"/>
      <c r="H142" s="908"/>
      <c r="I142" s="909"/>
      <c r="J142" s="910"/>
      <c r="K142" s="904"/>
      <c r="L142" s="904"/>
      <c r="M142" s="911"/>
      <c r="N142" s="1026"/>
      <c r="O142" s="898"/>
      <c r="Z142" s="912"/>
      <c r="AA142" s="913"/>
      <c r="AC142" s="912"/>
      <c r="AD142" s="913"/>
      <c r="AG142" s="1163"/>
      <c r="AH142" s="1163"/>
      <c r="AL142" s="826"/>
      <c r="AM142" s="826"/>
      <c r="AN142" s="826"/>
      <c r="AO142" s="826"/>
      <c r="AP142" s="826"/>
      <c r="AQ142" s="826"/>
      <c r="AR142" s="826"/>
      <c r="AS142" s="826"/>
      <c r="AT142" s="826"/>
      <c r="AU142" s="826"/>
      <c r="AV142" s="826"/>
      <c r="AW142" s="826"/>
      <c r="AX142" s="826"/>
      <c r="AY142" s="826"/>
    </row>
    <row r="143" spans="1:51">
      <c r="A143" s="908"/>
      <c r="B143" s="908"/>
      <c r="C143" s="908"/>
      <c r="D143" s="908"/>
      <c r="E143" s="908"/>
      <c r="F143" s="908"/>
      <c r="G143" s="908"/>
      <c r="H143" s="908"/>
      <c r="I143" s="909"/>
      <c r="J143" s="914"/>
      <c r="K143" s="904"/>
      <c r="L143" s="904"/>
      <c r="M143" s="915"/>
      <c r="N143" s="1025"/>
      <c r="O143" s="900"/>
      <c r="Z143" s="833"/>
      <c r="AA143" s="916"/>
      <c r="AC143" s="833"/>
      <c r="AD143" s="916"/>
      <c r="AL143" s="826"/>
      <c r="AM143" s="826"/>
      <c r="AN143" s="826"/>
      <c r="AO143" s="826"/>
      <c r="AP143" s="826"/>
      <c r="AQ143" s="826"/>
      <c r="AR143" s="826"/>
      <c r="AS143" s="826"/>
      <c r="AT143" s="826"/>
      <c r="AU143" s="826"/>
      <c r="AV143" s="826"/>
      <c r="AW143" s="826"/>
      <c r="AX143" s="826"/>
      <c r="AY143" s="826"/>
    </row>
    <row r="144" spans="1:51">
      <c r="A144" s="917"/>
      <c r="B144" s="917"/>
      <c r="C144" s="917"/>
      <c r="D144" s="917"/>
      <c r="E144" s="917"/>
      <c r="F144" s="917"/>
      <c r="G144" s="917"/>
      <c r="H144" s="917"/>
      <c r="I144" s="909"/>
      <c r="J144" s="910"/>
      <c r="K144" s="904"/>
      <c r="L144" s="904"/>
      <c r="M144" s="905"/>
      <c r="N144" s="1025"/>
      <c r="O144" s="900"/>
      <c r="Z144" s="833"/>
      <c r="AA144" s="916"/>
      <c r="AC144" s="833"/>
      <c r="AD144" s="916"/>
      <c r="AF144" s="827"/>
      <c r="AL144" s="826"/>
      <c r="AM144" s="826"/>
      <c r="AN144" s="826"/>
      <c r="AO144" s="826"/>
      <c r="AP144" s="826"/>
      <c r="AQ144" s="826"/>
      <c r="AR144" s="826"/>
      <c r="AS144" s="826"/>
      <c r="AT144" s="826"/>
      <c r="AU144" s="826"/>
      <c r="AV144" s="826"/>
      <c r="AW144" s="826"/>
      <c r="AX144" s="826"/>
      <c r="AY144" s="826"/>
    </row>
    <row r="145" spans="1:51">
      <c r="A145" s="917"/>
      <c r="B145" s="917"/>
      <c r="C145" s="917"/>
      <c r="D145" s="917"/>
      <c r="E145" s="917"/>
      <c r="F145" s="917"/>
      <c r="G145" s="917"/>
      <c r="H145" s="917"/>
      <c r="I145" s="909"/>
      <c r="J145" s="910"/>
      <c r="K145" s="904"/>
      <c r="L145" s="904"/>
      <c r="M145" s="905"/>
      <c r="N145" s="1025"/>
      <c r="O145" s="900"/>
      <c r="Z145" s="833"/>
      <c r="AA145" s="916"/>
      <c r="AC145" s="833"/>
      <c r="AD145" s="916"/>
      <c r="AF145" s="827"/>
      <c r="AL145" s="826"/>
      <c r="AM145" s="826"/>
      <c r="AN145" s="826"/>
      <c r="AO145" s="826"/>
      <c r="AP145" s="826"/>
      <c r="AQ145" s="826"/>
      <c r="AR145" s="826"/>
      <c r="AS145" s="826"/>
      <c r="AT145" s="826"/>
      <c r="AU145" s="826"/>
      <c r="AV145" s="826"/>
      <c r="AW145" s="826"/>
      <c r="AX145" s="826"/>
      <c r="AY145" s="826"/>
    </row>
    <row r="146" spans="1:51">
      <c r="A146" s="908"/>
      <c r="B146" s="908"/>
      <c r="C146" s="908"/>
      <c r="D146" s="908"/>
      <c r="E146" s="908"/>
      <c r="F146" s="908"/>
      <c r="G146" s="908"/>
      <c r="H146" s="908"/>
      <c r="I146" s="909"/>
      <c r="J146" s="910"/>
      <c r="K146" s="904"/>
      <c r="L146" s="904"/>
      <c r="M146" s="905"/>
      <c r="N146" s="1025"/>
      <c r="O146" s="900"/>
      <c r="Z146" s="833"/>
      <c r="AA146" s="916"/>
      <c r="AC146" s="833"/>
      <c r="AD146" s="916"/>
      <c r="AF146" s="827"/>
      <c r="AG146" s="1163"/>
      <c r="AH146" s="1163"/>
      <c r="AL146" s="826"/>
      <c r="AM146" s="826"/>
      <c r="AN146" s="826"/>
      <c r="AO146" s="826"/>
      <c r="AP146" s="826"/>
      <c r="AQ146" s="826"/>
      <c r="AR146" s="826"/>
      <c r="AS146" s="826"/>
      <c r="AT146" s="826"/>
      <c r="AU146" s="826"/>
      <c r="AV146" s="826"/>
      <c r="AW146" s="826"/>
      <c r="AX146" s="826"/>
      <c r="AY146" s="826"/>
    </row>
    <row r="147" spans="1:51">
      <c r="A147" s="908"/>
      <c r="B147" s="908"/>
      <c r="C147" s="908"/>
      <c r="D147" s="908"/>
      <c r="E147" s="908"/>
      <c r="F147" s="908"/>
      <c r="G147" s="908"/>
      <c r="H147" s="908"/>
      <c r="I147" s="909"/>
      <c r="J147" s="914"/>
      <c r="K147" s="904"/>
      <c r="L147" s="904"/>
      <c r="M147" s="905"/>
      <c r="N147" s="1025"/>
      <c r="O147" s="898"/>
      <c r="Z147" s="833"/>
      <c r="AA147" s="916"/>
      <c r="AC147" s="833"/>
      <c r="AD147" s="916"/>
      <c r="AF147" s="827"/>
      <c r="AL147" s="826"/>
      <c r="AM147" s="826"/>
      <c r="AN147" s="826"/>
      <c r="AO147" s="826"/>
      <c r="AP147" s="826"/>
      <c r="AQ147" s="826"/>
      <c r="AR147" s="826"/>
      <c r="AS147" s="826"/>
      <c r="AT147" s="826"/>
      <c r="AU147" s="826"/>
      <c r="AV147" s="826"/>
      <c r="AW147" s="826"/>
      <c r="AX147" s="826"/>
      <c r="AY147" s="826"/>
    </row>
    <row r="148" spans="1:51">
      <c r="A148" s="908"/>
      <c r="B148" s="908"/>
      <c r="C148" s="908"/>
      <c r="D148" s="908"/>
      <c r="E148" s="908"/>
      <c r="F148" s="908"/>
      <c r="G148" s="908"/>
      <c r="H148" s="908"/>
      <c r="I148" s="909"/>
      <c r="J148" s="910"/>
      <c r="K148" s="904"/>
      <c r="L148" s="904"/>
      <c r="M148" s="905"/>
      <c r="N148" s="1025"/>
      <c r="O148" s="900"/>
      <c r="Z148" s="833"/>
      <c r="AA148" s="916"/>
      <c r="AC148" s="833"/>
      <c r="AD148" s="916"/>
      <c r="AF148" s="827"/>
      <c r="AL148" s="826"/>
      <c r="AM148" s="826"/>
      <c r="AN148" s="826"/>
      <c r="AO148" s="826"/>
      <c r="AP148" s="826"/>
      <c r="AQ148" s="826"/>
      <c r="AR148" s="826"/>
      <c r="AS148" s="826"/>
      <c r="AT148" s="826"/>
      <c r="AU148" s="826"/>
      <c r="AV148" s="826"/>
      <c r="AW148" s="826"/>
      <c r="AX148" s="826"/>
      <c r="AY148" s="826"/>
    </row>
    <row r="149" spans="1:51">
      <c r="A149" s="908"/>
      <c r="B149" s="908"/>
      <c r="C149" s="908"/>
      <c r="D149" s="908"/>
      <c r="E149" s="908"/>
      <c r="F149" s="908"/>
      <c r="G149" s="908"/>
      <c r="H149" s="908"/>
      <c r="I149" s="909"/>
      <c r="J149" s="910"/>
      <c r="K149" s="904"/>
      <c r="L149" s="904"/>
      <c r="M149" s="905"/>
      <c r="N149" s="1025"/>
      <c r="O149" s="900"/>
      <c r="Z149" s="833"/>
      <c r="AA149" s="916"/>
      <c r="AC149" s="833"/>
      <c r="AD149" s="916"/>
      <c r="AF149" s="827"/>
      <c r="AL149" s="826"/>
      <c r="AM149" s="826"/>
      <c r="AN149" s="826"/>
      <c r="AO149" s="826"/>
      <c r="AP149" s="826"/>
      <c r="AQ149" s="826"/>
      <c r="AR149" s="826"/>
      <c r="AS149" s="826"/>
      <c r="AT149" s="826"/>
      <c r="AU149" s="826"/>
      <c r="AV149" s="826"/>
      <c r="AW149" s="826"/>
      <c r="AX149" s="826"/>
      <c r="AY149" s="826"/>
    </row>
    <row r="150" spans="1:51">
      <c r="A150" s="908"/>
      <c r="B150" s="908"/>
      <c r="C150" s="908"/>
      <c r="D150" s="908"/>
      <c r="E150" s="908"/>
      <c r="F150" s="908"/>
      <c r="G150" s="908"/>
      <c r="H150" s="908"/>
      <c r="I150" s="909"/>
      <c r="J150" s="910"/>
      <c r="K150" s="904"/>
      <c r="L150" s="904"/>
      <c r="M150" s="905"/>
      <c r="N150" s="1025"/>
      <c r="O150" s="898"/>
      <c r="Z150" s="833"/>
      <c r="AA150" s="916"/>
      <c r="AC150" s="833"/>
      <c r="AD150" s="916"/>
      <c r="AF150" s="827"/>
      <c r="AL150" s="826"/>
      <c r="AM150" s="826"/>
      <c r="AN150" s="826"/>
      <c r="AO150" s="826"/>
      <c r="AP150" s="826"/>
      <c r="AQ150" s="826"/>
      <c r="AR150" s="826"/>
      <c r="AS150" s="826"/>
      <c r="AT150" s="826"/>
      <c r="AU150" s="826"/>
      <c r="AV150" s="826"/>
      <c r="AW150" s="826"/>
      <c r="AX150" s="826"/>
      <c r="AY150" s="826"/>
    </row>
    <row r="151" spans="1:51">
      <c r="A151" s="908"/>
      <c r="B151" s="908"/>
      <c r="C151" s="908"/>
      <c r="D151" s="908"/>
      <c r="E151" s="908"/>
      <c r="F151" s="908"/>
      <c r="G151" s="908"/>
      <c r="H151" s="908"/>
      <c r="I151" s="909"/>
      <c r="J151" s="914"/>
      <c r="K151" s="904"/>
      <c r="L151" s="904"/>
      <c r="M151" s="918"/>
      <c r="N151" s="1025"/>
      <c r="O151" s="919"/>
      <c r="Z151" s="833"/>
      <c r="AA151" s="916"/>
      <c r="AC151" s="833"/>
      <c r="AD151" s="916"/>
      <c r="AF151" s="827"/>
      <c r="AL151" s="826"/>
      <c r="AM151" s="826"/>
      <c r="AN151" s="826"/>
      <c r="AO151" s="826"/>
      <c r="AP151" s="826"/>
      <c r="AQ151" s="826"/>
      <c r="AR151" s="826"/>
      <c r="AS151" s="826"/>
      <c r="AT151" s="826"/>
      <c r="AU151" s="826"/>
      <c r="AV151" s="826"/>
      <c r="AW151" s="826"/>
      <c r="AX151" s="826"/>
      <c r="AY151" s="826"/>
    </row>
    <row r="152" spans="1:51">
      <c r="A152" s="917"/>
      <c r="B152" s="917"/>
      <c r="C152" s="917"/>
      <c r="D152" s="917"/>
      <c r="E152" s="917"/>
      <c r="F152" s="917"/>
      <c r="G152" s="917"/>
      <c r="H152" s="917"/>
      <c r="I152" s="909"/>
      <c r="J152" s="920"/>
      <c r="K152" s="904"/>
      <c r="L152" s="904"/>
      <c r="M152" s="905"/>
      <c r="N152" s="1025"/>
      <c r="O152" s="900"/>
      <c r="X152" s="834"/>
      <c r="Z152" s="833"/>
      <c r="AA152" s="916"/>
      <c r="AC152" s="833"/>
      <c r="AD152" s="916"/>
      <c r="AF152" s="827"/>
      <c r="AL152" s="826"/>
      <c r="AM152" s="826"/>
      <c r="AN152" s="826"/>
      <c r="AO152" s="826"/>
      <c r="AP152" s="826"/>
      <c r="AQ152" s="826"/>
      <c r="AR152" s="826"/>
      <c r="AS152" s="826"/>
      <c r="AT152" s="826"/>
      <c r="AU152" s="826"/>
      <c r="AV152" s="826"/>
      <c r="AW152" s="826"/>
      <c r="AX152" s="826"/>
      <c r="AY152" s="826"/>
    </row>
    <row r="153" spans="1:51">
      <c r="A153" s="917"/>
      <c r="B153" s="917"/>
      <c r="C153" s="917"/>
      <c r="D153" s="917"/>
      <c r="E153" s="917"/>
      <c r="F153" s="917"/>
      <c r="G153" s="917"/>
      <c r="H153" s="917"/>
      <c r="I153" s="909"/>
      <c r="J153" s="921"/>
      <c r="K153" s="904"/>
      <c r="L153" s="904"/>
      <c r="M153" s="918"/>
      <c r="N153" s="1025"/>
      <c r="O153" s="900"/>
      <c r="X153" s="834"/>
      <c r="Z153" s="833"/>
      <c r="AA153" s="916"/>
      <c r="AC153" s="833"/>
      <c r="AD153" s="916"/>
      <c r="AF153" s="827"/>
      <c r="AL153" s="826"/>
      <c r="AM153" s="826"/>
      <c r="AN153" s="826"/>
      <c r="AO153" s="826"/>
      <c r="AP153" s="826"/>
      <c r="AQ153" s="826"/>
      <c r="AR153" s="826"/>
      <c r="AS153" s="826"/>
      <c r="AT153" s="826"/>
      <c r="AU153" s="826"/>
      <c r="AV153" s="826"/>
      <c r="AW153" s="826"/>
      <c r="AX153" s="826"/>
      <c r="AY153" s="826"/>
    </row>
    <row r="154" spans="1:51">
      <c r="A154" s="917"/>
      <c r="B154" s="917"/>
      <c r="C154" s="917"/>
      <c r="D154" s="917"/>
      <c r="E154" s="917"/>
      <c r="F154" s="917"/>
      <c r="G154" s="917"/>
      <c r="H154" s="917"/>
      <c r="I154" s="909"/>
      <c r="J154" s="921"/>
      <c r="K154" s="904"/>
      <c r="L154" s="904"/>
      <c r="M154" s="918"/>
      <c r="N154" s="1025"/>
      <c r="O154" s="900"/>
      <c r="X154" s="834"/>
      <c r="Z154" s="833"/>
      <c r="AA154" s="916"/>
      <c r="AC154" s="833"/>
      <c r="AD154" s="916"/>
      <c r="AF154" s="827"/>
      <c r="AL154" s="826"/>
      <c r="AM154" s="826"/>
      <c r="AN154" s="826"/>
      <c r="AO154" s="826"/>
      <c r="AP154" s="826"/>
      <c r="AQ154" s="826"/>
      <c r="AR154" s="826"/>
      <c r="AS154" s="826"/>
      <c r="AT154" s="826"/>
      <c r="AU154" s="826"/>
      <c r="AV154" s="826"/>
      <c r="AW154" s="826"/>
      <c r="AX154" s="826"/>
      <c r="AY154" s="826"/>
    </row>
    <row r="155" spans="1:51">
      <c r="A155" s="901"/>
      <c r="B155" s="901"/>
      <c r="C155" s="901"/>
      <c r="D155" s="901"/>
      <c r="E155" s="901"/>
      <c r="F155" s="901"/>
      <c r="G155" s="901"/>
      <c r="H155" s="901"/>
      <c r="I155" s="902"/>
      <c r="J155" s="922"/>
      <c r="K155" s="904"/>
      <c r="L155" s="904"/>
      <c r="M155" s="905"/>
      <c r="N155" s="1025"/>
      <c r="O155" s="900"/>
      <c r="Z155" s="833"/>
      <c r="AA155" s="916"/>
      <c r="AC155" s="833"/>
      <c r="AD155" s="916"/>
      <c r="AF155" s="827"/>
      <c r="AL155" s="826"/>
      <c r="AM155" s="826"/>
      <c r="AN155" s="826"/>
      <c r="AO155" s="826"/>
      <c r="AP155" s="826"/>
      <c r="AQ155" s="826"/>
      <c r="AR155" s="826"/>
      <c r="AS155" s="826"/>
      <c r="AT155" s="826"/>
      <c r="AU155" s="826"/>
      <c r="AV155" s="826"/>
      <c r="AW155" s="826"/>
      <c r="AX155" s="826"/>
      <c r="AY155" s="826"/>
    </row>
    <row r="156" spans="1:51">
      <c r="A156" s="917"/>
      <c r="B156" s="917"/>
      <c r="C156" s="917"/>
      <c r="D156" s="917"/>
      <c r="E156" s="917"/>
      <c r="F156" s="917"/>
      <c r="G156" s="917"/>
      <c r="H156" s="917"/>
      <c r="I156" s="909"/>
      <c r="J156" s="923"/>
      <c r="K156" s="904"/>
      <c r="L156" s="904"/>
      <c r="M156" s="905"/>
      <c r="N156" s="1025"/>
      <c r="O156" s="900"/>
      <c r="Z156" s="833"/>
      <c r="AA156" s="916"/>
      <c r="AC156" s="833"/>
      <c r="AD156" s="916"/>
      <c r="AF156" s="827"/>
      <c r="AL156" s="826"/>
      <c r="AM156" s="826"/>
      <c r="AN156" s="826"/>
      <c r="AO156" s="826"/>
      <c r="AP156" s="826"/>
      <c r="AQ156" s="826"/>
      <c r="AR156" s="826"/>
      <c r="AS156" s="826"/>
      <c r="AT156" s="826"/>
      <c r="AU156" s="826"/>
      <c r="AV156" s="826"/>
      <c r="AW156" s="826"/>
      <c r="AX156" s="826"/>
      <c r="AY156" s="826"/>
    </row>
    <row r="157" spans="1:51">
      <c r="A157" s="908"/>
      <c r="B157" s="908"/>
      <c r="C157" s="908"/>
      <c r="D157" s="908"/>
      <c r="E157" s="908"/>
      <c r="F157" s="908"/>
      <c r="G157" s="908"/>
      <c r="H157" s="908"/>
      <c r="I157" s="909"/>
      <c r="J157" s="910"/>
      <c r="K157" s="904"/>
      <c r="L157" s="904"/>
      <c r="M157" s="905"/>
      <c r="N157" s="1025"/>
      <c r="O157" s="900"/>
      <c r="Z157" s="833"/>
      <c r="AA157" s="916"/>
      <c r="AC157" s="833"/>
      <c r="AD157" s="916"/>
      <c r="AF157" s="827"/>
      <c r="AL157" s="826"/>
      <c r="AM157" s="826"/>
      <c r="AN157" s="826"/>
      <c r="AO157" s="826"/>
      <c r="AP157" s="826"/>
      <c r="AQ157" s="826"/>
      <c r="AR157" s="826"/>
      <c r="AS157" s="826"/>
      <c r="AT157" s="826"/>
      <c r="AU157" s="826"/>
      <c r="AV157" s="826"/>
      <c r="AW157" s="826"/>
      <c r="AX157" s="826"/>
      <c r="AY157" s="826"/>
    </row>
    <row r="158" spans="1:51">
      <c r="A158" s="917"/>
      <c r="B158" s="917"/>
      <c r="C158" s="917"/>
      <c r="D158" s="917"/>
      <c r="E158" s="917"/>
      <c r="F158" s="917"/>
      <c r="G158" s="917"/>
      <c r="H158" s="917"/>
      <c r="I158" s="909"/>
      <c r="J158" s="921"/>
      <c r="K158" s="904"/>
      <c r="L158" s="904"/>
      <c r="M158" s="918"/>
      <c r="N158" s="1025"/>
      <c r="O158" s="900"/>
      <c r="Z158" s="833"/>
      <c r="AA158" s="916"/>
      <c r="AC158" s="833"/>
      <c r="AD158" s="916"/>
      <c r="AF158" s="827"/>
      <c r="AL158" s="826"/>
      <c r="AM158" s="826"/>
      <c r="AN158" s="826"/>
      <c r="AO158" s="826"/>
      <c r="AP158" s="826"/>
      <c r="AQ158" s="826"/>
      <c r="AR158" s="826"/>
      <c r="AS158" s="826"/>
      <c r="AT158" s="826"/>
      <c r="AU158" s="826"/>
      <c r="AV158" s="826"/>
      <c r="AW158" s="826"/>
      <c r="AX158" s="826"/>
      <c r="AY158" s="826"/>
    </row>
    <row r="159" spans="1:51">
      <c r="A159" s="901"/>
      <c r="B159" s="901"/>
      <c r="C159" s="901"/>
      <c r="D159" s="901"/>
      <c r="E159" s="901"/>
      <c r="F159" s="901"/>
      <c r="G159" s="901"/>
      <c r="H159" s="901"/>
      <c r="I159" s="902"/>
      <c r="J159" s="903"/>
      <c r="K159" s="904"/>
      <c r="L159" s="904"/>
      <c r="M159" s="905"/>
      <c r="N159" s="1025"/>
      <c r="O159" s="900"/>
      <c r="Z159" s="833"/>
      <c r="AA159" s="924"/>
      <c r="AC159" s="833"/>
      <c r="AD159" s="924"/>
      <c r="AF159" s="827"/>
      <c r="AL159" s="826"/>
      <c r="AM159" s="826"/>
      <c r="AN159" s="826"/>
      <c r="AO159" s="826"/>
      <c r="AP159" s="826"/>
      <c r="AQ159" s="826"/>
      <c r="AR159" s="826"/>
      <c r="AS159" s="826"/>
      <c r="AT159" s="826"/>
      <c r="AU159" s="826"/>
      <c r="AV159" s="826"/>
      <c r="AW159" s="826"/>
      <c r="AX159" s="826"/>
      <c r="AY159" s="826"/>
    </row>
    <row r="160" spans="1:51">
      <c r="A160" s="908"/>
      <c r="B160" s="908"/>
      <c r="C160" s="908"/>
      <c r="D160" s="908"/>
      <c r="E160" s="908"/>
      <c r="F160" s="908"/>
      <c r="G160" s="908"/>
      <c r="H160" s="908"/>
      <c r="I160" s="909"/>
      <c r="J160" s="910"/>
      <c r="K160" s="904"/>
      <c r="L160" s="904"/>
      <c r="M160" s="918"/>
      <c r="N160" s="1025"/>
      <c r="O160" s="919"/>
      <c r="Z160" s="833"/>
      <c r="AA160" s="924"/>
      <c r="AC160" s="833"/>
      <c r="AD160" s="924"/>
      <c r="AF160" s="827"/>
      <c r="AL160" s="826"/>
      <c r="AM160" s="826"/>
      <c r="AN160" s="826"/>
      <c r="AO160" s="826"/>
      <c r="AP160" s="826"/>
      <c r="AQ160" s="826"/>
      <c r="AR160" s="826"/>
      <c r="AS160" s="826"/>
      <c r="AT160" s="826"/>
      <c r="AU160" s="826"/>
      <c r="AV160" s="826"/>
      <c r="AW160" s="826"/>
      <c r="AX160" s="826"/>
      <c r="AY160" s="826"/>
    </row>
    <row r="161" spans="1:51">
      <c r="A161" s="908"/>
      <c r="B161" s="908"/>
      <c r="C161" s="908"/>
      <c r="D161" s="908"/>
      <c r="E161" s="908"/>
      <c r="F161" s="908"/>
      <c r="G161" s="908"/>
      <c r="H161" s="908"/>
      <c r="I161" s="909"/>
      <c r="J161" s="910"/>
      <c r="K161" s="917"/>
      <c r="L161" s="904"/>
      <c r="M161" s="918"/>
      <c r="N161" s="1025"/>
      <c r="O161" s="900"/>
      <c r="Z161" s="833"/>
      <c r="AA161" s="916"/>
      <c r="AC161" s="833"/>
      <c r="AD161" s="916"/>
      <c r="AF161" s="827"/>
      <c r="AL161" s="826"/>
      <c r="AM161" s="826"/>
      <c r="AN161" s="826"/>
      <c r="AO161" s="826"/>
      <c r="AP161" s="826"/>
      <c r="AQ161" s="826"/>
      <c r="AR161" s="826"/>
      <c r="AS161" s="826"/>
      <c r="AT161" s="826"/>
      <c r="AU161" s="826"/>
      <c r="AV161" s="826"/>
      <c r="AW161" s="826"/>
      <c r="AX161" s="826"/>
      <c r="AY161" s="826"/>
    </row>
    <row r="162" spans="1:51">
      <c r="A162" s="917"/>
      <c r="B162" s="917"/>
      <c r="C162" s="917"/>
      <c r="D162" s="917"/>
      <c r="E162" s="917"/>
      <c r="F162" s="917"/>
      <c r="G162" s="917"/>
      <c r="H162" s="917"/>
      <c r="I162" s="909"/>
      <c r="J162" s="910"/>
      <c r="K162" s="917"/>
      <c r="L162" s="904"/>
      <c r="M162" s="918"/>
      <c r="N162" s="1025"/>
      <c r="O162" s="900"/>
      <c r="Z162" s="833"/>
      <c r="AA162" s="916"/>
      <c r="AC162" s="833"/>
      <c r="AD162" s="916"/>
      <c r="AF162" s="827"/>
      <c r="AL162" s="826"/>
      <c r="AM162" s="826"/>
      <c r="AN162" s="826"/>
      <c r="AO162" s="826"/>
      <c r="AP162" s="826"/>
      <c r="AQ162" s="826"/>
      <c r="AR162" s="826"/>
      <c r="AS162" s="826"/>
      <c r="AT162" s="826"/>
      <c r="AU162" s="826"/>
      <c r="AV162" s="826"/>
      <c r="AW162" s="826"/>
      <c r="AX162" s="826"/>
      <c r="AY162" s="826"/>
    </row>
    <row r="163" spans="1:51">
      <c r="A163" s="917"/>
      <c r="B163" s="917"/>
      <c r="C163" s="917"/>
      <c r="D163" s="917"/>
      <c r="E163" s="917"/>
      <c r="F163" s="917"/>
      <c r="G163" s="917"/>
      <c r="H163" s="917"/>
      <c r="I163" s="909"/>
      <c r="J163" s="910"/>
      <c r="K163" s="917"/>
      <c r="L163" s="904"/>
      <c r="M163" s="918"/>
      <c r="N163" s="1025"/>
      <c r="O163" s="900"/>
      <c r="Z163" s="833"/>
      <c r="AA163" s="916"/>
      <c r="AC163" s="833"/>
      <c r="AD163" s="916"/>
      <c r="AF163" s="827"/>
      <c r="AL163" s="826"/>
      <c r="AM163" s="826"/>
      <c r="AN163" s="826"/>
      <c r="AO163" s="826"/>
      <c r="AP163" s="826"/>
      <c r="AQ163" s="826"/>
      <c r="AR163" s="826"/>
      <c r="AS163" s="826"/>
      <c r="AT163" s="826"/>
      <c r="AU163" s="826"/>
      <c r="AV163" s="826"/>
      <c r="AW163" s="826"/>
      <c r="AX163" s="826"/>
      <c r="AY163" s="826"/>
    </row>
    <row r="164" spans="1:51">
      <c r="A164" s="917"/>
      <c r="B164" s="917"/>
      <c r="C164" s="917"/>
      <c r="D164" s="917"/>
      <c r="E164" s="917"/>
      <c r="F164" s="917"/>
      <c r="G164" s="917"/>
      <c r="H164" s="917"/>
      <c r="I164" s="909"/>
      <c r="J164" s="910"/>
      <c r="K164" s="917"/>
      <c r="L164" s="904"/>
      <c r="M164" s="918"/>
      <c r="N164" s="1025"/>
      <c r="O164" s="900"/>
      <c r="Z164" s="833"/>
      <c r="AA164" s="916"/>
      <c r="AC164" s="833"/>
      <c r="AD164" s="916"/>
      <c r="AF164" s="827"/>
      <c r="AL164" s="826"/>
      <c r="AM164" s="826"/>
      <c r="AN164" s="826"/>
      <c r="AO164" s="826"/>
      <c r="AP164" s="826"/>
      <c r="AQ164" s="826"/>
      <c r="AR164" s="826"/>
      <c r="AS164" s="826"/>
      <c r="AT164" s="826"/>
      <c r="AU164" s="826"/>
      <c r="AV164" s="826"/>
      <c r="AW164" s="826"/>
      <c r="AX164" s="826"/>
      <c r="AY164" s="826"/>
    </row>
    <row r="165" spans="1:51">
      <c r="A165" s="917"/>
      <c r="B165" s="917"/>
      <c r="C165" s="917"/>
      <c r="D165" s="917"/>
      <c r="E165" s="917"/>
      <c r="F165" s="917"/>
      <c r="G165" s="917"/>
      <c r="H165" s="917"/>
      <c r="I165" s="909"/>
      <c r="J165" s="910"/>
      <c r="K165" s="917"/>
      <c r="L165" s="904"/>
      <c r="M165" s="918"/>
      <c r="N165" s="1025"/>
      <c r="O165" s="900"/>
      <c r="Z165" s="833"/>
      <c r="AA165" s="916"/>
      <c r="AC165" s="833"/>
      <c r="AD165" s="916"/>
      <c r="AF165" s="827"/>
      <c r="AL165" s="826"/>
      <c r="AM165" s="826"/>
      <c r="AN165" s="826"/>
      <c r="AO165" s="826"/>
      <c r="AP165" s="826"/>
      <c r="AQ165" s="826"/>
      <c r="AR165" s="826"/>
      <c r="AS165" s="826"/>
      <c r="AT165" s="826"/>
      <c r="AU165" s="826"/>
      <c r="AV165" s="826"/>
      <c r="AW165" s="826"/>
      <c r="AX165" s="826"/>
      <c r="AY165" s="826"/>
    </row>
    <row r="166" spans="1:51">
      <c r="A166" s="917"/>
      <c r="B166" s="917"/>
      <c r="C166" s="917"/>
      <c r="D166" s="917"/>
      <c r="E166" s="917"/>
      <c r="F166" s="917"/>
      <c r="G166" s="917"/>
      <c r="H166" s="917"/>
      <c r="I166" s="909"/>
      <c r="J166" s="910"/>
      <c r="K166" s="917"/>
      <c r="L166" s="904"/>
      <c r="M166" s="918"/>
      <c r="N166" s="1025"/>
      <c r="O166" s="900"/>
      <c r="Z166" s="833"/>
      <c r="AA166" s="916"/>
      <c r="AC166" s="833"/>
      <c r="AD166" s="916"/>
      <c r="AF166" s="827"/>
      <c r="AL166" s="826"/>
      <c r="AM166" s="826"/>
      <c r="AN166" s="826"/>
      <c r="AO166" s="826"/>
      <c r="AP166" s="826"/>
      <c r="AQ166" s="826"/>
      <c r="AR166" s="826"/>
      <c r="AS166" s="826"/>
      <c r="AT166" s="826"/>
      <c r="AU166" s="826"/>
      <c r="AV166" s="826"/>
      <c r="AW166" s="826"/>
      <c r="AX166" s="826"/>
      <c r="AY166" s="826"/>
    </row>
    <row r="167" spans="1:51">
      <c r="A167" s="917"/>
      <c r="B167" s="917"/>
      <c r="C167" s="917"/>
      <c r="D167" s="917"/>
      <c r="E167" s="917"/>
      <c r="F167" s="917"/>
      <c r="G167" s="917"/>
      <c r="H167" s="917"/>
      <c r="I167" s="909"/>
      <c r="J167" s="910"/>
      <c r="K167" s="917"/>
      <c r="L167" s="904"/>
      <c r="M167" s="918"/>
      <c r="N167" s="1025"/>
      <c r="O167" s="900"/>
      <c r="Z167" s="833"/>
      <c r="AA167" s="916"/>
      <c r="AC167" s="833"/>
      <c r="AD167" s="916"/>
      <c r="AF167" s="827"/>
      <c r="AL167" s="826"/>
      <c r="AM167" s="826"/>
      <c r="AN167" s="826"/>
      <c r="AO167" s="826"/>
      <c r="AP167" s="826"/>
      <c r="AQ167" s="826"/>
      <c r="AR167" s="826"/>
      <c r="AS167" s="826"/>
      <c r="AT167" s="826"/>
      <c r="AU167" s="826"/>
      <c r="AV167" s="826"/>
      <c r="AW167" s="826"/>
      <c r="AX167" s="826"/>
      <c r="AY167" s="826"/>
    </row>
    <row r="168" spans="1:51">
      <c r="A168" s="901"/>
      <c r="B168" s="901"/>
      <c r="C168" s="901"/>
      <c r="D168" s="901"/>
      <c r="E168" s="901"/>
      <c r="F168" s="901"/>
      <c r="G168" s="901"/>
      <c r="H168" s="901"/>
      <c r="I168" s="902"/>
      <c r="J168" s="903"/>
      <c r="K168" s="904"/>
      <c r="L168" s="904"/>
      <c r="M168" s="905"/>
      <c r="N168" s="1025"/>
      <c r="O168" s="900"/>
      <c r="Z168" s="833"/>
      <c r="AA168" s="924"/>
      <c r="AC168" s="833"/>
      <c r="AD168" s="924"/>
      <c r="AF168" s="827"/>
      <c r="AL168" s="826"/>
      <c r="AM168" s="826"/>
      <c r="AN168" s="826"/>
      <c r="AO168" s="826"/>
      <c r="AP168" s="826"/>
      <c r="AQ168" s="826"/>
      <c r="AR168" s="826"/>
      <c r="AS168" s="826"/>
      <c r="AT168" s="826"/>
      <c r="AU168" s="826"/>
      <c r="AV168" s="826"/>
      <c r="AW168" s="826"/>
      <c r="AX168" s="826"/>
      <c r="AY168" s="826"/>
    </row>
    <row r="169" spans="1:51">
      <c r="A169" s="908"/>
      <c r="B169" s="908"/>
      <c r="C169" s="908"/>
      <c r="D169" s="908"/>
      <c r="E169" s="908"/>
      <c r="F169" s="908"/>
      <c r="G169" s="908"/>
      <c r="H169" s="908"/>
      <c r="I169" s="909"/>
      <c r="J169" s="925"/>
      <c r="K169" s="904"/>
      <c r="L169" s="904"/>
      <c r="M169" s="918"/>
      <c r="N169" s="1025"/>
      <c r="O169" s="919"/>
      <c r="Z169" s="833"/>
      <c r="AA169" s="924"/>
      <c r="AC169" s="833"/>
      <c r="AD169" s="924"/>
      <c r="AF169" s="827"/>
      <c r="AL169" s="826"/>
      <c r="AM169" s="826"/>
      <c r="AN169" s="826"/>
      <c r="AO169" s="826"/>
      <c r="AP169" s="826"/>
      <c r="AQ169" s="826"/>
      <c r="AR169" s="826"/>
      <c r="AS169" s="826"/>
      <c r="AT169" s="826"/>
      <c r="AU169" s="826"/>
      <c r="AV169" s="826"/>
      <c r="AW169" s="826"/>
      <c r="AX169" s="826"/>
      <c r="AY169" s="826"/>
    </row>
    <row r="170" spans="1:51">
      <c r="A170" s="908"/>
      <c r="B170" s="908"/>
      <c r="C170" s="908"/>
      <c r="D170" s="908"/>
      <c r="E170" s="908"/>
      <c r="F170" s="908"/>
      <c r="G170" s="908"/>
      <c r="H170" s="908"/>
      <c r="I170" s="909"/>
      <c r="J170" s="910"/>
      <c r="K170" s="917"/>
      <c r="L170" s="904"/>
      <c r="M170" s="918"/>
      <c r="N170" s="1025"/>
      <c r="O170" s="900"/>
      <c r="Z170" s="833"/>
      <c r="AA170" s="916"/>
      <c r="AC170" s="833"/>
      <c r="AD170" s="916"/>
      <c r="AF170" s="827"/>
      <c r="AL170" s="826"/>
      <c r="AM170" s="826"/>
      <c r="AN170" s="826"/>
      <c r="AO170" s="826"/>
      <c r="AP170" s="826"/>
      <c r="AQ170" s="826"/>
      <c r="AR170" s="826"/>
      <c r="AS170" s="826"/>
      <c r="AT170" s="826"/>
      <c r="AU170" s="826"/>
      <c r="AV170" s="826"/>
      <c r="AW170" s="826"/>
      <c r="AX170" s="826"/>
      <c r="AY170" s="826"/>
    </row>
    <row r="171" spans="1:51">
      <c r="A171" s="908"/>
      <c r="B171" s="908"/>
      <c r="C171" s="908"/>
      <c r="D171" s="908"/>
      <c r="E171" s="908"/>
      <c r="F171" s="908"/>
      <c r="G171" s="908"/>
      <c r="H171" s="908"/>
      <c r="I171" s="909"/>
      <c r="J171" s="903"/>
      <c r="K171" s="904"/>
      <c r="L171" s="904"/>
      <c r="M171" s="905"/>
      <c r="N171" s="1025"/>
      <c r="O171" s="900"/>
      <c r="Z171" s="833"/>
      <c r="AA171" s="916"/>
      <c r="AC171" s="833"/>
      <c r="AD171" s="916"/>
      <c r="AF171" s="827"/>
      <c r="AL171" s="826"/>
      <c r="AM171" s="826"/>
      <c r="AN171" s="826"/>
      <c r="AO171" s="826"/>
      <c r="AP171" s="826"/>
      <c r="AQ171" s="826"/>
      <c r="AR171" s="826"/>
      <c r="AS171" s="826"/>
      <c r="AT171" s="826"/>
      <c r="AU171" s="826"/>
      <c r="AV171" s="826"/>
      <c r="AW171" s="826"/>
      <c r="AX171" s="826"/>
      <c r="AY171" s="826"/>
    </row>
    <row r="172" spans="1:51">
      <c r="A172" s="901"/>
      <c r="B172" s="901"/>
      <c r="C172" s="901"/>
      <c r="D172" s="901"/>
      <c r="E172" s="901"/>
      <c r="F172" s="901"/>
      <c r="G172" s="901"/>
      <c r="H172" s="901"/>
      <c r="I172" s="902"/>
      <c r="J172" s="926"/>
      <c r="K172" s="917"/>
      <c r="L172" s="904"/>
      <c r="M172" s="906"/>
      <c r="N172" s="1025"/>
      <c r="O172" s="900"/>
      <c r="Z172" s="833"/>
      <c r="AA172" s="916"/>
      <c r="AC172" s="833"/>
      <c r="AD172" s="916"/>
      <c r="AF172" s="827"/>
      <c r="AL172" s="826"/>
      <c r="AM172" s="826"/>
      <c r="AN172" s="826"/>
      <c r="AO172" s="826"/>
      <c r="AP172" s="826"/>
      <c r="AQ172" s="826"/>
      <c r="AR172" s="826"/>
      <c r="AS172" s="826"/>
      <c r="AT172" s="826"/>
      <c r="AU172" s="826"/>
      <c r="AV172" s="826"/>
      <c r="AW172" s="826"/>
      <c r="AX172" s="826"/>
      <c r="AY172" s="826"/>
    </row>
    <row r="173" spans="1:51">
      <c r="A173" s="901"/>
      <c r="B173" s="901"/>
      <c r="C173" s="901"/>
      <c r="D173" s="901"/>
      <c r="E173" s="901"/>
      <c r="F173" s="901"/>
      <c r="G173" s="901"/>
      <c r="H173" s="901"/>
      <c r="I173" s="902"/>
      <c r="J173" s="926"/>
      <c r="K173" s="917"/>
      <c r="L173" s="904"/>
      <c r="M173" s="905"/>
      <c r="N173" s="1025"/>
      <c r="O173" s="900"/>
      <c r="Z173" s="833"/>
      <c r="AA173" s="916"/>
      <c r="AC173" s="833"/>
      <c r="AD173" s="916"/>
      <c r="AF173" s="827"/>
      <c r="AL173" s="826"/>
      <c r="AM173" s="826"/>
      <c r="AN173" s="826"/>
      <c r="AO173" s="826"/>
      <c r="AP173" s="826"/>
      <c r="AQ173" s="826"/>
      <c r="AR173" s="826"/>
      <c r="AS173" s="826"/>
      <c r="AT173" s="826"/>
      <c r="AU173" s="826"/>
      <c r="AV173" s="826"/>
      <c r="AW173" s="826"/>
      <c r="AX173" s="826"/>
      <c r="AY173" s="826"/>
    </row>
    <row r="174" spans="1:51">
      <c r="A174" s="901"/>
      <c r="B174" s="901"/>
      <c r="C174" s="901"/>
      <c r="D174" s="901"/>
      <c r="E174" s="901"/>
      <c r="F174" s="901"/>
      <c r="G174" s="901"/>
      <c r="H174" s="901"/>
      <c r="I174" s="902"/>
      <c r="J174" s="926"/>
      <c r="K174" s="917"/>
      <c r="L174" s="904"/>
      <c r="M174" s="906"/>
      <c r="N174" s="1025"/>
      <c r="O174" s="900"/>
      <c r="Z174" s="833"/>
      <c r="AA174" s="916"/>
      <c r="AC174" s="833"/>
      <c r="AD174" s="916"/>
      <c r="AF174" s="827"/>
      <c r="AL174" s="826"/>
      <c r="AM174" s="826"/>
      <c r="AN174" s="826"/>
      <c r="AO174" s="826"/>
      <c r="AP174" s="826"/>
      <c r="AQ174" s="826"/>
      <c r="AR174" s="826"/>
      <c r="AS174" s="826"/>
      <c r="AT174" s="826"/>
      <c r="AU174" s="826"/>
      <c r="AV174" s="826"/>
      <c r="AW174" s="826"/>
      <c r="AX174" s="826"/>
      <c r="AY174" s="826"/>
    </row>
    <row r="175" spans="1:51">
      <c r="A175" s="901"/>
      <c r="B175" s="901"/>
      <c r="C175" s="901"/>
      <c r="D175" s="901"/>
      <c r="E175" s="901"/>
      <c r="F175" s="901"/>
      <c r="G175" s="901"/>
      <c r="H175" s="901"/>
      <c r="I175" s="902"/>
      <c r="J175" s="926"/>
      <c r="K175" s="917"/>
      <c r="L175" s="904"/>
      <c r="M175" s="906"/>
      <c r="N175" s="1025"/>
      <c r="O175" s="900"/>
      <c r="Z175" s="833"/>
      <c r="AA175" s="916"/>
      <c r="AC175" s="833"/>
      <c r="AD175" s="916"/>
      <c r="AF175" s="827"/>
      <c r="AL175" s="826"/>
      <c r="AM175" s="826"/>
      <c r="AN175" s="826"/>
      <c r="AO175" s="826"/>
      <c r="AP175" s="826"/>
      <c r="AQ175" s="826"/>
      <c r="AR175" s="826"/>
      <c r="AS175" s="826"/>
      <c r="AT175" s="826"/>
      <c r="AU175" s="826"/>
      <c r="AV175" s="826"/>
      <c r="AW175" s="826"/>
      <c r="AX175" s="826"/>
      <c r="AY175" s="826"/>
    </row>
    <row r="176" spans="1:51">
      <c r="A176" s="901"/>
      <c r="B176" s="901"/>
      <c r="C176" s="901"/>
      <c r="D176" s="901"/>
      <c r="E176" s="901"/>
      <c r="F176" s="901"/>
      <c r="G176" s="901"/>
      <c r="H176" s="901"/>
      <c r="I176" s="902"/>
      <c r="J176" s="910"/>
      <c r="K176" s="917"/>
      <c r="L176" s="904"/>
      <c r="M176" s="906"/>
      <c r="N176" s="1025"/>
      <c r="O176" s="900"/>
      <c r="Z176" s="833"/>
      <c r="AA176" s="916"/>
      <c r="AC176" s="833"/>
      <c r="AD176" s="916"/>
      <c r="AF176" s="827"/>
      <c r="AL176" s="826"/>
      <c r="AM176" s="826"/>
      <c r="AN176" s="826"/>
      <c r="AO176" s="826"/>
      <c r="AP176" s="826"/>
      <c r="AQ176" s="826"/>
      <c r="AR176" s="826"/>
      <c r="AS176" s="826"/>
      <c r="AT176" s="826"/>
      <c r="AU176" s="826"/>
      <c r="AV176" s="826"/>
      <c r="AW176" s="826"/>
      <c r="AX176" s="826"/>
      <c r="AY176" s="826"/>
    </row>
    <row r="177" spans="1:51">
      <c r="A177" s="901"/>
      <c r="B177" s="901"/>
      <c r="C177" s="901"/>
      <c r="D177" s="901"/>
      <c r="E177" s="901"/>
      <c r="F177" s="901"/>
      <c r="G177" s="901"/>
      <c r="H177" s="901"/>
      <c r="I177" s="902"/>
      <c r="J177" s="910"/>
      <c r="K177" s="917"/>
      <c r="L177" s="904"/>
      <c r="M177" s="906"/>
      <c r="N177" s="1025"/>
      <c r="O177" s="900"/>
      <c r="Z177" s="833"/>
      <c r="AA177" s="916"/>
      <c r="AC177" s="833"/>
      <c r="AD177" s="916"/>
      <c r="AF177" s="827"/>
      <c r="AL177" s="826"/>
      <c r="AM177" s="826"/>
      <c r="AN177" s="826"/>
      <c r="AO177" s="826"/>
      <c r="AP177" s="826"/>
      <c r="AQ177" s="826"/>
      <c r="AR177" s="826"/>
      <c r="AS177" s="826"/>
      <c r="AT177" s="826"/>
      <c r="AU177" s="826"/>
      <c r="AV177" s="826"/>
      <c r="AW177" s="826"/>
      <c r="AX177" s="826"/>
      <c r="AY177" s="826"/>
    </row>
    <row r="178" spans="1:51">
      <c r="A178" s="901"/>
      <c r="B178" s="901"/>
      <c r="C178" s="901"/>
      <c r="D178" s="901"/>
      <c r="E178" s="901"/>
      <c r="F178" s="901"/>
      <c r="G178" s="901"/>
      <c r="H178" s="901"/>
      <c r="I178" s="902"/>
      <c r="J178" s="903"/>
      <c r="K178" s="904"/>
      <c r="L178" s="904"/>
      <c r="M178" s="905"/>
      <c r="N178" s="1025"/>
      <c r="O178" s="900"/>
      <c r="Z178" s="833"/>
      <c r="AA178" s="916"/>
      <c r="AC178" s="833"/>
      <c r="AD178" s="916"/>
      <c r="AF178" s="827"/>
      <c r="AL178" s="826"/>
      <c r="AM178" s="826"/>
      <c r="AN178" s="826"/>
      <c r="AO178" s="826"/>
      <c r="AP178" s="826"/>
      <c r="AQ178" s="826"/>
      <c r="AR178" s="826"/>
      <c r="AS178" s="826"/>
      <c r="AT178" s="826"/>
      <c r="AU178" s="826"/>
      <c r="AV178" s="826"/>
      <c r="AW178" s="826"/>
      <c r="AX178" s="826"/>
      <c r="AY178" s="826"/>
    </row>
    <row r="179" spans="1:51">
      <c r="A179" s="908"/>
      <c r="B179" s="908"/>
      <c r="C179" s="908"/>
      <c r="D179" s="908"/>
      <c r="E179" s="908"/>
      <c r="F179" s="908"/>
      <c r="G179" s="908"/>
      <c r="H179" s="908"/>
      <c r="I179" s="909"/>
      <c r="J179" s="926"/>
      <c r="K179" s="917"/>
      <c r="L179" s="917"/>
      <c r="M179" s="906"/>
      <c r="N179" s="1025"/>
      <c r="O179" s="900"/>
      <c r="Z179" s="833"/>
      <c r="AA179" s="916"/>
      <c r="AC179" s="833"/>
      <c r="AD179" s="916"/>
      <c r="AF179" s="827"/>
      <c r="AL179" s="826"/>
      <c r="AM179" s="826"/>
      <c r="AN179" s="826"/>
      <c r="AO179" s="826"/>
      <c r="AP179" s="826"/>
      <c r="AQ179" s="826"/>
      <c r="AR179" s="826"/>
      <c r="AS179" s="826"/>
      <c r="AT179" s="826"/>
      <c r="AU179" s="826"/>
      <c r="AV179" s="826"/>
      <c r="AW179" s="826"/>
      <c r="AX179" s="826"/>
      <c r="AY179" s="826"/>
    </row>
    <row r="180" spans="1:51">
      <c r="A180" s="908"/>
      <c r="B180" s="908"/>
      <c r="C180" s="908"/>
      <c r="D180" s="908"/>
      <c r="E180" s="908"/>
      <c r="F180" s="908"/>
      <c r="G180" s="908"/>
      <c r="H180" s="908"/>
      <c r="I180" s="909"/>
      <c r="J180" s="926"/>
      <c r="K180" s="917"/>
      <c r="L180" s="917"/>
      <c r="M180" s="906"/>
      <c r="N180" s="1025"/>
      <c r="O180" s="900"/>
      <c r="Z180" s="833"/>
      <c r="AA180" s="916"/>
      <c r="AC180" s="833"/>
      <c r="AD180" s="916"/>
      <c r="AF180" s="827"/>
      <c r="AL180" s="826"/>
      <c r="AM180" s="826"/>
      <c r="AN180" s="826"/>
      <c r="AO180" s="826"/>
      <c r="AP180" s="826"/>
      <c r="AQ180" s="826"/>
      <c r="AR180" s="826"/>
      <c r="AS180" s="826"/>
      <c r="AT180" s="826"/>
      <c r="AU180" s="826"/>
      <c r="AV180" s="826"/>
      <c r="AW180" s="826"/>
      <c r="AX180" s="826"/>
      <c r="AY180" s="826"/>
    </row>
    <row r="181" spans="1:51">
      <c r="A181" s="908"/>
      <c r="B181" s="908"/>
      <c r="C181" s="908"/>
      <c r="D181" s="908"/>
      <c r="E181" s="908"/>
      <c r="F181" s="908"/>
      <c r="G181" s="908"/>
      <c r="H181" s="908"/>
      <c r="I181" s="909"/>
      <c r="J181" s="926"/>
      <c r="K181" s="917"/>
      <c r="L181" s="917"/>
      <c r="M181" s="906"/>
      <c r="N181" s="1025"/>
      <c r="O181" s="900"/>
      <c r="Z181" s="833"/>
      <c r="AA181" s="916"/>
      <c r="AC181" s="833"/>
      <c r="AD181" s="916"/>
      <c r="AF181" s="827"/>
      <c r="AL181" s="826"/>
      <c r="AM181" s="826"/>
      <c r="AN181" s="826"/>
      <c r="AO181" s="826"/>
      <c r="AP181" s="826"/>
      <c r="AQ181" s="826"/>
      <c r="AR181" s="826"/>
      <c r="AS181" s="826"/>
      <c r="AT181" s="826"/>
      <c r="AU181" s="826"/>
      <c r="AV181" s="826"/>
      <c r="AW181" s="826"/>
      <c r="AX181" s="826"/>
      <c r="AY181" s="826"/>
    </row>
    <row r="182" spans="1:51">
      <c r="A182" s="908"/>
      <c r="B182" s="908"/>
      <c r="C182" s="908"/>
      <c r="D182" s="908"/>
      <c r="E182" s="908"/>
      <c r="F182" s="908"/>
      <c r="G182" s="908"/>
      <c r="H182" s="908"/>
      <c r="I182" s="909"/>
      <c r="J182" s="926"/>
      <c r="K182" s="917"/>
      <c r="L182" s="917"/>
      <c r="M182" s="906"/>
      <c r="N182" s="1025"/>
      <c r="O182" s="900"/>
      <c r="Z182" s="833"/>
      <c r="AA182" s="916"/>
      <c r="AC182" s="833"/>
      <c r="AD182" s="916"/>
      <c r="AF182" s="827"/>
      <c r="AL182" s="826"/>
      <c r="AM182" s="826"/>
      <c r="AN182" s="826"/>
      <c r="AO182" s="826"/>
      <c r="AP182" s="826"/>
      <c r="AQ182" s="826"/>
      <c r="AR182" s="826"/>
      <c r="AS182" s="826"/>
      <c r="AT182" s="826"/>
      <c r="AU182" s="826"/>
      <c r="AV182" s="826"/>
      <c r="AW182" s="826"/>
      <c r="AX182" s="826"/>
      <c r="AY182" s="826"/>
    </row>
    <row r="183" spans="1:51">
      <c r="A183" s="927"/>
      <c r="B183" s="927"/>
      <c r="C183" s="927"/>
      <c r="D183" s="927"/>
      <c r="E183" s="927"/>
      <c r="F183" s="927"/>
      <c r="G183" s="927"/>
      <c r="H183" s="927"/>
      <c r="I183" s="902"/>
      <c r="J183" s="903"/>
      <c r="K183" s="904"/>
      <c r="L183" s="904"/>
      <c r="M183" s="905"/>
      <c r="N183" s="1025"/>
      <c r="O183" s="900"/>
      <c r="Z183" s="833"/>
      <c r="AA183" s="916"/>
      <c r="AC183" s="833"/>
      <c r="AD183" s="916"/>
      <c r="AF183" s="827"/>
      <c r="AL183" s="826"/>
      <c r="AM183" s="826"/>
      <c r="AN183" s="826"/>
      <c r="AO183" s="826"/>
      <c r="AP183" s="826"/>
      <c r="AQ183" s="826"/>
      <c r="AR183" s="826"/>
      <c r="AS183" s="826"/>
      <c r="AT183" s="826"/>
      <c r="AU183" s="826"/>
      <c r="AV183" s="826"/>
      <c r="AW183" s="826"/>
      <c r="AX183" s="826"/>
      <c r="AY183" s="826"/>
    </row>
    <row r="184" spans="1:51">
      <c r="A184" s="928"/>
      <c r="B184" s="928"/>
      <c r="C184" s="928"/>
      <c r="D184" s="928"/>
      <c r="E184" s="928"/>
      <c r="F184" s="928"/>
      <c r="G184" s="928"/>
      <c r="H184" s="928"/>
      <c r="I184" s="929"/>
      <c r="J184" s="926"/>
      <c r="K184" s="928"/>
      <c r="L184" s="928"/>
      <c r="M184" s="906"/>
      <c r="N184" s="1025"/>
      <c r="O184" s="900"/>
      <c r="Z184" s="833"/>
      <c r="AA184" s="916"/>
      <c r="AC184" s="833"/>
      <c r="AD184" s="916"/>
      <c r="AF184" s="827"/>
      <c r="AL184" s="826"/>
      <c r="AM184" s="826"/>
      <c r="AN184" s="826"/>
      <c r="AO184" s="826"/>
      <c r="AP184" s="826"/>
      <c r="AQ184" s="826"/>
      <c r="AR184" s="826"/>
      <c r="AS184" s="826"/>
      <c r="AT184" s="826"/>
      <c r="AU184" s="826"/>
      <c r="AV184" s="826"/>
      <c r="AW184" s="826"/>
      <c r="AX184" s="826"/>
      <c r="AY184" s="826"/>
    </row>
    <row r="185" spans="1:51">
      <c r="A185" s="928"/>
      <c r="B185" s="928"/>
      <c r="C185" s="928"/>
      <c r="D185" s="928"/>
      <c r="E185" s="928"/>
      <c r="F185" s="928"/>
      <c r="G185" s="928"/>
      <c r="H185" s="928"/>
      <c r="I185" s="929"/>
      <c r="J185" s="926"/>
      <c r="K185" s="928"/>
      <c r="L185" s="928"/>
      <c r="M185" s="906"/>
      <c r="N185" s="1025"/>
      <c r="O185" s="900"/>
      <c r="Z185" s="833"/>
      <c r="AA185" s="916"/>
      <c r="AC185" s="833"/>
      <c r="AD185" s="916"/>
      <c r="AF185" s="827"/>
      <c r="AL185" s="826"/>
      <c r="AM185" s="826"/>
      <c r="AN185" s="826"/>
      <c r="AO185" s="826"/>
      <c r="AP185" s="826"/>
      <c r="AQ185" s="826"/>
      <c r="AR185" s="826"/>
      <c r="AS185" s="826"/>
      <c r="AT185" s="826"/>
      <c r="AU185" s="826"/>
      <c r="AV185" s="826"/>
      <c r="AW185" s="826"/>
      <c r="AX185" s="826"/>
      <c r="AY185" s="826"/>
    </row>
    <row r="186" spans="1:51">
      <c r="A186" s="928"/>
      <c r="B186" s="928"/>
      <c r="C186" s="928"/>
      <c r="D186" s="928"/>
      <c r="E186" s="928"/>
      <c r="F186" s="928"/>
      <c r="G186" s="928"/>
      <c r="H186" s="928"/>
      <c r="I186" s="929"/>
      <c r="J186" s="926"/>
      <c r="K186" s="928"/>
      <c r="L186" s="928"/>
      <c r="M186" s="906"/>
      <c r="N186" s="1025"/>
      <c r="O186" s="900"/>
      <c r="Z186" s="833"/>
      <c r="AA186" s="916"/>
      <c r="AC186" s="833"/>
      <c r="AD186" s="916"/>
      <c r="AF186" s="827"/>
      <c r="AL186" s="826"/>
      <c r="AM186" s="826"/>
      <c r="AN186" s="826"/>
      <c r="AO186" s="826"/>
      <c r="AP186" s="826"/>
      <c r="AQ186" s="826"/>
      <c r="AR186" s="826"/>
      <c r="AS186" s="826"/>
      <c r="AT186" s="826"/>
      <c r="AU186" s="826"/>
      <c r="AV186" s="826"/>
      <c r="AW186" s="826"/>
      <c r="AX186" s="826"/>
      <c r="AY186" s="826"/>
    </row>
    <row r="187" spans="1:51">
      <c r="A187" s="928"/>
      <c r="B187" s="928"/>
      <c r="C187" s="928"/>
      <c r="D187" s="928"/>
      <c r="E187" s="928"/>
      <c r="F187" s="928"/>
      <c r="G187" s="928"/>
      <c r="H187" s="928"/>
      <c r="I187" s="929"/>
      <c r="J187" s="926"/>
      <c r="K187" s="928"/>
      <c r="L187" s="928"/>
      <c r="M187" s="906"/>
      <c r="N187" s="1025"/>
      <c r="O187" s="900"/>
      <c r="Z187" s="833"/>
      <c r="AA187" s="916"/>
      <c r="AC187" s="833"/>
      <c r="AD187" s="916"/>
      <c r="AF187" s="827"/>
      <c r="AL187" s="826"/>
      <c r="AM187" s="826"/>
      <c r="AN187" s="826"/>
      <c r="AO187" s="826"/>
      <c r="AP187" s="826"/>
      <c r="AQ187" s="826"/>
      <c r="AR187" s="826"/>
      <c r="AS187" s="826"/>
      <c r="AT187" s="826"/>
      <c r="AU187" s="826"/>
      <c r="AV187" s="826"/>
      <c r="AW187" s="826"/>
      <c r="AX187" s="826"/>
      <c r="AY187" s="826"/>
    </row>
    <row r="188" spans="1:51">
      <c r="A188" s="928"/>
      <c r="B188" s="928"/>
      <c r="C188" s="928"/>
      <c r="D188" s="928"/>
      <c r="E188" s="928"/>
      <c r="F188" s="928"/>
      <c r="G188" s="928"/>
      <c r="H188" s="928"/>
      <c r="I188" s="929"/>
      <c r="J188" s="926"/>
      <c r="K188" s="928"/>
      <c r="L188" s="928"/>
      <c r="M188" s="906"/>
      <c r="N188" s="1025"/>
      <c r="O188" s="900"/>
      <c r="Z188" s="833"/>
      <c r="AA188" s="916"/>
      <c r="AC188" s="833"/>
      <c r="AD188" s="916"/>
      <c r="AF188" s="827"/>
      <c r="AL188" s="826"/>
      <c r="AM188" s="826"/>
      <c r="AN188" s="826"/>
      <c r="AO188" s="826"/>
      <c r="AP188" s="826"/>
      <c r="AQ188" s="826"/>
      <c r="AR188" s="826"/>
      <c r="AS188" s="826"/>
      <c r="AT188" s="826"/>
      <c r="AU188" s="826"/>
      <c r="AV188" s="826"/>
      <c r="AW188" s="826"/>
      <c r="AX188" s="826"/>
      <c r="AY188" s="826"/>
    </row>
    <row r="189" spans="1:51">
      <c r="A189" s="917"/>
      <c r="B189" s="917"/>
      <c r="C189" s="917"/>
      <c r="D189" s="917"/>
      <c r="E189" s="917"/>
      <c r="F189" s="917"/>
      <c r="G189" s="917"/>
      <c r="H189" s="917"/>
      <c r="I189" s="909"/>
      <c r="J189" s="1171"/>
      <c r="K189" s="1171"/>
      <c r="L189" s="1171"/>
      <c r="M189" s="906"/>
      <c r="N189" s="1025"/>
      <c r="O189" s="900"/>
      <c r="Z189" s="900"/>
      <c r="AA189" s="916"/>
      <c r="AC189" s="900"/>
      <c r="AD189" s="916"/>
      <c r="AF189" s="827"/>
      <c r="AL189" s="826"/>
      <c r="AM189" s="826"/>
      <c r="AN189" s="826"/>
      <c r="AO189" s="826"/>
      <c r="AP189" s="826"/>
      <c r="AQ189" s="826"/>
      <c r="AR189" s="826"/>
      <c r="AS189" s="826"/>
      <c r="AT189" s="826"/>
      <c r="AU189" s="826"/>
      <c r="AV189" s="826"/>
      <c r="AW189" s="826"/>
      <c r="AX189" s="826"/>
      <c r="AY189" s="826"/>
    </row>
    <row r="190" spans="1:51">
      <c r="A190" s="928"/>
      <c r="B190" s="928"/>
      <c r="C190" s="928"/>
      <c r="D190" s="928"/>
      <c r="E190" s="928"/>
      <c r="F190" s="928"/>
      <c r="G190" s="928"/>
      <c r="H190" s="928"/>
      <c r="I190" s="929"/>
      <c r="J190" s="1166"/>
      <c r="K190" s="1166"/>
      <c r="L190" s="1166"/>
      <c r="M190" s="906"/>
      <c r="N190" s="1025"/>
      <c r="O190" s="900"/>
      <c r="Z190" s="900"/>
      <c r="AA190" s="916"/>
      <c r="AC190" s="900"/>
      <c r="AD190" s="916"/>
      <c r="AL190" s="826"/>
      <c r="AM190" s="826"/>
      <c r="AN190" s="826"/>
      <c r="AO190" s="826"/>
      <c r="AP190" s="826"/>
      <c r="AQ190" s="826"/>
      <c r="AR190" s="826"/>
      <c r="AS190" s="826"/>
      <c r="AT190" s="826"/>
      <c r="AU190" s="826"/>
      <c r="AV190" s="826"/>
      <c r="AW190" s="826"/>
      <c r="AX190" s="826"/>
      <c r="AY190" s="826"/>
    </row>
    <row r="191" spans="1:51">
      <c r="A191" s="928"/>
      <c r="B191" s="928"/>
      <c r="C191" s="928"/>
      <c r="D191" s="928"/>
      <c r="E191" s="928"/>
      <c r="F191" s="928"/>
      <c r="G191" s="928"/>
      <c r="H191" s="928"/>
      <c r="I191" s="929"/>
      <c r="J191" s="1169"/>
      <c r="K191" s="1169"/>
      <c r="L191" s="1169"/>
      <c r="M191" s="906"/>
      <c r="N191" s="1025"/>
      <c r="O191" s="900"/>
      <c r="Z191" s="900"/>
      <c r="AA191" s="916"/>
      <c r="AC191" s="900"/>
      <c r="AD191" s="916"/>
      <c r="AF191" s="869"/>
      <c r="AL191" s="826"/>
      <c r="AM191" s="826"/>
      <c r="AN191" s="826"/>
      <c r="AO191" s="826"/>
      <c r="AP191" s="826"/>
      <c r="AQ191" s="826"/>
      <c r="AR191" s="826"/>
      <c r="AS191" s="826"/>
      <c r="AT191" s="826"/>
      <c r="AU191" s="826"/>
      <c r="AV191" s="826"/>
      <c r="AW191" s="826"/>
      <c r="AX191" s="826"/>
      <c r="AY191" s="826"/>
    </row>
    <row r="192" spans="1:51">
      <c r="A192" s="878"/>
      <c r="B192" s="878"/>
      <c r="C192" s="878"/>
      <c r="D192" s="878"/>
      <c r="E192" s="878"/>
      <c r="F192" s="878"/>
      <c r="G192" s="878"/>
      <c r="H192" s="878"/>
      <c r="I192" s="879"/>
      <c r="J192" s="859"/>
      <c r="K192" s="878"/>
      <c r="L192" s="878"/>
      <c r="M192" s="859"/>
      <c r="N192" s="878"/>
      <c r="O192" s="900"/>
      <c r="AL192" s="826"/>
      <c r="AM192" s="826"/>
      <c r="AN192" s="826"/>
      <c r="AO192" s="826"/>
      <c r="AP192" s="826"/>
      <c r="AQ192" s="826"/>
      <c r="AR192" s="826"/>
      <c r="AS192" s="826"/>
      <c r="AT192" s="826"/>
      <c r="AU192" s="826"/>
      <c r="AV192" s="826"/>
      <c r="AW192" s="826"/>
      <c r="AX192" s="826"/>
      <c r="AY192" s="826"/>
    </row>
    <row r="193" spans="1:51">
      <c r="A193" s="878"/>
      <c r="B193" s="878"/>
      <c r="C193" s="878"/>
      <c r="D193" s="878"/>
      <c r="E193" s="878"/>
      <c r="F193" s="878"/>
      <c r="G193" s="878"/>
      <c r="H193" s="878"/>
      <c r="I193" s="879"/>
      <c r="J193" s="859"/>
      <c r="K193" s="878"/>
      <c r="L193" s="878"/>
      <c r="M193" s="859"/>
      <c r="N193" s="878"/>
      <c r="O193" s="900"/>
      <c r="AL193" s="826"/>
      <c r="AM193" s="826"/>
      <c r="AN193" s="826"/>
      <c r="AO193" s="826"/>
      <c r="AP193" s="826"/>
      <c r="AQ193" s="826"/>
      <c r="AR193" s="826"/>
      <c r="AS193" s="826"/>
      <c r="AT193" s="826"/>
      <c r="AU193" s="826"/>
      <c r="AV193" s="826"/>
      <c r="AW193" s="826"/>
      <c r="AX193" s="826"/>
      <c r="AY193" s="826"/>
    </row>
    <row r="194" spans="1:51">
      <c r="A194" s="878"/>
      <c r="B194" s="878"/>
      <c r="C194" s="878"/>
      <c r="D194" s="878"/>
      <c r="E194" s="878"/>
      <c r="F194" s="878"/>
      <c r="G194" s="878"/>
      <c r="H194" s="878"/>
      <c r="I194" s="879"/>
      <c r="J194" s="859"/>
      <c r="K194" s="878"/>
      <c r="L194" s="878"/>
      <c r="M194" s="859"/>
      <c r="N194" s="878"/>
      <c r="O194" s="900"/>
      <c r="AL194" s="826"/>
      <c r="AM194" s="826"/>
      <c r="AN194" s="826"/>
      <c r="AO194" s="826"/>
      <c r="AP194" s="826"/>
      <c r="AQ194" s="826"/>
      <c r="AR194" s="826"/>
      <c r="AS194" s="826"/>
      <c r="AT194" s="826"/>
      <c r="AU194" s="826"/>
      <c r="AV194" s="826"/>
      <c r="AW194" s="826"/>
      <c r="AX194" s="826"/>
      <c r="AY194" s="826"/>
    </row>
    <row r="195" spans="1:51">
      <c r="A195" s="878"/>
      <c r="B195" s="878"/>
      <c r="C195" s="878"/>
      <c r="D195" s="878"/>
      <c r="E195" s="878"/>
      <c r="F195" s="878"/>
      <c r="G195" s="878"/>
      <c r="H195" s="878"/>
      <c r="I195" s="879"/>
      <c r="J195" s="859"/>
      <c r="K195" s="878"/>
      <c r="L195" s="878"/>
      <c r="M195" s="859"/>
      <c r="N195" s="878"/>
      <c r="O195" s="900"/>
      <c r="AL195" s="826"/>
      <c r="AM195" s="826"/>
      <c r="AN195" s="826"/>
      <c r="AO195" s="826"/>
      <c r="AP195" s="826"/>
      <c r="AQ195" s="826"/>
      <c r="AR195" s="826"/>
      <c r="AS195" s="826"/>
      <c r="AT195" s="826"/>
      <c r="AU195" s="826"/>
      <c r="AV195" s="826"/>
      <c r="AW195" s="826"/>
      <c r="AX195" s="826"/>
      <c r="AY195" s="826"/>
    </row>
    <row r="196" spans="1:51">
      <c r="A196" s="878"/>
      <c r="B196" s="878"/>
      <c r="C196" s="878"/>
      <c r="D196" s="878"/>
      <c r="E196" s="878"/>
      <c r="F196" s="878"/>
      <c r="G196" s="878"/>
      <c r="H196" s="878"/>
      <c r="I196" s="879"/>
      <c r="J196" s="859"/>
      <c r="K196" s="878"/>
      <c r="L196" s="878"/>
      <c r="M196" s="859"/>
      <c r="N196" s="878"/>
      <c r="O196" s="900"/>
      <c r="AL196" s="826"/>
      <c r="AM196" s="826"/>
      <c r="AN196" s="826"/>
      <c r="AO196" s="826"/>
      <c r="AP196" s="826"/>
      <c r="AQ196" s="826"/>
      <c r="AR196" s="826"/>
      <c r="AS196" s="826"/>
      <c r="AT196" s="826"/>
      <c r="AU196" s="826"/>
      <c r="AV196" s="826"/>
      <c r="AW196" s="826"/>
      <c r="AX196" s="826"/>
      <c r="AY196" s="826"/>
    </row>
    <row r="197" spans="1:51">
      <c r="A197" s="878"/>
      <c r="B197" s="878"/>
      <c r="C197" s="878"/>
      <c r="D197" s="878"/>
      <c r="E197" s="878"/>
      <c r="F197" s="878"/>
      <c r="G197" s="878"/>
      <c r="H197" s="878"/>
      <c r="I197" s="879"/>
      <c r="J197" s="859"/>
      <c r="K197" s="878"/>
      <c r="L197" s="878"/>
      <c r="M197" s="859"/>
      <c r="N197" s="878"/>
      <c r="O197" s="900"/>
      <c r="AL197" s="826"/>
      <c r="AM197" s="826"/>
      <c r="AN197" s="826"/>
      <c r="AO197" s="826"/>
      <c r="AP197" s="826"/>
      <c r="AQ197" s="826"/>
      <c r="AR197" s="826"/>
      <c r="AS197" s="826"/>
      <c r="AT197" s="826"/>
      <c r="AU197" s="826"/>
      <c r="AV197" s="826"/>
      <c r="AW197" s="826"/>
      <c r="AX197" s="826"/>
      <c r="AY197" s="826"/>
    </row>
    <row r="198" spans="1:51">
      <c r="A198" s="878"/>
      <c r="B198" s="878"/>
      <c r="C198" s="878"/>
      <c r="D198" s="878"/>
      <c r="E198" s="878"/>
      <c r="F198" s="878"/>
      <c r="G198" s="878"/>
      <c r="H198" s="878"/>
      <c r="I198" s="879"/>
      <c r="J198" s="859"/>
      <c r="K198" s="878"/>
      <c r="L198" s="878"/>
      <c r="M198" s="859"/>
      <c r="N198" s="878"/>
      <c r="O198" s="900"/>
      <c r="AL198" s="826"/>
      <c r="AM198" s="826"/>
      <c r="AN198" s="826"/>
      <c r="AO198" s="826"/>
      <c r="AP198" s="826"/>
      <c r="AQ198" s="826"/>
      <c r="AR198" s="826"/>
      <c r="AS198" s="826"/>
      <c r="AT198" s="826"/>
      <c r="AU198" s="826"/>
      <c r="AV198" s="826"/>
      <c r="AW198" s="826"/>
      <c r="AX198" s="826"/>
      <c r="AY198" s="826"/>
    </row>
    <row r="199" spans="1:51">
      <c r="A199" s="878"/>
      <c r="B199" s="878"/>
      <c r="C199" s="878"/>
      <c r="D199" s="878"/>
      <c r="E199" s="878"/>
      <c r="F199" s="878"/>
      <c r="G199" s="878"/>
      <c r="H199" s="878"/>
      <c r="I199" s="879"/>
      <c r="J199" s="859"/>
      <c r="K199" s="878"/>
      <c r="L199" s="878"/>
      <c r="M199" s="859"/>
      <c r="N199" s="878"/>
      <c r="O199" s="900"/>
      <c r="AL199" s="826"/>
      <c r="AM199" s="826"/>
      <c r="AN199" s="826"/>
      <c r="AO199" s="826"/>
      <c r="AP199" s="826"/>
      <c r="AQ199" s="826"/>
      <c r="AR199" s="826"/>
      <c r="AS199" s="826"/>
      <c r="AT199" s="826"/>
      <c r="AU199" s="826"/>
      <c r="AV199" s="826"/>
      <c r="AW199" s="826"/>
      <c r="AX199" s="826"/>
      <c r="AY199" s="826"/>
    </row>
  </sheetData>
  <sheetProtection algorithmName="SHA-512" hashValue="HFMwZgI0i5O26UkZk6/ESgHb0+6D+XW6cnuCw/Q/AfGktqqameUm/43bLuFx5ZVffsTvi3fvuLHdTJkNPOo4WQ==" saltValue="WIfEvUfQ34PDQkc8i546qQ==" spinCount="100000" sheet="1" formatColumns="0" formatRows="0" selectLockedCells="1"/>
  <customSheetViews>
    <customSheetView guid="{27692A7A-85BA-4DA9-9577-437354D3D238}" scale="70" printArea="1" hiddenRows="1" hiddenColumns="1" view="pageBreakPreview" topLeftCell="A103">
      <selection activeCell="M108" sqref="M108"/>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023E95C7-CD0A-46A1-945E-64751E02EBFE}" scale="70" printArea="1" hiddenRows="1" hiddenColumns="1" view="pageBreakPreview">
      <selection activeCell="G21" sqref="G21"/>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6"/>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7"/>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2"/>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7"/>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4"/>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5"/>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6"/>
      <headerFooter alignWithMargins="0">
        <oddFooter>&amp;R&amp;"Book Antiqua,Bold"&amp;10Schedule-1/ Page &amp;P of &amp;N</oddFooter>
      </headerFooter>
    </customSheetView>
    <customSheetView guid="{483E1266-F7EB-4547-BBEC-59BD72B9AE8B}" scale="70" printArea="1" hiddenRows="1" hiddenColumns="1" view="pageBreakPreview" topLeftCell="A4">
      <selection activeCell="M20" sqref="M20"/>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0DE27404-F295-4A50-BC3B-2A3EAECFCACC}" scale="70" printArea="1" hiddenRows="1" hiddenColumns="1" view="pageBreakPreview" topLeftCell="A103">
      <selection activeCell="M108" sqref="M10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s>
  <mergeCells count="38">
    <mergeCell ref="AC138:AD138"/>
    <mergeCell ref="AG138:AH138"/>
    <mergeCell ref="AG142:AH142"/>
    <mergeCell ref="AG146:AH146"/>
    <mergeCell ref="H89:M89"/>
    <mergeCell ref="A93:O93"/>
    <mergeCell ref="H92:M92"/>
    <mergeCell ref="F96:O96"/>
    <mergeCell ref="Z138:AA138"/>
    <mergeCell ref="AG127:AH127"/>
    <mergeCell ref="AG131:AH131"/>
    <mergeCell ref="AG135:AH135"/>
    <mergeCell ref="H90:M90"/>
    <mergeCell ref="H91:M91"/>
    <mergeCell ref="A131:L131"/>
    <mergeCell ref="A127:O127"/>
    <mergeCell ref="J190:L190"/>
    <mergeCell ref="B94:O94"/>
    <mergeCell ref="B95:O95"/>
    <mergeCell ref="A128:O128"/>
    <mergeCell ref="J191:L191"/>
    <mergeCell ref="J132:L132"/>
    <mergeCell ref="J133:L133"/>
    <mergeCell ref="J134:L134"/>
    <mergeCell ref="J135:L135"/>
    <mergeCell ref="J189:L189"/>
    <mergeCell ref="A137:O137"/>
    <mergeCell ref="AG3:AH3"/>
    <mergeCell ref="AG7:AH7"/>
    <mergeCell ref="AG11:AH11"/>
    <mergeCell ref="AG15:AH15"/>
    <mergeCell ref="Z15:AA15"/>
    <mergeCell ref="AC15:AD15"/>
    <mergeCell ref="A3:O3"/>
    <mergeCell ref="A4:O4"/>
    <mergeCell ref="A7:L7"/>
    <mergeCell ref="C11:E11"/>
    <mergeCell ref="A13:O13"/>
  </mergeCells>
  <phoneticPr fontId="2" type="noConversion"/>
  <conditionalFormatting sqref="O157:O158 O184:O188 O148:O149 O152:O154 O144:O145 O161:O167 O170 O172:O177 O179:O182">
    <cfRule type="expression" dxfId="105" priority="6196" stopIfTrue="1">
      <formula>M144=""</formula>
    </cfRule>
  </conditionalFormatting>
  <conditionalFormatting sqref="AA168:AA169 AA159:AA160 AD159:AD160 AD168:AD169 O151 O160 M151 M169:M170 M158 M160:M167 O169">
    <cfRule type="cellIs" dxfId="104" priority="6197" stopIfTrue="1" operator="equal">
      <formula>"a"</formula>
    </cfRule>
  </conditionalFormatting>
  <conditionalFormatting sqref="AD184:AD188 AA184:AA188 AA143:AA154 AA172:AA182 AA170 AA157:AA158 AA161:AA167 AD172:AD182 AD157:AD158 AD170 AD161:AD167 AD143:AD154 AD89 AA89 AA20:AA37 AD20:AD37">
    <cfRule type="cellIs" dxfId="103" priority="6198" stopIfTrue="1" operator="equal">
      <formula>#REF!</formula>
    </cfRule>
  </conditionalFormatting>
  <conditionalFormatting sqref="I24:I36">
    <cfRule type="cellIs" dxfId="102" priority="6195" stopIfTrue="1" operator="equal">
      <formula>"a"</formula>
    </cfRule>
  </conditionalFormatting>
  <conditionalFormatting sqref="G20:G36 I20:I36 G41:G88 I41:I88">
    <cfRule type="expression" dxfId="101" priority="6194" stopIfTrue="1">
      <formula>F20&gt;0</formula>
    </cfRule>
  </conditionalFormatting>
  <conditionalFormatting sqref="AA19 AD19 AD43:AD88 AA43:AA88">
    <cfRule type="cellIs" dxfId="100" priority="4591" stopIfTrue="1" operator="equal">
      <formula>#REF!</formula>
    </cfRule>
  </conditionalFormatting>
  <conditionalFormatting sqref="M19:M88">
    <cfRule type="cellIs" dxfId="1" priority="4411" stopIfTrue="1" operator="equal">
      <formula>"a"</formula>
    </cfRule>
  </conditionalFormatting>
  <conditionalFormatting sqref="M19:M88">
    <cfRule type="expression" dxfId="0" priority="4393" stopIfTrue="1">
      <formula>L19&gt;0</formula>
    </cfRule>
  </conditionalFormatting>
  <conditionalFormatting sqref="G19">
    <cfRule type="expression" dxfId="97" priority="3979" stopIfTrue="1">
      <formula>F19&gt;0</formula>
    </cfRule>
  </conditionalFormatting>
  <conditionalFormatting sqref="I20:I36 I41:I88">
    <cfRule type="expression" dxfId="96" priority="3432" stopIfTrue="1">
      <formula>F20&gt;0</formula>
    </cfRule>
  </conditionalFormatting>
  <conditionalFormatting sqref="I20:I23">
    <cfRule type="cellIs" dxfId="95" priority="3104" stopIfTrue="1" operator="equal">
      <formula>"a"</formula>
    </cfRule>
  </conditionalFormatting>
  <conditionalFormatting sqref="G37">
    <cfRule type="expression" dxfId="94" priority="2749" stopIfTrue="1">
      <formula>F37&gt;0</formula>
    </cfRule>
  </conditionalFormatting>
  <conditionalFormatting sqref="I37">
    <cfRule type="expression" dxfId="93" priority="2747" stopIfTrue="1">
      <formula>F37&gt;0</formula>
    </cfRule>
  </conditionalFormatting>
  <conditionalFormatting sqref="I37">
    <cfRule type="cellIs" dxfId="92" priority="2746" stopIfTrue="1" operator="equal">
      <formula>"a"</formula>
    </cfRule>
  </conditionalFormatting>
  <conditionalFormatting sqref="I37">
    <cfRule type="expression" dxfId="91" priority="2745" stopIfTrue="1">
      <formula>H37&gt;0</formula>
    </cfRule>
  </conditionalFormatting>
  <conditionalFormatting sqref="AA39:AA40 AD39:AD40">
    <cfRule type="cellIs" dxfId="90" priority="2742" stopIfTrue="1" operator="equal">
      <formula>#REF!</formula>
    </cfRule>
  </conditionalFormatting>
  <conditionalFormatting sqref="G39:G40 I39:I40">
    <cfRule type="expression" dxfId="89" priority="2740" stopIfTrue="1">
      <formula>F39&gt;0</formula>
    </cfRule>
  </conditionalFormatting>
  <conditionalFormatting sqref="AA38 AD38">
    <cfRule type="cellIs" dxfId="88" priority="2739" stopIfTrue="1" operator="equal">
      <formula>#REF!</formula>
    </cfRule>
  </conditionalFormatting>
  <conditionalFormatting sqref="G38">
    <cfRule type="expression" dxfId="87" priority="2736" stopIfTrue="1">
      <formula>F38&gt;0</formula>
    </cfRule>
  </conditionalFormatting>
  <conditionalFormatting sqref="I39:I40">
    <cfRule type="expression" dxfId="86" priority="2734" stopIfTrue="1">
      <formula>F39&gt;0</formula>
    </cfRule>
  </conditionalFormatting>
  <conditionalFormatting sqref="I39:I40">
    <cfRule type="cellIs" dxfId="85" priority="2733" stopIfTrue="1" operator="equal">
      <formula>"a"</formula>
    </cfRule>
  </conditionalFormatting>
  <conditionalFormatting sqref="AA41:AA42 AD41:AD42">
    <cfRule type="cellIs" dxfId="84" priority="1169" stopIfTrue="1" operator="equal">
      <formula>#REF!</formula>
    </cfRule>
  </conditionalFormatting>
  <conditionalFormatting sqref="I41:I42">
    <cfRule type="cellIs" dxfId="83" priority="1168" stopIfTrue="1" operator="equal">
      <formula>"a"</formula>
    </cfRule>
  </conditionalFormatting>
  <conditionalFormatting sqref="I38">
    <cfRule type="cellIs" dxfId="82" priority="296" stopIfTrue="1" operator="equal">
      <formula>"a"</formula>
    </cfRule>
  </conditionalFormatting>
  <conditionalFormatting sqref="I38">
    <cfRule type="expression" dxfId="81" priority="295" stopIfTrue="1">
      <formula>H38&gt;0</formula>
    </cfRule>
  </conditionalFormatting>
  <conditionalFormatting sqref="I38">
    <cfRule type="expression" dxfId="80" priority="294" stopIfTrue="1">
      <formula>F38&gt;0</formula>
    </cfRule>
  </conditionalFormatting>
  <conditionalFormatting sqref="I19">
    <cfRule type="cellIs" dxfId="79" priority="293" stopIfTrue="1" operator="equal">
      <formula>"a"</formula>
    </cfRule>
  </conditionalFormatting>
  <conditionalFormatting sqref="I19">
    <cfRule type="expression" dxfId="78" priority="292" stopIfTrue="1">
      <formula>H19&gt;0</formula>
    </cfRule>
  </conditionalFormatting>
  <conditionalFormatting sqref="I19">
    <cfRule type="expression" dxfId="77" priority="291" stopIfTrue="1">
      <formula>F19&gt;0</formula>
    </cfRule>
  </conditionalFormatting>
  <conditionalFormatting sqref="I43:I88">
    <cfRule type="cellIs" dxfId="76" priority="176" stopIfTrue="1" operator="equal">
      <formula>"a"</formula>
    </cfRule>
  </conditionalFormatting>
  <dataValidations xWindow="884" yWindow="499" count="4">
    <dataValidation allowBlank="1" showInputMessage="1" showErrorMessage="1" error="Enter Direct or Bought-out only" sqref="O96:O65437 O90:O93 L15 O1:O14 O16:O88" xr:uid="{00000000-0002-0000-0400-000000000000}"/>
    <dataValidation type="decimal" operator="greaterThan" allowBlank="1" showInputMessage="1" showErrorMessage="1" sqref="M19:M88" xr:uid="{00000000-0002-0000-0400-000001000000}">
      <formula1>0</formula1>
    </dataValidation>
    <dataValidation type="whole" operator="greaterThan" allowBlank="1" showInputMessage="1" showErrorMessage="1" sqref="G19:G88" xr:uid="{00000000-0002-0000-0400-000002000000}">
      <formula1>1</formula1>
    </dataValidation>
    <dataValidation type="list" operator="greaterThan" allowBlank="1" showInputMessage="1" showErrorMessage="1" sqref="I19:I88" xr:uid="{00000000-0002-0000-0400-000003000000}">
      <formula1>"0%,5%,12%,18%,28%"</formula1>
    </dataValidation>
  </dataValidations>
  <printOptions horizontalCentered="1"/>
  <pageMargins left="0.25" right="0.25" top="0.5" bottom="0.5" header="0.05" footer="0.05"/>
  <pageSetup paperSize="9" scale="57"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Specification No.: CC/NT/W-TW/DOM/A04/25/01234</v>
      </c>
      <c r="B1" s="66"/>
      <c r="C1" s="59"/>
      <c r="D1" s="59"/>
      <c r="E1" s="7"/>
      <c r="F1" s="7"/>
      <c r="G1" s="8" t="s">
        <v>86</v>
      </c>
      <c r="T1" s="368" t="s">
        <v>87</v>
      </c>
      <c r="U1" s="357">
        <f>SUMIF(G17:G70, "Direct",F17:F70)</f>
        <v>0</v>
      </c>
      <c r="Z1" s="357" t="str">
        <f>'Names of Bidder'!D6</f>
        <v>Sole Bidder</v>
      </c>
      <c r="AA1" s="37" t="s">
        <v>88</v>
      </c>
    </row>
    <row r="2" spans="1:27" ht="14.1" customHeight="1">
      <c r="A2" s="4"/>
      <c r="B2" s="4"/>
      <c r="C2" s="4"/>
      <c r="D2" s="4"/>
      <c r="E2" s="1"/>
      <c r="F2" s="1"/>
      <c r="G2" s="1"/>
      <c r="Q2" s="6"/>
      <c r="T2" s="368" t="s">
        <v>89</v>
      </c>
      <c r="U2" s="369" t="e">
        <f>#REF!-U1</f>
        <v>#REF!</v>
      </c>
      <c r="V2" s="339"/>
      <c r="Z2" s="357">
        <f>'Names of Bidder'!L6</f>
        <v>0</v>
      </c>
    </row>
    <row r="3" spans="1:27" ht="49.5" customHeight="1">
      <c r="A3" s="1188" t="str">
        <f>Cover!$B$2</f>
        <v xml:space="preserve">Transmission Line Package TL01 for construction of 132kV D/C (Single HTLS Equivalent Panther) Transmission line from Rammam-III HEP to POWERGRID Rangpo Substation under Consultancy services to NTPC Ltd. </v>
      </c>
      <c r="B3" s="1188"/>
      <c r="C3" s="1188"/>
      <c r="D3" s="1188"/>
      <c r="E3" s="1188"/>
      <c r="F3" s="1188"/>
      <c r="G3" s="1188"/>
      <c r="O3" s="4"/>
      <c r="P3" s="304"/>
      <c r="Q3" s="304"/>
      <c r="R3" s="304"/>
      <c r="T3" s="4"/>
      <c r="U3" s="1"/>
      <c r="W3" s="1187"/>
      <c r="X3" s="1187"/>
    </row>
    <row r="4" spans="1:27" ht="21.95" customHeight="1">
      <c r="A4" s="1189" t="s">
        <v>196</v>
      </c>
      <c r="B4" s="1189"/>
      <c r="C4" s="1189"/>
      <c r="D4" s="1189"/>
      <c r="E4" s="1189"/>
      <c r="F4" s="1189"/>
      <c r="G4" s="1189"/>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91</v>
      </c>
      <c r="F6" s="1"/>
      <c r="G6" s="32"/>
      <c r="O6" s="4"/>
      <c r="P6" s="304"/>
      <c r="Q6" s="304"/>
      <c r="R6" s="304"/>
      <c r="T6" s="4"/>
      <c r="U6" s="338"/>
    </row>
    <row r="7" spans="1:27" ht="35.25" customHeight="1">
      <c r="A7" s="1190" t="str">
        <f>IF('Names of Bidder'!D9="", "", IF('Names of Bidder'!D6= "JV (Joint Venture)", "JV of " &amp; Z8, ""))</f>
        <v/>
      </c>
      <c r="B7" s="1190"/>
      <c r="C7" s="1190"/>
      <c r="D7" s="1190"/>
      <c r="E7" s="62" t="s">
        <v>197</v>
      </c>
      <c r="F7" s="1"/>
      <c r="G7" s="32"/>
      <c r="O7" s="354"/>
      <c r="P7" s="341"/>
      <c r="Q7" s="341"/>
      <c r="R7" s="341"/>
      <c r="W7" s="1187"/>
      <c r="X7" s="1187"/>
    </row>
    <row r="8" spans="1:27" ht="18" customHeight="1">
      <c r="A8" s="31" t="s">
        <v>93</v>
      </c>
      <c r="B8" s="1191" t="str">
        <f>IF('Names of Bidder'!D9=0, "", 'Names of Bidder'!D9)</f>
        <v/>
      </c>
      <c r="C8" s="1191"/>
      <c r="D8" s="1191"/>
      <c r="E8" s="62" t="s">
        <v>94</v>
      </c>
      <c r="F8" s="1"/>
      <c r="G8" s="32"/>
      <c r="O8" s="4"/>
      <c r="P8" s="342"/>
      <c r="Q8" s="342"/>
      <c r="R8" s="342"/>
      <c r="Z8" s="357" t="str">
        <f>IF('Names of Bidder'!D7=1,'Names of Bidder'!D9&amp;" &amp; "&amp;'Names of Bidder'!D14,IF('Names of Bidder'!D7="2 or More",'Names of Bidder'!D9&amp;" , "&amp;'Names of Bidder'!D14&amp;" &amp; "&amp;'Names of Bidder'!D19,""))</f>
        <v/>
      </c>
    </row>
    <row r="9" spans="1:27" ht="18" customHeight="1">
      <c r="A9" s="31" t="s">
        <v>95</v>
      </c>
      <c r="B9" s="1191" t="str">
        <f>IF('Names of Bidder'!D10=0, "", 'Names of Bidder'!D10)</f>
        <v/>
      </c>
      <c r="C9" s="1191"/>
      <c r="D9" s="1191"/>
      <c r="E9" s="62" t="s">
        <v>96</v>
      </c>
      <c r="F9" s="1"/>
      <c r="G9" s="32"/>
      <c r="O9" s="4"/>
      <c r="P9" s="342"/>
      <c r="Q9" s="342"/>
      <c r="R9" s="342"/>
    </row>
    <row r="10" spans="1:27" ht="18" customHeight="1">
      <c r="A10" s="1061"/>
      <c r="B10" s="1192" t="str">
        <f>IF('Names of Bidder'!D11=0, "", 'Names of Bidder'!D11)</f>
        <v/>
      </c>
      <c r="C10" s="1192"/>
      <c r="D10" s="1192"/>
      <c r="E10" s="1062" t="s">
        <v>97</v>
      </c>
      <c r="F10" s="1"/>
      <c r="G10" s="1061"/>
      <c r="O10" s="354"/>
      <c r="P10" s="355"/>
      <c r="Q10" s="304"/>
      <c r="R10" s="343"/>
    </row>
    <row r="11" spans="1:27" ht="18" customHeight="1">
      <c r="A11" s="1061"/>
      <c r="B11" s="1192" t="str">
        <f>IF('Names of Bidder'!D12=0, "", 'Names of Bidder'!D12)</f>
        <v/>
      </c>
      <c r="C11" s="1192"/>
      <c r="D11" s="1192"/>
      <c r="E11" s="1062" t="s">
        <v>98</v>
      </c>
      <c r="F11" s="1"/>
      <c r="G11" s="1061"/>
      <c r="W11" s="1187"/>
      <c r="X11" s="1187"/>
    </row>
    <row r="12" spans="1:27" ht="14.1" customHeight="1">
      <c r="A12" s="1061"/>
      <c r="B12" s="1061"/>
      <c r="C12" s="1061"/>
      <c r="D12" s="1061"/>
      <c r="E12" s="31"/>
      <c r="F12" s="34"/>
      <c r="G12" s="34"/>
      <c r="Y12" s="344"/>
    </row>
    <row r="13" spans="1:27" ht="40.5" customHeight="1">
      <c r="A13" s="1193" t="s">
        <v>198</v>
      </c>
      <c r="B13" s="1193"/>
      <c r="C13" s="1193"/>
      <c r="D13" s="1193"/>
      <c r="E13" s="1193"/>
      <c r="F13" s="1193"/>
      <c r="G13" s="1193"/>
      <c r="H13" s="372"/>
      <c r="I13" s="251"/>
      <c r="J13" s="252"/>
      <c r="K13" s="252"/>
      <c r="L13" s="252"/>
      <c r="M13" s="252"/>
      <c r="Q13" s="6"/>
      <c r="U13" t="s">
        <v>100</v>
      </c>
      <c r="Y13" s="344"/>
    </row>
    <row r="14" spans="1:27" ht="14.1" customHeight="1">
      <c r="A14" s="6"/>
      <c r="B14" s="6"/>
      <c r="C14" s="6"/>
      <c r="D14" s="6"/>
      <c r="E14" s="7"/>
      <c r="F14" s="7"/>
      <c r="G14" s="8" t="s">
        <v>101</v>
      </c>
      <c r="P14" s="1185"/>
      <c r="Q14" s="1185"/>
      <c r="S14" s="1186"/>
      <c r="T14" s="1186"/>
      <c r="U14" t="s">
        <v>102</v>
      </c>
      <c r="W14" s="1187"/>
      <c r="X14" s="1187"/>
    </row>
    <row r="15" spans="1:27" ht="66" customHeight="1">
      <c r="A15" s="5" t="s">
        <v>103</v>
      </c>
      <c r="B15" s="5" t="s">
        <v>112</v>
      </c>
      <c r="C15" s="9" t="s">
        <v>113</v>
      </c>
      <c r="D15" s="9" t="s">
        <v>114</v>
      </c>
      <c r="E15" s="5" t="s">
        <v>199</v>
      </c>
      <c r="F15" s="5" t="s">
        <v>200</v>
      </c>
      <c r="G15" s="5" t="s">
        <v>201</v>
      </c>
      <c r="P15" s="305"/>
      <c r="Q15" s="305"/>
      <c r="S15" s="305"/>
      <c r="T15" s="305"/>
    </row>
    <row r="16" spans="1:27" ht="18" customHeight="1">
      <c r="A16" s="9">
        <v>1</v>
      </c>
      <c r="B16" s="9">
        <v>2</v>
      </c>
      <c r="C16" s="9">
        <v>3</v>
      </c>
      <c r="D16" s="9">
        <v>4</v>
      </c>
      <c r="E16" s="9">
        <v>5</v>
      </c>
      <c r="F16" s="9" t="s">
        <v>202</v>
      </c>
      <c r="G16" s="9">
        <v>7</v>
      </c>
      <c r="P16" s="187"/>
      <c r="Q16" s="187"/>
      <c r="S16" s="187"/>
      <c r="T16" s="187"/>
    </row>
    <row r="17" spans="1:10" s="426" customFormat="1" ht="66.75" customHeight="1">
      <c r="A17" s="425" t="e">
        <f>'Sch-1'!#REF!</f>
        <v>#REF!</v>
      </c>
      <c r="B17" s="425" t="e">
        <f>'Sch-1'!#REF!</f>
        <v>#REF!</v>
      </c>
      <c r="C17" s="425"/>
      <c r="D17" s="425"/>
      <c r="E17" s="518"/>
      <c r="F17" s="104"/>
      <c r="G17" s="519"/>
    </row>
    <row r="18" spans="1:10" s="426" customFormat="1" ht="18.75" customHeight="1">
      <c r="A18" s="425" t="e">
        <f>'Sch-1'!#REF!</f>
        <v>#REF!</v>
      </c>
      <c r="B18" s="425" t="e">
        <f>'Sch-1'!#REF!</f>
        <v>#REF!</v>
      </c>
      <c r="C18" s="425"/>
      <c r="D18" s="425"/>
      <c r="E18" s="518"/>
      <c r="F18" s="104"/>
      <c r="G18" s="519"/>
    </row>
    <row r="19" spans="1:10" s="426" customFormat="1" ht="15.75" customHeight="1">
      <c r="A19" s="425" t="e">
        <f>'Sch-1'!#REF!</f>
        <v>#REF!</v>
      </c>
      <c r="B19" s="425" t="e">
        <f>'Sch-1'!#REF!</f>
        <v>#REF!</v>
      </c>
      <c r="C19" s="425"/>
      <c r="D19" s="425"/>
      <c r="E19" s="518"/>
      <c r="F19" s="104"/>
      <c r="G19" s="519"/>
      <c r="J19" s="500"/>
    </row>
    <row r="20" spans="1:10" s="426" customFormat="1" ht="15.75" customHeight="1">
      <c r="A20" s="425" t="e">
        <f>'Sch-1'!#REF!</f>
        <v>#REF!</v>
      </c>
      <c r="B20" s="425" t="e">
        <f>'Sch-1'!#REF!</f>
        <v>#REF!</v>
      </c>
      <c r="C20" s="425" t="e">
        <f>'Sch-1'!#REF!</f>
        <v>#REF!</v>
      </c>
      <c r="D20" s="425" t="e">
        <f>'Sch-1'!#REF!</f>
        <v>#REF!</v>
      </c>
      <c r="E20" s="518" t="e">
        <f>'Sch-1'!#REF!</f>
        <v>#REF!</v>
      </c>
      <c r="F20" s="104" t="e">
        <f>IF(E20=0, "Included",IF(ISERROR(D20*E20), E20, D20*E20))</f>
        <v>#REF!</v>
      </c>
      <c r="G20" s="519" t="e">
        <f>'Sch-1'!#REF!</f>
        <v>#REF!</v>
      </c>
    </row>
    <row r="21" spans="1:10" s="426" customFormat="1" ht="15.75" customHeight="1">
      <c r="A21" s="425" t="e">
        <f>'Sch-1'!#REF!</f>
        <v>#REF!</v>
      </c>
      <c r="B21" s="425" t="e">
        <f>'Sch-1'!#REF!</f>
        <v>#REF!</v>
      </c>
      <c r="C21" s="425" t="e">
        <f>'Sch-1'!#REF!</f>
        <v>#REF!</v>
      </c>
      <c r="D21" s="425" t="e">
        <f>'Sch-1'!#REF!</f>
        <v>#REF!</v>
      </c>
      <c r="E21" s="518" t="e">
        <f>'Sch-1'!#REF!</f>
        <v>#REF!</v>
      </c>
      <c r="F21" s="104" t="e">
        <f>IF(E21=0, "Included",IF(ISERROR(D21*E21), E21, D21*E21))</f>
        <v>#REF!</v>
      </c>
      <c r="G21" s="519" t="e">
        <f>'Sch-1'!#REF!</f>
        <v>#REF!</v>
      </c>
    </row>
    <row r="22" spans="1:10" s="426" customFormat="1" ht="15.75" customHeight="1">
      <c r="A22" s="425"/>
      <c r="B22" s="425"/>
      <c r="C22" s="425"/>
      <c r="D22" s="425"/>
      <c r="E22" s="518"/>
      <c r="F22" s="104"/>
      <c r="G22" s="519"/>
    </row>
    <row r="23" spans="1:10" s="426" customFormat="1" ht="15.75" customHeight="1">
      <c r="A23" s="425" t="e">
        <f>'Sch-1'!#REF!</f>
        <v>#REF!</v>
      </c>
      <c r="B23" s="425" t="e">
        <f>'Sch-1'!#REF!</f>
        <v>#REF!</v>
      </c>
      <c r="C23" s="425"/>
      <c r="D23" s="425"/>
      <c r="E23" s="518"/>
      <c r="F23" s="104"/>
      <c r="G23" s="519"/>
    </row>
    <row r="24" spans="1:10" s="426" customFormat="1" ht="15.75" customHeight="1">
      <c r="A24" s="425" t="e">
        <f>'Sch-1'!#REF!</f>
        <v>#REF!</v>
      </c>
      <c r="B24" s="425" t="e">
        <f>'Sch-1'!#REF!</f>
        <v>#REF!</v>
      </c>
      <c r="C24" s="425" t="e">
        <f>'Sch-1'!#REF!</f>
        <v>#REF!</v>
      </c>
      <c r="D24" s="425" t="e">
        <f>'Sch-1'!#REF!</f>
        <v>#REF!</v>
      </c>
      <c r="E24" s="518" t="e">
        <f>'Sch-1'!#REF!</f>
        <v>#REF!</v>
      </c>
      <c r="F24" s="104" t="e">
        <f>IF(E24=0, "Included",IF(ISERROR(D24*E24), E24, D24*E24))</f>
        <v>#REF!</v>
      </c>
      <c r="G24" s="519" t="e">
        <f>'Sch-1'!#REF!</f>
        <v>#REF!</v>
      </c>
    </row>
    <row r="25" spans="1:10" s="426" customFormat="1" ht="15.75" customHeight="1">
      <c r="A25" s="425" t="e">
        <f>'Sch-1'!#REF!</f>
        <v>#REF!</v>
      </c>
      <c r="B25" s="425" t="e">
        <f>'Sch-1'!#REF!</f>
        <v>#REF!</v>
      </c>
      <c r="C25" s="425" t="e">
        <f>'Sch-1'!#REF!</f>
        <v>#REF!</v>
      </c>
      <c r="D25" s="425" t="e">
        <f>'Sch-1'!#REF!</f>
        <v>#REF!</v>
      </c>
      <c r="E25" s="518" t="e">
        <f>'Sch-1'!#REF!</f>
        <v>#REF!</v>
      </c>
      <c r="F25" s="104" t="e">
        <f>IF(E25=0, "Included",IF(ISERROR(D25*E25), E25, D25*E25))</f>
        <v>#REF!</v>
      </c>
      <c r="G25" s="519" t="e">
        <f>'Sch-1'!#REF!</f>
        <v>#REF!</v>
      </c>
    </row>
    <row r="26" spans="1:10" s="426" customFormat="1" ht="15.75" customHeight="1">
      <c r="A26" s="425"/>
      <c r="B26" s="425"/>
      <c r="C26" s="425"/>
      <c r="D26" s="425"/>
      <c r="E26" s="518"/>
      <c r="F26" s="104"/>
      <c r="G26" s="519"/>
    </row>
    <row r="27" spans="1:10" s="426" customFormat="1" ht="15.75" customHeight="1">
      <c r="A27" s="425" t="e">
        <f>'Sch-1'!#REF!</f>
        <v>#REF!</v>
      </c>
      <c r="B27" s="425" t="e">
        <f>'Sch-1'!#REF!</f>
        <v>#REF!</v>
      </c>
      <c r="C27" s="425"/>
      <c r="D27" s="425"/>
      <c r="E27" s="518"/>
      <c r="F27" s="104"/>
      <c r="G27" s="519"/>
    </row>
    <row r="28" spans="1:10" s="426" customFormat="1" ht="15.75" customHeight="1">
      <c r="A28" s="425" t="e">
        <f>'Sch-1'!#REF!</f>
        <v>#REF!</v>
      </c>
      <c r="B28" s="425" t="e">
        <f>'Sch-1'!#REF!</f>
        <v>#REF!</v>
      </c>
      <c r="C28" s="425" t="e">
        <f>'Sch-1'!#REF!</f>
        <v>#REF!</v>
      </c>
      <c r="D28" s="425" t="e">
        <f>'Sch-1'!#REF!</f>
        <v>#REF!</v>
      </c>
      <c r="E28" s="518" t="e">
        <f>'Sch-1'!#REF!</f>
        <v>#REF!</v>
      </c>
      <c r="F28" s="104" t="e">
        <f>IF(E28=0, "Included",IF(ISERROR(D28*E28), E28, D28*E28))</f>
        <v>#REF!</v>
      </c>
      <c r="G28" s="519" t="e">
        <f>'Sch-1'!#REF!</f>
        <v>#REF!</v>
      </c>
    </row>
    <row r="29" spans="1:10" s="426" customFormat="1" ht="15.75" customHeight="1">
      <c r="A29" s="425" t="e">
        <f>'Sch-1'!#REF!</f>
        <v>#REF!</v>
      </c>
      <c r="B29" s="425" t="e">
        <f>'Sch-1'!#REF!</f>
        <v>#REF!</v>
      </c>
      <c r="C29" s="425" t="e">
        <f>'Sch-1'!#REF!</f>
        <v>#REF!</v>
      </c>
      <c r="D29" s="425" t="e">
        <f>'Sch-1'!#REF!</f>
        <v>#REF!</v>
      </c>
      <c r="E29" s="518" t="e">
        <f>'Sch-1'!#REF!</f>
        <v>#REF!</v>
      </c>
      <c r="F29" s="104" t="e">
        <f>IF(E29=0, "Included",IF(ISERROR(D29*E29), E29, D29*E29))</f>
        <v>#REF!</v>
      </c>
      <c r="G29" s="519" t="e">
        <f>'Sch-1'!#REF!</f>
        <v>#REF!</v>
      </c>
    </row>
    <row r="30" spans="1:10" s="426" customFormat="1" ht="15.75" customHeight="1">
      <c r="A30" s="425"/>
      <c r="B30" s="425"/>
      <c r="C30" s="425"/>
      <c r="D30" s="425"/>
      <c r="E30" s="518"/>
      <c r="F30" s="104"/>
      <c r="G30" s="519"/>
    </row>
    <row r="31" spans="1:10" s="426" customFormat="1" ht="15.75" customHeight="1">
      <c r="A31" s="425" t="e">
        <f>'Sch-1'!#REF!</f>
        <v>#REF!</v>
      </c>
      <c r="B31" s="425" t="e">
        <f>'Sch-1'!#REF!</f>
        <v>#REF!</v>
      </c>
      <c r="C31" s="425"/>
      <c r="D31" s="425"/>
      <c r="E31" s="518"/>
      <c r="F31" s="104"/>
      <c r="G31" s="519"/>
    </row>
    <row r="32" spans="1:10" s="426" customFormat="1" ht="15.75" customHeight="1">
      <c r="A32" s="425" t="e">
        <f>'Sch-1'!#REF!</f>
        <v>#REF!</v>
      </c>
      <c r="B32" s="425" t="e">
        <f>'Sch-1'!#REF!</f>
        <v>#REF!</v>
      </c>
      <c r="C32" s="425"/>
      <c r="D32" s="425"/>
      <c r="E32" s="518"/>
      <c r="F32" s="104"/>
      <c r="G32" s="519"/>
    </row>
    <row r="33" spans="1:7" s="426" customFormat="1" ht="15.75" customHeight="1">
      <c r="A33" s="425" t="e">
        <f>'Sch-1'!#REF!</f>
        <v>#REF!</v>
      </c>
      <c r="B33" s="425" t="e">
        <f>'Sch-1'!#REF!</f>
        <v>#REF!</v>
      </c>
      <c r="C33" s="425" t="e">
        <f>'Sch-1'!#REF!</f>
        <v>#REF!</v>
      </c>
      <c r="D33" s="425" t="e">
        <f>'Sch-1'!#REF!</f>
        <v>#REF!</v>
      </c>
      <c r="E33" s="518" t="e">
        <f>'Sch-1'!#REF!</f>
        <v>#REF!</v>
      </c>
      <c r="F33" s="104" t="e">
        <f t="shared" ref="F33:F68" si="0">IF(E33=0, "Included",IF(ISERROR(D33*E33), E33, D33*E33))</f>
        <v>#REF!</v>
      </c>
      <c r="G33" s="519" t="e">
        <f>'Sch-1'!#REF!</f>
        <v>#REF!</v>
      </c>
    </row>
    <row r="34" spans="1:7" s="426" customFormat="1" ht="15.75" customHeight="1">
      <c r="A34" s="425" t="e">
        <f>'Sch-1'!#REF!</f>
        <v>#REF!</v>
      </c>
      <c r="B34" s="425" t="e">
        <f>'Sch-1'!#REF!</f>
        <v>#REF!</v>
      </c>
      <c r="C34" s="425" t="e">
        <f>'Sch-1'!#REF!</f>
        <v>#REF!</v>
      </c>
      <c r="D34" s="425" t="e">
        <f>'Sch-1'!#REF!</f>
        <v>#REF!</v>
      </c>
      <c r="E34" s="518" t="e">
        <f>'Sch-1'!#REF!</f>
        <v>#REF!</v>
      </c>
      <c r="F34" s="104" t="e">
        <f t="shared" si="0"/>
        <v>#REF!</v>
      </c>
      <c r="G34" s="519" t="e">
        <f>'Sch-1'!#REF!</f>
        <v>#REF!</v>
      </c>
    </row>
    <row r="35" spans="1:7" s="426" customFormat="1" ht="15.75" customHeight="1">
      <c r="A35" s="425"/>
      <c r="B35" s="425"/>
      <c r="C35" s="425"/>
      <c r="D35" s="425"/>
      <c r="E35" s="518"/>
      <c r="F35" s="104"/>
      <c r="G35" s="519"/>
    </row>
    <row r="36" spans="1:7" s="426" customFormat="1" ht="15.75" customHeight="1">
      <c r="A36" s="425" t="e">
        <f>'Sch-1'!#REF!</f>
        <v>#REF!</v>
      </c>
      <c r="B36" s="425" t="e">
        <f>'Sch-1'!#REF!</f>
        <v>#REF!</v>
      </c>
      <c r="C36" s="425"/>
      <c r="D36" s="425"/>
      <c r="E36" s="518"/>
      <c r="F36" s="104"/>
      <c r="G36" s="519"/>
    </row>
    <row r="37" spans="1:7" s="426" customFormat="1" ht="51" customHeight="1">
      <c r="A37" s="425" t="e">
        <f>'Sch-1'!#REF!</f>
        <v>#REF!</v>
      </c>
      <c r="B37" s="425" t="e">
        <f>'Sch-1'!#REF!</f>
        <v>#REF!</v>
      </c>
      <c r="C37" s="425" t="e">
        <f>'Sch-1'!#REF!</f>
        <v>#REF!</v>
      </c>
      <c r="D37" s="425" t="e">
        <f>'Sch-1'!#REF!</f>
        <v>#REF!</v>
      </c>
      <c r="E37" s="518" t="e">
        <f>'Sch-1'!#REF!</f>
        <v>#REF!</v>
      </c>
      <c r="F37" s="104" t="e">
        <f t="shared" si="0"/>
        <v>#REF!</v>
      </c>
      <c r="G37" s="519" t="e">
        <f>'Sch-1'!#REF!</f>
        <v>#REF!</v>
      </c>
    </row>
    <row r="38" spans="1:7" s="426" customFormat="1" ht="17.25" customHeight="1">
      <c r="A38" s="425" t="e">
        <f>'Sch-1'!#REF!</f>
        <v>#REF!</v>
      </c>
      <c r="B38" s="425" t="e">
        <f>'Sch-1'!#REF!</f>
        <v>#REF!</v>
      </c>
      <c r="C38" s="425" t="e">
        <f>'Sch-1'!#REF!</f>
        <v>#REF!</v>
      </c>
      <c r="D38" s="425" t="e">
        <f>'Sch-1'!#REF!</f>
        <v>#REF!</v>
      </c>
      <c r="E38" s="518" t="e">
        <f>'Sch-1'!#REF!</f>
        <v>#REF!</v>
      </c>
      <c r="F38" s="104" t="e">
        <f t="shared" si="0"/>
        <v>#REF!</v>
      </c>
      <c r="G38" s="519" t="e">
        <f>'Sch-1'!#REF!</f>
        <v>#REF!</v>
      </c>
    </row>
    <row r="39" spans="1:7" s="426" customFormat="1" ht="15.75" customHeight="1">
      <c r="A39" s="425" t="e">
        <f>'Sch-1'!#REF!</f>
        <v>#REF!</v>
      </c>
      <c r="B39" s="425" t="e">
        <f>'Sch-1'!#REF!</f>
        <v>#REF!</v>
      </c>
      <c r="C39" s="425" t="e">
        <f>'Sch-1'!#REF!</f>
        <v>#REF!</v>
      </c>
      <c r="D39" s="425" t="e">
        <f>'Sch-1'!#REF!</f>
        <v>#REF!</v>
      </c>
      <c r="E39" s="518" t="e">
        <f>'Sch-1'!#REF!</f>
        <v>#REF!</v>
      </c>
      <c r="F39" s="104" t="e">
        <f t="shared" si="0"/>
        <v>#REF!</v>
      </c>
      <c r="G39" s="519" t="e">
        <f>'Sch-1'!#REF!</f>
        <v>#REF!</v>
      </c>
    </row>
    <row r="40" spans="1:7" s="426" customFormat="1" ht="15.75" customHeight="1">
      <c r="A40" s="425" t="e">
        <f>'Sch-1'!#REF!</f>
        <v>#REF!</v>
      </c>
      <c r="B40" s="425" t="e">
        <f>'Sch-1'!#REF!</f>
        <v>#REF!</v>
      </c>
      <c r="C40" s="425" t="e">
        <f>'Sch-1'!#REF!</f>
        <v>#REF!</v>
      </c>
      <c r="D40" s="425" t="e">
        <f>'Sch-1'!#REF!</f>
        <v>#REF!</v>
      </c>
      <c r="E40" s="518" t="e">
        <f>'Sch-1'!#REF!</f>
        <v>#REF!</v>
      </c>
      <c r="F40" s="104" t="e">
        <f t="shared" si="0"/>
        <v>#REF!</v>
      </c>
      <c r="G40" s="519" t="e">
        <f>'Sch-1'!#REF!</f>
        <v>#REF!</v>
      </c>
    </row>
    <row r="41" spans="1:7" s="426" customFormat="1" ht="15.75" customHeight="1">
      <c r="A41" s="425" t="e">
        <f>'Sch-1'!#REF!</f>
        <v>#REF!</v>
      </c>
      <c r="B41" s="425" t="e">
        <f>'Sch-1'!#REF!</f>
        <v>#REF!</v>
      </c>
      <c r="C41" s="425" t="e">
        <f>'Sch-1'!#REF!</f>
        <v>#REF!</v>
      </c>
      <c r="D41" s="425" t="e">
        <f>'Sch-1'!#REF!</f>
        <v>#REF!</v>
      </c>
      <c r="E41" s="518" t="e">
        <f>'Sch-1'!#REF!</f>
        <v>#REF!</v>
      </c>
      <c r="F41" s="104" t="e">
        <f t="shared" si="0"/>
        <v>#REF!</v>
      </c>
      <c r="G41" s="519" t="e">
        <f>'Sch-1'!#REF!</f>
        <v>#REF!</v>
      </c>
    </row>
    <row r="42" spans="1:7" s="426" customFormat="1" ht="18.75" customHeight="1">
      <c r="A42" s="425" t="e">
        <f>'Sch-1'!#REF!</f>
        <v>#REF!</v>
      </c>
      <c r="B42" s="425" t="e">
        <f>'Sch-1'!#REF!</f>
        <v>#REF!</v>
      </c>
      <c r="C42" s="425" t="e">
        <f>'Sch-1'!#REF!</f>
        <v>#REF!</v>
      </c>
      <c r="D42" s="425" t="e">
        <f>'Sch-1'!#REF!</f>
        <v>#REF!</v>
      </c>
      <c r="E42" s="518" t="e">
        <f>'Sch-1'!#REF!</f>
        <v>#REF!</v>
      </c>
      <c r="F42" s="104" t="e">
        <f t="shared" si="0"/>
        <v>#REF!</v>
      </c>
      <c r="G42" s="519" t="e">
        <f>'Sch-1'!#REF!</f>
        <v>#REF!</v>
      </c>
    </row>
    <row r="43" spans="1:7" s="426" customFormat="1">
      <c r="A43" s="425"/>
      <c r="B43" s="425"/>
      <c r="C43" s="425"/>
      <c r="D43" s="425"/>
      <c r="E43" s="518"/>
      <c r="F43" s="104"/>
      <c r="G43" s="519"/>
    </row>
    <row r="44" spans="1:7" s="426" customFormat="1" ht="17.25" customHeight="1">
      <c r="A44" s="425" t="e">
        <f>'Sch-1'!#REF!</f>
        <v>#REF!</v>
      </c>
      <c r="B44" s="425" t="e">
        <f>'Sch-1'!#REF!</f>
        <v>#REF!</v>
      </c>
      <c r="C44" s="425"/>
      <c r="D44" s="425"/>
      <c r="E44" s="518"/>
      <c r="F44" s="104"/>
      <c r="G44" s="519"/>
    </row>
    <row r="45" spans="1:7" s="426" customFormat="1" ht="17.25" customHeight="1">
      <c r="A45" s="425" t="e">
        <f>'Sch-1'!#REF!</f>
        <v>#REF!</v>
      </c>
      <c r="B45" s="425" t="e">
        <f>'Sch-1'!#REF!</f>
        <v>#REF!</v>
      </c>
      <c r="C45" s="425" t="e">
        <f>'Sch-1'!#REF!</f>
        <v>#REF!</v>
      </c>
      <c r="D45" s="425" t="e">
        <f>'Sch-1'!#REF!</f>
        <v>#REF!</v>
      </c>
      <c r="E45" s="518" t="e">
        <f>'Sch-1'!#REF!</f>
        <v>#REF!</v>
      </c>
      <c r="F45" s="104" t="e">
        <f t="shared" si="0"/>
        <v>#REF!</v>
      </c>
      <c r="G45" s="519" t="e">
        <f>'Sch-1'!#REF!</f>
        <v>#REF!</v>
      </c>
    </row>
    <row r="46" spans="1:7" s="426" customFormat="1" ht="17.25" customHeight="1">
      <c r="A46" s="425"/>
      <c r="B46" s="425"/>
      <c r="C46" s="425"/>
      <c r="D46" s="425"/>
      <c r="E46" s="518"/>
      <c r="F46" s="104"/>
      <c r="G46" s="519"/>
    </row>
    <row r="47" spans="1:7" s="429" customFormat="1">
      <c r="A47" s="425" t="e">
        <f>'Sch-1'!#REF!</f>
        <v>#REF!</v>
      </c>
      <c r="B47" s="425" t="e">
        <f>'Sch-1'!#REF!</f>
        <v>#REF!</v>
      </c>
      <c r="C47" s="425"/>
      <c r="D47" s="425"/>
      <c r="E47" s="518"/>
      <c r="F47" s="104"/>
      <c r="G47" s="519"/>
    </row>
    <row r="48" spans="1:7" s="429" customFormat="1">
      <c r="A48" s="425" t="e">
        <f>'Sch-1'!#REF!</f>
        <v>#REF!</v>
      </c>
      <c r="B48" s="425" t="e">
        <f>'Sch-1'!#REF!</f>
        <v>#REF!</v>
      </c>
      <c r="C48" s="425" t="e">
        <f>'Sch-1'!#REF!</f>
        <v>#REF!</v>
      </c>
      <c r="D48" s="425" t="e">
        <f>'Sch-1'!#REF!</f>
        <v>#REF!</v>
      </c>
      <c r="E48" s="518" t="e">
        <f>'Sch-1'!#REF!</f>
        <v>#REF!</v>
      </c>
      <c r="F48" s="104" t="e">
        <f t="shared" si="0"/>
        <v>#REF!</v>
      </c>
      <c r="G48" s="519" t="e">
        <f>'Sch-1'!#REF!</f>
        <v>#REF!</v>
      </c>
    </row>
    <row r="49" spans="1:7" s="429" customFormat="1" ht="15" customHeight="1">
      <c r="A49" s="425" t="e">
        <f>'Sch-1'!#REF!</f>
        <v>#REF!</v>
      </c>
      <c r="B49" s="425" t="e">
        <f>'Sch-1'!#REF!</f>
        <v>#REF!</v>
      </c>
      <c r="C49" s="425" t="e">
        <f>'Sch-1'!#REF!</f>
        <v>#REF!</v>
      </c>
      <c r="D49" s="425" t="e">
        <f>'Sch-1'!#REF!</f>
        <v>#REF!</v>
      </c>
      <c r="E49" s="518" t="e">
        <f>'Sch-1'!#REF!</f>
        <v>#REF!</v>
      </c>
      <c r="F49" s="104" t="e">
        <f t="shared" si="0"/>
        <v>#REF!</v>
      </c>
      <c r="G49" s="519" t="e">
        <f>'Sch-1'!#REF!</f>
        <v>#REF!</v>
      </c>
    </row>
    <row r="50" spans="1:7" s="429" customFormat="1" ht="15" customHeight="1">
      <c r="A50" s="425" t="e">
        <f>'Sch-1'!#REF!</f>
        <v>#REF!</v>
      </c>
      <c r="B50" s="425" t="e">
        <f>'Sch-1'!#REF!</f>
        <v>#REF!</v>
      </c>
      <c r="C50" s="425" t="e">
        <f>'Sch-1'!#REF!</f>
        <v>#REF!</v>
      </c>
      <c r="D50" s="425" t="e">
        <f>'Sch-1'!#REF!</f>
        <v>#REF!</v>
      </c>
      <c r="E50" s="518" t="e">
        <f>'Sch-1'!#REF!</f>
        <v>#REF!</v>
      </c>
      <c r="F50" s="104" t="e">
        <f t="shared" si="0"/>
        <v>#REF!</v>
      </c>
      <c r="G50" s="519" t="e">
        <f>'Sch-1'!#REF!</f>
        <v>#REF!</v>
      </c>
    </row>
    <row r="51" spans="1:7" s="429" customFormat="1">
      <c r="A51" s="425" t="e">
        <f>'Sch-1'!#REF!</f>
        <v>#REF!</v>
      </c>
      <c r="B51" s="425" t="e">
        <f>'Sch-1'!#REF!</f>
        <v>#REF!</v>
      </c>
      <c r="C51" s="425" t="e">
        <f>'Sch-1'!#REF!</f>
        <v>#REF!</v>
      </c>
      <c r="D51" s="425" t="e">
        <f>'Sch-1'!#REF!</f>
        <v>#REF!</v>
      </c>
      <c r="E51" s="518" t="e">
        <f>'Sch-1'!#REF!</f>
        <v>#REF!</v>
      </c>
      <c r="F51" s="104" t="e">
        <f t="shared" si="0"/>
        <v>#REF!</v>
      </c>
      <c r="G51" s="519" t="e">
        <f>'Sch-1'!#REF!</f>
        <v>#REF!</v>
      </c>
    </row>
    <row r="52" spans="1:7" s="429" customFormat="1">
      <c r="A52" s="425"/>
      <c r="B52" s="425"/>
      <c r="C52" s="425"/>
      <c r="D52" s="425"/>
      <c r="E52" s="518"/>
      <c r="F52" s="104"/>
      <c r="G52" s="519"/>
    </row>
    <row r="53" spans="1:7" s="426" customFormat="1" ht="17.25" customHeight="1">
      <c r="A53" s="425" t="e">
        <f>'Sch-1'!#REF!</f>
        <v>#REF!</v>
      </c>
      <c r="B53" s="425" t="e">
        <f>'Sch-1'!#REF!</f>
        <v>#REF!</v>
      </c>
      <c r="C53" s="425"/>
      <c r="D53" s="425"/>
      <c r="E53" s="518"/>
      <c r="F53" s="104"/>
      <c r="G53" s="519"/>
    </row>
    <row r="54" spans="1:7" s="430" customFormat="1" ht="18">
      <c r="A54" s="425" t="e">
        <f>'Sch-1'!#REF!</f>
        <v>#REF!</v>
      </c>
      <c r="B54" s="425" t="e">
        <f>'Sch-1'!#REF!</f>
        <v>#REF!</v>
      </c>
      <c r="C54" s="425" t="e">
        <f>'Sch-1'!#REF!</f>
        <v>#REF!</v>
      </c>
      <c r="D54" s="425" t="e">
        <f>'Sch-1'!#REF!</f>
        <v>#REF!</v>
      </c>
      <c r="E54" s="518" t="e">
        <f>'Sch-1'!#REF!</f>
        <v>#REF!</v>
      </c>
      <c r="F54" s="104" t="e">
        <f t="shared" si="0"/>
        <v>#REF!</v>
      </c>
      <c r="G54" s="519" t="e">
        <f>'Sch-1'!#REF!</f>
        <v>#REF!</v>
      </c>
    </row>
    <row r="55" spans="1:7" s="426" customFormat="1">
      <c r="A55" s="425" t="e">
        <f>'Sch-1'!#REF!</f>
        <v>#REF!</v>
      </c>
      <c r="B55" s="425" t="e">
        <f>'Sch-1'!#REF!</f>
        <v>#REF!</v>
      </c>
      <c r="C55" s="425" t="e">
        <f>'Sch-1'!#REF!</f>
        <v>#REF!</v>
      </c>
      <c r="D55" s="425" t="e">
        <f>'Sch-1'!#REF!</f>
        <v>#REF!</v>
      </c>
      <c r="E55" s="518" t="e">
        <f>'Sch-1'!#REF!</f>
        <v>#REF!</v>
      </c>
      <c r="F55" s="104" t="e">
        <f t="shared" si="0"/>
        <v>#REF!</v>
      </c>
      <c r="G55" s="519" t="e">
        <f>'Sch-1'!#REF!</f>
        <v>#REF!</v>
      </c>
    </row>
    <row r="56" spans="1:7" s="426" customFormat="1" ht="18" customHeight="1">
      <c r="A56" s="425" t="e">
        <f>'Sch-1'!#REF!</f>
        <v>#REF!</v>
      </c>
      <c r="B56" s="425" t="e">
        <f>'Sch-1'!#REF!</f>
        <v>#REF!</v>
      </c>
      <c r="C56" s="425" t="e">
        <f>'Sch-1'!#REF!</f>
        <v>#REF!</v>
      </c>
      <c r="D56" s="425" t="e">
        <f>'Sch-1'!#REF!</f>
        <v>#REF!</v>
      </c>
      <c r="E56" s="518" t="e">
        <f>'Sch-1'!#REF!</f>
        <v>#REF!</v>
      </c>
      <c r="F56" s="104" t="e">
        <f t="shared" si="0"/>
        <v>#REF!</v>
      </c>
      <c r="G56" s="519" t="e">
        <f>'Sch-1'!#REF!</f>
        <v>#REF!</v>
      </c>
    </row>
    <row r="57" spans="1:7" s="426" customFormat="1" ht="18.75" customHeight="1">
      <c r="A57" s="425" t="e">
        <f>'Sch-1'!#REF!</f>
        <v>#REF!</v>
      </c>
      <c r="B57" s="425" t="e">
        <f>'Sch-1'!#REF!</f>
        <v>#REF!</v>
      </c>
      <c r="C57" s="425"/>
      <c r="D57" s="425"/>
      <c r="E57" s="518"/>
      <c r="F57" s="104"/>
      <c r="G57" s="519"/>
    </row>
    <row r="58" spans="1:7" s="426" customFormat="1" ht="18.75" customHeight="1">
      <c r="A58" s="425" t="e">
        <f>'Sch-1'!#REF!</f>
        <v>#REF!</v>
      </c>
      <c r="B58" s="425" t="e">
        <f>'Sch-1'!#REF!</f>
        <v>#REF!</v>
      </c>
      <c r="C58" s="425" t="e">
        <f>'Sch-1'!#REF!</f>
        <v>#REF!</v>
      </c>
      <c r="D58" s="425" t="e">
        <f>'Sch-1'!#REF!</f>
        <v>#REF!</v>
      </c>
      <c r="E58" s="518" t="e">
        <f>'Sch-1'!#REF!</f>
        <v>#REF!</v>
      </c>
      <c r="F58" s="104" t="e">
        <f t="shared" si="0"/>
        <v>#REF!</v>
      </c>
      <c r="G58" s="519" t="e">
        <f>'Sch-1'!#REF!</f>
        <v>#REF!</v>
      </c>
    </row>
    <row r="59" spans="1:7" s="430" customFormat="1" ht="18.75" customHeight="1">
      <c r="A59" s="425" t="e">
        <f>'Sch-1'!#REF!</f>
        <v>#REF!</v>
      </c>
      <c r="B59" s="425" t="e">
        <f>'Sch-1'!#REF!</f>
        <v>#REF!</v>
      </c>
      <c r="C59" s="425" t="e">
        <f>'Sch-1'!#REF!</f>
        <v>#REF!</v>
      </c>
      <c r="D59" s="425" t="e">
        <f>'Sch-1'!#REF!</f>
        <v>#REF!</v>
      </c>
      <c r="E59" s="518" t="e">
        <f>'Sch-1'!#REF!</f>
        <v>#REF!</v>
      </c>
      <c r="F59" s="104" t="e">
        <f t="shared" si="0"/>
        <v>#REF!</v>
      </c>
      <c r="G59" s="519" t="e">
        <f>'Sch-1'!#REF!</f>
        <v>#REF!</v>
      </c>
    </row>
    <row r="60" spans="1:7" s="426" customFormat="1" ht="18.75" customHeight="1">
      <c r="A60" s="425" t="e">
        <f>'Sch-1'!#REF!</f>
        <v>#REF!</v>
      </c>
      <c r="B60" s="425" t="e">
        <f>'Sch-1'!#REF!</f>
        <v>#REF!</v>
      </c>
      <c r="C60" s="425" t="e">
        <f>'Sch-1'!#REF!</f>
        <v>#REF!</v>
      </c>
      <c r="D60" s="425" t="e">
        <f>'Sch-1'!#REF!</f>
        <v>#REF!</v>
      </c>
      <c r="E60" s="518" t="e">
        <f>'Sch-1'!#REF!</f>
        <v>#REF!</v>
      </c>
      <c r="F60" s="104" t="e">
        <f t="shared" si="0"/>
        <v>#REF!</v>
      </c>
      <c r="G60" s="519" t="e">
        <f>'Sch-1'!#REF!</f>
        <v>#REF!</v>
      </c>
    </row>
    <row r="61" spans="1:7" s="426" customFormat="1" ht="17.25" customHeight="1">
      <c r="A61" s="425" t="e">
        <f>'Sch-1'!#REF!</f>
        <v>#REF!</v>
      </c>
      <c r="B61" s="425" t="e">
        <f>'Sch-1'!#REF!</f>
        <v>#REF!</v>
      </c>
      <c r="C61" s="425" t="e">
        <f>'Sch-1'!#REF!</f>
        <v>#REF!</v>
      </c>
      <c r="D61" s="425" t="e">
        <f>'Sch-1'!#REF!</f>
        <v>#REF!</v>
      </c>
      <c r="E61" s="518" t="e">
        <f>'Sch-1'!#REF!</f>
        <v>#REF!</v>
      </c>
      <c r="F61" s="104" t="e">
        <f t="shared" si="0"/>
        <v>#REF!</v>
      </c>
      <c r="G61" s="519" t="e">
        <f>'Sch-1'!#REF!</f>
        <v>#REF!</v>
      </c>
    </row>
    <row r="62" spans="1:7" s="426" customFormat="1" ht="17.25" customHeight="1">
      <c r="A62" s="425" t="e">
        <f>'Sch-1'!#REF!</f>
        <v>#REF!</v>
      </c>
      <c r="B62" s="425" t="e">
        <f>'Sch-1'!#REF!</f>
        <v>#REF!</v>
      </c>
      <c r="C62" s="425" t="e">
        <f>'Sch-1'!#REF!</f>
        <v>#REF!</v>
      </c>
      <c r="D62" s="425" t="e">
        <f>'Sch-1'!#REF!</f>
        <v>#REF!</v>
      </c>
      <c r="E62" s="518" t="e">
        <f>'Sch-1'!#REF!</f>
        <v>#REF!</v>
      </c>
      <c r="F62" s="104" t="e">
        <f t="shared" si="0"/>
        <v>#REF!</v>
      </c>
      <c r="G62" s="519" t="e">
        <f>'Sch-1'!#REF!</f>
        <v>#REF!</v>
      </c>
    </row>
    <row r="63" spans="1:7" s="426" customFormat="1" ht="17.25" customHeight="1">
      <c r="A63" s="425"/>
      <c r="B63" s="425"/>
      <c r="C63" s="425"/>
      <c r="D63" s="425"/>
      <c r="E63" s="518"/>
      <c r="F63" s="104"/>
      <c r="G63" s="519"/>
    </row>
    <row r="64" spans="1:7" s="426" customFormat="1" ht="17.25" customHeight="1">
      <c r="A64" s="425"/>
      <c r="B64" s="425"/>
      <c r="C64" s="425"/>
      <c r="D64" s="425"/>
      <c r="E64" s="518"/>
      <c r="F64" s="104"/>
      <c r="G64" s="519"/>
    </row>
    <row r="65" spans="1:22" s="426" customFormat="1" ht="17.25" customHeight="1">
      <c r="A65" s="425" t="e">
        <f>'Sch-1'!#REF!</f>
        <v>#REF!</v>
      </c>
      <c r="B65" s="425" t="e">
        <f>'Sch-1'!#REF!</f>
        <v>#REF!</v>
      </c>
      <c r="C65" s="425"/>
      <c r="D65" s="425"/>
      <c r="E65" s="518"/>
      <c r="F65" s="104"/>
      <c r="G65" s="519"/>
    </row>
    <row r="66" spans="1:22" s="426" customFormat="1" ht="17.25" customHeight="1">
      <c r="A66" s="425"/>
      <c r="B66" s="425" t="e">
        <f>'Sch-1'!#REF!</f>
        <v>#REF!</v>
      </c>
      <c r="C66" s="425" t="e">
        <f>'Sch-1'!#REF!</f>
        <v>#REF!</v>
      </c>
      <c r="D66" s="425" t="e">
        <f>'Sch-1'!#REF!</f>
        <v>#REF!</v>
      </c>
      <c r="E66" s="518" t="e">
        <f>'Sch-1'!#REF!</f>
        <v>#REF!</v>
      </c>
      <c r="F66" s="104" t="e">
        <f t="shared" si="0"/>
        <v>#REF!</v>
      </c>
      <c r="G66" s="519" t="e">
        <f>'Sch-1'!#REF!</f>
        <v>#REF!</v>
      </c>
    </row>
    <row r="67" spans="1:22" s="426" customFormat="1" ht="17.25" customHeight="1">
      <c r="A67" s="425"/>
      <c r="B67" s="425" t="e">
        <f>'Sch-1'!#REF!</f>
        <v>#REF!</v>
      </c>
      <c r="C67" s="425"/>
      <c r="D67" s="425"/>
      <c r="E67" s="518"/>
      <c r="F67" s="104"/>
      <c r="G67" s="519"/>
    </row>
    <row r="68" spans="1:22" s="426" customFormat="1" ht="17.25" customHeight="1">
      <c r="A68" s="425"/>
      <c r="B68" s="425" t="e">
        <f>'Sch-1'!#REF!</f>
        <v>#REF!</v>
      </c>
      <c r="C68" s="425" t="e">
        <f>'Sch-1'!#REF!</f>
        <v>#REF!</v>
      </c>
      <c r="D68" s="425" t="e">
        <f>'Sch-1'!#REF!</f>
        <v>#REF!</v>
      </c>
      <c r="E68" s="518" t="e">
        <f>'Sch-1'!#REF!</f>
        <v>#REF!</v>
      </c>
      <c r="F68" s="104" t="e">
        <f t="shared" si="0"/>
        <v>#REF!</v>
      </c>
      <c r="G68" s="519" t="e">
        <f>'Sch-1'!#REF!</f>
        <v>#REF!</v>
      </c>
    </row>
    <row r="69" spans="1:22" s="426" customFormat="1" ht="17.25" customHeight="1">
      <c r="A69" s="425"/>
      <c r="B69" s="425" t="e">
        <f>'Sch-1'!#REF!</f>
        <v>#REF!</v>
      </c>
      <c r="C69" s="425" t="e">
        <f>'Sch-1'!#REF!</f>
        <v>#REF!</v>
      </c>
      <c r="D69" s="425" t="e">
        <f>'Sch-1'!#REF!</f>
        <v>#REF!</v>
      </c>
      <c r="E69" s="518" t="e">
        <f>'Sch-1'!#REF!</f>
        <v>#REF!</v>
      </c>
      <c r="F69" s="104" t="e">
        <f>IF(E69=0, "Included",IF(ISERROR(D69*E69), E69, D69*E69))</f>
        <v>#REF!</v>
      </c>
      <c r="G69" s="519" t="e">
        <f>'Sch-1'!#REF!</f>
        <v>#REF!</v>
      </c>
    </row>
    <row r="70" spans="1:22" s="426" customFormat="1" ht="18" customHeight="1">
      <c r="A70" s="425"/>
      <c r="B70" s="425"/>
      <c r="C70" s="425"/>
      <c r="D70" s="425"/>
      <c r="E70" s="518"/>
      <c r="F70" s="104"/>
      <c r="G70" s="519"/>
    </row>
    <row r="71" spans="1:22" s="426" customFormat="1" ht="18" customHeight="1">
      <c r="A71" s="431"/>
      <c r="B71" s="380" t="s">
        <v>203</v>
      </c>
      <c r="C71" s="432"/>
      <c r="D71" s="433"/>
      <c r="E71" s="427"/>
      <c r="F71" s="104">
        <f>SUMIF(G18:G70,"Direct",F18:F70)</f>
        <v>0</v>
      </c>
      <c r="G71" s="434" t="s">
        <v>100</v>
      </c>
    </row>
    <row r="72" spans="1:22" s="426" customFormat="1" ht="18" customHeight="1">
      <c r="A72" s="431"/>
      <c r="B72" s="380" t="s">
        <v>204</v>
      </c>
      <c r="C72" s="432"/>
      <c r="D72" s="433"/>
      <c r="E72" s="427"/>
      <c r="F72" s="104">
        <f>SUMIF(G18:G70,"Bought-Out",F18:F70)</f>
        <v>0</v>
      </c>
      <c r="G72" s="434"/>
    </row>
    <row r="73" spans="1:22" ht="44.1" customHeight="1">
      <c r="A73" s="379"/>
      <c r="B73" s="380" t="s">
        <v>205</v>
      </c>
      <c r="C73" s="381"/>
      <c r="D73" s="382"/>
      <c r="E73" s="378"/>
      <c r="F73" s="378">
        <f>F71+F72</f>
        <v>0</v>
      </c>
      <c r="G73" s="1063"/>
      <c r="I73" s="354"/>
      <c r="P73" s="349"/>
      <c r="Q73" s="348"/>
      <c r="S73" s="349"/>
      <c r="T73" s="348"/>
      <c r="V73" s="337"/>
    </row>
    <row r="74" spans="1:22" ht="26.1" customHeight="1">
      <c r="A74" s="1064"/>
      <c r="B74" s="1195" t="s">
        <v>206</v>
      </c>
      <c r="C74" s="1195"/>
      <c r="D74" s="1195"/>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065"/>
      <c r="B75" s="1196" t="s">
        <v>186</v>
      </c>
      <c r="C75" s="1196"/>
      <c r="D75" s="1196"/>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197"/>
      <c r="B76" s="1197"/>
      <c r="C76" s="1197"/>
      <c r="D76" s="1197"/>
      <c r="E76" s="1197"/>
      <c r="F76" s="1197"/>
      <c r="G76" s="1197"/>
      <c r="P76" s="352" t="s">
        <v>207</v>
      </c>
      <c r="Q76" s="349" t="e">
        <f>F75-Q75</f>
        <v>#REF!</v>
      </c>
      <c r="S76" s="352" t="s">
        <v>208</v>
      </c>
      <c r="T76" s="349" t="e">
        <f>Q75-T75</f>
        <v>#REF!</v>
      </c>
    </row>
    <row r="77" spans="1:22" ht="16.5" customHeight="1">
      <c r="A77" s="6"/>
      <c r="B77" s="1198" t="str">
        <f>IF((18-COUNTA(G17:G70))&gt;0,"Do not leave Mode of Transaction Blank for any item. "&amp;(18-COUNTA(G17:G70))&amp;" item(s) is(are) left blank, if you leave it blank, the same shall be deemed to be 'Bought-out'", " ")</f>
        <v xml:space="preserve"> </v>
      </c>
      <c r="C77" s="1198"/>
      <c r="D77" s="1198"/>
      <c r="E77" s="1198"/>
      <c r="F77" s="1198"/>
      <c r="G77" s="1198"/>
      <c r="P77" s="1" t="s">
        <v>209</v>
      </c>
      <c r="Q77" s="1" t="e">
        <f>IF(#REF!&gt;0,#REF! &amp; " item(s) in Sch-1", "")</f>
        <v>#REF!</v>
      </c>
    </row>
    <row r="78" spans="1:22" ht="24" customHeight="1">
      <c r="A78" s="74"/>
      <c r="B78" s="1198"/>
      <c r="C78" s="1198"/>
      <c r="D78" s="1198"/>
      <c r="E78" s="1198"/>
      <c r="F78" s="1198"/>
      <c r="G78" s="1198"/>
    </row>
    <row r="79" spans="1:22" ht="117.75" customHeight="1">
      <c r="A79" s="75" t="s">
        <v>188</v>
      </c>
      <c r="B79" s="1199" t="s">
        <v>210</v>
      </c>
      <c r="C79" s="1199"/>
      <c r="D79" s="1199"/>
      <c r="E79" s="1199"/>
      <c r="F79" s="1199"/>
      <c r="G79" s="1199"/>
    </row>
    <row r="80" spans="1:22" ht="33.6" customHeight="1">
      <c r="A80" s="11"/>
      <c r="B80" s="2"/>
      <c r="C80" s="2"/>
      <c r="D80" s="6"/>
      <c r="E80" s="1"/>
      <c r="F80" s="1"/>
      <c r="G80" s="1"/>
    </row>
    <row r="81" spans="1:7" ht="33.6" customHeight="1">
      <c r="A81" s="35" t="s">
        <v>192</v>
      </c>
      <c r="B81" s="113" t="str">
        <f>'Names of Bidder'!D31&amp;"-"&amp; 'Names of Bidder'!E31&amp;"-" &amp;'Names of Bidder'!F31</f>
        <v>--</v>
      </c>
      <c r="C81" s="12"/>
      <c r="D81" s="36"/>
      <c r="E81" s="1"/>
      <c r="F81" s="1"/>
      <c r="G81" s="186"/>
    </row>
    <row r="82" spans="1:7" ht="33.6" customHeight="1">
      <c r="A82" s="35" t="s">
        <v>193</v>
      </c>
      <c r="B82" s="113" t="str">
        <f>IF('Names of Bidder'!D32=0, "", 'Names of Bidder'!D32)</f>
        <v/>
      </c>
      <c r="C82" s="1"/>
      <c r="D82" s="36" t="s">
        <v>194</v>
      </c>
      <c r="E82" s="186" t="str">
        <f>IF('Names of Bidder'!D24=0, "", 'Names of Bidder'!D24)</f>
        <v/>
      </c>
      <c r="F82" s="1"/>
      <c r="G82" s="186"/>
    </row>
    <row r="83" spans="1:7" ht="33.6" customHeight="1">
      <c r="A83" s="199"/>
      <c r="B83" s="198"/>
      <c r="C83" s="192"/>
      <c r="D83" s="36" t="s">
        <v>195</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39.950000000000003" customHeight="1">
      <c r="A111" s="1200"/>
      <c r="B111" s="1200"/>
      <c r="C111" s="1200"/>
      <c r="D111" s="1200"/>
      <c r="E111" s="1200"/>
      <c r="F111" s="1200"/>
      <c r="G111" s="1200"/>
      <c r="O111" s="4"/>
      <c r="P111" s="304"/>
      <c r="Q111" s="304"/>
      <c r="R111" s="304"/>
      <c r="T111" s="4"/>
      <c r="U111" s="1"/>
      <c r="W111" s="1187"/>
      <c r="X111" s="1187"/>
    </row>
    <row r="112" spans="1:24" ht="21.95" customHeight="1">
      <c r="A112" s="1201"/>
      <c r="B112" s="1201"/>
      <c r="C112" s="1201"/>
      <c r="D112" s="1201"/>
      <c r="E112" s="1201"/>
      <c r="F112" s="1201"/>
      <c r="G112" s="1201"/>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02"/>
      <c r="B115" s="1202"/>
      <c r="C115" s="1202"/>
      <c r="D115" s="1202"/>
      <c r="E115" s="202"/>
      <c r="F115" s="192"/>
      <c r="G115" s="191"/>
      <c r="O115" s="354"/>
      <c r="P115" s="341"/>
      <c r="Q115" s="341"/>
      <c r="R115" s="341"/>
      <c r="W115" s="1187"/>
      <c r="X115" s="1187"/>
    </row>
    <row r="116" spans="1:41" ht="18" customHeight="1">
      <c r="A116" s="204"/>
      <c r="B116" s="1194"/>
      <c r="C116" s="1194"/>
      <c r="D116" s="1194"/>
      <c r="E116" s="202"/>
      <c r="F116" s="192"/>
      <c r="G116" s="191"/>
      <c r="O116" s="4"/>
      <c r="P116" s="342"/>
      <c r="Q116" s="342"/>
      <c r="R116" s="342"/>
    </row>
    <row r="117" spans="1:41" ht="18" customHeight="1">
      <c r="A117" s="204"/>
      <c r="B117" s="1194"/>
      <c r="C117" s="1194"/>
      <c r="D117" s="1194"/>
      <c r="E117" s="202"/>
      <c r="F117" s="192"/>
      <c r="G117" s="191"/>
      <c r="O117" s="4"/>
      <c r="P117" s="342"/>
      <c r="Q117" s="342"/>
      <c r="R117" s="342"/>
    </row>
    <row r="118" spans="1:41" ht="18" customHeight="1">
      <c r="A118" s="191"/>
      <c r="B118" s="1194"/>
      <c r="C118" s="1194"/>
      <c r="D118" s="1194"/>
      <c r="E118" s="202"/>
      <c r="F118" s="192"/>
      <c r="G118" s="191"/>
      <c r="O118" s="354"/>
      <c r="P118" s="356"/>
      <c r="Q118" s="353"/>
      <c r="R118" s="343"/>
    </row>
    <row r="119" spans="1:41" ht="18" customHeight="1">
      <c r="A119" s="191"/>
      <c r="B119" s="1194"/>
      <c r="C119" s="1194"/>
      <c r="D119" s="1194"/>
      <c r="E119" s="202"/>
      <c r="F119" s="192"/>
      <c r="G119" s="191"/>
      <c r="W119" s="1187"/>
      <c r="X119" s="1187"/>
    </row>
    <row r="120" spans="1:41" ht="18" customHeight="1">
      <c r="A120" s="191"/>
      <c r="B120" s="191"/>
      <c r="C120" s="191"/>
      <c r="D120" s="191"/>
      <c r="E120" s="204"/>
      <c r="F120" s="192"/>
      <c r="G120" s="192"/>
      <c r="Y120" s="344"/>
    </row>
    <row r="121" spans="1:41" ht="40.5" customHeight="1">
      <c r="A121" s="1204"/>
      <c r="B121" s="1204"/>
      <c r="C121" s="1204"/>
      <c r="D121" s="1204"/>
      <c r="E121" s="1204"/>
      <c r="F121" s="1204"/>
      <c r="G121" s="1204"/>
      <c r="H121" s="372"/>
      <c r="I121" s="251"/>
      <c r="J121" s="252"/>
      <c r="K121" s="252"/>
      <c r="L121" s="252"/>
      <c r="M121" s="252"/>
      <c r="Q121" s="6"/>
      <c r="Y121" s="344"/>
    </row>
    <row r="122" spans="1:41" ht="18" customHeight="1">
      <c r="A122" s="199"/>
      <c r="B122" s="199"/>
      <c r="C122" s="199"/>
      <c r="D122" s="199"/>
      <c r="E122" s="206"/>
      <c r="F122" s="206"/>
      <c r="G122" s="207"/>
      <c r="P122" s="1185"/>
      <c r="Q122" s="1185"/>
      <c r="S122" s="1186"/>
      <c r="T122" s="1186"/>
      <c r="W122" s="1187"/>
      <c r="X122" s="1187"/>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187"/>
      <c r="X126" s="1187"/>
    </row>
    <row r="127" spans="1:41" ht="21.95" customHeight="1">
      <c r="A127" s="214"/>
      <c r="B127" s="237"/>
      <c r="C127" s="210"/>
      <c r="D127" s="210"/>
      <c r="E127" s="238"/>
      <c r="F127" s="239"/>
      <c r="G127" s="192"/>
      <c r="P127" s="349"/>
      <c r="Q127" s="348"/>
      <c r="S127" s="349"/>
      <c r="T127" s="348"/>
    </row>
    <row r="128" spans="1:41" ht="21.95" customHeight="1">
      <c r="A128" s="212"/>
      <c r="B128" s="216"/>
      <c r="C128" s="210"/>
      <c r="D128" s="230"/>
      <c r="E128" s="231"/>
      <c r="F128" s="232"/>
      <c r="G128" s="192"/>
      <c r="P128" s="349"/>
      <c r="Q128" s="348"/>
      <c r="S128" s="349"/>
      <c r="T128" s="348"/>
      <c r="V128" s="337"/>
    </row>
    <row r="129" spans="1:24" ht="21.9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187"/>
      <c r="X130" s="1187"/>
    </row>
    <row r="131" spans="1:24" ht="21.95" customHeight="1">
      <c r="A131" s="214"/>
      <c r="B131" s="237"/>
      <c r="C131" s="210"/>
      <c r="D131" s="230"/>
      <c r="E131" s="231"/>
      <c r="F131" s="232"/>
      <c r="G131" s="236"/>
      <c r="P131" s="349"/>
      <c r="Q131" s="348"/>
      <c r="S131" s="349"/>
      <c r="T131" s="348"/>
      <c r="V131" s="337"/>
    </row>
    <row r="132" spans="1:24" ht="21.95" customHeight="1">
      <c r="A132" s="214"/>
      <c r="B132" s="216"/>
      <c r="C132" s="210"/>
      <c r="D132" s="230"/>
      <c r="E132" s="231"/>
      <c r="F132" s="232"/>
      <c r="G132" s="192"/>
      <c r="P132" s="349"/>
      <c r="Q132" s="348"/>
      <c r="S132" s="349"/>
      <c r="T132" s="348"/>
      <c r="V132" s="337"/>
    </row>
    <row r="133" spans="1:24" ht="21.9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1.9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1.95" customHeight="1">
      <c r="A137" s="212"/>
      <c r="B137" s="243"/>
      <c r="C137" s="210"/>
      <c r="D137" s="230"/>
      <c r="E137" s="240"/>
      <c r="F137" s="232"/>
      <c r="G137" s="192"/>
      <c r="N137" s="4"/>
      <c r="P137" s="349"/>
      <c r="Q137" s="348"/>
      <c r="S137" s="349"/>
      <c r="T137" s="348"/>
      <c r="V137" s="337"/>
    </row>
    <row r="138" spans="1:24" ht="21.9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05"/>
      <c r="C173" s="1205"/>
      <c r="D173" s="1205"/>
      <c r="E173" s="232"/>
      <c r="F173" s="232"/>
      <c r="G173" s="192"/>
      <c r="I173" s="250"/>
      <c r="J173" s="183"/>
      <c r="K173" s="183"/>
      <c r="L173" s="183"/>
      <c r="M173" s="183"/>
      <c r="N173" s="1"/>
      <c r="O173" s="1"/>
      <c r="P173" s="89"/>
      <c r="Q173" s="348"/>
      <c r="R173" s="6"/>
      <c r="S173" s="89"/>
      <c r="T173" s="348"/>
      <c r="U173" s="1"/>
      <c r="V173" s="6"/>
    </row>
    <row r="174" spans="1:22" ht="26.1" customHeight="1">
      <c r="A174" s="247"/>
      <c r="B174" s="1206"/>
      <c r="C174" s="1206"/>
      <c r="D174" s="1206"/>
      <c r="E174" s="232"/>
      <c r="F174" s="232"/>
      <c r="G174" s="192"/>
      <c r="I174" s="250"/>
      <c r="J174" s="183"/>
      <c r="K174" s="183"/>
      <c r="L174" s="183"/>
      <c r="M174" s="183"/>
      <c r="N174" s="1"/>
      <c r="O174" s="1"/>
      <c r="P174" s="89"/>
      <c r="Q174" s="348"/>
      <c r="R174" s="6"/>
      <c r="S174" s="89"/>
      <c r="T174" s="348"/>
      <c r="U174" s="1"/>
      <c r="V174" s="1"/>
    </row>
    <row r="175" spans="1:22" ht="26.1" customHeight="1">
      <c r="A175" s="247"/>
      <c r="B175" s="1203"/>
      <c r="C175" s="1203"/>
      <c r="D175" s="1203"/>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27692A7A-85BA-4DA9-9577-437354D3D238}"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483E1266-F7EB-4547-BBEC-59BD72B9AE8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0DE27404-F295-4A50-BC3B-2A3EAECFCACC}"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G141:G142 G168:G172 G132:G133 G136:G138 G128:G129 G145:G151 G154 G156:G161 G163:G166 G17:G72">
    <cfRule type="expression" dxfId="75" priority="5" stopIfTrue="1">
      <formula>E17=""</formula>
    </cfRule>
  </conditionalFormatting>
  <conditionalFormatting sqref="Q152:Q153 Q143:Q144 T143:T144 T152:T153 G135 G144 E135 E153:E154 E142 E144:E151 G153">
    <cfRule type="cellIs" dxfId="74" priority="4" stopIfTrue="1" operator="equal">
      <formula>"a"</formula>
    </cfRule>
  </conditionalFormatting>
  <conditionalFormatting sqref="T168:T172 Q168:Q172 Q127:Q138 Q156:Q166 Q154 Q141:Q142 Q145:Q151 T156:T166 T141:T142 T154 T145:T151 T127:T138 T17:T73 Q17:Q73">
    <cfRule type="cellIs" dxfId="73" priority="3" stopIfTrue="1" operator="equal">
      <formula>#REF!</formula>
    </cfRule>
  </conditionalFormatting>
  <conditionalFormatting sqref="G59:G60 G55 E30:E72">
    <cfRule type="cellIs" dxfId="72" priority="2" stopIfTrue="1" operator="equal">
      <formula>"a"</formula>
    </cfRule>
  </conditionalFormatting>
  <conditionalFormatting sqref="E30:E72">
    <cfRule type="expression" dxfId="71" priority="1" stopIfTrue="1">
      <formula>D30&gt;0</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75"/>
  <sheetViews>
    <sheetView view="pageBreakPreview" topLeftCell="A85" zoomScale="70" zoomScaleNormal="100" zoomScaleSheetLayoutView="70" workbookViewId="0">
      <selection activeCell="I18" sqref="I18"/>
    </sheetView>
  </sheetViews>
  <sheetFormatPr defaultColWidth="9" defaultRowHeight="16.5"/>
  <cols>
    <col min="1" max="1" width="5.625" style="943" customWidth="1"/>
    <col min="2" max="2" width="12.625" style="943" customWidth="1"/>
    <col min="3" max="3" width="8.75" style="943" customWidth="1"/>
    <col min="4" max="4" width="25.625" style="943" customWidth="1"/>
    <col min="5" max="5" width="13.875" style="943" customWidth="1"/>
    <col min="6" max="6" width="74.75" style="944" customWidth="1"/>
    <col min="7" max="7" width="8.75" style="943" customWidth="1"/>
    <col min="8" max="8" width="10.75" style="1028" customWidth="1"/>
    <col min="9" max="9" width="19.375" style="945" customWidth="1"/>
    <col min="10" max="10" width="20.875" style="945" customWidth="1"/>
    <col min="11" max="11" width="9" style="935" customWidth="1"/>
    <col min="12" max="13" width="9" style="279" customWidth="1"/>
    <col min="14" max="20" width="9" style="935" customWidth="1"/>
    <col min="21" max="32" width="9" style="935"/>
    <col min="33" max="16384" width="9" style="279"/>
  </cols>
  <sheetData>
    <row r="1" spans="1:36" ht="18" customHeight="1">
      <c r="A1" s="930" t="str">
        <f>Cover!B3</f>
        <v>Specification No.: CC/NT/W-TW/DOM/A04/25/01234</v>
      </c>
      <c r="B1" s="930"/>
      <c r="C1" s="930"/>
      <c r="D1" s="930"/>
      <c r="E1" s="930"/>
      <c r="F1" s="931"/>
      <c r="G1" s="932"/>
      <c r="H1" s="61"/>
      <c r="I1" s="933"/>
      <c r="J1" s="934" t="s">
        <v>211</v>
      </c>
    </row>
    <row r="2" spans="1:36" ht="6.75" customHeight="1">
      <c r="A2" s="936"/>
      <c r="B2" s="936"/>
      <c r="C2" s="936"/>
      <c r="D2" s="936"/>
      <c r="E2" s="936"/>
      <c r="F2" s="937"/>
      <c r="G2" s="936"/>
      <c r="H2" s="1027"/>
      <c r="I2" s="279"/>
      <c r="J2" s="279"/>
    </row>
    <row r="3" spans="1:36" ht="70.5" customHeight="1">
      <c r="A3" s="1158" t="str">
        <f>Cover!$B$2</f>
        <v xml:space="preserve">Transmission Line Package TL01 for construction of 132kV D/C (Single HTLS Equivalent Panther) Transmission line from Rammam-III HEP to POWERGRID Rangpo Substation under Consultancy services to NTPC Ltd. </v>
      </c>
      <c r="B3" s="1158"/>
      <c r="C3" s="1158"/>
      <c r="D3" s="1158"/>
      <c r="E3" s="1158"/>
      <c r="F3" s="1158"/>
      <c r="G3" s="1158"/>
      <c r="H3" s="1158"/>
      <c r="I3" s="1158"/>
      <c r="J3" s="1158"/>
      <c r="K3" s="938"/>
      <c r="L3" s="939"/>
      <c r="M3" s="940"/>
      <c r="O3" s="941"/>
      <c r="R3" s="1214"/>
      <c r="S3" s="1214"/>
      <c r="AG3" s="935"/>
      <c r="AH3" s="935"/>
      <c r="AI3" s="935"/>
      <c r="AJ3" s="935"/>
    </row>
    <row r="4" spans="1:36" ht="21.95" customHeight="1">
      <c r="A4" s="1215" t="s">
        <v>90</v>
      </c>
      <c r="B4" s="1215"/>
      <c r="C4" s="1215"/>
      <c r="D4" s="1215"/>
      <c r="E4" s="1215"/>
      <c r="F4" s="1215"/>
      <c r="G4" s="1215"/>
      <c r="H4" s="1215"/>
      <c r="I4" s="1215"/>
      <c r="J4" s="1215"/>
      <c r="K4" s="942"/>
    </row>
    <row r="5" spans="1:36" ht="9.75" customHeight="1">
      <c r="J5" s="279"/>
    </row>
    <row r="6" spans="1:36" ht="18" customHeight="1">
      <c r="A6" s="1212" t="str">
        <f>'Sch-1'!A6</f>
        <v>Bidder’s Name and Address (Sole Bidder) :</v>
      </c>
      <c r="B6" s="1212"/>
      <c r="C6" s="1212"/>
      <c r="D6" s="1212"/>
      <c r="E6" s="946"/>
      <c r="F6" s="947"/>
      <c r="G6" s="948"/>
      <c r="H6" s="1029"/>
      <c r="I6" s="949" t="s">
        <v>91</v>
      </c>
      <c r="J6" s="279"/>
      <c r="K6" s="950"/>
    </row>
    <row r="7" spans="1:36">
      <c r="A7" s="1216" t="str">
        <f>'Sch-1'!A7</f>
        <v/>
      </c>
      <c r="B7" s="1216"/>
      <c r="C7" s="1216"/>
      <c r="D7" s="1216"/>
      <c r="E7" s="1216"/>
      <c r="F7" s="1216"/>
      <c r="G7" s="1216"/>
      <c r="H7" s="1216"/>
      <c r="I7" s="951" t="str">
        <f>'Sch-1'!M7</f>
        <v>Contracts Services, 3rd Floor</v>
      </c>
      <c r="J7" s="279"/>
      <c r="K7" s="950"/>
    </row>
    <row r="8" spans="1:36" ht="18" customHeight="1">
      <c r="A8" s="946" t="s">
        <v>93</v>
      </c>
      <c r="B8" s="946"/>
      <c r="C8" s="1209" t="str">
        <f>IF('Sch-1'!C8=0, "", 'Sch-1'!C8)</f>
        <v/>
      </c>
      <c r="D8" s="1209"/>
      <c r="E8" s="1209"/>
      <c r="I8" s="951" t="str">
        <f>'Sch-1'!M8</f>
        <v>Power Grid Corporation of India Ltd.,</v>
      </c>
      <c r="J8" s="279"/>
      <c r="K8" s="950"/>
    </row>
    <row r="9" spans="1:36" ht="18" customHeight="1">
      <c r="A9" s="946" t="s">
        <v>95</v>
      </c>
      <c r="B9" s="946"/>
      <c r="C9" s="1209" t="str">
        <f>IF('Sch-1'!C9=0, "", 'Sch-1'!C9)</f>
        <v/>
      </c>
      <c r="D9" s="1209"/>
      <c r="E9" s="1209"/>
      <c r="I9" s="951" t="str">
        <f>'Sch-1'!M9</f>
        <v>"Saudamini", Plot No.-2</v>
      </c>
      <c r="J9" s="279"/>
      <c r="K9" s="950"/>
    </row>
    <row r="10" spans="1:36" ht="18" customHeight="1">
      <c r="A10" s="948"/>
      <c r="B10" s="948"/>
      <c r="C10" s="1209" t="str">
        <f>IF('Sch-1'!C10=0, "", 'Sch-1'!C10)</f>
        <v/>
      </c>
      <c r="D10" s="1209"/>
      <c r="E10" s="1209"/>
      <c r="I10" s="951" t="str">
        <f>'Sch-1'!M10</f>
        <v xml:space="preserve">Sector-29, </v>
      </c>
      <c r="J10" s="279"/>
      <c r="K10" s="950"/>
    </row>
    <row r="11" spans="1:36" ht="18" customHeight="1">
      <c r="A11" s="948"/>
      <c r="B11" s="948"/>
      <c r="C11" s="1209" t="str">
        <f>IF('Sch-1'!C11=0, "", 'Sch-1'!C11)</f>
        <v/>
      </c>
      <c r="D11" s="1209"/>
      <c r="E11" s="1209"/>
      <c r="I11" s="951" t="str">
        <f>'Sch-1'!M11</f>
        <v>Gurgaon (Haryana) - 122001</v>
      </c>
      <c r="J11" s="279"/>
      <c r="K11" s="950"/>
    </row>
    <row r="12" spans="1:36" ht="18" customHeight="1">
      <c r="A12" s="948"/>
      <c r="B12" s="948"/>
      <c r="C12" s="948"/>
      <c r="D12" s="948"/>
      <c r="E12" s="948"/>
      <c r="F12" s="952"/>
      <c r="G12" s="1057"/>
      <c r="H12" s="1033"/>
      <c r="I12" s="951"/>
      <c r="J12" s="279"/>
      <c r="K12" s="950"/>
    </row>
    <row r="13" spans="1:36" ht="25.5" customHeight="1">
      <c r="A13" s="1211" t="s">
        <v>212</v>
      </c>
      <c r="B13" s="1211"/>
      <c r="C13" s="1211"/>
      <c r="D13" s="1211"/>
      <c r="E13" s="1211"/>
      <c r="F13" s="1211"/>
      <c r="G13" s="1211"/>
      <c r="H13" s="1211"/>
      <c r="I13" s="1211"/>
      <c r="J13" s="1211"/>
      <c r="K13" s="950"/>
    </row>
    <row r="14" spans="1:36" ht="9.75" customHeight="1">
      <c r="A14" s="951"/>
      <c r="B14" s="951"/>
      <c r="C14" s="951"/>
      <c r="D14" s="951"/>
      <c r="E14" s="951"/>
      <c r="F14" s="951"/>
      <c r="G14" s="948"/>
      <c r="H14" s="1029"/>
      <c r="I14" s="951"/>
      <c r="J14" s="951"/>
      <c r="K14" s="950"/>
    </row>
    <row r="15" spans="1:36">
      <c r="A15" s="948"/>
      <c r="B15" s="948"/>
      <c r="C15" s="948"/>
      <c r="D15" s="948"/>
      <c r="E15" s="948"/>
      <c r="F15" s="953"/>
      <c r="G15" s="946"/>
      <c r="H15" s="107"/>
      <c r="I15" s="1210" t="s">
        <v>101</v>
      </c>
      <c r="J15" s="1210"/>
      <c r="K15" s="396"/>
    </row>
    <row r="16" spans="1:36" ht="93.75" customHeight="1">
      <c r="A16" s="988" t="s">
        <v>103</v>
      </c>
      <c r="B16" s="988" t="s">
        <v>104</v>
      </c>
      <c r="C16" s="988" t="s">
        <v>105</v>
      </c>
      <c r="D16" s="988" t="s">
        <v>106</v>
      </c>
      <c r="E16" s="988" t="s">
        <v>107</v>
      </c>
      <c r="F16" s="989" t="s">
        <v>213</v>
      </c>
      <c r="G16" s="990" t="s">
        <v>113</v>
      </c>
      <c r="H16" s="988" t="s">
        <v>214</v>
      </c>
      <c r="I16" s="988" t="s">
        <v>215</v>
      </c>
      <c r="J16" s="988" t="s">
        <v>216</v>
      </c>
    </row>
    <row r="17" spans="1:13">
      <c r="A17" s="991">
        <v>1</v>
      </c>
      <c r="B17" s="991">
        <v>2</v>
      </c>
      <c r="C17" s="991">
        <v>3</v>
      </c>
      <c r="D17" s="991">
        <v>4</v>
      </c>
      <c r="E17" s="991">
        <v>5</v>
      </c>
      <c r="F17" s="991">
        <v>4</v>
      </c>
      <c r="G17" s="991">
        <v>5</v>
      </c>
      <c r="H17" s="1002">
        <v>6</v>
      </c>
      <c r="I17" s="991">
        <v>7</v>
      </c>
      <c r="J17" s="991" t="s">
        <v>217</v>
      </c>
      <c r="K17" s="956"/>
    </row>
    <row r="18" spans="1:13" s="945" customFormat="1" ht="66" customHeight="1">
      <c r="A18" s="861">
        <v>1</v>
      </c>
      <c r="B18" s="1014">
        <v>7000030065</v>
      </c>
      <c r="C18" s="1014">
        <v>20</v>
      </c>
      <c r="D18" s="1014" t="s">
        <v>119</v>
      </c>
      <c r="E18" s="1014">
        <v>1000015274</v>
      </c>
      <c r="F18" s="1014" t="s">
        <v>120</v>
      </c>
      <c r="G18" s="1016" t="s">
        <v>121</v>
      </c>
      <c r="H18" s="1034">
        <v>866</v>
      </c>
      <c r="I18" s="1007"/>
      <c r="J18" s="1008" t="str">
        <f>IF(I18=0, "Included",IF(ISERROR(H18*I18), I18, H18*I18))</f>
        <v>Included</v>
      </c>
      <c r="K18" s="957"/>
      <c r="M18" s="279"/>
    </row>
    <row r="19" spans="1:13" s="945" customFormat="1" ht="63" customHeight="1">
      <c r="A19" s="861">
        <v>2</v>
      </c>
      <c r="B19" s="1014">
        <v>7000030065</v>
      </c>
      <c r="C19" s="1014">
        <v>30</v>
      </c>
      <c r="D19" s="1014" t="s">
        <v>119</v>
      </c>
      <c r="E19" s="1014">
        <v>1000013472</v>
      </c>
      <c r="F19" s="1014" t="s">
        <v>122</v>
      </c>
      <c r="G19" s="1016" t="s">
        <v>121</v>
      </c>
      <c r="H19" s="1034">
        <v>61</v>
      </c>
      <c r="I19" s="1007"/>
      <c r="J19" s="1008" t="str">
        <f t="shared" ref="J19:J35" si="0">IF(I19=0, "Included",IF(ISERROR(H19*I19), I19, H19*I19))</f>
        <v>Included</v>
      </c>
      <c r="K19" s="957"/>
      <c r="M19" s="279"/>
    </row>
    <row r="20" spans="1:13" s="945" customFormat="1" ht="67.5" customHeight="1">
      <c r="A20" s="861">
        <f>A19+1</f>
        <v>3</v>
      </c>
      <c r="B20" s="1014">
        <v>7000030065</v>
      </c>
      <c r="C20" s="1014">
        <v>40</v>
      </c>
      <c r="D20" s="1014" t="s">
        <v>119</v>
      </c>
      <c r="E20" s="1014">
        <v>1000013393</v>
      </c>
      <c r="F20" s="1014" t="s">
        <v>123</v>
      </c>
      <c r="G20" s="1016" t="s">
        <v>121</v>
      </c>
      <c r="H20" s="1034">
        <v>39</v>
      </c>
      <c r="I20" s="1007"/>
      <c r="J20" s="1008" t="str">
        <f t="shared" si="0"/>
        <v>Included</v>
      </c>
      <c r="K20" s="957"/>
      <c r="M20" s="279"/>
    </row>
    <row r="21" spans="1:13" s="945" customFormat="1" ht="66" customHeight="1">
      <c r="A21" s="861">
        <f t="shared" ref="A21:A84" si="1">A20+1</f>
        <v>4</v>
      </c>
      <c r="B21" s="1014">
        <v>7000030065</v>
      </c>
      <c r="C21" s="1014">
        <v>50</v>
      </c>
      <c r="D21" s="1014" t="s">
        <v>119</v>
      </c>
      <c r="E21" s="1014">
        <v>1000007847</v>
      </c>
      <c r="F21" s="1014" t="s">
        <v>124</v>
      </c>
      <c r="G21" s="1016" t="s">
        <v>121</v>
      </c>
      <c r="H21" s="1034">
        <v>1</v>
      </c>
      <c r="I21" s="1007"/>
      <c r="J21" s="1008" t="str">
        <f t="shared" si="0"/>
        <v>Included</v>
      </c>
      <c r="K21" s="957"/>
      <c r="M21" s="279"/>
    </row>
    <row r="22" spans="1:13" s="945" customFormat="1" ht="44.25" customHeight="1">
      <c r="A22" s="861">
        <f t="shared" si="1"/>
        <v>5</v>
      </c>
      <c r="B22" s="1014">
        <v>7000030065</v>
      </c>
      <c r="C22" s="1014">
        <v>60</v>
      </c>
      <c r="D22" s="1014" t="s">
        <v>119</v>
      </c>
      <c r="E22" s="1014">
        <v>1000015276</v>
      </c>
      <c r="F22" s="1014" t="s">
        <v>125</v>
      </c>
      <c r="G22" s="1016" t="s">
        <v>121</v>
      </c>
      <c r="H22" s="1034">
        <v>5</v>
      </c>
      <c r="I22" s="1007"/>
      <c r="J22" s="1008" t="str">
        <f t="shared" si="0"/>
        <v>Included</v>
      </c>
      <c r="K22" s="957"/>
      <c r="M22" s="279"/>
    </row>
    <row r="23" spans="1:13" s="945" customFormat="1" ht="44.25" customHeight="1">
      <c r="A23" s="861">
        <f t="shared" si="1"/>
        <v>6</v>
      </c>
      <c r="B23" s="1014">
        <v>7000030065</v>
      </c>
      <c r="C23" s="1014">
        <v>10</v>
      </c>
      <c r="D23" s="1014" t="s">
        <v>119</v>
      </c>
      <c r="E23" s="1014">
        <v>1000013391</v>
      </c>
      <c r="F23" s="1014" t="s">
        <v>126</v>
      </c>
      <c r="G23" s="1016" t="s">
        <v>121</v>
      </c>
      <c r="H23" s="1034">
        <v>349</v>
      </c>
      <c r="I23" s="1007"/>
      <c r="J23" s="1008" t="str">
        <f t="shared" si="0"/>
        <v>Included</v>
      </c>
      <c r="K23" s="957"/>
      <c r="M23" s="279"/>
    </row>
    <row r="24" spans="1:13" s="945" customFormat="1" ht="60" customHeight="1">
      <c r="A24" s="861">
        <f t="shared" si="1"/>
        <v>7</v>
      </c>
      <c r="B24" s="1014">
        <v>7000030065</v>
      </c>
      <c r="C24" s="1014">
        <v>70</v>
      </c>
      <c r="D24" s="1014" t="s">
        <v>127</v>
      </c>
      <c r="E24" s="1014">
        <v>1000009321</v>
      </c>
      <c r="F24" s="1014" t="s">
        <v>128</v>
      </c>
      <c r="G24" s="1016" t="s">
        <v>129</v>
      </c>
      <c r="H24" s="1034">
        <v>1424</v>
      </c>
      <c r="I24" s="1007"/>
      <c r="J24" s="1008" t="str">
        <f>IF(I24=0, "Included",IF(ISERROR(H24*I24), I24, H24*I24))</f>
        <v>Included</v>
      </c>
      <c r="K24" s="957"/>
      <c r="M24" s="279"/>
    </row>
    <row r="25" spans="1:13" s="945" customFormat="1" ht="60" customHeight="1">
      <c r="A25" s="861">
        <f t="shared" si="1"/>
        <v>8</v>
      </c>
      <c r="B25" s="1014">
        <v>7000030065</v>
      </c>
      <c r="C25" s="1014">
        <v>80</v>
      </c>
      <c r="D25" s="1014" t="s">
        <v>127</v>
      </c>
      <c r="E25" s="1014">
        <v>1000033771</v>
      </c>
      <c r="F25" s="1014" t="s">
        <v>130</v>
      </c>
      <c r="G25" s="1016" t="s">
        <v>131</v>
      </c>
      <c r="H25" s="1034">
        <v>436</v>
      </c>
      <c r="I25" s="1007"/>
      <c r="J25" s="1008" t="str">
        <f t="shared" si="0"/>
        <v>Included</v>
      </c>
      <c r="K25" s="957"/>
      <c r="M25" s="279"/>
    </row>
    <row r="26" spans="1:13" s="945" customFormat="1" ht="60" customHeight="1">
      <c r="A26" s="861">
        <f t="shared" si="1"/>
        <v>9</v>
      </c>
      <c r="B26" s="1014">
        <v>7000030065</v>
      </c>
      <c r="C26" s="1014">
        <v>90</v>
      </c>
      <c r="D26" s="1014" t="s">
        <v>132</v>
      </c>
      <c r="E26" s="1014">
        <v>1000033675</v>
      </c>
      <c r="F26" s="1014" t="s">
        <v>133</v>
      </c>
      <c r="G26" s="1016" t="s">
        <v>134</v>
      </c>
      <c r="H26" s="1034">
        <v>214</v>
      </c>
      <c r="I26" s="1007"/>
      <c r="J26" s="1008" t="str">
        <f t="shared" si="0"/>
        <v>Included</v>
      </c>
      <c r="K26" s="957"/>
      <c r="M26" s="279"/>
    </row>
    <row r="27" spans="1:13" s="945" customFormat="1" ht="60" customHeight="1">
      <c r="A27" s="861">
        <f t="shared" si="1"/>
        <v>10</v>
      </c>
      <c r="B27" s="1014">
        <v>7000030065</v>
      </c>
      <c r="C27" s="1014">
        <v>100</v>
      </c>
      <c r="D27" s="1014" t="s">
        <v>135</v>
      </c>
      <c r="E27" s="1014">
        <v>1000033674</v>
      </c>
      <c r="F27" s="1014" t="s">
        <v>136</v>
      </c>
      <c r="G27" s="1016" t="s">
        <v>131</v>
      </c>
      <c r="H27" s="1034">
        <v>1668</v>
      </c>
      <c r="I27" s="1007"/>
      <c r="J27" s="1008" t="str">
        <f t="shared" si="0"/>
        <v>Included</v>
      </c>
      <c r="K27" s="957"/>
      <c r="M27" s="279"/>
    </row>
    <row r="28" spans="1:13" s="945" customFormat="1" ht="60" customHeight="1">
      <c r="A28" s="861">
        <f t="shared" si="1"/>
        <v>11</v>
      </c>
      <c r="B28" s="1014">
        <v>7000030065</v>
      </c>
      <c r="C28" s="1014">
        <v>110</v>
      </c>
      <c r="D28" s="1014" t="s">
        <v>135</v>
      </c>
      <c r="E28" s="1014">
        <v>1000053285</v>
      </c>
      <c r="F28" s="1014" t="s">
        <v>137</v>
      </c>
      <c r="G28" s="1016" t="s">
        <v>131</v>
      </c>
      <c r="H28" s="1034">
        <v>1476</v>
      </c>
      <c r="I28" s="1007"/>
      <c r="J28" s="1008" t="str">
        <f t="shared" si="0"/>
        <v>Included</v>
      </c>
      <c r="K28" s="957"/>
      <c r="M28" s="279"/>
    </row>
    <row r="29" spans="1:13" s="945" customFormat="1" ht="60" customHeight="1">
      <c r="A29" s="861">
        <f t="shared" si="1"/>
        <v>12</v>
      </c>
      <c r="B29" s="1014">
        <v>7000030065</v>
      </c>
      <c r="C29" s="1014">
        <v>120</v>
      </c>
      <c r="D29" s="1014" t="s">
        <v>135</v>
      </c>
      <c r="E29" s="1014">
        <v>1000053283</v>
      </c>
      <c r="F29" s="1014" t="s">
        <v>138</v>
      </c>
      <c r="G29" s="1016" t="s">
        <v>131</v>
      </c>
      <c r="H29" s="1034">
        <v>192</v>
      </c>
      <c r="I29" s="1007"/>
      <c r="J29" s="1008" t="str">
        <f t="shared" si="0"/>
        <v>Included</v>
      </c>
      <c r="K29" s="957"/>
      <c r="M29" s="279"/>
    </row>
    <row r="30" spans="1:13" s="945" customFormat="1" ht="60" customHeight="1">
      <c r="A30" s="861">
        <f t="shared" si="1"/>
        <v>13</v>
      </c>
      <c r="B30" s="1014">
        <v>7000030065</v>
      </c>
      <c r="C30" s="1014">
        <v>130</v>
      </c>
      <c r="D30" s="1014" t="s">
        <v>139</v>
      </c>
      <c r="E30" s="1014">
        <v>1000033694</v>
      </c>
      <c r="F30" s="1014" t="s">
        <v>140</v>
      </c>
      <c r="G30" s="1016" t="s">
        <v>131</v>
      </c>
      <c r="H30" s="1034">
        <v>112</v>
      </c>
      <c r="I30" s="1007"/>
      <c r="J30" s="1008" t="str">
        <f t="shared" si="0"/>
        <v>Included</v>
      </c>
      <c r="K30" s="957"/>
      <c r="M30" s="279"/>
    </row>
    <row r="31" spans="1:13" s="945" customFormat="1" ht="60" customHeight="1">
      <c r="A31" s="861">
        <f t="shared" si="1"/>
        <v>14</v>
      </c>
      <c r="B31" s="1014">
        <v>7000030065</v>
      </c>
      <c r="C31" s="1014">
        <v>140</v>
      </c>
      <c r="D31" s="1014" t="s">
        <v>139</v>
      </c>
      <c r="E31" s="1014">
        <v>1000033695</v>
      </c>
      <c r="F31" s="1014" t="s">
        <v>141</v>
      </c>
      <c r="G31" s="1016" t="s">
        <v>131</v>
      </c>
      <c r="H31" s="1034">
        <v>37</v>
      </c>
      <c r="I31" s="1007"/>
      <c r="J31" s="1008" t="str">
        <f t="shared" si="0"/>
        <v>Included</v>
      </c>
      <c r="K31" s="957"/>
      <c r="M31" s="279"/>
    </row>
    <row r="32" spans="1:13" s="945" customFormat="1" ht="60" customHeight="1">
      <c r="A32" s="861">
        <f t="shared" si="1"/>
        <v>15</v>
      </c>
      <c r="B32" s="1014">
        <v>7000030065</v>
      </c>
      <c r="C32" s="1014">
        <v>150</v>
      </c>
      <c r="D32" s="1014" t="s">
        <v>139</v>
      </c>
      <c r="E32" s="1014">
        <v>1000033696</v>
      </c>
      <c r="F32" s="1014" t="s">
        <v>142</v>
      </c>
      <c r="G32" s="1016" t="s">
        <v>131</v>
      </c>
      <c r="H32" s="1034">
        <v>3336</v>
      </c>
      <c r="I32" s="1007"/>
      <c r="J32" s="1008" t="str">
        <f t="shared" si="0"/>
        <v>Included</v>
      </c>
      <c r="K32" s="957"/>
      <c r="M32" s="279"/>
    </row>
    <row r="33" spans="1:13" s="945" customFormat="1" ht="60" customHeight="1">
      <c r="A33" s="861">
        <f t="shared" si="1"/>
        <v>16</v>
      </c>
      <c r="B33" s="1014">
        <v>7000030065</v>
      </c>
      <c r="C33" s="1014">
        <v>160</v>
      </c>
      <c r="D33" s="1014" t="s">
        <v>139</v>
      </c>
      <c r="E33" s="1014">
        <v>8000002295</v>
      </c>
      <c r="F33" s="1014" t="s">
        <v>143</v>
      </c>
      <c r="G33" s="1016" t="s">
        <v>144</v>
      </c>
      <c r="H33" s="1034">
        <v>1</v>
      </c>
      <c r="I33" s="1007"/>
      <c r="J33" s="1008" t="str">
        <f t="shared" si="0"/>
        <v>Included</v>
      </c>
      <c r="K33" s="957"/>
      <c r="M33" s="279"/>
    </row>
    <row r="34" spans="1:13" s="945" customFormat="1" ht="60" customHeight="1">
      <c r="A34" s="861">
        <f t="shared" si="1"/>
        <v>17</v>
      </c>
      <c r="B34" s="1014">
        <v>7000030065</v>
      </c>
      <c r="C34" s="1014">
        <v>170</v>
      </c>
      <c r="D34" s="1014" t="s">
        <v>145</v>
      </c>
      <c r="E34" s="1014">
        <v>1000017587</v>
      </c>
      <c r="F34" s="1014" t="s">
        <v>146</v>
      </c>
      <c r="G34" s="1016" t="s">
        <v>129</v>
      </c>
      <c r="H34" s="1034">
        <v>2</v>
      </c>
      <c r="I34" s="1007"/>
      <c r="J34" s="1008" t="str">
        <f t="shared" si="0"/>
        <v>Included</v>
      </c>
      <c r="K34" s="957"/>
      <c r="M34" s="279"/>
    </row>
    <row r="35" spans="1:13" s="945" customFormat="1" ht="60.75" customHeight="1">
      <c r="A35" s="861">
        <f t="shared" si="1"/>
        <v>18</v>
      </c>
      <c r="B35" s="1014">
        <v>7000030065</v>
      </c>
      <c r="C35" s="1014">
        <v>180</v>
      </c>
      <c r="D35" s="1014" t="s">
        <v>145</v>
      </c>
      <c r="E35" s="1014">
        <v>1000045873</v>
      </c>
      <c r="F35" s="1014" t="s">
        <v>147</v>
      </c>
      <c r="G35" s="1016" t="s">
        <v>129</v>
      </c>
      <c r="H35" s="1034">
        <v>1</v>
      </c>
      <c r="I35" s="1007"/>
      <c r="J35" s="1008" t="str">
        <f t="shared" si="0"/>
        <v>Included</v>
      </c>
      <c r="K35" s="957"/>
      <c r="M35" s="279"/>
    </row>
    <row r="36" spans="1:13" s="945" customFormat="1" ht="48" customHeight="1">
      <c r="A36" s="861">
        <f>A35+1</f>
        <v>19</v>
      </c>
      <c r="B36" s="1014">
        <v>7000030065</v>
      </c>
      <c r="C36" s="1014">
        <v>190</v>
      </c>
      <c r="D36" s="1014" t="s">
        <v>145</v>
      </c>
      <c r="E36" s="1014">
        <v>1000019718</v>
      </c>
      <c r="F36" s="1014" t="s">
        <v>148</v>
      </c>
      <c r="G36" s="1016" t="s">
        <v>129</v>
      </c>
      <c r="H36" s="1034">
        <v>1</v>
      </c>
      <c r="I36" s="1007"/>
      <c r="J36" s="1008" t="str">
        <f>IF(I36=0, "Included",IF(ISERROR(H36*I36), I36, H36*I36))</f>
        <v>Included</v>
      </c>
      <c r="K36" s="957"/>
      <c r="M36" s="279"/>
    </row>
    <row r="37" spans="1:13" s="945" customFormat="1" ht="48" customHeight="1">
      <c r="A37" s="861">
        <f t="shared" si="1"/>
        <v>20</v>
      </c>
      <c r="B37" s="1014">
        <v>7000030065</v>
      </c>
      <c r="C37" s="1014">
        <v>200</v>
      </c>
      <c r="D37" s="1014" t="s">
        <v>145</v>
      </c>
      <c r="E37" s="1014">
        <v>1000019717</v>
      </c>
      <c r="F37" s="1014" t="s">
        <v>149</v>
      </c>
      <c r="G37" s="1016" t="s">
        <v>129</v>
      </c>
      <c r="H37" s="1034">
        <v>5</v>
      </c>
      <c r="I37" s="1007"/>
      <c r="J37" s="1008" t="str">
        <f t="shared" ref="J37:J41" si="2">IF(I37=0, "Included",IF(ISERROR(H37*I37), I37, H37*I37))</f>
        <v>Included</v>
      </c>
      <c r="K37" s="957"/>
      <c r="M37" s="279"/>
    </row>
    <row r="38" spans="1:13" s="945" customFormat="1" ht="48" customHeight="1">
      <c r="A38" s="861">
        <f t="shared" si="1"/>
        <v>21</v>
      </c>
      <c r="B38" s="1014">
        <v>7000030065</v>
      </c>
      <c r="C38" s="1014">
        <v>210</v>
      </c>
      <c r="D38" s="1014" t="s">
        <v>145</v>
      </c>
      <c r="E38" s="1014">
        <v>1000038340</v>
      </c>
      <c r="F38" s="1014" t="s">
        <v>150</v>
      </c>
      <c r="G38" s="1016" t="s">
        <v>129</v>
      </c>
      <c r="H38" s="1034">
        <v>3</v>
      </c>
      <c r="I38" s="1007"/>
      <c r="J38" s="1008" t="str">
        <f t="shared" si="2"/>
        <v>Included</v>
      </c>
      <c r="K38" s="957"/>
      <c r="M38" s="279"/>
    </row>
    <row r="39" spans="1:13" s="945" customFormat="1" ht="48" customHeight="1">
      <c r="A39" s="861">
        <f t="shared" si="1"/>
        <v>22</v>
      </c>
      <c r="B39" s="1014">
        <v>7000030065</v>
      </c>
      <c r="C39" s="1014">
        <v>220</v>
      </c>
      <c r="D39" s="1014" t="s">
        <v>145</v>
      </c>
      <c r="E39" s="1014">
        <v>1000010003</v>
      </c>
      <c r="F39" s="1014" t="s">
        <v>151</v>
      </c>
      <c r="G39" s="1016" t="s">
        <v>129</v>
      </c>
      <c r="H39" s="1034">
        <v>110</v>
      </c>
      <c r="I39" s="1007"/>
      <c r="J39" s="1008" t="str">
        <f t="shared" si="2"/>
        <v>Included</v>
      </c>
      <c r="K39" s="957"/>
      <c r="M39" s="279"/>
    </row>
    <row r="40" spans="1:13" s="945" customFormat="1" ht="39.75" customHeight="1">
      <c r="A40" s="861">
        <f t="shared" si="1"/>
        <v>23</v>
      </c>
      <c r="B40" s="1014">
        <v>7000030065</v>
      </c>
      <c r="C40" s="1014">
        <v>230</v>
      </c>
      <c r="D40" s="1014" t="s">
        <v>145</v>
      </c>
      <c r="E40" s="1014">
        <v>1000048808</v>
      </c>
      <c r="F40" s="1014" t="s">
        <v>152</v>
      </c>
      <c r="G40" s="1016" t="s">
        <v>129</v>
      </c>
      <c r="H40" s="1034">
        <v>26</v>
      </c>
      <c r="I40" s="1007"/>
      <c r="J40" s="1008" t="str">
        <f t="shared" si="2"/>
        <v>Included</v>
      </c>
      <c r="K40" s="957"/>
      <c r="M40" s="279"/>
    </row>
    <row r="41" spans="1:13" s="945" customFormat="1" ht="48" customHeight="1">
      <c r="A41" s="861">
        <f t="shared" si="1"/>
        <v>24</v>
      </c>
      <c r="B41" s="1014">
        <v>7000030065</v>
      </c>
      <c r="C41" s="1014">
        <v>240</v>
      </c>
      <c r="D41" s="1014" t="s">
        <v>153</v>
      </c>
      <c r="E41" s="1014">
        <v>1000017508</v>
      </c>
      <c r="F41" s="1014" t="s">
        <v>154</v>
      </c>
      <c r="G41" s="1016" t="s">
        <v>131</v>
      </c>
      <c r="H41" s="1034">
        <v>278</v>
      </c>
      <c r="I41" s="1007"/>
      <c r="J41" s="1008" t="str">
        <f t="shared" si="2"/>
        <v>Included</v>
      </c>
      <c r="K41" s="957"/>
      <c r="M41" s="279"/>
    </row>
    <row r="42" spans="1:13" s="945" customFormat="1" ht="48" customHeight="1">
      <c r="A42" s="861">
        <f t="shared" si="1"/>
        <v>25</v>
      </c>
      <c r="B42" s="1014">
        <v>7000030065</v>
      </c>
      <c r="C42" s="1014">
        <v>250</v>
      </c>
      <c r="D42" s="1014" t="s">
        <v>153</v>
      </c>
      <c r="E42" s="1014">
        <v>1000006779</v>
      </c>
      <c r="F42" s="1014" t="s">
        <v>155</v>
      </c>
      <c r="G42" s="1016" t="s">
        <v>131</v>
      </c>
      <c r="H42" s="1034">
        <v>139</v>
      </c>
      <c r="I42" s="1007"/>
      <c r="J42" s="1008" t="str">
        <f>IF(I42=0, "Included",IF(ISERROR(H42*I42), I42, H42*I42))</f>
        <v>Included</v>
      </c>
      <c r="K42" s="957"/>
      <c r="M42" s="279"/>
    </row>
    <row r="43" spans="1:13" s="945" customFormat="1" ht="47.25" customHeight="1">
      <c r="A43" s="861">
        <f t="shared" si="1"/>
        <v>26</v>
      </c>
      <c r="B43" s="1014">
        <v>7000030065</v>
      </c>
      <c r="C43" s="1014">
        <v>260</v>
      </c>
      <c r="D43" s="1014" t="s">
        <v>153</v>
      </c>
      <c r="E43" s="1014">
        <v>1000009119</v>
      </c>
      <c r="F43" s="1014" t="s">
        <v>156</v>
      </c>
      <c r="G43" s="1016" t="s">
        <v>131</v>
      </c>
      <c r="H43" s="1034">
        <v>139</v>
      </c>
      <c r="I43" s="1007"/>
      <c r="J43" s="1008" t="str">
        <f t="shared" ref="J43:J87" si="3">IF(I43=0, "Included",IF(ISERROR(H43*I43), I43, H43*I43))</f>
        <v>Included</v>
      </c>
      <c r="K43" s="957"/>
      <c r="M43" s="279"/>
    </row>
    <row r="44" spans="1:13" s="945" customFormat="1" ht="47.25" customHeight="1">
      <c r="A44" s="861">
        <f t="shared" si="1"/>
        <v>27</v>
      </c>
      <c r="B44" s="1014">
        <v>7000030065</v>
      </c>
      <c r="C44" s="1014">
        <v>270</v>
      </c>
      <c r="D44" s="1014" t="s">
        <v>153</v>
      </c>
      <c r="E44" s="1014">
        <v>1000032562</v>
      </c>
      <c r="F44" s="1014" t="s">
        <v>157</v>
      </c>
      <c r="G44" s="1016" t="s">
        <v>129</v>
      </c>
      <c r="H44" s="1034">
        <v>139</v>
      </c>
      <c r="I44" s="1007"/>
      <c r="J44" s="1008" t="str">
        <f t="shared" si="3"/>
        <v>Included</v>
      </c>
      <c r="K44" s="957"/>
      <c r="M44" s="279"/>
    </row>
    <row r="45" spans="1:13" s="945" customFormat="1" ht="47.25" customHeight="1">
      <c r="A45" s="861">
        <f t="shared" si="1"/>
        <v>28</v>
      </c>
      <c r="B45" s="1014">
        <v>7000030065</v>
      </c>
      <c r="C45" s="1014">
        <v>280</v>
      </c>
      <c r="D45" s="1014" t="s">
        <v>153</v>
      </c>
      <c r="E45" s="1014">
        <v>1000015969</v>
      </c>
      <c r="F45" s="1014" t="s">
        <v>158</v>
      </c>
      <c r="G45" s="1016" t="s">
        <v>129</v>
      </c>
      <c r="H45" s="1034">
        <v>139</v>
      </c>
      <c r="I45" s="1007"/>
      <c r="J45" s="1008" t="str">
        <f t="shared" si="3"/>
        <v>Included</v>
      </c>
      <c r="K45" s="957"/>
      <c r="M45" s="279"/>
    </row>
    <row r="46" spans="1:13" s="945" customFormat="1" ht="47.25" customHeight="1">
      <c r="A46" s="861">
        <f t="shared" si="1"/>
        <v>29</v>
      </c>
      <c r="B46" s="1014">
        <v>7000030065</v>
      </c>
      <c r="C46" s="1014">
        <v>290</v>
      </c>
      <c r="D46" s="1014" t="s">
        <v>159</v>
      </c>
      <c r="E46" s="1014">
        <v>1000019903</v>
      </c>
      <c r="F46" s="1014" t="s">
        <v>160</v>
      </c>
      <c r="G46" s="1016" t="s">
        <v>129</v>
      </c>
      <c r="H46" s="1034">
        <v>20</v>
      </c>
      <c r="I46" s="1007"/>
      <c r="J46" s="1008" t="str">
        <f t="shared" si="3"/>
        <v>Included</v>
      </c>
      <c r="K46" s="957"/>
      <c r="M46" s="279"/>
    </row>
    <row r="47" spans="1:13" s="945" customFormat="1" ht="47.25" customHeight="1">
      <c r="A47" s="861">
        <f t="shared" si="1"/>
        <v>30</v>
      </c>
      <c r="B47" s="1014">
        <v>7000030065</v>
      </c>
      <c r="C47" s="1014">
        <v>300</v>
      </c>
      <c r="D47" s="1014" t="s">
        <v>159</v>
      </c>
      <c r="E47" s="1014">
        <v>1000016663</v>
      </c>
      <c r="F47" s="1014" t="s">
        <v>161</v>
      </c>
      <c r="G47" s="1016" t="s">
        <v>131</v>
      </c>
      <c r="H47" s="1034">
        <v>5</v>
      </c>
      <c r="I47" s="1007"/>
      <c r="J47" s="1008" t="str">
        <f t="shared" si="3"/>
        <v>Included</v>
      </c>
      <c r="K47" s="957"/>
      <c r="M47" s="279"/>
    </row>
    <row r="48" spans="1:13" s="945" customFormat="1" ht="47.25" customHeight="1">
      <c r="A48" s="861">
        <f t="shared" si="1"/>
        <v>31</v>
      </c>
      <c r="B48" s="1014">
        <v>7000030065</v>
      </c>
      <c r="C48" s="1014">
        <v>310</v>
      </c>
      <c r="D48" s="1014" t="s">
        <v>159</v>
      </c>
      <c r="E48" s="1014">
        <v>1000016664</v>
      </c>
      <c r="F48" s="1014" t="s">
        <v>162</v>
      </c>
      <c r="G48" s="1016" t="s">
        <v>131</v>
      </c>
      <c r="H48" s="1034">
        <v>5</v>
      </c>
      <c r="I48" s="1007"/>
      <c r="J48" s="1008" t="str">
        <f t="shared" si="3"/>
        <v>Included</v>
      </c>
      <c r="K48" s="957"/>
      <c r="M48" s="279"/>
    </row>
    <row r="49" spans="1:13" s="945" customFormat="1" ht="36.75" customHeight="1">
      <c r="A49" s="861">
        <f t="shared" si="1"/>
        <v>32</v>
      </c>
      <c r="B49" s="1014">
        <v>7000030065</v>
      </c>
      <c r="C49" s="1014">
        <v>320</v>
      </c>
      <c r="D49" s="1014" t="s">
        <v>163</v>
      </c>
      <c r="E49" s="1014">
        <v>1000030941</v>
      </c>
      <c r="F49" s="1014" t="s">
        <v>164</v>
      </c>
      <c r="G49" s="1016" t="s">
        <v>134</v>
      </c>
      <c r="H49" s="1034">
        <v>37.738</v>
      </c>
      <c r="I49" s="1007"/>
      <c r="J49" s="1008" t="str">
        <f t="shared" si="3"/>
        <v>Included</v>
      </c>
      <c r="K49" s="957"/>
      <c r="M49" s="279"/>
    </row>
    <row r="50" spans="1:13" s="945" customFormat="1" ht="36.75" customHeight="1">
      <c r="A50" s="861">
        <f t="shared" si="1"/>
        <v>33</v>
      </c>
      <c r="B50" s="1014">
        <v>7000030065</v>
      </c>
      <c r="C50" s="1014">
        <v>330</v>
      </c>
      <c r="D50" s="1014" t="s">
        <v>163</v>
      </c>
      <c r="E50" s="1014">
        <v>1000033145</v>
      </c>
      <c r="F50" s="1014" t="s">
        <v>165</v>
      </c>
      <c r="G50" s="1016" t="s">
        <v>131</v>
      </c>
      <c r="H50" s="1034">
        <v>2</v>
      </c>
      <c r="I50" s="1007"/>
      <c r="J50" s="1008" t="str">
        <f t="shared" si="3"/>
        <v>Included</v>
      </c>
      <c r="K50" s="957"/>
      <c r="M50" s="279"/>
    </row>
    <row r="51" spans="1:13" s="945" customFormat="1" ht="36.75" customHeight="1">
      <c r="A51" s="861">
        <f t="shared" si="1"/>
        <v>34</v>
      </c>
      <c r="B51" s="1014">
        <v>7000030065</v>
      </c>
      <c r="C51" s="1014">
        <v>340</v>
      </c>
      <c r="D51" s="1014" t="s">
        <v>163</v>
      </c>
      <c r="E51" s="1014">
        <v>1000031040</v>
      </c>
      <c r="F51" s="1014" t="s">
        <v>166</v>
      </c>
      <c r="G51" s="1016" t="s">
        <v>131</v>
      </c>
      <c r="H51" s="1034">
        <v>12</v>
      </c>
      <c r="I51" s="1007"/>
      <c r="J51" s="1008" t="str">
        <f t="shared" si="3"/>
        <v>Included</v>
      </c>
      <c r="K51" s="957"/>
      <c r="M51" s="279"/>
    </row>
    <row r="52" spans="1:13" s="945" customFormat="1" ht="49.5" customHeight="1">
      <c r="A52" s="861">
        <f t="shared" si="1"/>
        <v>35</v>
      </c>
      <c r="B52" s="1014">
        <v>7000030065</v>
      </c>
      <c r="C52" s="1014">
        <v>350</v>
      </c>
      <c r="D52" s="1014" t="s">
        <v>163</v>
      </c>
      <c r="E52" s="1014">
        <v>1000033147</v>
      </c>
      <c r="F52" s="1014" t="s">
        <v>167</v>
      </c>
      <c r="G52" s="1016" t="s">
        <v>131</v>
      </c>
      <c r="H52" s="1034">
        <v>127</v>
      </c>
      <c r="I52" s="1007"/>
      <c r="J52" s="1008" t="str">
        <f t="shared" si="3"/>
        <v>Included</v>
      </c>
      <c r="K52" s="957"/>
      <c r="M52" s="279"/>
    </row>
    <row r="53" spans="1:13" s="945" customFormat="1" ht="45" customHeight="1">
      <c r="A53" s="861">
        <f t="shared" si="1"/>
        <v>36</v>
      </c>
      <c r="B53" s="1014">
        <v>7000030065</v>
      </c>
      <c r="C53" s="1014">
        <v>360</v>
      </c>
      <c r="D53" s="1014" t="s">
        <v>163</v>
      </c>
      <c r="E53" s="1014">
        <v>1000022418</v>
      </c>
      <c r="F53" s="1014" t="s">
        <v>168</v>
      </c>
      <c r="G53" s="1016" t="s">
        <v>129</v>
      </c>
      <c r="H53" s="1034">
        <v>842</v>
      </c>
      <c r="I53" s="1007"/>
      <c r="J53" s="1008" t="str">
        <f t="shared" si="3"/>
        <v>Included</v>
      </c>
      <c r="K53" s="957"/>
      <c r="M53" s="279"/>
    </row>
    <row r="54" spans="1:13" s="945" customFormat="1" ht="45" customHeight="1">
      <c r="A54" s="861">
        <f t="shared" si="1"/>
        <v>37</v>
      </c>
      <c r="B54" s="1014">
        <v>7000030065</v>
      </c>
      <c r="C54" s="1014">
        <v>370</v>
      </c>
      <c r="D54" s="1014" t="s">
        <v>163</v>
      </c>
      <c r="E54" s="1014">
        <v>1000010820</v>
      </c>
      <c r="F54" s="1014" t="s">
        <v>169</v>
      </c>
      <c r="G54" s="1016" t="s">
        <v>129</v>
      </c>
      <c r="H54" s="1034">
        <v>420</v>
      </c>
      <c r="I54" s="1007"/>
      <c r="J54" s="1008" t="str">
        <f t="shared" si="3"/>
        <v>Included</v>
      </c>
      <c r="K54" s="957"/>
      <c r="M54" s="279"/>
    </row>
    <row r="55" spans="1:13" s="945" customFormat="1" ht="45" customHeight="1">
      <c r="A55" s="861">
        <f t="shared" si="1"/>
        <v>38</v>
      </c>
      <c r="B55" s="1014">
        <v>7000030065</v>
      </c>
      <c r="C55" s="1014">
        <v>380</v>
      </c>
      <c r="D55" s="1014" t="s">
        <v>163</v>
      </c>
      <c r="E55" s="1014">
        <v>1000014201</v>
      </c>
      <c r="F55" s="1014" t="s">
        <v>170</v>
      </c>
      <c r="G55" s="1016" t="s">
        <v>129</v>
      </c>
      <c r="H55" s="1034">
        <v>14</v>
      </c>
      <c r="I55" s="1007"/>
      <c r="J55" s="1008" t="str">
        <f t="shared" si="3"/>
        <v>Included</v>
      </c>
      <c r="K55" s="957"/>
      <c r="M55" s="279"/>
    </row>
    <row r="56" spans="1:13" s="945" customFormat="1" ht="45" customHeight="1">
      <c r="A56" s="861">
        <f t="shared" si="1"/>
        <v>39</v>
      </c>
      <c r="B56" s="1014">
        <v>7000030065</v>
      </c>
      <c r="C56" s="1014">
        <v>390</v>
      </c>
      <c r="D56" s="1014" t="s">
        <v>163</v>
      </c>
      <c r="E56" s="1014">
        <v>1000023471</v>
      </c>
      <c r="F56" s="1014" t="s">
        <v>171</v>
      </c>
      <c r="G56" s="1016" t="s">
        <v>129</v>
      </c>
      <c r="H56" s="1034">
        <v>2</v>
      </c>
      <c r="I56" s="1007"/>
      <c r="J56" s="1008" t="str">
        <f t="shared" si="3"/>
        <v>Included</v>
      </c>
      <c r="K56" s="957"/>
      <c r="M56" s="279"/>
    </row>
    <row r="57" spans="1:13" s="945" customFormat="1" ht="42" customHeight="1">
      <c r="A57" s="861">
        <f t="shared" si="1"/>
        <v>40</v>
      </c>
      <c r="B57" s="1014">
        <v>7000030065</v>
      </c>
      <c r="C57" s="1014">
        <v>400</v>
      </c>
      <c r="D57" s="1014" t="s">
        <v>163</v>
      </c>
      <c r="E57" s="1014">
        <v>1000037546</v>
      </c>
      <c r="F57" s="1014" t="s">
        <v>172</v>
      </c>
      <c r="G57" s="1016" t="s">
        <v>134</v>
      </c>
      <c r="H57" s="1034">
        <v>0.5</v>
      </c>
      <c r="I57" s="1007"/>
      <c r="J57" s="1008" t="str">
        <f t="shared" si="3"/>
        <v>Included</v>
      </c>
      <c r="K57" s="957"/>
      <c r="M57" s="279"/>
    </row>
    <row r="58" spans="1:13" s="945" customFormat="1" ht="42" customHeight="1">
      <c r="A58" s="861">
        <f t="shared" si="1"/>
        <v>41</v>
      </c>
      <c r="B58" s="1014">
        <v>7000030065</v>
      </c>
      <c r="C58" s="1014">
        <v>410</v>
      </c>
      <c r="D58" s="1014" t="s">
        <v>163</v>
      </c>
      <c r="E58" s="1014">
        <v>1000066614</v>
      </c>
      <c r="F58" s="1014" t="s">
        <v>173</v>
      </c>
      <c r="G58" s="1016" t="s">
        <v>134</v>
      </c>
      <c r="H58" s="1034">
        <v>0.25</v>
      </c>
      <c r="I58" s="1007"/>
      <c r="J58" s="1008" t="str">
        <f t="shared" si="3"/>
        <v>Included</v>
      </c>
      <c r="K58" s="957"/>
      <c r="M58" s="279"/>
    </row>
    <row r="59" spans="1:13" s="945" customFormat="1" ht="42" customHeight="1">
      <c r="A59" s="861">
        <f t="shared" si="1"/>
        <v>42</v>
      </c>
      <c r="B59" s="1014">
        <v>7000030065</v>
      </c>
      <c r="C59" s="1014">
        <v>420</v>
      </c>
      <c r="D59" s="1014" t="s">
        <v>163</v>
      </c>
      <c r="E59" s="1014">
        <v>1000066612</v>
      </c>
      <c r="F59" s="1014" t="s">
        <v>174</v>
      </c>
      <c r="G59" s="1016" t="s">
        <v>129</v>
      </c>
      <c r="H59" s="1034">
        <v>10</v>
      </c>
      <c r="I59" s="1007"/>
      <c r="J59" s="1008" t="str">
        <f t="shared" si="3"/>
        <v>Included</v>
      </c>
      <c r="K59" s="957"/>
      <c r="M59" s="279"/>
    </row>
    <row r="60" spans="1:13" s="945" customFormat="1" ht="42" customHeight="1">
      <c r="A60" s="861">
        <f t="shared" si="1"/>
        <v>43</v>
      </c>
      <c r="B60" s="1014">
        <v>7000030065</v>
      </c>
      <c r="C60" s="1014">
        <v>430</v>
      </c>
      <c r="D60" s="1014" t="s">
        <v>163</v>
      </c>
      <c r="E60" s="1014">
        <v>1000066613</v>
      </c>
      <c r="F60" s="1014" t="s">
        <v>175</v>
      </c>
      <c r="G60" s="1016" t="s">
        <v>129</v>
      </c>
      <c r="H60" s="1034">
        <v>7</v>
      </c>
      <c r="I60" s="1007"/>
      <c r="J60" s="1008" t="str">
        <f t="shared" si="3"/>
        <v>Included</v>
      </c>
      <c r="K60" s="957"/>
      <c r="M60" s="279"/>
    </row>
    <row r="61" spans="1:13" s="945" customFormat="1" ht="42" customHeight="1">
      <c r="A61" s="861">
        <f t="shared" si="1"/>
        <v>44</v>
      </c>
      <c r="B61" s="1014">
        <v>7000030065</v>
      </c>
      <c r="C61" s="1014">
        <v>440</v>
      </c>
      <c r="D61" s="1014" t="s">
        <v>163</v>
      </c>
      <c r="E61" s="1014">
        <v>1000023513</v>
      </c>
      <c r="F61" s="1014" t="s">
        <v>176</v>
      </c>
      <c r="G61" s="1016" t="s">
        <v>177</v>
      </c>
      <c r="H61" s="1034">
        <v>250</v>
      </c>
      <c r="I61" s="1007"/>
      <c r="J61" s="1008" t="str">
        <f t="shared" si="3"/>
        <v>Included</v>
      </c>
      <c r="K61" s="957"/>
      <c r="M61" s="279"/>
    </row>
    <row r="62" spans="1:13" s="945" customFormat="1" ht="42" customHeight="1">
      <c r="A62" s="861">
        <f t="shared" si="1"/>
        <v>45</v>
      </c>
      <c r="B62" s="1014">
        <v>7000030065</v>
      </c>
      <c r="C62" s="1014">
        <v>450</v>
      </c>
      <c r="D62" s="1014" t="s">
        <v>178</v>
      </c>
      <c r="E62" s="1014">
        <v>1000013391</v>
      </c>
      <c r="F62" s="1014" t="s">
        <v>126</v>
      </c>
      <c r="G62" s="1016" t="s">
        <v>121</v>
      </c>
      <c r="H62" s="1034">
        <v>3</v>
      </c>
      <c r="I62" s="1007"/>
      <c r="J62" s="1008" t="str">
        <f t="shared" si="3"/>
        <v>Included</v>
      </c>
      <c r="K62" s="957"/>
      <c r="M62" s="279"/>
    </row>
    <row r="63" spans="1:13" s="945" customFormat="1" ht="42" customHeight="1">
      <c r="A63" s="861">
        <f t="shared" si="1"/>
        <v>46</v>
      </c>
      <c r="B63" s="1014">
        <v>7000030065</v>
      </c>
      <c r="C63" s="1014">
        <v>460</v>
      </c>
      <c r="D63" s="1014" t="s">
        <v>178</v>
      </c>
      <c r="E63" s="1014">
        <v>1000015274</v>
      </c>
      <c r="F63" s="1014" t="s">
        <v>120</v>
      </c>
      <c r="G63" s="1016" t="s">
        <v>121</v>
      </c>
      <c r="H63" s="1034">
        <v>9</v>
      </c>
      <c r="I63" s="1007"/>
      <c r="J63" s="1008" t="str">
        <f t="shared" si="3"/>
        <v>Included</v>
      </c>
      <c r="K63" s="957"/>
      <c r="M63" s="279"/>
    </row>
    <row r="64" spans="1:13" s="945" customFormat="1" ht="42" customHeight="1">
      <c r="A64" s="861">
        <f t="shared" si="1"/>
        <v>47</v>
      </c>
      <c r="B64" s="1014">
        <v>7000030065</v>
      </c>
      <c r="C64" s="1014">
        <v>470</v>
      </c>
      <c r="D64" s="1014" t="s">
        <v>178</v>
      </c>
      <c r="E64" s="1014">
        <v>1000013472</v>
      </c>
      <c r="F64" s="1014" t="s">
        <v>122</v>
      </c>
      <c r="G64" s="1016" t="s">
        <v>121</v>
      </c>
      <c r="H64" s="1034">
        <v>1</v>
      </c>
      <c r="I64" s="1007"/>
      <c r="J64" s="1008" t="str">
        <f t="shared" si="3"/>
        <v>Included</v>
      </c>
      <c r="K64" s="957"/>
      <c r="M64" s="279"/>
    </row>
    <row r="65" spans="1:13" s="945" customFormat="1" ht="42" customHeight="1">
      <c r="A65" s="861">
        <f t="shared" si="1"/>
        <v>48</v>
      </c>
      <c r="B65" s="1014">
        <v>7000030065</v>
      </c>
      <c r="C65" s="1014">
        <v>480</v>
      </c>
      <c r="D65" s="1014" t="s">
        <v>178</v>
      </c>
      <c r="E65" s="1014">
        <v>1000013393</v>
      </c>
      <c r="F65" s="1014" t="s">
        <v>123</v>
      </c>
      <c r="G65" s="1016" t="s">
        <v>121</v>
      </c>
      <c r="H65" s="1034">
        <v>0.25</v>
      </c>
      <c r="I65" s="1007"/>
      <c r="J65" s="1008" t="str">
        <f t="shared" si="3"/>
        <v>Included</v>
      </c>
      <c r="K65" s="957"/>
      <c r="M65" s="279"/>
    </row>
    <row r="66" spans="1:13" s="945" customFormat="1" ht="42" customHeight="1">
      <c r="A66" s="861">
        <f>A65+1</f>
        <v>49</v>
      </c>
      <c r="B66" s="1014">
        <v>7000030065</v>
      </c>
      <c r="C66" s="1014">
        <v>490</v>
      </c>
      <c r="D66" s="1014" t="s">
        <v>178</v>
      </c>
      <c r="E66" s="1014">
        <v>1000007847</v>
      </c>
      <c r="F66" s="1014" t="s">
        <v>124</v>
      </c>
      <c r="G66" s="1016" t="s">
        <v>121</v>
      </c>
      <c r="H66" s="1034">
        <v>2.5000000000000001E-2</v>
      </c>
      <c r="I66" s="1007"/>
      <c r="J66" s="1008" t="str">
        <f t="shared" si="3"/>
        <v>Included</v>
      </c>
      <c r="K66" s="957"/>
      <c r="M66" s="279"/>
    </row>
    <row r="67" spans="1:13" s="945" customFormat="1" ht="42" customHeight="1">
      <c r="A67" s="861">
        <f t="shared" si="1"/>
        <v>50</v>
      </c>
      <c r="B67" s="1014">
        <v>7000030065</v>
      </c>
      <c r="C67" s="1014">
        <v>500</v>
      </c>
      <c r="D67" s="1014" t="s">
        <v>178</v>
      </c>
      <c r="E67" s="1014">
        <v>1000015276</v>
      </c>
      <c r="F67" s="1014" t="s">
        <v>125</v>
      </c>
      <c r="G67" s="1016" t="s">
        <v>121</v>
      </c>
      <c r="H67" s="1034">
        <v>0.3</v>
      </c>
      <c r="I67" s="1007"/>
      <c r="J67" s="1008" t="str">
        <f t="shared" si="3"/>
        <v>Included</v>
      </c>
      <c r="K67" s="957"/>
      <c r="M67" s="279"/>
    </row>
    <row r="68" spans="1:13" s="945" customFormat="1" ht="42" customHeight="1">
      <c r="A68" s="861">
        <f t="shared" si="1"/>
        <v>51</v>
      </c>
      <c r="B68" s="1014">
        <v>7000030065</v>
      </c>
      <c r="C68" s="1014">
        <v>510</v>
      </c>
      <c r="D68" s="1014" t="s">
        <v>179</v>
      </c>
      <c r="E68" s="1014">
        <v>1000009321</v>
      </c>
      <c r="F68" s="1014" t="s">
        <v>128</v>
      </c>
      <c r="G68" s="1016" t="s">
        <v>129</v>
      </c>
      <c r="H68" s="1034">
        <v>186</v>
      </c>
      <c r="I68" s="1007"/>
      <c r="J68" s="1008" t="str">
        <f t="shared" si="3"/>
        <v>Included</v>
      </c>
      <c r="K68" s="957"/>
      <c r="M68" s="279"/>
    </row>
    <row r="69" spans="1:13" s="945" customFormat="1" ht="42" customHeight="1">
      <c r="A69" s="861">
        <f t="shared" si="1"/>
        <v>52</v>
      </c>
      <c r="B69" s="1014">
        <v>7000030065</v>
      </c>
      <c r="C69" s="1014">
        <v>520</v>
      </c>
      <c r="D69" s="1014" t="s">
        <v>180</v>
      </c>
      <c r="E69" s="1014">
        <v>1000033675</v>
      </c>
      <c r="F69" s="1014" t="s">
        <v>133</v>
      </c>
      <c r="G69" s="1016" t="s">
        <v>134</v>
      </c>
      <c r="H69" s="1034">
        <v>21</v>
      </c>
      <c r="I69" s="1007"/>
      <c r="J69" s="1008" t="str">
        <f t="shared" si="3"/>
        <v>Included</v>
      </c>
      <c r="K69" s="957"/>
      <c r="M69" s="279"/>
    </row>
    <row r="70" spans="1:13" s="945" customFormat="1" ht="42" customHeight="1">
      <c r="A70" s="861">
        <f t="shared" si="1"/>
        <v>53</v>
      </c>
      <c r="B70" s="1014">
        <v>7000030065</v>
      </c>
      <c r="C70" s="1014">
        <v>530</v>
      </c>
      <c r="D70" s="1014" t="s">
        <v>181</v>
      </c>
      <c r="E70" s="1014">
        <v>1000033674</v>
      </c>
      <c r="F70" s="1014" t="s">
        <v>136</v>
      </c>
      <c r="G70" s="1016" t="s">
        <v>131</v>
      </c>
      <c r="H70" s="1034">
        <v>48</v>
      </c>
      <c r="I70" s="1007"/>
      <c r="J70" s="1008" t="str">
        <f t="shared" si="3"/>
        <v>Included</v>
      </c>
      <c r="K70" s="957"/>
      <c r="M70" s="279"/>
    </row>
    <row r="71" spans="1:13" s="945" customFormat="1" ht="42" customHeight="1">
      <c r="A71" s="861">
        <f t="shared" si="1"/>
        <v>54</v>
      </c>
      <c r="B71" s="1014">
        <v>7000030065</v>
      </c>
      <c r="C71" s="1014">
        <v>540</v>
      </c>
      <c r="D71" s="1014" t="s">
        <v>181</v>
      </c>
      <c r="E71" s="1014">
        <v>1000053285</v>
      </c>
      <c r="F71" s="1014" t="s">
        <v>137</v>
      </c>
      <c r="G71" s="1016" t="s">
        <v>131</v>
      </c>
      <c r="H71" s="1034">
        <v>30</v>
      </c>
      <c r="I71" s="1007"/>
      <c r="J71" s="1008" t="str">
        <f t="shared" si="3"/>
        <v>Included</v>
      </c>
      <c r="K71" s="957"/>
      <c r="M71" s="279"/>
    </row>
    <row r="72" spans="1:13" s="945" customFormat="1" ht="42" customHeight="1">
      <c r="A72" s="861">
        <f t="shared" si="1"/>
        <v>55</v>
      </c>
      <c r="B72" s="1014">
        <v>7000030065</v>
      </c>
      <c r="C72" s="1014">
        <v>550</v>
      </c>
      <c r="D72" s="1014" t="s">
        <v>181</v>
      </c>
      <c r="E72" s="1014">
        <v>1000053283</v>
      </c>
      <c r="F72" s="1014" t="s">
        <v>138</v>
      </c>
      <c r="G72" s="1016" t="s">
        <v>131</v>
      </c>
      <c r="H72" s="1034">
        <v>4</v>
      </c>
      <c r="I72" s="1007"/>
      <c r="J72" s="1008" t="str">
        <f t="shared" si="3"/>
        <v>Included</v>
      </c>
      <c r="K72" s="957"/>
      <c r="M72" s="279"/>
    </row>
    <row r="73" spans="1:13" s="945" customFormat="1" ht="42" customHeight="1">
      <c r="A73" s="861">
        <f t="shared" si="1"/>
        <v>56</v>
      </c>
      <c r="B73" s="1014">
        <v>7000030065</v>
      </c>
      <c r="C73" s="1014">
        <v>560</v>
      </c>
      <c r="D73" s="1014" t="s">
        <v>182</v>
      </c>
      <c r="E73" s="1014">
        <v>1000033694</v>
      </c>
      <c r="F73" s="1014" t="s">
        <v>140</v>
      </c>
      <c r="G73" s="1016" t="s">
        <v>131</v>
      </c>
      <c r="H73" s="1034">
        <v>50</v>
      </c>
      <c r="I73" s="1007"/>
      <c r="J73" s="1008" t="str">
        <f t="shared" si="3"/>
        <v>Included</v>
      </c>
      <c r="K73" s="957"/>
      <c r="M73" s="279"/>
    </row>
    <row r="74" spans="1:13" s="945" customFormat="1" ht="47.25" customHeight="1">
      <c r="A74" s="861">
        <f t="shared" si="1"/>
        <v>57</v>
      </c>
      <c r="B74" s="1014">
        <v>7000030065</v>
      </c>
      <c r="C74" s="1014">
        <v>570</v>
      </c>
      <c r="D74" s="1014" t="s">
        <v>182</v>
      </c>
      <c r="E74" s="1014">
        <v>1000033695</v>
      </c>
      <c r="F74" s="1014" t="s">
        <v>141</v>
      </c>
      <c r="G74" s="1016" t="s">
        <v>131</v>
      </c>
      <c r="H74" s="1034">
        <v>50</v>
      </c>
      <c r="I74" s="1007"/>
      <c r="J74" s="1008" t="str">
        <f t="shared" si="3"/>
        <v>Included</v>
      </c>
      <c r="K74" s="957"/>
      <c r="M74" s="279"/>
    </row>
    <row r="75" spans="1:13" s="945" customFormat="1" ht="44.25" customHeight="1">
      <c r="A75" s="861">
        <f t="shared" si="1"/>
        <v>58</v>
      </c>
      <c r="B75" s="1014">
        <v>7000030065</v>
      </c>
      <c r="C75" s="1014">
        <v>580</v>
      </c>
      <c r="D75" s="1014" t="s">
        <v>182</v>
      </c>
      <c r="E75" s="1014">
        <v>1000033696</v>
      </c>
      <c r="F75" s="1014" t="s">
        <v>142</v>
      </c>
      <c r="G75" s="1016" t="s">
        <v>131</v>
      </c>
      <c r="H75" s="1034">
        <v>288</v>
      </c>
      <c r="I75" s="1007"/>
      <c r="J75" s="1008" t="str">
        <f t="shared" si="3"/>
        <v>Included</v>
      </c>
      <c r="K75" s="957"/>
      <c r="M75" s="279"/>
    </row>
    <row r="76" spans="1:13" s="945" customFormat="1" ht="44.25" customHeight="1">
      <c r="A76" s="861">
        <f t="shared" si="1"/>
        <v>59</v>
      </c>
      <c r="B76" s="1014">
        <v>7000030065</v>
      </c>
      <c r="C76" s="1014">
        <v>590</v>
      </c>
      <c r="D76" s="1014" t="s">
        <v>183</v>
      </c>
      <c r="E76" s="1014">
        <v>1000030941</v>
      </c>
      <c r="F76" s="1014" t="s">
        <v>164</v>
      </c>
      <c r="G76" s="1016" t="s">
        <v>134</v>
      </c>
      <c r="H76" s="1034">
        <v>3</v>
      </c>
      <c r="I76" s="1007"/>
      <c r="J76" s="1008" t="str">
        <f t="shared" si="3"/>
        <v>Included</v>
      </c>
      <c r="K76" s="957"/>
      <c r="M76" s="279"/>
    </row>
    <row r="77" spans="1:13" s="945" customFormat="1" ht="44.25" customHeight="1">
      <c r="A77" s="861">
        <f t="shared" si="1"/>
        <v>60</v>
      </c>
      <c r="B77" s="1014">
        <v>7000030065</v>
      </c>
      <c r="C77" s="1014">
        <v>600</v>
      </c>
      <c r="D77" s="1014" t="s">
        <v>183</v>
      </c>
      <c r="E77" s="1014">
        <v>1000033145</v>
      </c>
      <c r="F77" s="1014" t="s">
        <v>165</v>
      </c>
      <c r="G77" s="1016" t="s">
        <v>131</v>
      </c>
      <c r="H77" s="1034">
        <v>1</v>
      </c>
      <c r="I77" s="1007"/>
      <c r="J77" s="1008" t="str">
        <f t="shared" si="3"/>
        <v>Included</v>
      </c>
      <c r="K77" s="957"/>
      <c r="M77" s="279"/>
    </row>
    <row r="78" spans="1:13" s="945" customFormat="1" ht="44.25" customHeight="1">
      <c r="A78" s="861">
        <f t="shared" si="1"/>
        <v>61</v>
      </c>
      <c r="B78" s="1014">
        <v>7000030065</v>
      </c>
      <c r="C78" s="1014">
        <v>610</v>
      </c>
      <c r="D78" s="1014" t="s">
        <v>183</v>
      </c>
      <c r="E78" s="1014">
        <v>1000031040</v>
      </c>
      <c r="F78" s="1014" t="s">
        <v>166</v>
      </c>
      <c r="G78" s="1016" t="s">
        <v>131</v>
      </c>
      <c r="H78" s="1034">
        <v>2</v>
      </c>
      <c r="I78" s="1007"/>
      <c r="J78" s="1008" t="str">
        <f t="shared" si="3"/>
        <v>Included</v>
      </c>
      <c r="K78" s="957"/>
      <c r="M78" s="279"/>
    </row>
    <row r="79" spans="1:13" s="945" customFormat="1" ht="44.25" customHeight="1">
      <c r="A79" s="861">
        <f t="shared" si="1"/>
        <v>62</v>
      </c>
      <c r="B79" s="1014">
        <v>7000030065</v>
      </c>
      <c r="C79" s="1014">
        <v>620</v>
      </c>
      <c r="D79" s="1014" t="s">
        <v>183</v>
      </c>
      <c r="E79" s="1014">
        <v>1000033147</v>
      </c>
      <c r="F79" s="1014" t="s">
        <v>167</v>
      </c>
      <c r="G79" s="1016" t="s">
        <v>131</v>
      </c>
      <c r="H79" s="1034">
        <v>1</v>
      </c>
      <c r="I79" s="1007"/>
      <c r="J79" s="1008" t="str">
        <f t="shared" si="3"/>
        <v>Included</v>
      </c>
      <c r="K79" s="957"/>
      <c r="M79" s="279"/>
    </row>
    <row r="80" spans="1:13" s="945" customFormat="1" ht="44.25" customHeight="1">
      <c r="A80" s="861">
        <f t="shared" si="1"/>
        <v>63</v>
      </c>
      <c r="B80" s="1014">
        <v>7000030065</v>
      </c>
      <c r="C80" s="1014">
        <v>630</v>
      </c>
      <c r="D80" s="1014" t="s">
        <v>183</v>
      </c>
      <c r="E80" s="1014">
        <v>1000022418</v>
      </c>
      <c r="F80" s="1014" t="s">
        <v>168</v>
      </c>
      <c r="G80" s="1016" t="s">
        <v>129</v>
      </c>
      <c r="H80" s="1034">
        <v>30</v>
      </c>
      <c r="I80" s="1007"/>
      <c r="J80" s="1008" t="str">
        <f t="shared" si="3"/>
        <v>Included</v>
      </c>
      <c r="K80" s="957"/>
      <c r="M80" s="279"/>
    </row>
    <row r="81" spans="1:32" s="945" customFormat="1" ht="44.25" customHeight="1">
      <c r="A81" s="861">
        <f t="shared" si="1"/>
        <v>64</v>
      </c>
      <c r="B81" s="1014">
        <v>7000030065</v>
      </c>
      <c r="C81" s="1014">
        <v>640</v>
      </c>
      <c r="D81" s="1014" t="s">
        <v>183</v>
      </c>
      <c r="E81" s="1014">
        <v>1000010820</v>
      </c>
      <c r="F81" s="1014" t="s">
        <v>169</v>
      </c>
      <c r="G81" s="1016" t="s">
        <v>129</v>
      </c>
      <c r="H81" s="1034">
        <v>15</v>
      </c>
      <c r="I81" s="1007"/>
      <c r="J81" s="1008" t="str">
        <f t="shared" si="3"/>
        <v>Included</v>
      </c>
      <c r="K81" s="957"/>
      <c r="M81" s="279"/>
    </row>
    <row r="82" spans="1:32" s="945" customFormat="1" ht="44.25" customHeight="1">
      <c r="A82" s="861">
        <f t="shared" si="1"/>
        <v>65</v>
      </c>
      <c r="B82" s="1014">
        <v>7000030065</v>
      </c>
      <c r="C82" s="1014">
        <v>650</v>
      </c>
      <c r="D82" s="1014" t="s">
        <v>183</v>
      </c>
      <c r="E82" s="1014">
        <v>1000014201</v>
      </c>
      <c r="F82" s="1014" t="s">
        <v>170</v>
      </c>
      <c r="G82" s="1016" t="s">
        <v>129</v>
      </c>
      <c r="H82" s="1034">
        <v>2</v>
      </c>
      <c r="I82" s="1007"/>
      <c r="J82" s="1008" t="str">
        <f t="shared" si="3"/>
        <v>Included</v>
      </c>
      <c r="K82" s="957"/>
      <c r="M82" s="279"/>
    </row>
    <row r="83" spans="1:32" s="945" customFormat="1" ht="44.25" customHeight="1">
      <c r="A83" s="861">
        <f t="shared" si="1"/>
        <v>66</v>
      </c>
      <c r="B83" s="1014">
        <v>7000030065</v>
      </c>
      <c r="C83" s="1014">
        <v>660</v>
      </c>
      <c r="D83" s="1014" t="s">
        <v>183</v>
      </c>
      <c r="E83" s="1014">
        <v>1000037546</v>
      </c>
      <c r="F83" s="1014" t="s">
        <v>172</v>
      </c>
      <c r="G83" s="1016" t="s">
        <v>134</v>
      </c>
      <c r="H83" s="1034">
        <v>0.25</v>
      </c>
      <c r="I83" s="1007"/>
      <c r="J83" s="1008" t="str">
        <f t="shared" si="3"/>
        <v>Included</v>
      </c>
      <c r="K83" s="957"/>
      <c r="M83" s="279"/>
    </row>
    <row r="84" spans="1:32" s="945" customFormat="1" ht="44.25" customHeight="1">
      <c r="A84" s="861">
        <f t="shared" si="1"/>
        <v>67</v>
      </c>
      <c r="B84" s="1014">
        <v>7000030065</v>
      </c>
      <c r="C84" s="1014">
        <v>670</v>
      </c>
      <c r="D84" s="1014" t="s">
        <v>183</v>
      </c>
      <c r="E84" s="1014">
        <v>1000066614</v>
      </c>
      <c r="F84" s="1014" t="s">
        <v>173</v>
      </c>
      <c r="G84" s="1016" t="s">
        <v>134</v>
      </c>
      <c r="H84" s="1034">
        <v>5.3999999999999999E-2</v>
      </c>
      <c r="I84" s="1007"/>
      <c r="J84" s="1008" t="str">
        <f t="shared" si="3"/>
        <v>Included</v>
      </c>
      <c r="K84" s="957"/>
      <c r="M84" s="279"/>
    </row>
    <row r="85" spans="1:32" s="945" customFormat="1" ht="44.25" customHeight="1">
      <c r="A85" s="861">
        <f t="shared" ref="A85:A87" si="4">A84+1</f>
        <v>68</v>
      </c>
      <c r="B85" s="1014">
        <v>7000030065</v>
      </c>
      <c r="C85" s="1014">
        <v>680</v>
      </c>
      <c r="D85" s="1014" t="s">
        <v>183</v>
      </c>
      <c r="E85" s="1014">
        <v>1000066612</v>
      </c>
      <c r="F85" s="1014" t="s">
        <v>174</v>
      </c>
      <c r="G85" s="1016" t="s">
        <v>129</v>
      </c>
      <c r="H85" s="1034">
        <v>1</v>
      </c>
      <c r="I85" s="1007"/>
      <c r="J85" s="1008" t="str">
        <f t="shared" si="3"/>
        <v>Included</v>
      </c>
      <c r="K85" s="957"/>
      <c r="M85" s="279"/>
    </row>
    <row r="86" spans="1:32" s="945" customFormat="1" ht="44.25" customHeight="1">
      <c r="A86" s="861">
        <f t="shared" si="4"/>
        <v>69</v>
      </c>
      <c r="B86" s="1014">
        <v>7000030065</v>
      </c>
      <c r="C86" s="1014">
        <v>690</v>
      </c>
      <c r="D86" s="1014" t="s">
        <v>183</v>
      </c>
      <c r="E86" s="1014">
        <v>1000066613</v>
      </c>
      <c r="F86" s="1014" t="s">
        <v>175</v>
      </c>
      <c r="G86" s="1016" t="s">
        <v>129</v>
      </c>
      <c r="H86" s="1034">
        <v>1</v>
      </c>
      <c r="I86" s="1007"/>
      <c r="J86" s="1008" t="str">
        <f t="shared" si="3"/>
        <v>Included</v>
      </c>
      <c r="K86" s="957"/>
      <c r="M86" s="279"/>
    </row>
    <row r="87" spans="1:32" s="945" customFormat="1" ht="44.25" customHeight="1">
      <c r="A87" s="861">
        <f t="shared" si="4"/>
        <v>70</v>
      </c>
      <c r="B87" s="1014">
        <v>7000030065</v>
      </c>
      <c r="C87" s="1014">
        <v>700</v>
      </c>
      <c r="D87" s="1014" t="s">
        <v>183</v>
      </c>
      <c r="E87" s="1014">
        <v>1000023513</v>
      </c>
      <c r="F87" s="1014" t="s">
        <v>176</v>
      </c>
      <c r="G87" s="1016" t="s">
        <v>177</v>
      </c>
      <c r="H87" s="1034">
        <v>200</v>
      </c>
      <c r="I87" s="1007"/>
      <c r="J87" s="1008" t="str">
        <f t="shared" si="3"/>
        <v>Included</v>
      </c>
      <c r="K87" s="957"/>
      <c r="M87" s="279"/>
    </row>
    <row r="88" spans="1:32" s="945" customFormat="1" ht="12" customHeight="1">
      <c r="A88" s="1208"/>
      <c r="B88" s="1208"/>
      <c r="C88" s="1208"/>
      <c r="D88" s="1208"/>
      <c r="E88" s="1208"/>
      <c r="F88" s="1208"/>
      <c r="G88" s="1208"/>
      <c r="H88" s="1208"/>
      <c r="I88" s="1208"/>
      <c r="J88" s="1208"/>
      <c r="K88" s="957"/>
      <c r="M88" s="279"/>
    </row>
    <row r="89" spans="1:32" ht="30" customHeight="1">
      <c r="A89" s="958"/>
      <c r="B89" s="958"/>
      <c r="C89" s="958"/>
      <c r="D89" s="958"/>
      <c r="E89" s="958"/>
      <c r="F89" s="1030" t="s">
        <v>218</v>
      </c>
      <c r="G89" s="959"/>
      <c r="H89" s="1030"/>
      <c r="I89" s="960"/>
      <c r="J89" s="1055">
        <f>ROUND(SUM(J18:J88),0)</f>
        <v>0</v>
      </c>
      <c r="N89" s="279"/>
      <c r="O89" s="279"/>
      <c r="P89" s="279"/>
      <c r="Q89" s="279"/>
      <c r="R89" s="279"/>
      <c r="S89" s="279"/>
      <c r="T89" s="279"/>
      <c r="U89" s="279"/>
      <c r="V89" s="279"/>
      <c r="W89" s="279"/>
      <c r="X89" s="279"/>
      <c r="Y89" s="279"/>
      <c r="Z89" s="279"/>
      <c r="AA89" s="279"/>
      <c r="AB89" s="279"/>
      <c r="AC89" s="279"/>
      <c r="AD89" s="279"/>
      <c r="AE89" s="279"/>
      <c r="AF89" s="279"/>
    </row>
    <row r="90" spans="1:32" ht="9" customHeight="1">
      <c r="A90" s="961"/>
      <c r="B90" s="961"/>
      <c r="C90" s="961"/>
      <c r="D90" s="961"/>
      <c r="E90" s="961"/>
      <c r="F90" s="962"/>
      <c r="G90" s="963"/>
      <c r="H90" s="1031"/>
      <c r="I90" s="964"/>
      <c r="J90" s="965"/>
      <c r="N90" s="279"/>
      <c r="O90" s="279"/>
      <c r="P90" s="279"/>
      <c r="Q90" s="279"/>
      <c r="R90" s="279"/>
      <c r="S90" s="279"/>
      <c r="T90" s="279"/>
      <c r="U90" s="279"/>
      <c r="V90" s="279"/>
      <c r="W90" s="279"/>
      <c r="X90" s="279"/>
      <c r="Y90" s="279"/>
      <c r="Z90" s="279"/>
      <c r="AA90" s="279"/>
      <c r="AB90" s="279"/>
      <c r="AC90" s="279"/>
      <c r="AD90" s="279"/>
      <c r="AE90" s="279"/>
      <c r="AF90" s="279"/>
    </row>
    <row r="91" spans="1:32" ht="12.75" customHeight="1">
      <c r="A91" s="961"/>
      <c r="B91" s="961"/>
      <c r="C91" s="961"/>
      <c r="D91" s="961"/>
      <c r="E91" s="961"/>
      <c r="F91" s="962"/>
      <c r="G91" s="963"/>
      <c r="H91" s="1031"/>
      <c r="I91" s="964"/>
      <c r="J91" s="965"/>
      <c r="N91" s="279"/>
      <c r="O91" s="279"/>
      <c r="P91" s="279"/>
      <c r="Q91" s="279"/>
      <c r="R91" s="279"/>
      <c r="S91" s="279"/>
      <c r="T91" s="279"/>
      <c r="U91" s="279"/>
      <c r="V91" s="279"/>
      <c r="W91" s="279"/>
      <c r="X91" s="279"/>
      <c r="Y91" s="279"/>
      <c r="Z91" s="279"/>
      <c r="AA91" s="279"/>
      <c r="AB91" s="279"/>
      <c r="AC91" s="279"/>
      <c r="AD91" s="279"/>
      <c r="AE91" s="279"/>
      <c r="AF91" s="279"/>
    </row>
    <row r="92" spans="1:32" ht="6.75" customHeight="1">
      <c r="A92" s="869" t="s">
        <v>219</v>
      </c>
      <c r="B92" s="869"/>
      <c r="C92" s="869"/>
      <c r="D92" s="869"/>
      <c r="E92" s="869"/>
      <c r="F92" s="826"/>
      <c r="G92" s="963"/>
      <c r="H92" s="1031"/>
      <c r="I92" s="964"/>
      <c r="J92" s="965"/>
      <c r="N92" s="279"/>
      <c r="O92" s="279"/>
      <c r="P92" s="279"/>
      <c r="Q92" s="279"/>
      <c r="R92" s="279"/>
      <c r="S92" s="279"/>
      <c r="T92" s="279"/>
      <c r="U92" s="279"/>
      <c r="V92" s="279"/>
      <c r="W92" s="279"/>
      <c r="X92" s="279"/>
      <c r="Y92" s="279"/>
      <c r="Z92" s="279"/>
      <c r="AA92" s="279"/>
      <c r="AB92" s="279"/>
      <c r="AC92" s="279"/>
      <c r="AD92" s="279"/>
      <c r="AE92" s="279"/>
      <c r="AF92" s="279"/>
    </row>
    <row r="93" spans="1:32" ht="63.75" customHeight="1">
      <c r="A93" s="869"/>
      <c r="B93" s="1213" t="s">
        <v>220</v>
      </c>
      <c r="C93" s="1213"/>
      <c r="D93" s="1213"/>
      <c r="E93" s="1213"/>
      <c r="F93" s="1213"/>
      <c r="G93" s="1213"/>
      <c r="H93" s="1213"/>
      <c r="I93" s="1213"/>
      <c r="J93" s="1213"/>
      <c r="N93" s="279"/>
      <c r="O93" s="279"/>
      <c r="P93" s="279"/>
      <c r="Q93" s="279"/>
      <c r="R93" s="279"/>
      <c r="S93" s="279"/>
      <c r="T93" s="279"/>
      <c r="U93" s="279"/>
      <c r="V93" s="279"/>
      <c r="W93" s="279"/>
      <c r="X93" s="279"/>
      <c r="Y93" s="279"/>
      <c r="Z93" s="279"/>
      <c r="AA93" s="279"/>
      <c r="AB93" s="279"/>
      <c r="AC93" s="279"/>
      <c r="AD93" s="279"/>
      <c r="AE93" s="279"/>
      <c r="AF93" s="279"/>
    </row>
    <row r="94" spans="1:32">
      <c r="A94" s="966" t="s">
        <v>221</v>
      </c>
      <c r="B94" s="967" t="str">
        <f>'Sch-1'!B97</f>
        <v>--</v>
      </c>
      <c r="C94" s="966"/>
      <c r="D94" s="966"/>
      <c r="E94" s="966"/>
      <c r="F94" s="279"/>
      <c r="G94" s="968"/>
      <c r="H94" s="11"/>
      <c r="I94" s="279"/>
      <c r="J94" s="279"/>
      <c r="N94" s="279"/>
      <c r="O94" s="279"/>
      <c r="P94" s="279"/>
      <c r="Q94" s="279"/>
      <c r="R94" s="279"/>
      <c r="S94" s="279"/>
      <c r="T94" s="279"/>
      <c r="U94" s="279"/>
      <c r="V94" s="279"/>
      <c r="W94" s="279"/>
      <c r="X94" s="279"/>
      <c r="Y94" s="279"/>
      <c r="Z94" s="279"/>
      <c r="AA94" s="279"/>
      <c r="AB94" s="279"/>
      <c r="AC94" s="279"/>
      <c r="AD94" s="279"/>
      <c r="AE94" s="279"/>
      <c r="AF94" s="279"/>
    </row>
    <row r="95" spans="1:32" ht="27.75" customHeight="1">
      <c r="A95" s="966" t="s">
        <v>222</v>
      </c>
      <c r="B95" s="967" t="str">
        <f>'Sch-1'!B98</f>
        <v/>
      </c>
      <c r="C95" s="966"/>
      <c r="D95" s="966"/>
      <c r="E95" s="966"/>
      <c r="F95" s="279"/>
      <c r="G95" s="936"/>
      <c r="H95" s="1207" t="s">
        <v>194</v>
      </c>
      <c r="I95" s="1207"/>
      <c r="J95" s="969" t="str">
        <f>'Sch-1'!M98</f>
        <v/>
      </c>
      <c r="N95" s="279"/>
      <c r="O95" s="279"/>
      <c r="P95" s="279"/>
      <c r="Q95" s="279"/>
      <c r="R95" s="279"/>
      <c r="S95" s="279"/>
      <c r="T95" s="279"/>
      <c r="U95" s="279"/>
      <c r="V95" s="279"/>
      <c r="W95" s="279"/>
      <c r="X95" s="279"/>
      <c r="Y95" s="279"/>
      <c r="Z95" s="279"/>
      <c r="AA95" s="279"/>
      <c r="AB95" s="279"/>
      <c r="AC95" s="279"/>
      <c r="AD95" s="279"/>
      <c r="AE95" s="279"/>
      <c r="AF95" s="279"/>
    </row>
    <row r="96" spans="1:32" ht="14.25" customHeight="1">
      <c r="A96" s="940"/>
      <c r="B96" s="940"/>
      <c r="C96" s="940"/>
      <c r="D96" s="940"/>
      <c r="E96" s="940"/>
      <c r="F96" s="970"/>
      <c r="G96" s="940"/>
      <c r="H96" s="1207" t="s">
        <v>195</v>
      </c>
      <c r="I96" s="1207"/>
      <c r="J96" s="969" t="str">
        <f>'Sch-1'!M99</f>
        <v/>
      </c>
      <c r="N96" s="279"/>
      <c r="O96" s="279"/>
      <c r="P96" s="279"/>
      <c r="Q96" s="279"/>
      <c r="R96" s="279"/>
      <c r="S96" s="279"/>
      <c r="T96" s="279"/>
      <c r="U96" s="279"/>
      <c r="V96" s="279"/>
      <c r="W96" s="279"/>
      <c r="X96" s="279"/>
      <c r="Y96" s="279"/>
      <c r="Z96" s="279"/>
      <c r="AA96" s="279"/>
      <c r="AB96" s="279"/>
      <c r="AC96" s="279"/>
      <c r="AD96" s="279"/>
      <c r="AE96" s="279"/>
      <c r="AF96" s="279"/>
    </row>
    <row r="97" spans="1:32" ht="10.5" customHeight="1">
      <c r="A97" s="869"/>
      <c r="B97" s="869"/>
      <c r="C97" s="869"/>
      <c r="D97" s="869"/>
      <c r="E97" s="869"/>
      <c r="F97" s="853"/>
      <c r="G97" s="968"/>
      <c r="H97" s="11"/>
      <c r="I97" s="279"/>
      <c r="J97" s="279"/>
      <c r="N97" s="279"/>
      <c r="O97" s="279"/>
      <c r="P97" s="279"/>
      <c r="Q97" s="279"/>
      <c r="R97" s="279"/>
      <c r="S97" s="279"/>
      <c r="T97" s="279"/>
      <c r="U97" s="279"/>
      <c r="V97" s="279"/>
      <c r="W97" s="279"/>
      <c r="X97" s="279"/>
      <c r="Y97" s="279"/>
      <c r="Z97" s="279"/>
      <c r="AA97" s="279"/>
      <c r="AB97" s="279"/>
      <c r="AC97" s="279"/>
      <c r="AD97" s="279"/>
      <c r="AE97" s="279"/>
      <c r="AF97" s="279"/>
    </row>
    <row r="135" spans="1:32">
      <c r="A135" s="971"/>
      <c r="B135" s="971"/>
      <c r="C135" s="971"/>
      <c r="D135" s="971"/>
      <c r="E135" s="971"/>
      <c r="F135" s="972"/>
      <c r="G135" s="971"/>
      <c r="H135" s="1032"/>
      <c r="I135" s="971"/>
      <c r="J135" s="971"/>
      <c r="K135" s="279"/>
      <c r="N135" s="279"/>
      <c r="O135" s="279"/>
      <c r="P135" s="279"/>
      <c r="Q135" s="279"/>
      <c r="R135" s="279"/>
      <c r="S135" s="279"/>
      <c r="T135" s="279"/>
      <c r="U135" s="279"/>
      <c r="V135" s="279"/>
      <c r="W135" s="279"/>
      <c r="X135" s="279"/>
      <c r="Y135" s="279"/>
      <c r="Z135" s="279"/>
      <c r="AA135" s="279"/>
      <c r="AB135" s="279"/>
      <c r="AC135" s="279"/>
      <c r="AD135" s="279"/>
      <c r="AE135" s="279"/>
      <c r="AF135" s="279"/>
    </row>
    <row r="136" spans="1:32">
      <c r="A136" s="971"/>
      <c r="B136" s="971"/>
      <c r="C136" s="971"/>
      <c r="D136" s="971"/>
      <c r="E136" s="971"/>
      <c r="F136" s="972"/>
      <c r="G136" s="971"/>
      <c r="H136" s="1032"/>
      <c r="I136" s="971"/>
      <c r="J136" s="971"/>
      <c r="K136" s="279"/>
      <c r="N136" s="279"/>
      <c r="O136" s="279"/>
      <c r="P136" s="279"/>
      <c r="Q136" s="279"/>
      <c r="R136" s="279"/>
      <c r="S136" s="279"/>
      <c r="T136" s="279"/>
      <c r="U136" s="279"/>
      <c r="V136" s="279"/>
      <c r="W136" s="279"/>
      <c r="X136" s="279"/>
      <c r="Y136" s="279"/>
      <c r="Z136" s="279"/>
      <c r="AA136" s="279"/>
      <c r="AB136" s="279"/>
      <c r="AC136" s="279"/>
      <c r="AD136" s="279"/>
      <c r="AE136" s="279"/>
      <c r="AF136" s="279"/>
    </row>
    <row r="137" spans="1:32">
      <c r="A137" s="971"/>
      <c r="B137" s="971"/>
      <c r="C137" s="971"/>
      <c r="D137" s="971"/>
      <c r="E137" s="971"/>
      <c r="F137" s="972"/>
      <c r="G137" s="971"/>
      <c r="H137" s="1032"/>
      <c r="I137" s="971"/>
      <c r="J137" s="971"/>
      <c r="K137" s="279"/>
      <c r="N137" s="279"/>
      <c r="O137" s="279"/>
      <c r="P137" s="279"/>
      <c r="Q137" s="279"/>
      <c r="R137" s="279"/>
      <c r="S137" s="279"/>
      <c r="T137" s="279"/>
      <c r="U137" s="279"/>
      <c r="V137" s="279"/>
      <c r="W137" s="279"/>
      <c r="X137" s="279"/>
      <c r="Y137" s="279"/>
      <c r="Z137" s="279"/>
      <c r="AA137" s="279"/>
      <c r="AB137" s="279"/>
      <c r="AC137" s="279"/>
      <c r="AD137" s="279"/>
      <c r="AE137" s="279"/>
      <c r="AF137" s="279"/>
    </row>
    <row r="138" spans="1:32">
      <c r="A138" s="971"/>
      <c r="B138" s="971"/>
      <c r="C138" s="971"/>
      <c r="D138" s="971"/>
      <c r="E138" s="971"/>
      <c r="F138" s="972"/>
      <c r="G138" s="971"/>
      <c r="H138" s="1032"/>
      <c r="I138" s="971"/>
      <c r="J138" s="971"/>
      <c r="K138" s="279"/>
      <c r="N138" s="279"/>
      <c r="O138" s="279"/>
      <c r="P138" s="279"/>
      <c r="Q138" s="279"/>
      <c r="R138" s="279"/>
      <c r="S138" s="279"/>
      <c r="T138" s="279"/>
      <c r="U138" s="279"/>
      <c r="V138" s="279"/>
      <c r="W138" s="279"/>
      <c r="X138" s="279"/>
      <c r="Y138" s="279"/>
      <c r="Z138" s="279"/>
      <c r="AA138" s="279"/>
      <c r="AB138" s="279"/>
      <c r="AC138" s="279"/>
      <c r="AD138" s="279"/>
      <c r="AE138" s="279"/>
      <c r="AF138" s="279"/>
    </row>
    <row r="139" spans="1:32">
      <c r="A139" s="971"/>
      <c r="B139" s="971"/>
      <c r="C139" s="971"/>
      <c r="D139" s="971"/>
      <c r="E139" s="971"/>
      <c r="F139" s="972"/>
      <c r="G139" s="971"/>
      <c r="H139" s="1032"/>
      <c r="I139" s="971"/>
      <c r="J139" s="971"/>
      <c r="K139" s="279"/>
      <c r="N139" s="279"/>
      <c r="O139" s="279"/>
      <c r="P139" s="279"/>
      <c r="Q139" s="279"/>
      <c r="R139" s="279"/>
      <c r="S139" s="279"/>
      <c r="T139" s="279"/>
      <c r="U139" s="279"/>
      <c r="V139" s="279"/>
      <c r="W139" s="279"/>
      <c r="X139" s="279"/>
      <c r="Y139" s="279"/>
      <c r="Z139" s="279"/>
      <c r="AA139" s="279"/>
      <c r="AB139" s="279"/>
      <c r="AC139" s="279"/>
      <c r="AD139" s="279"/>
      <c r="AE139" s="279"/>
      <c r="AF139" s="279"/>
    </row>
    <row r="140" spans="1:32">
      <c r="A140" s="971"/>
      <c r="B140" s="971"/>
      <c r="C140" s="971"/>
      <c r="D140" s="971"/>
      <c r="E140" s="971"/>
      <c r="F140" s="972"/>
      <c r="G140" s="971"/>
      <c r="H140" s="1032"/>
      <c r="I140" s="971"/>
      <c r="J140" s="971"/>
      <c r="K140" s="279"/>
      <c r="N140" s="279"/>
      <c r="O140" s="279"/>
      <c r="P140" s="279"/>
      <c r="Q140" s="279"/>
      <c r="R140" s="279"/>
      <c r="S140" s="279"/>
      <c r="T140" s="279"/>
      <c r="U140" s="279"/>
      <c r="V140" s="279"/>
      <c r="W140" s="279"/>
      <c r="X140" s="279"/>
      <c r="Y140" s="279"/>
      <c r="Z140" s="279"/>
      <c r="AA140" s="279"/>
      <c r="AB140" s="279"/>
      <c r="AC140" s="279"/>
      <c r="AD140" s="279"/>
      <c r="AE140" s="279"/>
      <c r="AF140" s="279"/>
    </row>
    <row r="141" spans="1:32">
      <c r="A141" s="971"/>
      <c r="B141" s="971"/>
      <c r="C141" s="971"/>
      <c r="D141" s="971"/>
      <c r="E141" s="971"/>
      <c r="F141" s="972"/>
      <c r="G141" s="971"/>
      <c r="H141" s="1032"/>
      <c r="I141" s="971"/>
      <c r="J141" s="971"/>
      <c r="K141" s="279"/>
      <c r="N141" s="279"/>
      <c r="O141" s="279"/>
      <c r="P141" s="279"/>
      <c r="Q141" s="279"/>
      <c r="R141" s="279"/>
      <c r="S141" s="279"/>
      <c r="T141" s="279"/>
      <c r="U141" s="279"/>
      <c r="V141" s="279"/>
      <c r="W141" s="279"/>
      <c r="X141" s="279"/>
      <c r="Y141" s="279"/>
      <c r="Z141" s="279"/>
      <c r="AA141" s="279"/>
      <c r="AB141" s="279"/>
      <c r="AC141" s="279"/>
      <c r="AD141" s="279"/>
      <c r="AE141" s="279"/>
      <c r="AF141" s="279"/>
    </row>
    <row r="142" spans="1:32">
      <c r="A142" s="971"/>
      <c r="B142" s="971"/>
      <c r="C142" s="971"/>
      <c r="D142" s="971"/>
      <c r="E142" s="971"/>
      <c r="F142" s="972"/>
      <c r="G142" s="971"/>
      <c r="H142" s="1032"/>
      <c r="I142" s="971"/>
      <c r="J142" s="971"/>
      <c r="K142" s="279"/>
      <c r="N142" s="279"/>
      <c r="O142" s="279"/>
      <c r="P142" s="279"/>
      <c r="Q142" s="279"/>
      <c r="R142" s="279"/>
      <c r="S142" s="279"/>
      <c r="T142" s="279"/>
      <c r="U142" s="279"/>
      <c r="V142" s="279"/>
      <c r="W142" s="279"/>
      <c r="X142" s="279"/>
      <c r="Y142" s="279"/>
      <c r="Z142" s="279"/>
      <c r="AA142" s="279"/>
      <c r="AB142" s="279"/>
      <c r="AC142" s="279"/>
      <c r="AD142" s="279"/>
      <c r="AE142" s="279"/>
      <c r="AF142" s="279"/>
    </row>
    <row r="143" spans="1:32">
      <c r="A143" s="971"/>
      <c r="B143" s="971"/>
      <c r="C143" s="971"/>
      <c r="D143" s="971"/>
      <c r="E143" s="971"/>
      <c r="F143" s="972"/>
      <c r="G143" s="971"/>
      <c r="H143" s="1032"/>
      <c r="I143" s="971"/>
      <c r="J143" s="971"/>
      <c r="K143" s="279"/>
      <c r="N143" s="279"/>
      <c r="O143" s="279"/>
      <c r="P143" s="279"/>
      <c r="Q143" s="279"/>
      <c r="R143" s="279"/>
      <c r="S143" s="279"/>
      <c r="T143" s="279"/>
      <c r="U143" s="279"/>
      <c r="V143" s="279"/>
      <c r="W143" s="279"/>
      <c r="X143" s="279"/>
      <c r="Y143" s="279"/>
      <c r="Z143" s="279"/>
      <c r="AA143" s="279"/>
      <c r="AB143" s="279"/>
      <c r="AC143" s="279"/>
      <c r="AD143" s="279"/>
      <c r="AE143" s="279"/>
      <c r="AF143" s="279"/>
    </row>
    <row r="144" spans="1:32">
      <c r="A144" s="971"/>
      <c r="B144" s="971"/>
      <c r="C144" s="971"/>
      <c r="D144" s="971"/>
      <c r="E144" s="971"/>
      <c r="F144" s="972"/>
      <c r="G144" s="971"/>
      <c r="H144" s="1032"/>
      <c r="I144" s="971"/>
      <c r="J144" s="971"/>
      <c r="K144" s="279"/>
      <c r="N144" s="279"/>
      <c r="O144" s="279"/>
      <c r="P144" s="279"/>
      <c r="Q144" s="279"/>
      <c r="R144" s="279"/>
      <c r="S144" s="279"/>
      <c r="T144" s="279"/>
      <c r="U144" s="279"/>
      <c r="V144" s="279"/>
      <c r="W144" s="279"/>
      <c r="X144" s="279"/>
      <c r="Y144" s="279"/>
      <c r="Z144" s="279"/>
      <c r="AA144" s="279"/>
      <c r="AB144" s="279"/>
      <c r="AC144" s="279"/>
      <c r="AD144" s="279"/>
      <c r="AE144" s="279"/>
      <c r="AF144" s="279"/>
    </row>
    <row r="145" spans="1:32">
      <c r="A145" s="971"/>
      <c r="B145" s="971"/>
      <c r="C145" s="971"/>
      <c r="D145" s="971"/>
      <c r="E145" s="971"/>
      <c r="F145" s="972"/>
      <c r="G145" s="971"/>
      <c r="H145" s="1032"/>
      <c r="I145" s="971"/>
      <c r="J145" s="971"/>
      <c r="K145" s="279"/>
      <c r="N145" s="279"/>
      <c r="O145" s="279"/>
      <c r="P145" s="279"/>
      <c r="Q145" s="279"/>
      <c r="R145" s="279"/>
      <c r="S145" s="279"/>
      <c r="T145" s="279"/>
      <c r="U145" s="279"/>
      <c r="V145" s="279"/>
      <c r="W145" s="279"/>
      <c r="X145" s="279"/>
      <c r="Y145" s="279"/>
      <c r="Z145" s="279"/>
      <c r="AA145" s="279"/>
      <c r="AB145" s="279"/>
      <c r="AC145" s="279"/>
      <c r="AD145" s="279"/>
      <c r="AE145" s="279"/>
      <c r="AF145" s="279"/>
    </row>
    <row r="146" spans="1:32">
      <c r="A146" s="971"/>
      <c r="B146" s="971"/>
      <c r="C146" s="971"/>
      <c r="D146" s="971"/>
      <c r="E146" s="971"/>
      <c r="F146" s="972"/>
      <c r="G146" s="971"/>
      <c r="H146" s="1032"/>
      <c r="I146" s="971"/>
      <c r="J146" s="971"/>
      <c r="K146" s="279"/>
      <c r="N146" s="279"/>
      <c r="O146" s="279"/>
      <c r="P146" s="279"/>
      <c r="Q146" s="279"/>
      <c r="R146" s="279"/>
      <c r="S146" s="279"/>
      <c r="T146" s="279"/>
      <c r="U146" s="279"/>
      <c r="V146" s="279"/>
      <c r="W146" s="279"/>
      <c r="X146" s="279"/>
      <c r="Y146" s="279"/>
      <c r="Z146" s="279"/>
      <c r="AA146" s="279"/>
      <c r="AB146" s="279"/>
      <c r="AC146" s="279"/>
      <c r="AD146" s="279"/>
      <c r="AE146" s="279"/>
      <c r="AF146" s="279"/>
    </row>
    <row r="147" spans="1:32">
      <c r="A147" s="971"/>
      <c r="B147" s="971"/>
      <c r="C147" s="971"/>
      <c r="D147" s="971"/>
      <c r="E147" s="971"/>
      <c r="F147" s="972"/>
      <c r="G147" s="971"/>
      <c r="H147" s="1032"/>
      <c r="I147" s="971"/>
      <c r="J147" s="971"/>
      <c r="K147" s="279"/>
      <c r="N147" s="279"/>
      <c r="O147" s="279"/>
      <c r="P147" s="279"/>
      <c r="Q147" s="279"/>
      <c r="R147" s="279"/>
      <c r="S147" s="279"/>
      <c r="T147" s="279"/>
      <c r="U147" s="279"/>
      <c r="V147" s="279"/>
      <c r="W147" s="279"/>
      <c r="X147" s="279"/>
      <c r="Y147" s="279"/>
      <c r="Z147" s="279"/>
      <c r="AA147" s="279"/>
      <c r="AB147" s="279"/>
      <c r="AC147" s="279"/>
      <c r="AD147" s="279"/>
      <c r="AE147" s="279"/>
      <c r="AF147" s="279"/>
    </row>
    <row r="148" spans="1:32">
      <c r="A148" s="971"/>
      <c r="B148" s="971"/>
      <c r="C148" s="971"/>
      <c r="D148" s="971"/>
      <c r="E148" s="971"/>
      <c r="F148" s="972"/>
      <c r="G148" s="971"/>
      <c r="H148" s="1032"/>
      <c r="I148" s="971"/>
      <c r="J148" s="971"/>
      <c r="K148" s="279"/>
      <c r="N148" s="279"/>
      <c r="O148" s="279"/>
      <c r="P148" s="279"/>
      <c r="Q148" s="279"/>
      <c r="R148" s="279"/>
      <c r="S148" s="279"/>
      <c r="T148" s="279"/>
      <c r="U148" s="279"/>
      <c r="V148" s="279"/>
      <c r="W148" s="279"/>
      <c r="X148" s="279"/>
      <c r="Y148" s="279"/>
      <c r="Z148" s="279"/>
      <c r="AA148" s="279"/>
      <c r="AB148" s="279"/>
      <c r="AC148" s="279"/>
      <c r="AD148" s="279"/>
      <c r="AE148" s="279"/>
      <c r="AF148" s="279"/>
    </row>
    <row r="149" spans="1:32">
      <c r="A149" s="971"/>
      <c r="B149" s="971"/>
      <c r="C149" s="971"/>
      <c r="D149" s="971"/>
      <c r="E149" s="971"/>
      <c r="F149" s="972"/>
      <c r="G149" s="971"/>
      <c r="H149" s="1032"/>
      <c r="I149" s="971"/>
      <c r="J149" s="971"/>
      <c r="K149" s="279"/>
      <c r="N149" s="279"/>
      <c r="O149" s="279"/>
      <c r="P149" s="279"/>
      <c r="Q149" s="279"/>
      <c r="R149" s="279"/>
      <c r="S149" s="279"/>
      <c r="T149" s="279"/>
      <c r="U149" s="279"/>
      <c r="V149" s="279"/>
      <c r="W149" s="279"/>
      <c r="X149" s="279"/>
      <c r="Y149" s="279"/>
      <c r="Z149" s="279"/>
      <c r="AA149" s="279"/>
      <c r="AB149" s="279"/>
      <c r="AC149" s="279"/>
      <c r="AD149" s="279"/>
      <c r="AE149" s="279"/>
      <c r="AF149" s="279"/>
    </row>
    <row r="150" spans="1:32">
      <c r="A150" s="971"/>
      <c r="B150" s="971"/>
      <c r="C150" s="971"/>
      <c r="D150" s="971"/>
      <c r="E150" s="971"/>
      <c r="F150" s="972"/>
      <c r="G150" s="971"/>
      <c r="H150" s="1032"/>
      <c r="I150" s="971"/>
      <c r="J150" s="971"/>
      <c r="K150" s="279"/>
      <c r="N150" s="279"/>
      <c r="O150" s="279"/>
      <c r="P150" s="279"/>
      <c r="Q150" s="279"/>
      <c r="R150" s="279"/>
      <c r="S150" s="279"/>
      <c r="T150" s="279"/>
      <c r="U150" s="279"/>
      <c r="V150" s="279"/>
      <c r="W150" s="279"/>
      <c r="X150" s="279"/>
      <c r="Y150" s="279"/>
      <c r="Z150" s="279"/>
      <c r="AA150" s="279"/>
      <c r="AB150" s="279"/>
      <c r="AC150" s="279"/>
      <c r="AD150" s="279"/>
      <c r="AE150" s="279"/>
      <c r="AF150" s="279"/>
    </row>
    <row r="151" spans="1:32">
      <c r="A151" s="971"/>
      <c r="B151" s="971"/>
      <c r="C151" s="971"/>
      <c r="D151" s="971"/>
      <c r="E151" s="971"/>
      <c r="F151" s="972"/>
      <c r="G151" s="971"/>
      <c r="H151" s="1032"/>
      <c r="I151" s="971"/>
      <c r="J151" s="971"/>
      <c r="K151" s="279"/>
      <c r="N151" s="279"/>
      <c r="O151" s="279"/>
      <c r="P151" s="279"/>
      <c r="Q151" s="279"/>
      <c r="R151" s="279"/>
      <c r="S151" s="279"/>
      <c r="T151" s="279"/>
      <c r="U151" s="279"/>
      <c r="V151" s="279"/>
      <c r="W151" s="279"/>
      <c r="X151" s="279"/>
      <c r="Y151" s="279"/>
      <c r="Z151" s="279"/>
      <c r="AA151" s="279"/>
      <c r="AB151" s="279"/>
      <c r="AC151" s="279"/>
      <c r="AD151" s="279"/>
      <c r="AE151" s="279"/>
      <c r="AF151" s="279"/>
    </row>
    <row r="152" spans="1:32">
      <c r="A152" s="971"/>
      <c r="B152" s="971"/>
      <c r="C152" s="971"/>
      <c r="D152" s="971"/>
      <c r="E152" s="971"/>
      <c r="F152" s="972"/>
      <c r="G152" s="971"/>
      <c r="H152" s="1032"/>
      <c r="I152" s="971"/>
      <c r="J152" s="971"/>
      <c r="K152" s="279"/>
      <c r="N152" s="279"/>
      <c r="O152" s="279"/>
      <c r="P152" s="279"/>
      <c r="Q152" s="279"/>
      <c r="R152" s="279"/>
      <c r="S152" s="279"/>
      <c r="T152" s="279"/>
      <c r="U152" s="279"/>
      <c r="V152" s="279"/>
      <c r="W152" s="279"/>
      <c r="X152" s="279"/>
      <c r="Y152" s="279"/>
      <c r="Z152" s="279"/>
      <c r="AA152" s="279"/>
      <c r="AB152" s="279"/>
      <c r="AC152" s="279"/>
      <c r="AD152" s="279"/>
      <c r="AE152" s="279"/>
      <c r="AF152" s="279"/>
    </row>
    <row r="153" spans="1:32">
      <c r="A153" s="971"/>
      <c r="B153" s="971"/>
      <c r="C153" s="971"/>
      <c r="D153" s="971"/>
      <c r="E153" s="971"/>
      <c r="F153" s="972"/>
      <c r="G153" s="971"/>
      <c r="H153" s="1032"/>
      <c r="I153" s="971"/>
      <c r="J153" s="971"/>
      <c r="K153" s="279"/>
      <c r="N153" s="279"/>
      <c r="O153" s="279"/>
      <c r="P153" s="279"/>
      <c r="Q153" s="279"/>
      <c r="R153" s="279"/>
      <c r="S153" s="279"/>
      <c r="T153" s="279"/>
      <c r="U153" s="279"/>
      <c r="V153" s="279"/>
      <c r="W153" s="279"/>
      <c r="X153" s="279"/>
      <c r="Y153" s="279"/>
      <c r="Z153" s="279"/>
      <c r="AA153" s="279"/>
      <c r="AB153" s="279"/>
      <c r="AC153" s="279"/>
      <c r="AD153" s="279"/>
      <c r="AE153" s="279"/>
      <c r="AF153" s="279"/>
    </row>
    <row r="154" spans="1:32">
      <c r="A154" s="971"/>
      <c r="B154" s="971"/>
      <c r="C154" s="971"/>
      <c r="D154" s="971"/>
      <c r="E154" s="971"/>
      <c r="F154" s="972"/>
      <c r="G154" s="971"/>
      <c r="H154" s="1032"/>
      <c r="I154" s="971"/>
      <c r="J154" s="971"/>
      <c r="K154" s="279"/>
      <c r="N154" s="279"/>
      <c r="O154" s="279"/>
      <c r="P154" s="279"/>
      <c r="Q154" s="279"/>
      <c r="R154" s="279"/>
      <c r="S154" s="279"/>
      <c r="T154" s="279"/>
      <c r="U154" s="279"/>
      <c r="V154" s="279"/>
      <c r="W154" s="279"/>
      <c r="X154" s="279"/>
      <c r="Y154" s="279"/>
      <c r="Z154" s="279"/>
      <c r="AA154" s="279"/>
      <c r="AB154" s="279"/>
      <c r="AC154" s="279"/>
      <c r="AD154" s="279"/>
      <c r="AE154" s="279"/>
      <c r="AF154" s="279"/>
    </row>
    <row r="155" spans="1:32">
      <c r="A155" s="971"/>
      <c r="B155" s="971"/>
      <c r="C155" s="971"/>
      <c r="D155" s="971"/>
      <c r="E155" s="971"/>
      <c r="F155" s="972"/>
      <c r="G155" s="971"/>
      <c r="H155" s="1032"/>
      <c r="I155" s="971"/>
      <c r="J155" s="971"/>
      <c r="K155" s="279"/>
      <c r="N155" s="279"/>
      <c r="O155" s="279"/>
      <c r="P155" s="279"/>
      <c r="Q155" s="279"/>
      <c r="R155" s="279"/>
      <c r="S155" s="279"/>
      <c r="T155" s="279"/>
      <c r="U155" s="279"/>
      <c r="V155" s="279"/>
      <c r="W155" s="279"/>
      <c r="X155" s="279"/>
      <c r="Y155" s="279"/>
      <c r="Z155" s="279"/>
      <c r="AA155" s="279"/>
      <c r="AB155" s="279"/>
      <c r="AC155" s="279"/>
      <c r="AD155" s="279"/>
      <c r="AE155" s="279"/>
      <c r="AF155" s="279"/>
    </row>
    <row r="156" spans="1:32">
      <c r="A156" s="971"/>
      <c r="B156" s="971"/>
      <c r="C156" s="971"/>
      <c r="D156" s="971"/>
      <c r="E156" s="971"/>
      <c r="F156" s="972"/>
      <c r="G156" s="971"/>
      <c r="H156" s="1032"/>
      <c r="I156" s="971"/>
      <c r="J156" s="971"/>
      <c r="K156" s="279"/>
      <c r="N156" s="279"/>
      <c r="O156" s="279"/>
      <c r="P156" s="279"/>
      <c r="Q156" s="279"/>
      <c r="R156" s="279"/>
      <c r="S156" s="279"/>
      <c r="T156" s="279"/>
      <c r="U156" s="279"/>
      <c r="V156" s="279"/>
      <c r="W156" s="279"/>
      <c r="X156" s="279"/>
      <c r="Y156" s="279"/>
      <c r="Z156" s="279"/>
      <c r="AA156" s="279"/>
      <c r="AB156" s="279"/>
      <c r="AC156" s="279"/>
      <c r="AD156" s="279"/>
      <c r="AE156" s="279"/>
      <c r="AF156" s="279"/>
    </row>
    <row r="157" spans="1:32">
      <c r="A157" s="971"/>
      <c r="B157" s="971"/>
      <c r="C157" s="971"/>
      <c r="D157" s="971"/>
      <c r="E157" s="971"/>
      <c r="F157" s="972"/>
      <c r="G157" s="971"/>
      <c r="H157" s="1032"/>
      <c r="I157" s="971"/>
      <c r="J157" s="971"/>
      <c r="K157" s="279"/>
      <c r="N157" s="279"/>
      <c r="O157" s="279"/>
      <c r="P157" s="279"/>
      <c r="Q157" s="279"/>
      <c r="R157" s="279"/>
      <c r="S157" s="279"/>
      <c r="T157" s="279"/>
      <c r="U157" s="279"/>
      <c r="V157" s="279"/>
      <c r="W157" s="279"/>
      <c r="X157" s="279"/>
      <c r="Y157" s="279"/>
      <c r="Z157" s="279"/>
      <c r="AA157" s="279"/>
      <c r="AB157" s="279"/>
      <c r="AC157" s="279"/>
      <c r="AD157" s="279"/>
      <c r="AE157" s="279"/>
      <c r="AF157" s="279"/>
    </row>
    <row r="158" spans="1:32">
      <c r="A158" s="971"/>
      <c r="B158" s="971"/>
      <c r="C158" s="971"/>
      <c r="D158" s="971"/>
      <c r="E158" s="971"/>
      <c r="F158" s="973"/>
      <c r="G158" s="971"/>
      <c r="H158" s="1032"/>
      <c r="I158" s="974"/>
      <c r="J158" s="974"/>
      <c r="K158" s="279"/>
      <c r="N158" s="279"/>
      <c r="O158" s="279"/>
      <c r="P158" s="279"/>
      <c r="Q158" s="279"/>
      <c r="R158" s="279"/>
      <c r="S158" s="279"/>
      <c r="T158" s="279"/>
      <c r="U158" s="279"/>
      <c r="V158" s="279"/>
      <c r="W158" s="279"/>
      <c r="X158" s="279"/>
      <c r="Y158" s="279"/>
      <c r="Z158" s="279"/>
      <c r="AA158" s="279"/>
      <c r="AB158" s="279"/>
      <c r="AC158" s="279"/>
      <c r="AD158" s="279"/>
      <c r="AE158" s="279"/>
      <c r="AF158" s="279"/>
    </row>
    <row r="159" spans="1:32">
      <c r="A159" s="971"/>
      <c r="B159" s="971"/>
      <c r="C159" s="971"/>
      <c r="D159" s="971"/>
      <c r="E159" s="971"/>
      <c r="F159" s="973"/>
      <c r="G159" s="971"/>
      <c r="H159" s="1032"/>
      <c r="I159" s="974"/>
      <c r="J159" s="974"/>
      <c r="K159" s="279"/>
      <c r="N159" s="279"/>
      <c r="O159" s="279"/>
      <c r="P159" s="279"/>
      <c r="Q159" s="279"/>
      <c r="R159" s="279"/>
      <c r="S159" s="279"/>
      <c r="T159" s="279"/>
      <c r="U159" s="279"/>
      <c r="V159" s="279"/>
      <c r="W159" s="279"/>
      <c r="X159" s="279"/>
      <c r="Y159" s="279"/>
      <c r="Z159" s="279"/>
      <c r="AA159" s="279"/>
      <c r="AB159" s="279"/>
      <c r="AC159" s="279"/>
      <c r="AD159" s="279"/>
      <c r="AE159" s="279"/>
      <c r="AF159" s="279"/>
    </row>
    <row r="160" spans="1:32">
      <c r="A160" s="971"/>
      <c r="B160" s="971"/>
      <c r="C160" s="971"/>
      <c r="D160" s="971"/>
      <c r="E160" s="971"/>
      <c r="F160" s="973"/>
      <c r="G160" s="971"/>
      <c r="H160" s="1032"/>
      <c r="I160" s="974"/>
      <c r="J160" s="974"/>
      <c r="K160" s="279"/>
      <c r="N160" s="279"/>
      <c r="O160" s="279"/>
      <c r="P160" s="279"/>
      <c r="Q160" s="279"/>
      <c r="R160" s="279"/>
      <c r="S160" s="279"/>
      <c r="T160" s="279"/>
      <c r="U160" s="279"/>
      <c r="V160" s="279"/>
      <c r="W160" s="279"/>
      <c r="X160" s="279"/>
      <c r="Y160" s="279"/>
      <c r="Z160" s="279"/>
      <c r="AA160" s="279"/>
      <c r="AB160" s="279"/>
      <c r="AC160" s="279"/>
      <c r="AD160" s="279"/>
      <c r="AE160" s="279"/>
      <c r="AF160" s="279"/>
    </row>
    <row r="161" spans="1:32">
      <c r="A161" s="971"/>
      <c r="B161" s="971"/>
      <c r="C161" s="971"/>
      <c r="D161" s="971"/>
      <c r="E161" s="971"/>
      <c r="F161" s="973"/>
      <c r="G161" s="971"/>
      <c r="H161" s="1032"/>
      <c r="I161" s="974"/>
      <c r="J161" s="974"/>
      <c r="K161" s="279"/>
      <c r="N161" s="279"/>
      <c r="O161" s="279"/>
      <c r="P161" s="279"/>
      <c r="Q161" s="279"/>
      <c r="R161" s="279"/>
      <c r="S161" s="279"/>
      <c r="T161" s="279"/>
      <c r="U161" s="279"/>
      <c r="V161" s="279"/>
      <c r="W161" s="279"/>
      <c r="X161" s="279"/>
      <c r="Y161" s="279"/>
      <c r="Z161" s="279"/>
      <c r="AA161" s="279"/>
      <c r="AB161" s="279"/>
      <c r="AC161" s="279"/>
      <c r="AD161" s="279"/>
      <c r="AE161" s="279"/>
      <c r="AF161" s="279"/>
    </row>
    <row r="162" spans="1:32">
      <c r="A162" s="971"/>
      <c r="B162" s="971"/>
      <c r="C162" s="971"/>
      <c r="D162" s="971"/>
      <c r="E162" s="971"/>
      <c r="F162" s="973"/>
      <c r="G162" s="971"/>
      <c r="H162" s="1032"/>
      <c r="I162" s="974"/>
      <c r="J162" s="974"/>
      <c r="K162" s="279"/>
      <c r="N162" s="279"/>
      <c r="O162" s="279"/>
      <c r="P162" s="279"/>
      <c r="Q162" s="279"/>
      <c r="R162" s="279"/>
      <c r="S162" s="279"/>
      <c r="T162" s="279"/>
      <c r="U162" s="279"/>
      <c r="V162" s="279"/>
      <c r="W162" s="279"/>
      <c r="X162" s="279"/>
      <c r="Y162" s="279"/>
      <c r="Z162" s="279"/>
      <c r="AA162" s="279"/>
      <c r="AB162" s="279"/>
      <c r="AC162" s="279"/>
      <c r="AD162" s="279"/>
      <c r="AE162" s="279"/>
      <c r="AF162" s="279"/>
    </row>
    <row r="163" spans="1:32">
      <c r="A163" s="971"/>
      <c r="B163" s="971"/>
      <c r="C163" s="971"/>
      <c r="D163" s="971"/>
      <c r="E163" s="971"/>
      <c r="F163" s="973"/>
      <c r="G163" s="971"/>
      <c r="H163" s="1032"/>
      <c r="I163" s="974"/>
      <c r="J163" s="974"/>
      <c r="K163" s="279"/>
      <c r="N163" s="279"/>
      <c r="O163" s="279"/>
      <c r="P163" s="279"/>
      <c r="Q163" s="279"/>
      <c r="R163" s="279"/>
      <c r="S163" s="279"/>
      <c r="T163" s="279"/>
      <c r="U163" s="279"/>
      <c r="V163" s="279"/>
      <c r="W163" s="279"/>
      <c r="X163" s="279"/>
      <c r="Y163" s="279"/>
      <c r="Z163" s="279"/>
      <c r="AA163" s="279"/>
      <c r="AB163" s="279"/>
      <c r="AC163" s="279"/>
      <c r="AD163" s="279"/>
      <c r="AE163" s="279"/>
      <c r="AF163" s="279"/>
    </row>
    <row r="164" spans="1:32">
      <c r="A164" s="971"/>
      <c r="B164" s="971"/>
      <c r="C164" s="971"/>
      <c r="D164" s="971"/>
      <c r="E164" s="971"/>
      <c r="F164" s="973"/>
      <c r="G164" s="971"/>
      <c r="H164" s="1032"/>
      <c r="I164" s="974"/>
      <c r="J164" s="974"/>
      <c r="K164" s="279"/>
      <c r="N164" s="279"/>
      <c r="O164" s="279"/>
      <c r="P164" s="279"/>
      <c r="Q164" s="279"/>
      <c r="R164" s="279"/>
      <c r="S164" s="279"/>
      <c r="T164" s="279"/>
      <c r="U164" s="279"/>
      <c r="V164" s="279"/>
      <c r="W164" s="279"/>
      <c r="X164" s="279"/>
      <c r="Y164" s="279"/>
      <c r="Z164" s="279"/>
      <c r="AA164" s="279"/>
      <c r="AB164" s="279"/>
      <c r="AC164" s="279"/>
      <c r="AD164" s="279"/>
      <c r="AE164" s="279"/>
      <c r="AF164" s="279"/>
    </row>
    <row r="165" spans="1:32">
      <c r="A165" s="971"/>
      <c r="B165" s="971"/>
      <c r="C165" s="971"/>
      <c r="D165" s="971"/>
      <c r="E165" s="971"/>
      <c r="F165" s="973"/>
      <c r="G165" s="971"/>
      <c r="H165" s="1032"/>
      <c r="I165" s="974"/>
      <c r="J165" s="974"/>
      <c r="K165" s="279"/>
      <c r="N165" s="279"/>
      <c r="O165" s="279"/>
      <c r="P165" s="279"/>
      <c r="Q165" s="279"/>
      <c r="R165" s="279"/>
      <c r="S165" s="279"/>
      <c r="T165" s="279"/>
      <c r="U165" s="279"/>
      <c r="V165" s="279"/>
      <c r="W165" s="279"/>
      <c r="X165" s="279"/>
      <c r="Y165" s="279"/>
      <c r="Z165" s="279"/>
      <c r="AA165" s="279"/>
      <c r="AB165" s="279"/>
      <c r="AC165" s="279"/>
      <c r="AD165" s="279"/>
      <c r="AE165" s="279"/>
      <c r="AF165" s="279"/>
    </row>
    <row r="166" spans="1:32">
      <c r="A166" s="971"/>
      <c r="B166" s="971"/>
      <c r="C166" s="971"/>
      <c r="D166" s="971"/>
      <c r="E166" s="971"/>
      <c r="F166" s="973"/>
      <c r="G166" s="971"/>
      <c r="H166" s="1032"/>
      <c r="I166" s="974"/>
      <c r="J166" s="974"/>
      <c r="K166" s="279"/>
      <c r="N166" s="279"/>
      <c r="O166" s="279"/>
      <c r="P166" s="279"/>
      <c r="Q166" s="279"/>
      <c r="R166" s="279"/>
      <c r="S166" s="279"/>
      <c r="T166" s="279"/>
      <c r="U166" s="279"/>
      <c r="V166" s="279"/>
      <c r="W166" s="279"/>
      <c r="X166" s="279"/>
      <c r="Y166" s="279"/>
      <c r="Z166" s="279"/>
      <c r="AA166" s="279"/>
      <c r="AB166" s="279"/>
      <c r="AC166" s="279"/>
      <c r="AD166" s="279"/>
      <c r="AE166" s="279"/>
      <c r="AF166" s="279"/>
    </row>
    <row r="167" spans="1:32">
      <c r="A167" s="971"/>
      <c r="B167" s="971"/>
      <c r="C167" s="971"/>
      <c r="D167" s="971"/>
      <c r="E167" s="971"/>
      <c r="F167" s="973"/>
      <c r="G167" s="971"/>
      <c r="H167" s="1032"/>
      <c r="I167" s="974"/>
      <c r="J167" s="974"/>
      <c r="K167" s="279"/>
      <c r="N167" s="279"/>
      <c r="O167" s="279"/>
      <c r="P167" s="279"/>
      <c r="Q167" s="279"/>
      <c r="R167" s="279"/>
      <c r="S167" s="279"/>
      <c r="T167" s="279"/>
      <c r="U167" s="279"/>
      <c r="V167" s="279"/>
      <c r="W167" s="279"/>
      <c r="X167" s="279"/>
      <c r="Y167" s="279"/>
      <c r="Z167" s="279"/>
      <c r="AA167" s="279"/>
      <c r="AB167" s="279"/>
      <c r="AC167" s="279"/>
      <c r="AD167" s="279"/>
      <c r="AE167" s="279"/>
      <c r="AF167" s="279"/>
    </row>
    <row r="168" spans="1:32">
      <c r="A168" s="971"/>
      <c r="B168" s="971"/>
      <c r="C168" s="971"/>
      <c r="D168" s="971"/>
      <c r="E168" s="971"/>
      <c r="F168" s="973"/>
      <c r="G168" s="971"/>
      <c r="H168" s="1032"/>
      <c r="I168" s="974"/>
      <c r="J168" s="974"/>
      <c r="K168" s="279"/>
      <c r="N168" s="279"/>
      <c r="O168" s="279"/>
      <c r="P168" s="279"/>
      <c r="Q168" s="279"/>
      <c r="R168" s="279"/>
      <c r="S168" s="279"/>
      <c r="T168" s="279"/>
      <c r="U168" s="279"/>
      <c r="V168" s="279"/>
      <c r="W168" s="279"/>
      <c r="X168" s="279"/>
      <c r="Y168" s="279"/>
      <c r="Z168" s="279"/>
      <c r="AA168" s="279"/>
      <c r="AB168" s="279"/>
      <c r="AC168" s="279"/>
      <c r="AD168" s="279"/>
      <c r="AE168" s="279"/>
      <c r="AF168" s="279"/>
    </row>
    <row r="169" spans="1:32">
      <c r="A169" s="971"/>
      <c r="B169" s="971"/>
      <c r="C169" s="971"/>
      <c r="D169" s="971"/>
      <c r="E169" s="971"/>
      <c r="F169" s="973"/>
      <c r="G169" s="971"/>
      <c r="H169" s="1032"/>
      <c r="I169" s="974"/>
      <c r="J169" s="974"/>
      <c r="K169" s="279"/>
      <c r="N169" s="279"/>
      <c r="O169" s="279"/>
      <c r="P169" s="279"/>
      <c r="Q169" s="279"/>
      <c r="R169" s="279"/>
      <c r="S169" s="279"/>
      <c r="T169" s="279"/>
      <c r="U169" s="279"/>
      <c r="V169" s="279"/>
      <c r="W169" s="279"/>
      <c r="X169" s="279"/>
      <c r="Y169" s="279"/>
      <c r="Z169" s="279"/>
      <c r="AA169" s="279"/>
      <c r="AB169" s="279"/>
      <c r="AC169" s="279"/>
      <c r="AD169" s="279"/>
      <c r="AE169" s="279"/>
      <c r="AF169" s="279"/>
    </row>
    <row r="170" spans="1:32">
      <c r="A170" s="971"/>
      <c r="B170" s="971"/>
      <c r="C170" s="971"/>
      <c r="D170" s="971"/>
      <c r="E170" s="971"/>
      <c r="F170" s="973"/>
      <c r="G170" s="971"/>
      <c r="H170" s="1032"/>
      <c r="I170" s="974"/>
      <c r="J170" s="974"/>
      <c r="K170" s="279"/>
      <c r="N170" s="279"/>
      <c r="O170" s="279"/>
      <c r="P170" s="279"/>
      <c r="Q170" s="279"/>
      <c r="R170" s="279"/>
      <c r="S170" s="279"/>
      <c r="T170" s="279"/>
      <c r="U170" s="279"/>
      <c r="V170" s="279"/>
      <c r="W170" s="279"/>
      <c r="X170" s="279"/>
      <c r="Y170" s="279"/>
      <c r="Z170" s="279"/>
      <c r="AA170" s="279"/>
      <c r="AB170" s="279"/>
      <c r="AC170" s="279"/>
      <c r="AD170" s="279"/>
      <c r="AE170" s="279"/>
      <c r="AF170" s="279"/>
    </row>
    <row r="171" spans="1:32">
      <c r="A171" s="971"/>
      <c r="B171" s="971"/>
      <c r="C171" s="971"/>
      <c r="D171" s="971"/>
      <c r="E171" s="971"/>
      <c r="F171" s="973"/>
      <c r="G171" s="971"/>
      <c r="H171" s="1032"/>
      <c r="I171" s="974"/>
      <c r="J171" s="974"/>
      <c r="K171" s="279"/>
      <c r="N171" s="279"/>
      <c r="O171" s="279"/>
      <c r="P171" s="279"/>
      <c r="Q171" s="279"/>
      <c r="R171" s="279"/>
      <c r="S171" s="279"/>
      <c r="T171" s="279"/>
      <c r="U171" s="279"/>
      <c r="V171" s="279"/>
      <c r="W171" s="279"/>
      <c r="X171" s="279"/>
      <c r="Y171" s="279"/>
      <c r="Z171" s="279"/>
      <c r="AA171" s="279"/>
      <c r="AB171" s="279"/>
      <c r="AC171" s="279"/>
      <c r="AD171" s="279"/>
      <c r="AE171" s="279"/>
      <c r="AF171" s="279"/>
    </row>
    <row r="172" spans="1:32">
      <c r="A172" s="971"/>
      <c r="B172" s="971"/>
      <c r="C172" s="971"/>
      <c r="D172" s="971"/>
      <c r="E172" s="971"/>
      <c r="F172" s="973"/>
      <c r="G172" s="971"/>
      <c r="H172" s="1032"/>
      <c r="I172" s="974"/>
      <c r="J172" s="974"/>
      <c r="K172" s="279"/>
      <c r="N172" s="279"/>
      <c r="O172" s="279"/>
      <c r="P172" s="279"/>
      <c r="Q172" s="279"/>
      <c r="R172" s="279"/>
      <c r="S172" s="279"/>
      <c r="T172" s="279"/>
      <c r="U172" s="279"/>
      <c r="V172" s="279"/>
      <c r="W172" s="279"/>
      <c r="X172" s="279"/>
      <c r="Y172" s="279"/>
      <c r="Z172" s="279"/>
      <c r="AA172" s="279"/>
      <c r="AB172" s="279"/>
      <c r="AC172" s="279"/>
      <c r="AD172" s="279"/>
      <c r="AE172" s="279"/>
      <c r="AF172" s="279"/>
    </row>
    <row r="173" spans="1:32">
      <c r="A173" s="971"/>
      <c r="B173" s="971"/>
      <c r="C173" s="971"/>
      <c r="D173" s="971"/>
      <c r="E173" s="971"/>
      <c r="F173" s="973"/>
      <c r="G173" s="971"/>
      <c r="H173" s="1032"/>
      <c r="I173" s="974"/>
      <c r="J173" s="974"/>
      <c r="K173" s="279"/>
      <c r="N173" s="279"/>
      <c r="O173" s="279"/>
      <c r="P173" s="279"/>
      <c r="Q173" s="279"/>
      <c r="R173" s="279"/>
      <c r="S173" s="279"/>
      <c r="T173" s="279"/>
      <c r="U173" s="279"/>
      <c r="V173" s="279"/>
      <c r="W173" s="279"/>
      <c r="X173" s="279"/>
      <c r="Y173" s="279"/>
      <c r="Z173" s="279"/>
      <c r="AA173" s="279"/>
      <c r="AB173" s="279"/>
      <c r="AC173" s="279"/>
      <c r="AD173" s="279"/>
      <c r="AE173" s="279"/>
      <c r="AF173" s="279"/>
    </row>
    <row r="174" spans="1:32">
      <c r="A174" s="971"/>
      <c r="B174" s="971"/>
      <c r="C174" s="971"/>
      <c r="D174" s="971"/>
      <c r="E174" s="971"/>
      <c r="F174" s="973"/>
      <c r="G174" s="971"/>
      <c r="H174" s="1032"/>
      <c r="I174" s="974"/>
      <c r="J174" s="974"/>
      <c r="K174" s="279"/>
      <c r="N174" s="279"/>
      <c r="O174" s="279"/>
      <c r="P174" s="279"/>
      <c r="Q174" s="279"/>
      <c r="R174" s="279"/>
      <c r="S174" s="279"/>
      <c r="T174" s="279"/>
      <c r="U174" s="279"/>
      <c r="V174" s="279"/>
      <c r="W174" s="279"/>
      <c r="X174" s="279"/>
      <c r="Y174" s="279"/>
      <c r="Z174" s="279"/>
      <c r="AA174" s="279"/>
      <c r="AB174" s="279"/>
      <c r="AC174" s="279"/>
      <c r="AD174" s="279"/>
      <c r="AE174" s="279"/>
      <c r="AF174" s="279"/>
    </row>
    <row r="175" spans="1:32">
      <c r="A175" s="971"/>
      <c r="B175" s="971"/>
      <c r="C175" s="971"/>
      <c r="D175" s="971"/>
      <c r="E175" s="971"/>
      <c r="F175" s="973"/>
      <c r="G175" s="971"/>
      <c r="H175" s="1032"/>
      <c r="I175" s="974"/>
      <c r="J175" s="974"/>
      <c r="K175" s="279"/>
      <c r="N175" s="279"/>
      <c r="O175" s="279"/>
      <c r="P175" s="279"/>
      <c r="Q175" s="279"/>
      <c r="R175" s="279"/>
      <c r="S175" s="279"/>
      <c r="T175" s="279"/>
      <c r="U175" s="279"/>
      <c r="V175" s="279"/>
      <c r="W175" s="279"/>
      <c r="X175" s="279"/>
      <c r="Y175" s="279"/>
      <c r="Z175" s="279"/>
      <c r="AA175" s="279"/>
      <c r="AB175" s="279"/>
      <c r="AC175" s="279"/>
      <c r="AD175" s="279"/>
      <c r="AE175" s="279"/>
      <c r="AF175" s="279"/>
    </row>
  </sheetData>
  <sheetProtection algorithmName="SHA-512" hashValue="iB8na/6Tad/5QY3qr2K0YbUnaUvNzlkLok9BqxjinfZh/HPb75ShZWIjaJ1MKTugLekAAtmsUBqjXDvhMzbBcg==" saltValue="Ll8KGhjVVCsy3iukJJQvHQ==" spinCount="100000" sheet="1" formatColumns="0" formatRows="0" selectLockedCells="1"/>
  <customSheetViews>
    <customSheetView guid="{27692A7A-85BA-4DA9-9577-437354D3D238}" scale="70" fitToPage="1" printArea="1" view="pageBreakPreview">
      <selection activeCell="I107" sqref="I107"/>
      <pageMargins left="0" right="0" top="0" bottom="0" header="0" footer="0"/>
      <printOptions horizontalCentered="1"/>
      <pageSetup paperSize="9" scale="72" fitToHeight="0" orientation="landscape" r:id="rId1"/>
      <headerFooter alignWithMargins="0">
        <oddFooter>&amp;R&amp;"Book Antiqua,Bold"&amp;10Schedule-2/ Page &amp;P of &amp;N</oddFooter>
      </headerFooter>
    </customSheetView>
    <customSheetView guid="{023E95C7-CD0A-46A1-945E-64751E02EBFE}" scale="70" fitToPage="1" printArea="1" hiddenRows="1" view="pageBreakPreview" topLeftCell="A5">
      <selection activeCell="I46" sqref="I46"/>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6"/>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7"/>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9"/>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0"/>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2"/>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9"/>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1"/>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2"/>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4"/>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5"/>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483E1266-F7EB-4547-BBEC-59BD72B9AE8B}" scale="70" fitToPage="1" printArea="1" view="pageBreakPreview" topLeftCell="A4">
      <selection activeCell="I20" sqref="I20"/>
      <pageMargins left="0" right="0" top="0" bottom="0" header="0" footer="0"/>
      <printOptions horizontalCentered="1"/>
      <pageSetup paperSize="9" scale="75" fitToHeight="0" orientation="landscape" r:id="rId27"/>
      <headerFooter alignWithMargins="0">
        <oddFooter>&amp;R&amp;"Book Antiqua,Bold"&amp;10Schedule-2/ Page &amp;P of &amp;N</oddFooter>
      </headerFooter>
    </customSheetView>
    <customSheetView guid="{0DE27404-F295-4A50-BC3B-2A3EAECFCACC}" scale="70" fitToPage="1" printArea="1" view="pageBreakPreview">
      <selection activeCell="I107" sqref="I107"/>
      <pageMargins left="0" right="0" top="0" bottom="0" header="0" footer="0"/>
      <printOptions horizontalCentered="1"/>
      <pageSetup paperSize="9" scale="72" fitToHeight="0" orientation="landscape" r:id="rId28"/>
      <headerFooter alignWithMargins="0">
        <oddFooter>&amp;R&amp;"Book Antiqua,Bold"&amp;10Schedule-2/ Page &amp;P of &amp;N</oddFooter>
      </headerFooter>
    </customSheetView>
  </customSheetViews>
  <mergeCells count="15">
    <mergeCell ref="A6:D6"/>
    <mergeCell ref="B93:J93"/>
    <mergeCell ref="H95:I95"/>
    <mergeCell ref="A3:J3"/>
    <mergeCell ref="R3:S3"/>
    <mergeCell ref="A4:J4"/>
    <mergeCell ref="A7:H7"/>
    <mergeCell ref="C8:E8"/>
    <mergeCell ref="H96:I96"/>
    <mergeCell ref="A88:J88"/>
    <mergeCell ref="C11:E11"/>
    <mergeCell ref="C9:E9"/>
    <mergeCell ref="I15:J15"/>
    <mergeCell ref="A13:J13"/>
    <mergeCell ref="C10:E10"/>
  </mergeCells>
  <phoneticPr fontId="2" type="noConversion"/>
  <conditionalFormatting sqref="I18:I87">
    <cfRule type="expression" dxfId="70" priority="3248" stopIfTrue="1">
      <formula>F18&gt;0</formula>
    </cfRule>
  </conditionalFormatting>
  <conditionalFormatting sqref="I18:I41">
    <cfRule type="cellIs" dxfId="69" priority="3247" stopIfTrue="1" operator="equal">
      <formula>"a"</formula>
    </cfRule>
  </conditionalFormatting>
  <conditionalFormatting sqref="I18:I87">
    <cfRule type="expression" dxfId="68" priority="3246" stopIfTrue="1">
      <formula>H18&gt;0</formula>
    </cfRule>
  </conditionalFormatting>
  <conditionalFormatting sqref="I42:I87">
    <cfRule type="cellIs" dxfId="67" priority="20" stopIfTrue="1" operator="equal">
      <formula>"a"</formula>
    </cfRule>
  </conditionalFormatting>
  <dataValidations count="1">
    <dataValidation type="decimal" operator="greaterThan" allowBlank="1" showInputMessage="1" showErrorMessage="1" sqref="I18:I65 I66:I87" xr:uid="{00000000-0002-0000-0600-000000000000}">
      <formula1>0</formula1>
    </dataValidation>
  </dataValidations>
  <printOptions horizontalCentered="1"/>
  <pageMargins left="0.25" right="0.25" top="0.25" bottom="0.25" header="0.05" footer="0.05"/>
  <pageSetup paperSize="9" scale="72"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Specification No.: CC/NT/W-TW/DOM/A04/25/01234</v>
      </c>
      <c r="B1" s="60"/>
      <c r="C1" s="61"/>
      <c r="D1" s="61"/>
      <c r="E1" s="7"/>
      <c r="F1" s="8" t="s">
        <v>223</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188" t="str">
        <f>Cover!$B$2</f>
        <v xml:space="preserve">Transmission Line Package TL01 for construction of 132kV D/C (Single HTLS Equivalent Panther) Transmission line from Rammam-III HEP to POWERGRID Rangpo Substation under Consultancy services to NTPC Ltd. </v>
      </c>
      <c r="B3" s="1188"/>
      <c r="C3" s="1188"/>
      <c r="D3" s="1188"/>
      <c r="E3" s="1188"/>
      <c r="F3" s="1188"/>
      <c r="G3" s="358"/>
      <c r="H3" s="374"/>
      <c r="I3" s="250"/>
      <c r="J3" s="183"/>
      <c r="K3" s="183" t="s">
        <v>224</v>
      </c>
      <c r="L3" s="183"/>
      <c r="M3" s="183">
        <f>IF(ISERROR(#REF!/('Sch-6'!D14+'Sch-6'!D16+'Sch-6'!D18)),0,#REF!/( 'Sch-6'!D14+'Sch-6'!D16+'Sch-6'!D18))</f>
        <v>0</v>
      </c>
      <c r="N3" s="183"/>
      <c r="O3" s="188"/>
      <c r="P3" s="189"/>
      <c r="Q3" s="189"/>
      <c r="R3" s="189"/>
      <c r="S3" s="183"/>
      <c r="T3" s="188"/>
      <c r="U3" s="183"/>
      <c r="V3" s="183"/>
      <c r="W3" s="1217"/>
      <c r="X3" s="1217"/>
      <c r="Y3" s="183"/>
      <c r="Z3" s="183"/>
      <c r="AA3" s="183"/>
      <c r="AB3" s="183"/>
      <c r="AC3" s="183"/>
      <c r="AD3" s="183"/>
      <c r="AE3" s="183"/>
      <c r="AF3" s="183"/>
      <c r="AG3" s="183"/>
      <c r="AH3" s="183"/>
      <c r="AI3" s="183"/>
      <c r="AJ3" s="183"/>
      <c r="AK3" s="183"/>
      <c r="AL3" s="183"/>
      <c r="AM3" s="183"/>
      <c r="AN3" s="183"/>
      <c r="AO3" s="183"/>
    </row>
    <row r="4" spans="1:41" s="322" customFormat="1" ht="21.95" customHeight="1">
      <c r="A4" s="1189" t="s">
        <v>225</v>
      </c>
      <c r="B4" s="1189"/>
      <c r="C4" s="1189"/>
      <c r="D4" s="1189"/>
      <c r="E4" s="1189"/>
      <c r="F4" s="1189"/>
      <c r="G4" s="190"/>
      <c r="H4" s="1"/>
      <c r="I4" s="1"/>
      <c r="J4" s="1"/>
      <c r="K4" s="4" t="s">
        <v>226</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066"/>
      <c r="B5" s="1067"/>
      <c r="C5" s="1068"/>
      <c r="D5" s="1068"/>
      <c r="E5" s="1068"/>
      <c r="F5" s="1"/>
      <c r="G5" s="183"/>
      <c r="H5" s="1"/>
      <c r="I5" s="1"/>
      <c r="J5" s="1"/>
      <c r="K5" s="4" t="s">
        <v>227</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91</v>
      </c>
      <c r="F6" s="1"/>
      <c r="G6" s="191"/>
      <c r="H6" s="1"/>
      <c r="I6" s="1"/>
      <c r="J6" s="1"/>
      <c r="K6" s="4" t="s">
        <v>228</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18" t="str">
        <f>'Sch-1'!A7</f>
        <v/>
      </c>
      <c r="B7" s="1218"/>
      <c r="C7" s="1218"/>
      <c r="D7" s="1218"/>
      <c r="E7" s="302" t="str">
        <f>'Sch-1'!M7</f>
        <v>Contracts Services, 3rd Floor</v>
      </c>
      <c r="F7" s="1"/>
      <c r="G7" s="191"/>
      <c r="H7" s="1"/>
      <c r="I7" s="1"/>
      <c r="J7" s="1"/>
      <c r="K7" s="4" t="s">
        <v>229</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93</v>
      </c>
      <c r="B8" s="1219" t="str">
        <f>IF('Sch-1'!C8=0, "", 'Sch-1'!C8)</f>
        <v/>
      </c>
      <c r="C8" s="1219"/>
      <c r="D8" s="1219"/>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95</v>
      </c>
      <c r="B9" s="1219" t="str">
        <f>IF('Sch-1'!C9=0, "", 'Sch-1'!C9)</f>
        <v/>
      </c>
      <c r="C9" s="1219"/>
      <c r="D9" s="1219"/>
      <c r="E9" s="302" t="str">
        <f>'Sch-1'!M9</f>
        <v>"Saudamini", Plot No.-2</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1061"/>
      <c r="B10" s="1220" t="str">
        <f>IF('Sch-1'!C10=0, "", 'Sch-1'!C10)</f>
        <v/>
      </c>
      <c r="C10" s="1220"/>
      <c r="D10" s="1220"/>
      <c r="E10" s="1069" t="str">
        <f>'Sch-1'!M10</f>
        <v xml:space="preserve">Sector-29, </v>
      </c>
      <c r="F10" s="1"/>
      <c r="G10" s="191"/>
      <c r="H10" s="1"/>
      <c r="I10" s="1"/>
      <c r="J10" s="1"/>
      <c r="K10" s="4" t="s">
        <v>230</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1061"/>
      <c r="B11" s="1220" t="str">
        <f>IF('Sch-1'!C11=0, "", 'Sch-1'!C11)</f>
        <v/>
      </c>
      <c r="C11" s="1220"/>
      <c r="D11" s="1220"/>
      <c r="E11" s="1069" t="str">
        <f>'Sch-1'!M11</f>
        <v>Gurgaon (Haryana) - 122001</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1061"/>
      <c r="B12" s="1070"/>
      <c r="C12" s="1070"/>
      <c r="D12" s="1070"/>
      <c r="E12" s="1069"/>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1061"/>
      <c r="B13" s="31"/>
      <c r="C13" s="31"/>
      <c r="D13" s="31"/>
      <c r="E13" s="31"/>
      <c r="F13" s="8" t="s">
        <v>101</v>
      </c>
      <c r="G13" s="192"/>
      <c r="H13" s="1"/>
      <c r="I13" s="1"/>
      <c r="J13" s="1"/>
      <c r="K13" s="1"/>
      <c r="L13" s="1186" t="s">
        <v>231</v>
      </c>
      <c r="M13" s="1186"/>
      <c r="N13" s="6" t="s">
        <v>209</v>
      </c>
      <c r="O13" s="1186" t="s">
        <v>232</v>
      </c>
      <c r="P13" s="1186"/>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103</v>
      </c>
      <c r="B14" s="14" t="s">
        <v>213</v>
      </c>
      <c r="C14" s="72" t="s">
        <v>113</v>
      </c>
      <c r="D14" s="72" t="s">
        <v>214</v>
      </c>
      <c r="E14" s="73" t="s">
        <v>233</v>
      </c>
      <c r="F14" s="73" t="s">
        <v>234</v>
      </c>
      <c r="G14" s="183"/>
      <c r="H14" s="1"/>
      <c r="I14" s="1"/>
      <c r="J14" s="1"/>
      <c r="K14" s="1"/>
      <c r="L14" s="301" t="s">
        <v>233</v>
      </c>
      <c r="M14" s="301" t="s">
        <v>234</v>
      </c>
      <c r="N14" s="6"/>
      <c r="O14" s="301" t="s">
        <v>233</v>
      </c>
      <c r="P14" s="301" t="s">
        <v>234</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202</v>
      </c>
      <c r="G15" s="194"/>
      <c r="H15" s="1"/>
      <c r="I15" s="1"/>
      <c r="J15" s="1"/>
      <c r="K15" s="1"/>
      <c r="L15" s="187">
        <v>5</v>
      </c>
      <c r="M15" s="187" t="s">
        <v>202</v>
      </c>
      <c r="N15" s="6"/>
      <c r="O15" s="187">
        <v>5</v>
      </c>
      <c r="P15" s="187" t="s">
        <v>202</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20" t="e">
        <f>'Sch-2'!#REF!</f>
        <v>#REF!</v>
      </c>
      <c r="B16" s="520" t="e">
        <f>'Sch-2'!#REF!</f>
        <v>#REF!</v>
      </c>
      <c r="C16" s="520"/>
      <c r="D16" s="520"/>
      <c r="E16" s="385"/>
      <c r="F16" s="385"/>
      <c r="G16" s="437"/>
    </row>
    <row r="17" spans="1:7" s="436" customFormat="1" ht="21" customHeight="1">
      <c r="A17" s="520" t="e">
        <f>'Sch-2'!#REF!</f>
        <v>#REF!</v>
      </c>
      <c r="B17" s="520" t="e">
        <f>'Sch-2'!#REF!</f>
        <v>#REF!</v>
      </c>
      <c r="C17" s="520" t="e">
        <f>'Sch-2'!#REF!</f>
        <v>#REF!</v>
      </c>
      <c r="D17" s="520" t="e">
        <f>'Sch-2'!#REF!</f>
        <v>#REF!</v>
      </c>
      <c r="E17" s="385" t="e">
        <f>'Sch-2'!#REF!</f>
        <v>#REF!</v>
      </c>
      <c r="F17" s="385" t="e">
        <f t="shared" ref="F17:F54" si="0">IF(E17=0, "Included", IF(ISERROR(D17*E17), E17, D17*E17))</f>
        <v>#REF!</v>
      </c>
      <c r="G17" s="438"/>
    </row>
    <row r="18" spans="1:7" s="436" customFormat="1" ht="21" customHeight="1">
      <c r="A18" s="520"/>
      <c r="B18" s="520"/>
      <c r="C18" s="520"/>
      <c r="D18" s="520"/>
      <c r="E18" s="385"/>
      <c r="F18" s="385"/>
      <c r="G18" s="438"/>
    </row>
    <row r="19" spans="1:7" s="436" customFormat="1" ht="21" customHeight="1">
      <c r="A19" s="520" t="e">
        <f>'Sch-2'!#REF!</f>
        <v>#REF!</v>
      </c>
      <c r="B19" s="520" t="e">
        <f>'Sch-2'!#REF!</f>
        <v>#REF!</v>
      </c>
      <c r="C19" s="520" t="e">
        <f>'Sch-2'!#REF!</f>
        <v>#REF!</v>
      </c>
      <c r="D19" s="520" t="e">
        <f>'Sch-2'!#REF!</f>
        <v>#REF!</v>
      </c>
      <c r="E19" s="385" t="e">
        <f>'Sch-2'!#REF!</f>
        <v>#REF!</v>
      </c>
      <c r="F19" s="385" t="e">
        <f t="shared" si="0"/>
        <v>#REF!</v>
      </c>
      <c r="G19" s="438"/>
    </row>
    <row r="20" spans="1:7" s="435" customFormat="1" ht="67.5" customHeight="1">
      <c r="A20" s="520"/>
      <c r="B20" s="520"/>
      <c r="C20" s="520"/>
      <c r="D20" s="520"/>
      <c r="E20" s="385"/>
      <c r="F20" s="385"/>
      <c r="G20" s="437"/>
    </row>
    <row r="21" spans="1:7" s="436" customFormat="1" ht="21" customHeight="1">
      <c r="A21" s="520" t="e">
        <f>'Sch-2'!#REF!</f>
        <v>#REF!</v>
      </c>
      <c r="B21" s="520" t="e">
        <f>'Sch-2'!#REF!</f>
        <v>#REF!</v>
      </c>
      <c r="C21" s="520"/>
      <c r="D21" s="520"/>
      <c r="E21" s="385"/>
      <c r="F21" s="385"/>
      <c r="G21" s="438"/>
    </row>
    <row r="22" spans="1:7" s="436" customFormat="1" ht="21" customHeight="1">
      <c r="A22" s="520" t="e">
        <f>'Sch-2'!#REF!</f>
        <v>#REF!</v>
      </c>
      <c r="B22" s="520" t="e">
        <f>'Sch-2'!#REF!</f>
        <v>#REF!</v>
      </c>
      <c r="C22" s="520" t="e">
        <f>'Sch-2'!#REF!</f>
        <v>#REF!</v>
      </c>
      <c r="D22" s="520" t="e">
        <f>'Sch-2'!#REF!</f>
        <v>#REF!</v>
      </c>
      <c r="E22" s="385" t="e">
        <f>'Sch-2'!#REF!</f>
        <v>#REF!</v>
      </c>
      <c r="F22" s="385" t="e">
        <f t="shared" si="0"/>
        <v>#REF!</v>
      </c>
      <c r="G22" s="438"/>
    </row>
    <row r="23" spans="1:7" s="436" customFormat="1" ht="21" customHeight="1">
      <c r="A23" s="520" t="e">
        <f>'Sch-2'!#REF!</f>
        <v>#REF!</v>
      </c>
      <c r="B23" s="520" t="e">
        <f>'Sch-2'!#REF!</f>
        <v>#REF!</v>
      </c>
      <c r="C23" s="520" t="e">
        <f>'Sch-2'!#REF!</f>
        <v>#REF!</v>
      </c>
      <c r="D23" s="520" t="e">
        <f>'Sch-2'!#REF!</f>
        <v>#REF!</v>
      </c>
      <c r="E23" s="385" t="e">
        <f>'Sch-2'!#REF!</f>
        <v>#REF!</v>
      </c>
      <c r="F23" s="385" t="e">
        <f t="shared" si="0"/>
        <v>#REF!</v>
      </c>
      <c r="G23" s="438"/>
    </row>
    <row r="24" spans="1:7" s="435" customFormat="1">
      <c r="A24" s="520"/>
      <c r="B24" s="520"/>
      <c r="C24" s="520"/>
      <c r="D24" s="520"/>
      <c r="E24" s="385"/>
      <c r="F24" s="385"/>
      <c r="G24" s="437"/>
    </row>
    <row r="25" spans="1:7" s="436" customFormat="1" ht="19.5" customHeight="1">
      <c r="A25" s="520" t="e">
        <f>'Sch-2'!#REF!</f>
        <v>#REF!</v>
      </c>
      <c r="B25" s="520" t="e">
        <f>'Sch-2'!#REF!</f>
        <v>#REF!</v>
      </c>
      <c r="C25" s="520"/>
      <c r="D25" s="520"/>
      <c r="E25" s="385"/>
      <c r="F25" s="385"/>
      <c r="G25" s="438"/>
    </row>
    <row r="26" spans="1:7" s="436" customFormat="1" ht="18.75" customHeight="1">
      <c r="A26" s="520" t="e">
        <f>'Sch-2'!#REF!</f>
        <v>#REF!</v>
      </c>
      <c r="B26" s="520" t="e">
        <f>'Sch-2'!#REF!</f>
        <v>#REF!</v>
      </c>
      <c r="C26" s="520" t="e">
        <f>'Sch-2'!#REF!</f>
        <v>#REF!</v>
      </c>
      <c r="D26" s="520" t="e">
        <f>'Sch-2'!#REF!</f>
        <v>#REF!</v>
      </c>
      <c r="E26" s="385" t="e">
        <f>'Sch-2'!#REF!</f>
        <v>#REF!</v>
      </c>
      <c r="F26" s="385" t="e">
        <f t="shared" si="0"/>
        <v>#REF!</v>
      </c>
      <c r="G26" s="438"/>
    </row>
    <row r="27" spans="1:7" s="435" customFormat="1" ht="21.75" customHeight="1">
      <c r="A27" s="520" t="e">
        <f>'Sch-2'!#REF!</f>
        <v>#REF!</v>
      </c>
      <c r="B27" s="520" t="e">
        <f>'Sch-2'!#REF!</f>
        <v>#REF!</v>
      </c>
      <c r="C27" s="520" t="e">
        <f>'Sch-2'!#REF!</f>
        <v>#REF!</v>
      </c>
      <c r="D27" s="520" t="e">
        <f>'Sch-2'!#REF!</f>
        <v>#REF!</v>
      </c>
      <c r="E27" s="385" t="e">
        <f>'Sch-2'!#REF!</f>
        <v>#REF!</v>
      </c>
      <c r="F27" s="385" t="e">
        <f t="shared" si="0"/>
        <v>#REF!</v>
      </c>
      <c r="G27" s="437"/>
    </row>
    <row r="28" spans="1:7" s="436" customFormat="1" ht="17.25" customHeight="1">
      <c r="A28" s="520" t="e">
        <f>'Sch-2'!#REF!</f>
        <v>#REF!</v>
      </c>
      <c r="B28" s="520" t="e">
        <f>'Sch-2'!#REF!</f>
        <v>#REF!</v>
      </c>
      <c r="C28" s="520" t="e">
        <f>'Sch-2'!#REF!</f>
        <v>#REF!</v>
      </c>
      <c r="D28" s="520" t="e">
        <f>'Sch-2'!#REF!</f>
        <v>#REF!</v>
      </c>
      <c r="E28" s="385" t="e">
        <f>'Sch-2'!#REF!</f>
        <v>#REF!</v>
      </c>
      <c r="F28" s="385" t="e">
        <f t="shared" si="0"/>
        <v>#REF!</v>
      </c>
      <c r="G28" s="438"/>
    </row>
    <row r="29" spans="1:7" s="436" customFormat="1" ht="17.25" customHeight="1">
      <c r="A29" s="520" t="e">
        <f>'Sch-2'!#REF!</f>
        <v>#REF!</v>
      </c>
      <c r="B29" s="520" t="e">
        <f>'Sch-2'!#REF!</f>
        <v>#REF!</v>
      </c>
      <c r="C29" s="520" t="e">
        <f>'Sch-2'!#REF!</f>
        <v>#REF!</v>
      </c>
      <c r="D29" s="520" t="e">
        <f>'Sch-2'!#REF!</f>
        <v>#REF!</v>
      </c>
      <c r="E29" s="385" t="e">
        <f>'Sch-2'!#REF!</f>
        <v>#REF!</v>
      </c>
      <c r="F29" s="385" t="e">
        <f t="shared" si="0"/>
        <v>#REF!</v>
      </c>
      <c r="G29" s="438"/>
    </row>
    <row r="30" spans="1:7" s="436" customFormat="1" ht="17.25" customHeight="1">
      <c r="A30" s="520" t="e">
        <f>'Sch-2'!#REF!</f>
        <v>#REF!</v>
      </c>
      <c r="B30" s="520" t="e">
        <f>'Sch-2'!#REF!</f>
        <v>#REF!</v>
      </c>
      <c r="C30" s="520" t="e">
        <f>'Sch-2'!#REF!</f>
        <v>#REF!</v>
      </c>
      <c r="D30" s="520" t="e">
        <f>'Sch-2'!#REF!</f>
        <v>#REF!</v>
      </c>
      <c r="E30" s="385" t="e">
        <f>'Sch-2'!#REF!</f>
        <v>#REF!</v>
      </c>
      <c r="F30" s="385" t="e">
        <f t="shared" si="0"/>
        <v>#REF!</v>
      </c>
      <c r="G30" s="438"/>
    </row>
    <row r="31" spans="1:7" s="436" customFormat="1" ht="17.25" customHeight="1">
      <c r="A31" s="520" t="e">
        <f>'Sch-2'!#REF!</f>
        <v>#REF!</v>
      </c>
      <c r="B31" s="520" t="e">
        <f>'Sch-2'!#REF!</f>
        <v>#REF!</v>
      </c>
      <c r="C31" s="520" t="e">
        <f>'Sch-2'!#REF!</f>
        <v>#REF!</v>
      </c>
      <c r="D31" s="520" t="e">
        <f>'Sch-2'!#REF!</f>
        <v>#REF!</v>
      </c>
      <c r="E31" s="385" t="e">
        <f>'Sch-2'!#REF!</f>
        <v>#REF!</v>
      </c>
      <c r="F31" s="385" t="e">
        <f t="shared" si="0"/>
        <v>#REF!</v>
      </c>
      <c r="G31" s="438"/>
    </row>
    <row r="32" spans="1:7" s="436" customFormat="1" ht="17.25" customHeight="1">
      <c r="A32" s="520"/>
      <c r="B32" s="520"/>
      <c r="C32" s="520"/>
      <c r="D32" s="520"/>
      <c r="E32" s="385"/>
      <c r="F32" s="385"/>
      <c r="G32" s="438"/>
    </row>
    <row r="33" spans="1:7" s="436" customFormat="1" ht="17.25" customHeight="1">
      <c r="A33" s="520" t="e">
        <f>'Sch-2'!#REF!</f>
        <v>#REF!</v>
      </c>
      <c r="B33" s="520" t="e">
        <f>'Sch-2'!#REF!</f>
        <v>#REF!</v>
      </c>
      <c r="C33" s="520"/>
      <c r="D33" s="520"/>
      <c r="E33" s="385"/>
      <c r="F33" s="385"/>
      <c r="G33" s="438"/>
    </row>
    <row r="34" spans="1:7" s="436" customFormat="1" ht="17.25" customHeight="1">
      <c r="A34" s="520" t="e">
        <f>'Sch-2'!#REF!</f>
        <v>#REF!</v>
      </c>
      <c r="B34" s="520" t="e">
        <f>'Sch-2'!#REF!</f>
        <v>#REF!</v>
      </c>
      <c r="C34" s="520" t="e">
        <f>'Sch-2'!#REF!</f>
        <v>#REF!</v>
      </c>
      <c r="D34" s="520" t="e">
        <f>'Sch-2'!#REF!</f>
        <v>#REF!</v>
      </c>
      <c r="E34" s="385" t="e">
        <f>'Sch-2'!#REF!</f>
        <v>#REF!</v>
      </c>
      <c r="F34" s="385" t="e">
        <f t="shared" si="0"/>
        <v>#REF!</v>
      </c>
      <c r="G34" s="438"/>
    </row>
    <row r="35" spans="1:7" s="436" customFormat="1" ht="17.25" customHeight="1">
      <c r="A35" s="520"/>
      <c r="B35" s="520"/>
      <c r="C35" s="520"/>
      <c r="D35" s="520"/>
      <c r="E35" s="385"/>
      <c r="F35" s="385"/>
      <c r="G35" s="438"/>
    </row>
    <row r="36" spans="1:7" s="436" customFormat="1" ht="17.25" customHeight="1">
      <c r="A36" s="520" t="e">
        <f>'Sch-2'!#REF!</f>
        <v>#REF!</v>
      </c>
      <c r="B36" s="520" t="e">
        <f>'Sch-2'!#REF!</f>
        <v>#REF!</v>
      </c>
      <c r="C36" s="520"/>
      <c r="D36" s="520"/>
      <c r="E36" s="385"/>
      <c r="F36" s="385"/>
      <c r="G36" s="438"/>
    </row>
    <row r="37" spans="1:7" s="436" customFormat="1" ht="17.25" customHeight="1">
      <c r="A37" s="520" t="e">
        <f>'Sch-2'!#REF!</f>
        <v>#REF!</v>
      </c>
      <c r="B37" s="520" t="e">
        <f>'Sch-2'!#REF!</f>
        <v>#REF!</v>
      </c>
      <c r="C37" s="520" t="e">
        <f>'Sch-2'!#REF!</f>
        <v>#REF!</v>
      </c>
      <c r="D37" s="520" t="e">
        <f>'Sch-2'!#REF!</f>
        <v>#REF!</v>
      </c>
      <c r="E37" s="385" t="e">
        <f>'Sch-2'!#REF!</f>
        <v>#REF!</v>
      </c>
      <c r="F37" s="385" t="e">
        <f t="shared" si="0"/>
        <v>#REF!</v>
      </c>
      <c r="G37" s="438"/>
    </row>
    <row r="38" spans="1:7" s="436" customFormat="1" ht="17.25" customHeight="1">
      <c r="A38" s="520" t="e">
        <f>'Sch-2'!#REF!</f>
        <v>#REF!</v>
      </c>
      <c r="B38" s="520" t="e">
        <f>'Sch-2'!#REF!</f>
        <v>#REF!</v>
      </c>
      <c r="C38" s="520" t="e">
        <f>'Sch-2'!#REF!</f>
        <v>#REF!</v>
      </c>
      <c r="D38" s="520" t="e">
        <f>'Sch-2'!#REF!</f>
        <v>#REF!</v>
      </c>
      <c r="E38" s="385" t="e">
        <f>'Sch-2'!#REF!</f>
        <v>#REF!</v>
      </c>
      <c r="F38" s="385" t="e">
        <f t="shared" si="0"/>
        <v>#REF!</v>
      </c>
      <c r="G38" s="438"/>
    </row>
    <row r="39" spans="1:7" s="436" customFormat="1" ht="17.25" customHeight="1">
      <c r="A39" s="520" t="e">
        <f>'Sch-2'!#REF!</f>
        <v>#REF!</v>
      </c>
      <c r="B39" s="520" t="e">
        <f>'Sch-2'!#REF!</f>
        <v>#REF!</v>
      </c>
      <c r="C39" s="520" t="e">
        <f>'Sch-2'!#REF!</f>
        <v>#REF!</v>
      </c>
      <c r="D39" s="520" t="e">
        <f>'Sch-2'!#REF!</f>
        <v>#REF!</v>
      </c>
      <c r="E39" s="385" t="e">
        <f>'Sch-2'!#REF!</f>
        <v>#REF!</v>
      </c>
      <c r="F39" s="385" t="e">
        <f t="shared" si="0"/>
        <v>#REF!</v>
      </c>
      <c r="G39" s="438"/>
    </row>
    <row r="40" spans="1:7" s="436" customFormat="1" ht="17.25" customHeight="1">
      <c r="A40" s="520" t="e">
        <f>'Sch-2'!#REF!</f>
        <v>#REF!</v>
      </c>
      <c r="B40" s="520" t="e">
        <f>'Sch-2'!#REF!</f>
        <v>#REF!</v>
      </c>
      <c r="C40" s="520" t="e">
        <f>'Sch-2'!#REF!</f>
        <v>#REF!</v>
      </c>
      <c r="D40" s="520" t="e">
        <f>'Sch-2'!#REF!</f>
        <v>#REF!</v>
      </c>
      <c r="E40" s="385" t="e">
        <f>'Sch-2'!#REF!</f>
        <v>#REF!</v>
      </c>
      <c r="F40" s="385" t="e">
        <f t="shared" si="0"/>
        <v>#REF!</v>
      </c>
      <c r="G40" s="438"/>
    </row>
    <row r="41" spans="1:7" s="436" customFormat="1" ht="17.25" customHeight="1">
      <c r="A41" s="520"/>
      <c r="B41" s="520"/>
      <c r="C41" s="520"/>
      <c r="D41" s="520"/>
      <c r="E41" s="385"/>
      <c r="F41" s="385"/>
      <c r="G41" s="438"/>
    </row>
    <row r="42" spans="1:7" s="436" customFormat="1" ht="17.25" customHeight="1">
      <c r="A42" s="520" t="e">
        <f>'Sch-2'!#REF!</f>
        <v>#REF!</v>
      </c>
      <c r="B42" s="520" t="e">
        <f>'Sch-2'!#REF!</f>
        <v>#REF!</v>
      </c>
      <c r="C42" s="520"/>
      <c r="D42" s="520"/>
      <c r="E42" s="385"/>
      <c r="F42" s="385"/>
      <c r="G42" s="438"/>
    </row>
    <row r="43" spans="1:7" s="436" customFormat="1" ht="17.25" customHeight="1">
      <c r="A43" s="520" t="e">
        <f>'Sch-2'!#REF!</f>
        <v>#REF!</v>
      </c>
      <c r="B43" s="520" t="e">
        <f>'Sch-2'!#REF!</f>
        <v>#REF!</v>
      </c>
      <c r="C43" s="520" t="e">
        <f>'Sch-2'!#REF!</f>
        <v>#REF!</v>
      </c>
      <c r="D43" s="520" t="e">
        <f>'Sch-2'!#REF!</f>
        <v>#REF!</v>
      </c>
      <c r="E43" s="385" t="e">
        <f>'Sch-2'!#REF!</f>
        <v>#REF!</v>
      </c>
      <c r="F43" s="385" t="e">
        <f t="shared" si="0"/>
        <v>#REF!</v>
      </c>
      <c r="G43" s="438"/>
    </row>
    <row r="44" spans="1:7" s="436" customFormat="1" ht="17.25" customHeight="1">
      <c r="A44" s="520" t="e">
        <f>'Sch-2'!#REF!</f>
        <v>#REF!</v>
      </c>
      <c r="B44" s="520" t="e">
        <f>'Sch-2'!#REF!</f>
        <v>#REF!</v>
      </c>
      <c r="C44" s="520" t="e">
        <f>'Sch-2'!#REF!</f>
        <v>#REF!</v>
      </c>
      <c r="D44" s="520" t="e">
        <f>'Sch-2'!#REF!</f>
        <v>#REF!</v>
      </c>
      <c r="E44" s="385" t="e">
        <f>'Sch-2'!#REF!</f>
        <v>#REF!</v>
      </c>
      <c r="F44" s="385" t="e">
        <f t="shared" si="0"/>
        <v>#REF!</v>
      </c>
      <c r="G44" s="438"/>
    </row>
    <row r="45" spans="1:7" s="436" customFormat="1" ht="17.25" customHeight="1">
      <c r="A45" s="520" t="e">
        <f>'Sch-2'!#REF!</f>
        <v>#REF!</v>
      </c>
      <c r="B45" s="520" t="e">
        <f>'Sch-2'!#REF!</f>
        <v>#REF!</v>
      </c>
      <c r="C45" s="520" t="e">
        <f>'Sch-2'!#REF!</f>
        <v>#REF!</v>
      </c>
      <c r="D45" s="520" t="e">
        <f>'Sch-2'!#REF!</f>
        <v>#REF!</v>
      </c>
      <c r="E45" s="385" t="e">
        <f>'Sch-2'!#REF!</f>
        <v>#REF!</v>
      </c>
      <c r="F45" s="385" t="e">
        <f t="shared" si="0"/>
        <v>#REF!</v>
      </c>
      <c r="G45" s="438"/>
    </row>
    <row r="46" spans="1:7" s="436" customFormat="1" ht="17.25" customHeight="1">
      <c r="A46" s="520" t="e">
        <f>'Sch-2'!#REF!</f>
        <v>#REF!</v>
      </c>
      <c r="B46" s="520" t="e">
        <f>'Sch-2'!#REF!</f>
        <v>#REF!</v>
      </c>
      <c r="C46" s="520" t="e">
        <f>'Sch-2'!#REF!</f>
        <v>#REF!</v>
      </c>
      <c r="D46" s="520" t="e">
        <f>'Sch-2'!#REF!</f>
        <v>#REF!</v>
      </c>
      <c r="E46" s="385" t="e">
        <f>'Sch-2'!#REF!</f>
        <v>#REF!</v>
      </c>
      <c r="F46" s="385" t="e">
        <f t="shared" si="0"/>
        <v>#REF!</v>
      </c>
      <c r="G46" s="438"/>
    </row>
    <row r="47" spans="1:7" s="436" customFormat="1" ht="17.25" customHeight="1">
      <c r="A47" s="520" t="e">
        <f>'Sch-2'!#REF!</f>
        <v>#REF!</v>
      </c>
      <c r="B47" s="520" t="e">
        <f>'Sch-2'!#REF!</f>
        <v>#REF!</v>
      </c>
      <c r="C47" s="520" t="e">
        <f>'Sch-2'!#REF!</f>
        <v>#REF!</v>
      </c>
      <c r="D47" s="520" t="e">
        <f>'Sch-2'!#REF!</f>
        <v>#REF!</v>
      </c>
      <c r="E47" s="385" t="e">
        <f>'Sch-2'!#REF!</f>
        <v>#REF!</v>
      </c>
      <c r="F47" s="385" t="e">
        <f t="shared" si="0"/>
        <v>#REF!</v>
      </c>
      <c r="G47" s="438"/>
    </row>
    <row r="48" spans="1:7" s="436" customFormat="1" ht="17.25" customHeight="1">
      <c r="A48" s="520" t="e">
        <f>'Sch-2'!#REF!</f>
        <v>#REF!</v>
      </c>
      <c r="B48" s="520" t="e">
        <f>'Sch-2'!#REF!</f>
        <v>#REF!</v>
      </c>
      <c r="C48" s="520" t="e">
        <f>'Sch-2'!#REF!</f>
        <v>#REF!</v>
      </c>
      <c r="D48" s="520" t="e">
        <f>'Sch-2'!#REF!</f>
        <v>#REF!</v>
      </c>
      <c r="E48" s="385" t="e">
        <f>'Sch-2'!#REF!</f>
        <v>#REF!</v>
      </c>
      <c r="F48" s="385" t="e">
        <f t="shared" si="0"/>
        <v>#REF!</v>
      </c>
      <c r="G48" s="438"/>
    </row>
    <row r="49" spans="1:7" s="436" customFormat="1" ht="17.25" customHeight="1">
      <c r="A49" s="520" t="e">
        <f>'Sch-2'!#REF!</f>
        <v>#REF!</v>
      </c>
      <c r="B49" s="520" t="e">
        <f>'Sch-2'!#REF!</f>
        <v>#REF!</v>
      </c>
      <c r="C49" s="520" t="e">
        <f>'Sch-2'!#REF!</f>
        <v>#REF!</v>
      </c>
      <c r="D49" s="520" t="e">
        <f>'Sch-2'!#REF!</f>
        <v>#REF!</v>
      </c>
      <c r="E49" s="385" t="e">
        <f>'Sch-2'!#REF!</f>
        <v>#REF!</v>
      </c>
      <c r="F49" s="385" t="e">
        <f t="shared" si="0"/>
        <v>#REF!</v>
      </c>
      <c r="G49" s="438"/>
    </row>
    <row r="50" spans="1:7" s="436" customFormat="1" ht="17.25" customHeight="1">
      <c r="A50" s="520" t="e">
        <f>'Sch-2'!#REF!</f>
        <v>#REF!</v>
      </c>
      <c r="B50" s="520" t="e">
        <f>'Sch-2'!#REF!</f>
        <v>#REF!</v>
      </c>
      <c r="C50" s="520" t="e">
        <f>'Sch-2'!#REF!</f>
        <v>#REF!</v>
      </c>
      <c r="D50" s="520" t="e">
        <f>'Sch-2'!#REF!</f>
        <v>#REF!</v>
      </c>
      <c r="E50" s="385" t="e">
        <f>'Sch-2'!#REF!</f>
        <v>#REF!</v>
      </c>
      <c r="F50" s="385" t="e">
        <f t="shared" si="0"/>
        <v>#REF!</v>
      </c>
      <c r="G50" s="438"/>
    </row>
    <row r="51" spans="1:7" s="436" customFormat="1" ht="17.25" customHeight="1">
      <c r="A51" s="520"/>
      <c r="B51" s="520"/>
      <c r="C51" s="520"/>
      <c r="D51" s="520"/>
      <c r="E51" s="385"/>
      <c r="F51" s="385"/>
      <c r="G51" s="438"/>
    </row>
    <row r="52" spans="1:7" s="436" customFormat="1" ht="17.25" customHeight="1">
      <c r="A52" s="520" t="e">
        <f>'Sch-2'!#REF!</f>
        <v>#REF!</v>
      </c>
      <c r="B52" s="520" t="e">
        <f>'Sch-2'!#REF!</f>
        <v>#REF!</v>
      </c>
      <c r="C52" s="520"/>
      <c r="D52" s="520"/>
      <c r="E52" s="385"/>
      <c r="F52" s="385"/>
      <c r="G52" s="438"/>
    </row>
    <row r="53" spans="1:7" s="436" customFormat="1" ht="17.25" customHeight="1">
      <c r="A53" s="520"/>
      <c r="B53" s="520" t="e">
        <f>'Sch-2'!#REF!</f>
        <v>#REF!</v>
      </c>
      <c r="C53" s="520" t="e">
        <f>'Sch-2'!#REF!</f>
        <v>#REF!</v>
      </c>
      <c r="D53" s="520" t="e">
        <f>'Sch-2'!#REF!</f>
        <v>#REF!</v>
      </c>
      <c r="E53" s="385" t="e">
        <f>'Sch-2'!#REF!</f>
        <v>#REF!</v>
      </c>
      <c r="F53" s="385" t="e">
        <f>IF(E53=0, "Included", IF(ISERROR(D53*E53), E53, D53*E53))</f>
        <v>#REF!</v>
      </c>
      <c r="G53" s="438"/>
    </row>
    <row r="54" spans="1:7" s="436" customFormat="1" ht="17.25" customHeight="1">
      <c r="A54" s="520" t="e">
        <f>'Sch-2'!#REF!</f>
        <v>#REF!</v>
      </c>
      <c r="B54" s="520" t="e">
        <f>'Sch-2'!#REF!</f>
        <v>#REF!</v>
      </c>
      <c r="C54" s="520" t="e">
        <f>'Sch-2'!#REF!</f>
        <v>#REF!</v>
      </c>
      <c r="D54" s="520" t="e">
        <f>'Sch-2'!#REF!</f>
        <v>#REF!</v>
      </c>
      <c r="E54" s="385" t="e">
        <f>'Sch-2'!#REF!</f>
        <v>#REF!</v>
      </c>
      <c r="F54" s="385" t="e">
        <f t="shared" si="0"/>
        <v>#REF!</v>
      </c>
      <c r="G54" s="438"/>
    </row>
    <row r="55" spans="1:7" s="436" customFormat="1" ht="17.25" customHeight="1">
      <c r="A55" s="520" t="e">
        <f>'Sch-2'!#REF!</f>
        <v>#REF!</v>
      </c>
      <c r="B55" s="520" t="e">
        <f>'Sch-2'!#REF!</f>
        <v>#REF!</v>
      </c>
      <c r="C55" s="520" t="e">
        <f>'Sch-2'!#REF!</f>
        <v>#REF!</v>
      </c>
      <c r="D55" s="520" t="e">
        <f>'Sch-2'!#REF!</f>
        <v>#REF!</v>
      </c>
      <c r="E55" s="385" t="e">
        <f>'Sch-2'!#REF!</f>
        <v>#REF!</v>
      </c>
      <c r="F55" s="385" t="e">
        <f>IF(E55=0, "Included", IF(ISERROR(D55*E55), E55, D55*E55))</f>
        <v>#REF!</v>
      </c>
      <c r="G55" s="438"/>
    </row>
    <row r="56" spans="1:7" ht="27.95" customHeight="1">
      <c r="A56" s="443"/>
      <c r="B56" s="397" t="s">
        <v>235</v>
      </c>
      <c r="C56" s="397"/>
      <c r="D56" s="397"/>
      <c r="E56" s="383"/>
      <c r="F56" s="383" t="e">
        <f>SUM(F16:F55)</f>
        <v>#REF!</v>
      </c>
    </row>
    <row r="57" spans="1:7" ht="27.95" customHeight="1">
      <c r="A57" s="1071"/>
      <c r="B57" s="376"/>
      <c r="C57" s="376"/>
      <c r="D57" s="376"/>
      <c r="E57" s="377"/>
      <c r="F57" s="377"/>
    </row>
    <row r="58" spans="1:7" ht="27.95" customHeight="1">
      <c r="A58" s="1066"/>
      <c r="B58" s="1067"/>
      <c r="C58" s="1068"/>
      <c r="D58" s="1068"/>
      <c r="E58" s="1068"/>
      <c r="F58" s="1068"/>
    </row>
    <row r="59" spans="1:7" ht="27.95" customHeight="1">
      <c r="A59" s="35" t="s">
        <v>192</v>
      </c>
      <c r="B59" s="113" t="str">
        <f>'Sch-1'!B97</f>
        <v>--</v>
      </c>
      <c r="C59" s="12"/>
      <c r="D59" s="36"/>
      <c r="E59" s="1"/>
      <c r="F59" s="1"/>
    </row>
    <row r="60" spans="1:7" ht="27.95" customHeight="1">
      <c r="A60" s="35" t="s">
        <v>193</v>
      </c>
      <c r="B60" s="113" t="str">
        <f>'Sch-1'!B98</f>
        <v/>
      </c>
      <c r="C60" s="1"/>
      <c r="D60" s="36" t="s">
        <v>194</v>
      </c>
      <c r="E60" s="186" t="str">
        <f>'Sch-1'!M98</f>
        <v/>
      </c>
      <c r="F60" s="1"/>
    </row>
    <row r="61" spans="1:7" ht="27.95" customHeight="1">
      <c r="A61" s="199"/>
      <c r="B61" s="198"/>
      <c r="C61" s="192"/>
      <c r="D61" s="36" t="s">
        <v>195</v>
      </c>
      <c r="E61" s="186" t="str">
        <f>'Sch-1'!M99</f>
        <v/>
      </c>
      <c r="F61" s="192"/>
    </row>
    <row r="62" spans="1:7" ht="27.95" customHeight="1">
      <c r="A62" s="35"/>
      <c r="B62" s="113"/>
      <c r="C62" s="12"/>
      <c r="D62" s="36"/>
      <c r="E62" s="1"/>
      <c r="F62" s="1"/>
    </row>
    <row r="100" spans="1:41" s="183" customFormat="1">
      <c r="A100" s="1072"/>
      <c r="B100" s="1072"/>
      <c r="C100" s="1072"/>
      <c r="D100" s="1072"/>
      <c r="E100" s="1072"/>
      <c r="F100" s="1072"/>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072"/>
      <c r="B101" s="1072"/>
      <c r="C101" s="1072"/>
      <c r="D101" s="1072"/>
      <c r="E101" s="1072"/>
      <c r="F101" s="1072"/>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072"/>
      <c r="B102" s="1072"/>
      <c r="C102" s="1072"/>
      <c r="D102" s="1072"/>
      <c r="E102" s="1072"/>
      <c r="F102" s="1072"/>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072"/>
      <c r="B103" s="1072"/>
      <c r="C103" s="1072"/>
      <c r="D103" s="1072"/>
      <c r="E103" s="1072"/>
      <c r="F103" s="1072"/>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072"/>
      <c r="B104" s="1072"/>
      <c r="C104" s="1072"/>
      <c r="D104" s="1072"/>
      <c r="E104" s="1072"/>
      <c r="F104" s="1072"/>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072"/>
      <c r="B105" s="1072"/>
      <c r="C105" s="1072"/>
      <c r="D105" s="1072"/>
      <c r="E105" s="1072"/>
      <c r="F105" s="1072"/>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072"/>
      <c r="B106" s="1072"/>
      <c r="C106" s="1072"/>
      <c r="D106" s="1072"/>
      <c r="E106" s="1072"/>
      <c r="F106" s="1072"/>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072"/>
      <c r="B107" s="1072"/>
      <c r="C107" s="1072"/>
      <c r="D107" s="1072"/>
      <c r="E107" s="1072"/>
      <c r="F107" s="1072"/>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072"/>
      <c r="B108" s="1072"/>
      <c r="C108" s="1072"/>
      <c r="D108" s="1072"/>
      <c r="E108" s="1072"/>
      <c r="F108" s="1072"/>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072"/>
      <c r="B109" s="1072"/>
      <c r="C109" s="1072"/>
      <c r="D109" s="1072"/>
      <c r="E109" s="1072"/>
      <c r="F109" s="1072"/>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072"/>
      <c r="B110" s="1072"/>
      <c r="C110" s="1072"/>
      <c r="D110" s="1072"/>
      <c r="E110" s="1072"/>
      <c r="F110" s="1072"/>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072"/>
      <c r="B111" s="1072"/>
      <c r="C111" s="1072"/>
      <c r="D111" s="1072"/>
      <c r="E111" s="1072"/>
      <c r="F111" s="1072"/>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072"/>
      <c r="B112" s="1072"/>
      <c r="C112" s="1072"/>
      <c r="D112" s="1072"/>
      <c r="E112" s="1072"/>
      <c r="F112" s="1072"/>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072"/>
      <c r="B113" s="1072"/>
      <c r="C113" s="1072"/>
      <c r="D113" s="1072"/>
      <c r="E113" s="1072"/>
      <c r="F113" s="1072"/>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072"/>
      <c r="B114" s="1072"/>
      <c r="C114" s="1072"/>
      <c r="D114" s="1072"/>
      <c r="E114" s="1072"/>
      <c r="F114" s="1072"/>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072"/>
      <c r="B115" s="1072"/>
      <c r="C115" s="1072"/>
      <c r="D115" s="1072"/>
      <c r="E115" s="1072"/>
      <c r="F115" s="1072"/>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072"/>
      <c r="B116" s="1072"/>
      <c r="C116" s="1072"/>
      <c r="D116" s="1072"/>
      <c r="E116" s="1072"/>
      <c r="F116" s="1072"/>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072"/>
      <c r="B117" s="1072"/>
      <c r="C117" s="1072"/>
      <c r="D117" s="1072"/>
      <c r="E117" s="1072"/>
      <c r="F117" s="1072"/>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072"/>
      <c r="B118" s="1072"/>
      <c r="C118" s="1072"/>
      <c r="D118" s="1072"/>
      <c r="E118" s="1072"/>
      <c r="F118" s="1072"/>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072"/>
      <c r="B119" s="1072"/>
      <c r="C119" s="1072"/>
      <c r="D119" s="1072"/>
      <c r="E119" s="1072"/>
      <c r="F119" s="1072"/>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072"/>
      <c r="B120" s="1072"/>
      <c r="C120" s="1072"/>
      <c r="D120" s="1072"/>
      <c r="E120" s="1072"/>
      <c r="F120" s="1072"/>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072"/>
      <c r="B121" s="1072"/>
      <c r="C121" s="1072"/>
      <c r="D121" s="1072"/>
      <c r="E121" s="1072"/>
      <c r="F121" s="1072"/>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072"/>
      <c r="B122" s="1072"/>
      <c r="C122" s="1072"/>
      <c r="D122" s="1072"/>
      <c r="E122" s="1072"/>
      <c r="F122" s="1072"/>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072"/>
      <c r="B123" s="1073"/>
      <c r="C123" s="1074"/>
      <c r="D123" s="1074"/>
      <c r="E123" s="1074"/>
      <c r="F123" s="1074"/>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072"/>
      <c r="B124" s="1073"/>
      <c r="C124" s="1074"/>
      <c r="D124" s="1074"/>
      <c r="E124" s="1074"/>
      <c r="F124" s="1074"/>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072"/>
      <c r="B125" s="1073"/>
      <c r="C125" s="1074"/>
      <c r="D125" s="1074"/>
      <c r="E125" s="1074"/>
      <c r="F125" s="1074"/>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072"/>
      <c r="B126" s="1073"/>
      <c r="C126" s="1074"/>
      <c r="D126" s="1074"/>
      <c r="E126" s="1074"/>
      <c r="F126" s="1074"/>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072"/>
      <c r="B127" s="1073"/>
      <c r="C127" s="1074"/>
      <c r="D127" s="1074"/>
      <c r="E127" s="1074"/>
      <c r="F127" s="1074"/>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072"/>
      <c r="B128" s="1073"/>
      <c r="C128" s="1074"/>
      <c r="D128" s="1074"/>
      <c r="E128" s="1074"/>
      <c r="F128" s="1074"/>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072"/>
      <c r="B129" s="1073"/>
      <c r="C129" s="1074"/>
      <c r="D129" s="1074"/>
      <c r="E129" s="1074"/>
      <c r="F129" s="1074"/>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072"/>
      <c r="B130" s="1073"/>
      <c r="C130" s="1074"/>
      <c r="D130" s="1074"/>
      <c r="E130" s="1074"/>
      <c r="F130" s="1074"/>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072"/>
      <c r="B131" s="1073"/>
      <c r="C131" s="1074"/>
      <c r="D131" s="1074"/>
      <c r="E131" s="1074"/>
      <c r="F131" s="1074"/>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072"/>
      <c r="B132" s="1073"/>
      <c r="C132" s="1074"/>
      <c r="D132" s="1074"/>
      <c r="E132" s="1074"/>
      <c r="F132" s="1074"/>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072"/>
      <c r="B133" s="1073"/>
      <c r="C133" s="1074"/>
      <c r="D133" s="1074"/>
      <c r="E133" s="1074"/>
      <c r="F133" s="1074"/>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072"/>
      <c r="B134" s="1073"/>
      <c r="C134" s="1074"/>
      <c r="D134" s="1074"/>
      <c r="E134" s="1074"/>
      <c r="F134" s="1074"/>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072"/>
      <c r="B135" s="1073"/>
      <c r="C135" s="1074"/>
      <c r="D135" s="1074"/>
      <c r="E135" s="1074"/>
      <c r="F135" s="1074"/>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072"/>
      <c r="B136" s="1073"/>
      <c r="C136" s="1074"/>
      <c r="D136" s="1074"/>
      <c r="E136" s="1074"/>
      <c r="F136" s="1074"/>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072"/>
      <c r="B137" s="1073"/>
      <c r="C137" s="1074"/>
      <c r="D137" s="1074"/>
      <c r="E137" s="1074"/>
      <c r="F137" s="1074"/>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072"/>
      <c r="B138" s="1073"/>
      <c r="C138" s="1074"/>
      <c r="D138" s="1074"/>
      <c r="E138" s="1074"/>
      <c r="F138" s="1074"/>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072"/>
      <c r="B139" s="1073"/>
      <c r="C139" s="1074"/>
      <c r="D139" s="1074"/>
      <c r="E139" s="1074"/>
      <c r="F139" s="1074"/>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072"/>
      <c r="B140" s="1073"/>
      <c r="C140" s="1074"/>
      <c r="D140" s="1074"/>
      <c r="E140" s="1074"/>
      <c r="F140" s="1074"/>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27692A7A-85BA-4DA9-9577-437354D3D23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483E1266-F7EB-4547-BBEC-59BD72B9AE8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0DE27404-F295-4A50-BC3B-2A3EAECFCACC}"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66"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89"/>
  <sheetViews>
    <sheetView view="pageBreakPreview" topLeftCell="D21" zoomScale="70" zoomScaleNormal="100" zoomScaleSheetLayoutView="70" workbookViewId="0">
      <selection activeCell="I21" sqref="I21"/>
    </sheetView>
  </sheetViews>
  <sheetFormatPr defaultColWidth="9" defaultRowHeight="15.75"/>
  <cols>
    <col min="1" max="1" width="5.25" style="754" customWidth="1"/>
    <col min="2" max="2" width="13" style="659" customWidth="1"/>
    <col min="3" max="3" width="7.875" style="659" customWidth="1"/>
    <col min="4" max="4" width="7.375" style="659" customWidth="1"/>
    <col min="5" max="5" width="9.375" style="659" customWidth="1"/>
    <col min="6" max="6" width="25" style="659" customWidth="1"/>
    <col min="7" max="7" width="12.625" style="659" customWidth="1"/>
    <col min="8" max="8" width="12.125" style="704" customWidth="1"/>
    <col min="9" max="9" width="12" style="642" bestFit="1" customWidth="1"/>
    <col min="10" max="10" width="9.5" style="659" customWidth="1"/>
    <col min="11" max="11" width="13" style="659" customWidth="1"/>
    <col min="12" max="12" width="89.75" style="643" customWidth="1"/>
    <col min="13" max="13" width="12.875" style="642" customWidth="1"/>
    <col min="14" max="14" width="11.875" style="642" customWidth="1"/>
    <col min="15" max="15" width="15.875" style="616" customWidth="1"/>
    <col min="16" max="16" width="36.25" style="642" customWidth="1"/>
    <col min="17" max="17" width="14.125" style="641" hidden="1" customWidth="1"/>
    <col min="18" max="18" width="13" style="637" hidden="1" customWidth="1"/>
    <col min="19" max="19" width="6.25" style="637" hidden="1" customWidth="1"/>
    <col min="20" max="20" width="12.625" style="637" customWidth="1"/>
    <col min="21" max="28" width="9" style="637" customWidth="1"/>
    <col min="29" max="29" width="16.5" style="637" customWidth="1"/>
    <col min="30" max="31" width="9" style="637" customWidth="1"/>
    <col min="32" max="36" width="9" style="637"/>
    <col min="37" max="37" width="9" style="637" hidden="1" customWidth="1"/>
    <col min="38" max="39" width="17.625" style="637" hidden="1" customWidth="1"/>
    <col min="40" max="40" width="9" style="637" hidden="1" customWidth="1"/>
    <col min="41" max="41" width="15.5" style="637" hidden="1" customWidth="1"/>
    <col min="42" max="42" width="15.375" style="637" hidden="1" customWidth="1"/>
    <col min="43" max="54" width="9" style="637"/>
    <col min="55" max="16384" width="9" style="638"/>
  </cols>
  <sheetData>
    <row r="1" spans="1:54" ht="16.5">
      <c r="A1" s="752" t="str">
        <f>Cover!B3</f>
        <v>Specification No.: CC/NT/W-TW/DOM/A04/25/01234</v>
      </c>
      <c r="B1" s="656"/>
      <c r="C1" s="1049"/>
      <c r="D1" s="1049"/>
      <c r="E1" s="1049"/>
      <c r="F1" s="656"/>
      <c r="G1" s="1049"/>
      <c r="H1" s="702"/>
      <c r="I1" s="633"/>
      <c r="J1" s="656"/>
      <c r="K1" s="656"/>
      <c r="L1" s="634"/>
      <c r="M1" s="635"/>
      <c r="N1" s="635"/>
      <c r="O1" s="636"/>
      <c r="P1" s="635" t="s">
        <v>236</v>
      </c>
    </row>
    <row r="2" spans="1:54">
      <c r="A2" s="753"/>
      <c r="B2" s="657"/>
      <c r="C2" s="657"/>
      <c r="D2" s="657"/>
      <c r="E2" s="657"/>
      <c r="F2" s="657"/>
      <c r="G2" s="657"/>
      <c r="H2" s="703"/>
      <c r="I2" s="626"/>
      <c r="J2" s="657"/>
      <c r="K2" s="657"/>
      <c r="L2" s="639"/>
      <c r="M2" s="626"/>
      <c r="N2" s="626"/>
      <c r="O2" s="638"/>
      <c r="P2" s="626"/>
    </row>
    <row r="3" spans="1:54" ht="78" customHeight="1">
      <c r="A3" s="1235" t="str">
        <f>Cover!$B$2</f>
        <v xml:space="preserve">Transmission Line Package TL01 for construction of 132kV D/C (Single HTLS Equivalent Panther) Transmission line from Rammam-III HEP to POWERGRID Rangpo Substation under Consultancy services to NTPC Ltd. </v>
      </c>
      <c r="B3" s="1235"/>
      <c r="C3" s="1235"/>
      <c r="D3" s="1235"/>
      <c r="E3" s="1235"/>
      <c r="F3" s="1235"/>
      <c r="G3" s="1235"/>
      <c r="H3" s="1235"/>
      <c r="I3" s="1235"/>
      <c r="J3" s="1235"/>
      <c r="K3" s="1235"/>
      <c r="L3" s="1235"/>
      <c r="M3" s="1235"/>
      <c r="N3" s="1235"/>
      <c r="O3" s="1235"/>
      <c r="P3" s="1235"/>
      <c r="Q3" s="1235"/>
      <c r="AK3" s="640" t="s">
        <v>224</v>
      </c>
      <c r="AM3" s="658">
        <f>IF(ISERROR(#REF!/('Sch-6'!D14+'Sch-6'!D16+'Sch-6'!D18)),0,#REF!/( 'Sch-6'!D14+'Sch-6'!D16+'Sch-6'!D18))</f>
        <v>0</v>
      </c>
    </row>
    <row r="4" spans="1:54" ht="16.5">
      <c r="A4" s="1237" t="s">
        <v>237</v>
      </c>
      <c r="B4" s="1237"/>
      <c r="C4" s="1237"/>
      <c r="D4" s="1237"/>
      <c r="E4" s="1237"/>
      <c r="F4" s="1237"/>
      <c r="G4" s="1237"/>
      <c r="H4" s="1237"/>
      <c r="I4" s="1237"/>
      <c r="J4" s="1237"/>
      <c r="K4" s="1237"/>
      <c r="L4" s="1237"/>
      <c r="M4" s="1237"/>
      <c r="N4" s="1237"/>
      <c r="O4" s="1237"/>
      <c r="P4" s="1237"/>
      <c r="Q4" s="1237"/>
      <c r="AK4" s="640" t="s">
        <v>226</v>
      </c>
      <c r="AM4" s="658" t="e">
        <f>#REF!</f>
        <v>#REF!</v>
      </c>
    </row>
    <row r="5" spans="1:54">
      <c r="AK5" s="640" t="s">
        <v>238</v>
      </c>
      <c r="AM5" s="658">
        <f>IF(ISERROR(#REF!/#REF!),0,#REF! /#REF!)</f>
        <v>0</v>
      </c>
    </row>
    <row r="6" spans="1:54" ht="16.5">
      <c r="A6" s="755" t="str">
        <f>'Sch-1'!A6</f>
        <v>Bidder’s Name and Address (Sole Bidder) :</v>
      </c>
      <c r="B6" s="660"/>
      <c r="C6" s="1050"/>
      <c r="D6" s="1050"/>
      <c r="E6" s="1050"/>
      <c r="F6" s="660"/>
      <c r="G6" s="1050"/>
      <c r="H6" s="705"/>
      <c r="I6" s="699"/>
      <c r="J6" s="660"/>
      <c r="K6" s="660"/>
      <c r="L6" s="644"/>
      <c r="M6" s="696" t="s">
        <v>91</v>
      </c>
      <c r="P6" s="626"/>
      <c r="AK6" s="640" t="s">
        <v>239</v>
      </c>
      <c r="AM6" s="658" t="e">
        <f>#REF!</f>
        <v>#REF!</v>
      </c>
    </row>
    <row r="7" spans="1:54" ht="16.5">
      <c r="A7" s="756" t="str">
        <f>'Sch-1'!A7</f>
        <v/>
      </c>
      <c r="B7" s="661"/>
      <c r="C7" s="1051"/>
      <c r="D7" s="1051"/>
      <c r="E7" s="1051"/>
      <c r="F7" s="661"/>
      <c r="G7" s="1051"/>
      <c r="H7" s="706"/>
      <c r="I7" s="661"/>
      <c r="J7" s="661"/>
      <c r="K7" s="661"/>
      <c r="L7" s="661"/>
      <c r="M7" s="1226" t="str">
        <f>'Sch-1'!M7</f>
        <v>Contracts Services, 3rd Floor</v>
      </c>
      <c r="N7" s="1226"/>
      <c r="O7" s="1226"/>
      <c r="P7" s="1226"/>
      <c r="AK7" s="640" t="s">
        <v>229</v>
      </c>
      <c r="AM7" s="658" t="e">
        <f>SUM(AM3:AM6)</f>
        <v>#REF!</v>
      </c>
    </row>
    <row r="8" spans="1:54" ht="16.5">
      <c r="A8" s="755" t="s">
        <v>93</v>
      </c>
      <c r="B8" s="660"/>
      <c r="C8" s="665" t="str">
        <f>IF('Sch-1'!C8=0, "", 'Sch-1'!C8)</f>
        <v/>
      </c>
      <c r="D8" s="1050"/>
      <c r="E8" s="1050"/>
      <c r="F8" s="660"/>
      <c r="G8" s="1050"/>
      <c r="H8" s="705"/>
      <c r="I8" s="699"/>
      <c r="J8" s="660"/>
      <c r="K8" s="660"/>
      <c r="M8" s="1226" t="str">
        <f>'Sch-1'!M8</f>
        <v>Power Grid Corporation of India Ltd.,</v>
      </c>
      <c r="N8" s="1226"/>
      <c r="O8" s="1226"/>
      <c r="P8" s="1226"/>
    </row>
    <row r="9" spans="1:54" ht="16.5">
      <c r="A9" s="755" t="s">
        <v>95</v>
      </c>
      <c r="B9" s="660"/>
      <c r="C9" s="665" t="str">
        <f>IF('Sch-1'!C9=0, "", 'Sch-1'!C9)</f>
        <v/>
      </c>
      <c r="D9" s="1050"/>
      <c r="E9" s="1050"/>
      <c r="F9" s="660"/>
      <c r="G9" s="1050"/>
      <c r="H9" s="705"/>
      <c r="I9" s="699"/>
      <c r="J9" s="660"/>
      <c r="K9" s="660"/>
      <c r="M9" s="1226" t="str">
        <f>'Sch-1'!M9</f>
        <v>"Saudamini", Plot No.-2</v>
      </c>
      <c r="N9" s="1226"/>
      <c r="O9" s="1226"/>
      <c r="P9" s="1226"/>
    </row>
    <row r="10" spans="1:54" ht="16.5" customHeight="1">
      <c r="A10" s="757"/>
      <c r="B10" s="662"/>
      <c r="C10" s="665" t="str">
        <f>IF('Sch-1'!C10=0, "", 'Sch-1'!C10)</f>
        <v/>
      </c>
      <c r="D10" s="663"/>
      <c r="E10" s="663"/>
      <c r="F10" s="662"/>
      <c r="G10" s="663"/>
      <c r="H10" s="707"/>
      <c r="I10" s="645"/>
      <c r="J10" s="662"/>
      <c r="K10" s="662"/>
      <c r="M10" s="700" t="str">
        <f>'Sch-1'!M10</f>
        <v xml:space="preserve">Sector-29, </v>
      </c>
      <c r="N10" s="700"/>
      <c r="O10" s="719"/>
      <c r="P10" s="700"/>
      <c r="AK10" s="640" t="s">
        <v>240</v>
      </c>
      <c r="AM10" s="658">
        <f>'Sch-1'!AA10</f>
        <v>0</v>
      </c>
    </row>
    <row r="11" spans="1:54" ht="16.5" customHeight="1">
      <c r="A11" s="757"/>
      <c r="B11" s="662"/>
      <c r="C11" s="665" t="str">
        <f>IF('Sch-1'!C11=0, "", 'Sch-1'!C11)</f>
        <v/>
      </c>
      <c r="D11" s="663"/>
      <c r="E11" s="663"/>
      <c r="F11" s="662"/>
      <c r="G11" s="663"/>
      <c r="H11" s="707"/>
      <c r="I11" s="645"/>
      <c r="J11" s="662"/>
      <c r="K11" s="662"/>
      <c r="M11" s="1226" t="str">
        <f>'Sch-1'!M11</f>
        <v>Gurgaon (Haryana) - 122001</v>
      </c>
      <c r="N11" s="1226"/>
      <c r="O11" s="1226"/>
      <c r="P11" s="1226"/>
      <c r="AK11" s="640"/>
      <c r="AM11" s="658"/>
    </row>
    <row r="12" spans="1:54">
      <c r="A12" s="758"/>
      <c r="B12" s="663"/>
      <c r="C12" s="663"/>
      <c r="D12" s="663"/>
      <c r="E12" s="663"/>
      <c r="F12" s="663"/>
      <c r="G12" s="663"/>
      <c r="H12" s="707"/>
      <c r="I12" s="700"/>
      <c r="J12" s="663"/>
      <c r="K12" s="663"/>
      <c r="L12" s="664"/>
      <c r="M12" s="665"/>
      <c r="N12" s="665"/>
      <c r="O12" s="645"/>
      <c r="P12" s="626"/>
      <c r="AK12" s="640"/>
      <c r="AM12" s="658"/>
    </row>
    <row r="13" spans="1:54" s="718" customFormat="1" ht="33" customHeight="1">
      <c r="A13" s="1035"/>
      <c r="B13" s="1035"/>
      <c r="C13" s="1036"/>
      <c r="D13" s="1036"/>
      <c r="E13" s="1036"/>
      <c r="F13" s="1035"/>
      <c r="G13" s="1036"/>
      <c r="H13" s="1048" t="s">
        <v>241</v>
      </c>
      <c r="I13" s="1035"/>
      <c r="J13" s="1035"/>
      <c r="K13" s="1035"/>
      <c r="L13" s="1035"/>
      <c r="M13" s="1036"/>
      <c r="N13" s="1036"/>
      <c r="O13" s="1035"/>
      <c r="P13" s="1036"/>
      <c r="Q13" s="1038"/>
      <c r="R13" s="715"/>
      <c r="S13" s="715"/>
      <c r="T13" s="715"/>
      <c r="U13" s="715"/>
      <c r="V13" s="714"/>
      <c r="W13" s="714"/>
      <c r="X13" s="714"/>
      <c r="Y13" s="714"/>
      <c r="Z13" s="714"/>
      <c r="AA13" s="714"/>
      <c r="AB13" s="714"/>
      <c r="AC13" s="714"/>
      <c r="AD13" s="714"/>
      <c r="AE13" s="714"/>
      <c r="AF13" s="714"/>
      <c r="AG13" s="714"/>
      <c r="AH13" s="714"/>
      <c r="AI13" s="714"/>
      <c r="AJ13" s="714"/>
      <c r="AK13" s="714"/>
      <c r="AL13" s="1231" t="s">
        <v>231</v>
      </c>
      <c r="AM13" s="1231"/>
      <c r="AN13" s="717" t="s">
        <v>209</v>
      </c>
      <c r="AO13" s="1231" t="s">
        <v>232</v>
      </c>
      <c r="AP13" s="1231"/>
      <c r="AQ13" s="714"/>
      <c r="AR13" s="714"/>
      <c r="AS13" s="714"/>
      <c r="AT13" s="714"/>
      <c r="AU13" s="714"/>
      <c r="AV13" s="714"/>
      <c r="AW13" s="714"/>
      <c r="AX13" s="714"/>
      <c r="AY13" s="714"/>
      <c r="AZ13" s="714"/>
      <c r="BA13" s="714"/>
      <c r="BB13" s="714"/>
    </row>
    <row r="14" spans="1:54" ht="16.5">
      <c r="A14" s="757"/>
      <c r="B14" s="662"/>
      <c r="C14" s="663"/>
      <c r="D14" s="663"/>
      <c r="E14" s="663"/>
      <c r="F14" s="662"/>
      <c r="G14" s="663"/>
      <c r="H14" s="707"/>
      <c r="I14" s="645"/>
      <c r="J14" s="662"/>
      <c r="K14" s="662"/>
      <c r="L14" s="662"/>
      <c r="M14" s="663"/>
      <c r="N14" s="663"/>
      <c r="O14" s="662"/>
      <c r="P14" s="663"/>
      <c r="R14" s="666"/>
      <c r="S14" s="666"/>
      <c r="T14" s="666"/>
      <c r="U14" s="666"/>
      <c r="AL14" s="667"/>
      <c r="AM14" s="667"/>
      <c r="AN14" s="641"/>
      <c r="AO14" s="667"/>
      <c r="AP14" s="667"/>
    </row>
    <row r="15" spans="1:54" ht="16.5">
      <c r="A15" s="757"/>
      <c r="B15" s="662"/>
      <c r="C15" s="663"/>
      <c r="D15" s="663"/>
      <c r="E15" s="663"/>
      <c r="F15" s="662"/>
      <c r="G15" s="663"/>
      <c r="H15" s="707"/>
      <c r="I15" s="645"/>
      <c r="J15" s="662"/>
      <c r="K15" s="662"/>
      <c r="L15" s="662"/>
      <c r="M15" s="663"/>
      <c r="N15" s="1222" t="s">
        <v>101</v>
      </c>
      <c r="O15" s="1222"/>
      <c r="P15" s="1222"/>
      <c r="R15" s="666"/>
      <c r="S15" s="666"/>
      <c r="T15" s="666"/>
      <c r="U15" s="666"/>
      <c r="AL15" s="667"/>
      <c r="AM15" s="667"/>
      <c r="AN15" s="641"/>
      <c r="AO15" s="667"/>
      <c r="AP15" s="667"/>
    </row>
    <row r="16" spans="1:54" ht="148.5" customHeight="1">
      <c r="A16" s="975" t="s">
        <v>103</v>
      </c>
      <c r="B16" s="954" t="s">
        <v>104</v>
      </c>
      <c r="C16" s="954" t="s">
        <v>105</v>
      </c>
      <c r="D16" s="954" t="s">
        <v>242</v>
      </c>
      <c r="E16" s="954" t="s">
        <v>243</v>
      </c>
      <c r="F16" s="954" t="s">
        <v>106</v>
      </c>
      <c r="G16" s="976" t="s">
        <v>244</v>
      </c>
      <c r="H16" s="781" t="s">
        <v>245</v>
      </c>
      <c r="I16" s="782" t="s">
        <v>246</v>
      </c>
      <c r="J16" s="782" t="s">
        <v>110</v>
      </c>
      <c r="K16" s="782" t="s">
        <v>111</v>
      </c>
      <c r="L16" s="954" t="s">
        <v>213</v>
      </c>
      <c r="M16" s="955" t="s">
        <v>113</v>
      </c>
      <c r="N16" s="955" t="s">
        <v>214</v>
      </c>
      <c r="O16" s="954" t="s">
        <v>247</v>
      </c>
      <c r="P16" s="954" t="s">
        <v>248</v>
      </c>
      <c r="Q16" s="1039" t="s">
        <v>249</v>
      </c>
      <c r="R16" s="666"/>
      <c r="S16" s="666"/>
      <c r="T16" s="666"/>
      <c r="U16" s="666"/>
      <c r="AL16" s="668" t="s">
        <v>250</v>
      </c>
      <c r="AM16" s="668" t="s">
        <v>251</v>
      </c>
      <c r="AN16" s="641"/>
      <c r="AO16" s="668" t="s">
        <v>250</v>
      </c>
      <c r="AP16" s="668" t="s">
        <v>251</v>
      </c>
    </row>
    <row r="17" spans="1:54" s="718" customFormat="1" ht="16.5">
      <c r="A17" s="977">
        <v>1</v>
      </c>
      <c r="B17" s="978">
        <v>2</v>
      </c>
      <c r="C17" s="978">
        <v>3</v>
      </c>
      <c r="D17" s="978">
        <v>4</v>
      </c>
      <c r="E17" s="978">
        <v>5</v>
      </c>
      <c r="F17" s="979">
        <v>6</v>
      </c>
      <c r="G17" s="978">
        <v>7</v>
      </c>
      <c r="H17" s="787">
        <v>8</v>
      </c>
      <c r="I17" s="788">
        <v>9</v>
      </c>
      <c r="J17" s="788">
        <v>10</v>
      </c>
      <c r="K17" s="788">
        <v>11</v>
      </c>
      <c r="L17" s="980">
        <v>12</v>
      </c>
      <c r="M17" s="980">
        <v>13</v>
      </c>
      <c r="N17" s="980">
        <v>14</v>
      </c>
      <c r="O17" s="980">
        <v>15</v>
      </c>
      <c r="P17" s="980" t="s">
        <v>252</v>
      </c>
      <c r="Q17" s="980">
        <v>17</v>
      </c>
      <c r="R17" s="715"/>
      <c r="S17" s="715"/>
      <c r="T17" s="715"/>
      <c r="U17" s="715"/>
      <c r="V17" s="714"/>
      <c r="W17" s="714"/>
      <c r="X17" s="714"/>
      <c r="Y17" s="714"/>
      <c r="Z17" s="714"/>
      <c r="AA17" s="714"/>
      <c r="AB17" s="714"/>
      <c r="AC17" s="714"/>
      <c r="AD17" s="714"/>
      <c r="AE17" s="714"/>
      <c r="AF17" s="714"/>
      <c r="AG17" s="714"/>
      <c r="AH17" s="714"/>
      <c r="AI17" s="714"/>
      <c r="AJ17" s="714"/>
      <c r="AK17" s="714"/>
      <c r="AL17" s="716">
        <v>5</v>
      </c>
      <c r="AM17" s="716" t="s">
        <v>202</v>
      </c>
      <c r="AN17" s="717"/>
      <c r="AO17" s="716">
        <v>5</v>
      </c>
      <c r="AP17" s="716" t="s">
        <v>202</v>
      </c>
      <c r="AQ17" s="714"/>
      <c r="AR17" s="714"/>
      <c r="AS17" s="714"/>
      <c r="AT17" s="714"/>
      <c r="AU17" s="714"/>
      <c r="AV17" s="714"/>
      <c r="AW17" s="714"/>
      <c r="AX17" s="714"/>
      <c r="AY17" s="714"/>
      <c r="AZ17" s="714"/>
      <c r="BA17" s="714"/>
      <c r="BB17" s="714"/>
    </row>
    <row r="18" spans="1:54" s="616" customFormat="1" ht="47.25" customHeight="1">
      <c r="A18" s="1009">
        <v>1</v>
      </c>
      <c r="B18" s="1014">
        <v>7000030065</v>
      </c>
      <c r="C18" s="1016">
        <v>710</v>
      </c>
      <c r="D18" s="1016">
        <v>170</v>
      </c>
      <c r="E18" s="1016">
        <v>10</v>
      </c>
      <c r="F18" s="1014" t="s">
        <v>253</v>
      </c>
      <c r="G18" s="1016">
        <v>100001242</v>
      </c>
      <c r="H18" s="1016">
        <v>998344</v>
      </c>
      <c r="I18" s="1010"/>
      <c r="J18" s="1016">
        <v>18</v>
      </c>
      <c r="K18" s="1011"/>
      <c r="L18" s="1014" t="s">
        <v>254</v>
      </c>
      <c r="M18" s="1016" t="s">
        <v>134</v>
      </c>
      <c r="N18" s="1016">
        <v>35</v>
      </c>
      <c r="O18" s="1010"/>
      <c r="P18" s="1040" t="str">
        <f>IF(O18=0, "Included", IF(ISERROR(N18*O18), O18, N18*O18))</f>
        <v>Included</v>
      </c>
      <c r="Q18" s="1040">
        <f>S18</f>
        <v>0</v>
      </c>
      <c r="R18" s="616">
        <f>IF(P18="Included",0,P18)</f>
        <v>0</v>
      </c>
      <c r="S18" s="616">
        <f>IF(K18="",(R18*J18/100),(R18*K18))</f>
        <v>0</v>
      </c>
      <c r="T18" s="617"/>
      <c r="U18" s="617"/>
      <c r="AD18" s="749"/>
    </row>
    <row r="19" spans="1:54" s="616" customFormat="1" ht="47.25" customHeight="1">
      <c r="A19" s="1009">
        <v>2</v>
      </c>
      <c r="B19" s="1014">
        <v>7000030065</v>
      </c>
      <c r="C19" s="1016">
        <v>710</v>
      </c>
      <c r="D19" s="1016">
        <v>170</v>
      </c>
      <c r="E19" s="1016">
        <v>20</v>
      </c>
      <c r="F19" s="1014" t="s">
        <v>253</v>
      </c>
      <c r="G19" s="1016">
        <v>100001243</v>
      </c>
      <c r="H19" s="1016">
        <v>998344</v>
      </c>
      <c r="I19" s="1010"/>
      <c r="J19" s="1016">
        <v>18</v>
      </c>
      <c r="K19" s="1011"/>
      <c r="L19" s="1014" t="s">
        <v>255</v>
      </c>
      <c r="M19" s="1016" t="s">
        <v>134</v>
      </c>
      <c r="N19" s="1016">
        <v>35</v>
      </c>
      <c r="O19" s="1010"/>
      <c r="P19" s="1040" t="str">
        <f t="shared" ref="P19:P49" si="0">IF(O19=0, "Included", IF(ISERROR(N19*O19), O19, N19*O19))</f>
        <v>Included</v>
      </c>
      <c r="Q19" s="1040">
        <f>S19</f>
        <v>0</v>
      </c>
      <c r="R19" s="616">
        <f t="shared" ref="R19:R58" si="1">IF(P19="Included",0,P19)</f>
        <v>0</v>
      </c>
      <c r="S19" s="616">
        <f t="shared" ref="S19:S58" si="2">IF(K19="",(R19*J19/100),(R19*K19))</f>
        <v>0</v>
      </c>
      <c r="T19" s="617"/>
      <c r="U19" s="617"/>
      <c r="AD19" s="749"/>
    </row>
    <row r="20" spans="1:54" s="616" customFormat="1" ht="53.25" customHeight="1">
      <c r="A20" s="1009">
        <f>A19+1</f>
        <v>3</v>
      </c>
      <c r="B20" s="1014">
        <v>7000030065</v>
      </c>
      <c r="C20" s="1016">
        <v>720</v>
      </c>
      <c r="D20" s="1016">
        <v>180</v>
      </c>
      <c r="E20" s="1016">
        <v>10</v>
      </c>
      <c r="F20" s="1014" t="s">
        <v>256</v>
      </c>
      <c r="G20" s="1016">
        <v>100001244</v>
      </c>
      <c r="H20" s="1016">
        <v>998342</v>
      </c>
      <c r="I20" s="1010"/>
      <c r="J20" s="1016">
        <v>18</v>
      </c>
      <c r="K20" s="1011"/>
      <c r="L20" s="1014" t="s">
        <v>257</v>
      </c>
      <c r="M20" s="1016" t="s">
        <v>129</v>
      </c>
      <c r="N20" s="1016">
        <v>3</v>
      </c>
      <c r="O20" s="1010"/>
      <c r="P20" s="1040" t="str">
        <f t="shared" si="0"/>
        <v>Included</v>
      </c>
      <c r="Q20" s="1040">
        <f>S20</f>
        <v>0</v>
      </c>
      <c r="R20" s="616">
        <f t="shared" si="1"/>
        <v>0</v>
      </c>
      <c r="S20" s="616">
        <f t="shared" si="2"/>
        <v>0</v>
      </c>
      <c r="T20" s="617"/>
      <c r="U20" s="617"/>
      <c r="AD20" s="749"/>
    </row>
    <row r="21" spans="1:54" s="616" customFormat="1" ht="47.25" customHeight="1">
      <c r="A21" s="1009">
        <f t="shared" ref="A21:A58" si="3">A20+1</f>
        <v>4</v>
      </c>
      <c r="B21" s="1014">
        <v>7000030065</v>
      </c>
      <c r="C21" s="1016">
        <v>720</v>
      </c>
      <c r="D21" s="1016">
        <v>180</v>
      </c>
      <c r="E21" s="1016">
        <v>20</v>
      </c>
      <c r="F21" s="1014" t="s">
        <v>256</v>
      </c>
      <c r="G21" s="1016">
        <v>100001245</v>
      </c>
      <c r="H21" s="1016">
        <v>998342</v>
      </c>
      <c r="I21" s="1010"/>
      <c r="J21" s="1016">
        <v>18</v>
      </c>
      <c r="K21" s="1011"/>
      <c r="L21" s="1014" t="s">
        <v>258</v>
      </c>
      <c r="M21" s="1016" t="s">
        <v>129</v>
      </c>
      <c r="N21" s="1016">
        <v>12</v>
      </c>
      <c r="O21" s="1010"/>
      <c r="P21" s="1040" t="str">
        <f t="shared" si="0"/>
        <v>Included</v>
      </c>
      <c r="Q21" s="1040">
        <f>S21</f>
        <v>0</v>
      </c>
      <c r="R21" s="616">
        <f t="shared" si="1"/>
        <v>0</v>
      </c>
      <c r="S21" s="616">
        <f t="shared" si="2"/>
        <v>0</v>
      </c>
      <c r="T21" s="617"/>
      <c r="U21" s="617"/>
      <c r="AD21" s="749"/>
    </row>
    <row r="22" spans="1:54" s="616" customFormat="1" ht="39.75" customHeight="1">
      <c r="A22" s="1009">
        <f t="shared" si="3"/>
        <v>5</v>
      </c>
      <c r="B22" s="1014">
        <v>7000030065</v>
      </c>
      <c r="C22" s="1016">
        <v>730</v>
      </c>
      <c r="D22" s="1016">
        <v>190</v>
      </c>
      <c r="E22" s="1016">
        <v>10</v>
      </c>
      <c r="F22" s="1014" t="s">
        <v>259</v>
      </c>
      <c r="G22" s="1016">
        <v>100001252</v>
      </c>
      <c r="H22" s="1016">
        <v>995432</v>
      </c>
      <c r="I22" s="1010"/>
      <c r="J22" s="1016">
        <v>18</v>
      </c>
      <c r="K22" s="1011"/>
      <c r="L22" s="1014" t="s">
        <v>260</v>
      </c>
      <c r="M22" s="1016" t="s">
        <v>261</v>
      </c>
      <c r="N22" s="1016">
        <v>30000</v>
      </c>
      <c r="O22" s="1010"/>
      <c r="P22" s="1040" t="str">
        <f t="shared" si="0"/>
        <v>Included</v>
      </c>
      <c r="Q22" s="1040">
        <f t="shared" ref="Q22:Q40" si="4">S22</f>
        <v>0</v>
      </c>
      <c r="R22" s="616">
        <f t="shared" si="1"/>
        <v>0</v>
      </c>
      <c r="S22" s="616">
        <f t="shared" si="2"/>
        <v>0</v>
      </c>
      <c r="T22" s="617"/>
      <c r="U22" s="617"/>
      <c r="AD22" s="749"/>
    </row>
    <row r="23" spans="1:54" s="616" customFormat="1" ht="47.25" customHeight="1">
      <c r="A23" s="1009">
        <f t="shared" si="3"/>
        <v>6</v>
      </c>
      <c r="B23" s="1014">
        <v>7000030065</v>
      </c>
      <c r="C23" s="1016">
        <v>730</v>
      </c>
      <c r="D23" s="1016">
        <v>190</v>
      </c>
      <c r="E23" s="1016">
        <v>20</v>
      </c>
      <c r="F23" s="1014" t="s">
        <v>259</v>
      </c>
      <c r="G23" s="1016">
        <v>100001253</v>
      </c>
      <c r="H23" s="1016">
        <v>995432</v>
      </c>
      <c r="I23" s="1010"/>
      <c r="J23" s="1016">
        <v>18</v>
      </c>
      <c r="K23" s="1011"/>
      <c r="L23" s="1014" t="s">
        <v>262</v>
      </c>
      <c r="M23" s="1016" t="s">
        <v>261</v>
      </c>
      <c r="N23" s="1016">
        <v>38000</v>
      </c>
      <c r="O23" s="1010"/>
      <c r="P23" s="1040" t="str">
        <f t="shared" si="0"/>
        <v>Included</v>
      </c>
      <c r="Q23" s="1040">
        <f t="shared" si="4"/>
        <v>0</v>
      </c>
      <c r="R23" s="616">
        <f t="shared" si="1"/>
        <v>0</v>
      </c>
      <c r="S23" s="616">
        <f t="shared" si="2"/>
        <v>0</v>
      </c>
      <c r="T23" s="617"/>
      <c r="U23" s="617"/>
      <c r="AD23" s="749"/>
    </row>
    <row r="24" spans="1:54" s="616" customFormat="1" ht="47.25" customHeight="1">
      <c r="A24" s="1009">
        <f t="shared" si="3"/>
        <v>7</v>
      </c>
      <c r="B24" s="1014">
        <v>7000030065</v>
      </c>
      <c r="C24" s="1016">
        <v>730</v>
      </c>
      <c r="D24" s="1016">
        <v>190</v>
      </c>
      <c r="E24" s="1016">
        <v>30</v>
      </c>
      <c r="F24" s="1014" t="s">
        <v>259</v>
      </c>
      <c r="G24" s="1016">
        <v>100001254</v>
      </c>
      <c r="H24" s="1016">
        <v>995432</v>
      </c>
      <c r="I24" s="1010"/>
      <c r="J24" s="1016">
        <v>18</v>
      </c>
      <c r="K24" s="1011"/>
      <c r="L24" s="1014" t="s">
        <v>263</v>
      </c>
      <c r="M24" s="1016" t="s">
        <v>261</v>
      </c>
      <c r="N24" s="1016">
        <v>400</v>
      </c>
      <c r="O24" s="1010"/>
      <c r="P24" s="1040" t="str">
        <f t="shared" si="0"/>
        <v>Included</v>
      </c>
      <c r="Q24" s="1040">
        <f t="shared" si="4"/>
        <v>0</v>
      </c>
      <c r="R24" s="616">
        <f t="shared" si="1"/>
        <v>0</v>
      </c>
      <c r="S24" s="616">
        <f t="shared" si="2"/>
        <v>0</v>
      </c>
      <c r="T24" s="617"/>
      <c r="U24" s="617"/>
      <c r="AD24" s="749"/>
    </row>
    <row r="25" spans="1:54" s="616" customFormat="1" ht="40.5" customHeight="1">
      <c r="A25" s="1009">
        <f t="shared" si="3"/>
        <v>8</v>
      </c>
      <c r="B25" s="1014">
        <v>7000030065</v>
      </c>
      <c r="C25" s="1016">
        <v>740</v>
      </c>
      <c r="D25" s="1016">
        <v>200</v>
      </c>
      <c r="E25" s="1016">
        <v>30</v>
      </c>
      <c r="F25" s="1014" t="s">
        <v>264</v>
      </c>
      <c r="G25" s="1016">
        <v>100001257</v>
      </c>
      <c r="H25" s="1016">
        <v>995433</v>
      </c>
      <c r="I25" s="1010"/>
      <c r="J25" s="1016">
        <v>18</v>
      </c>
      <c r="K25" s="1011"/>
      <c r="L25" s="1014" t="s">
        <v>265</v>
      </c>
      <c r="M25" s="1016" t="s">
        <v>261</v>
      </c>
      <c r="N25" s="1016">
        <v>10252</v>
      </c>
      <c r="O25" s="1010"/>
      <c r="P25" s="1040" t="str">
        <f t="shared" si="0"/>
        <v>Included</v>
      </c>
      <c r="Q25" s="1040">
        <f t="shared" si="4"/>
        <v>0</v>
      </c>
      <c r="R25" s="616">
        <f t="shared" si="1"/>
        <v>0</v>
      </c>
      <c r="S25" s="616">
        <f t="shared" si="2"/>
        <v>0</v>
      </c>
      <c r="T25" s="617"/>
      <c r="U25" s="617"/>
      <c r="AD25" s="749"/>
    </row>
    <row r="26" spans="1:54" s="616" customFormat="1" ht="54" customHeight="1">
      <c r="A26" s="1009">
        <f t="shared" si="3"/>
        <v>9</v>
      </c>
      <c r="B26" s="1014">
        <v>7000030065</v>
      </c>
      <c r="C26" s="1016">
        <v>740</v>
      </c>
      <c r="D26" s="1016">
        <v>200</v>
      </c>
      <c r="E26" s="1016">
        <v>40</v>
      </c>
      <c r="F26" s="1014" t="s">
        <v>264</v>
      </c>
      <c r="G26" s="1016">
        <v>100001258</v>
      </c>
      <c r="H26" s="1016">
        <v>995433</v>
      </c>
      <c r="I26" s="1010"/>
      <c r="J26" s="1016">
        <v>18</v>
      </c>
      <c r="K26" s="1011"/>
      <c r="L26" s="1014" t="s">
        <v>266</v>
      </c>
      <c r="M26" s="1016" t="s">
        <v>261</v>
      </c>
      <c r="N26" s="1016">
        <v>3511</v>
      </c>
      <c r="O26" s="1010"/>
      <c r="P26" s="1040" t="str">
        <f t="shared" si="0"/>
        <v>Included</v>
      </c>
      <c r="Q26" s="1040">
        <f t="shared" si="4"/>
        <v>0</v>
      </c>
      <c r="R26" s="616">
        <f t="shared" si="1"/>
        <v>0</v>
      </c>
      <c r="S26" s="616">
        <f t="shared" si="2"/>
        <v>0</v>
      </c>
      <c r="T26" s="617"/>
      <c r="U26" s="617"/>
      <c r="AD26" s="749"/>
    </row>
    <row r="27" spans="1:54" s="616" customFormat="1" ht="46.5" customHeight="1">
      <c r="A27" s="1009">
        <f t="shared" si="3"/>
        <v>10</v>
      </c>
      <c r="B27" s="1014">
        <v>7000030065</v>
      </c>
      <c r="C27" s="1016">
        <v>740</v>
      </c>
      <c r="D27" s="1016">
        <v>200</v>
      </c>
      <c r="E27" s="1016">
        <v>50</v>
      </c>
      <c r="F27" s="1014" t="s">
        <v>264</v>
      </c>
      <c r="G27" s="1016">
        <v>100001259</v>
      </c>
      <c r="H27" s="1016">
        <v>995433</v>
      </c>
      <c r="I27" s="1010"/>
      <c r="J27" s="1016">
        <v>18</v>
      </c>
      <c r="K27" s="1011"/>
      <c r="L27" s="1014" t="s">
        <v>267</v>
      </c>
      <c r="M27" s="1016" t="s">
        <v>261</v>
      </c>
      <c r="N27" s="1016">
        <v>227</v>
      </c>
      <c r="O27" s="1011"/>
      <c r="P27" s="1040" t="str">
        <f t="shared" si="0"/>
        <v>Included</v>
      </c>
      <c r="Q27" s="1040">
        <f t="shared" si="4"/>
        <v>0</v>
      </c>
      <c r="R27" s="616">
        <f t="shared" si="1"/>
        <v>0</v>
      </c>
      <c r="S27" s="616">
        <f t="shared" si="2"/>
        <v>0</v>
      </c>
      <c r="T27" s="617"/>
      <c r="U27" s="617"/>
      <c r="AD27" s="749"/>
    </row>
    <row r="28" spans="1:54" s="616" customFormat="1" ht="45" customHeight="1">
      <c r="A28" s="1009">
        <f t="shared" si="3"/>
        <v>11</v>
      </c>
      <c r="B28" s="1014">
        <v>7000030065</v>
      </c>
      <c r="C28" s="1016">
        <v>740</v>
      </c>
      <c r="D28" s="1016">
        <v>200</v>
      </c>
      <c r="E28" s="1016">
        <v>60</v>
      </c>
      <c r="F28" s="1014" t="s">
        <v>264</v>
      </c>
      <c r="G28" s="1016">
        <v>100001260</v>
      </c>
      <c r="H28" s="1016">
        <v>995454</v>
      </c>
      <c r="I28" s="1010"/>
      <c r="J28" s="1016">
        <v>18</v>
      </c>
      <c r="K28" s="1011"/>
      <c r="L28" s="1014" t="s">
        <v>268</v>
      </c>
      <c r="M28" s="1016" t="s">
        <v>261</v>
      </c>
      <c r="N28" s="1016">
        <v>2355.6</v>
      </c>
      <c r="O28" s="1011"/>
      <c r="P28" s="1040" t="str">
        <f t="shared" si="0"/>
        <v>Included</v>
      </c>
      <c r="Q28" s="1040">
        <f t="shared" si="4"/>
        <v>0</v>
      </c>
      <c r="R28" s="616">
        <f t="shared" si="1"/>
        <v>0</v>
      </c>
      <c r="S28" s="616">
        <f t="shared" si="2"/>
        <v>0</v>
      </c>
      <c r="T28" s="617"/>
      <c r="U28" s="617"/>
      <c r="AD28" s="749"/>
    </row>
    <row r="29" spans="1:54" s="616" customFormat="1" ht="47.25" customHeight="1">
      <c r="A29" s="1009">
        <f t="shared" si="3"/>
        <v>12</v>
      </c>
      <c r="B29" s="1014">
        <v>7000030065</v>
      </c>
      <c r="C29" s="1016">
        <v>740</v>
      </c>
      <c r="D29" s="1016">
        <v>200</v>
      </c>
      <c r="E29" s="1016">
        <v>70</v>
      </c>
      <c r="F29" s="1014" t="s">
        <v>264</v>
      </c>
      <c r="G29" s="1016">
        <v>100001261</v>
      </c>
      <c r="H29" s="1016">
        <v>995454</v>
      </c>
      <c r="I29" s="1010"/>
      <c r="J29" s="1016">
        <v>18</v>
      </c>
      <c r="K29" s="1011"/>
      <c r="L29" s="1014" t="s">
        <v>269</v>
      </c>
      <c r="M29" s="1016" t="s">
        <v>261</v>
      </c>
      <c r="N29" s="1016">
        <v>294</v>
      </c>
      <c r="O29" s="1011"/>
      <c r="P29" s="1040" t="str">
        <f t="shared" si="0"/>
        <v>Included</v>
      </c>
      <c r="Q29" s="1040">
        <f>S29</f>
        <v>0</v>
      </c>
      <c r="R29" s="616">
        <f t="shared" si="1"/>
        <v>0</v>
      </c>
      <c r="S29" s="616">
        <f t="shared" si="2"/>
        <v>0</v>
      </c>
      <c r="T29" s="617"/>
      <c r="U29" s="617"/>
      <c r="AD29" s="749"/>
    </row>
    <row r="30" spans="1:54" s="616" customFormat="1" ht="47.25" customHeight="1">
      <c r="A30" s="1009">
        <f t="shared" si="3"/>
        <v>13</v>
      </c>
      <c r="B30" s="1014">
        <v>7000030065</v>
      </c>
      <c r="C30" s="1016">
        <v>740</v>
      </c>
      <c r="D30" s="1016">
        <v>200</v>
      </c>
      <c r="E30" s="1016">
        <v>80</v>
      </c>
      <c r="F30" s="1014" t="s">
        <v>264</v>
      </c>
      <c r="G30" s="1016">
        <v>100001262</v>
      </c>
      <c r="H30" s="1016">
        <v>995454</v>
      </c>
      <c r="I30" s="1010"/>
      <c r="J30" s="1016">
        <v>18</v>
      </c>
      <c r="K30" s="1011"/>
      <c r="L30" s="1014" t="s">
        <v>270</v>
      </c>
      <c r="M30" s="1016" t="s">
        <v>121</v>
      </c>
      <c r="N30" s="1016">
        <v>164.4</v>
      </c>
      <c r="O30" s="1011"/>
      <c r="P30" s="1040" t="str">
        <f t="shared" si="0"/>
        <v>Included</v>
      </c>
      <c r="Q30" s="1040">
        <f>S30</f>
        <v>0</v>
      </c>
      <c r="R30" s="616">
        <f t="shared" si="1"/>
        <v>0</v>
      </c>
      <c r="S30" s="616">
        <f t="shared" si="2"/>
        <v>0</v>
      </c>
      <c r="T30" s="617"/>
      <c r="U30" s="617"/>
      <c r="AD30" s="749"/>
    </row>
    <row r="31" spans="1:54" s="616" customFormat="1" ht="47.25" customHeight="1">
      <c r="A31" s="1009">
        <f t="shared" si="3"/>
        <v>14</v>
      </c>
      <c r="B31" s="1014">
        <v>7000030065</v>
      </c>
      <c r="C31" s="1016">
        <v>740</v>
      </c>
      <c r="D31" s="1016">
        <v>200</v>
      </c>
      <c r="E31" s="1016">
        <v>130</v>
      </c>
      <c r="F31" s="1014" t="s">
        <v>264</v>
      </c>
      <c r="G31" s="1016">
        <v>100001263</v>
      </c>
      <c r="H31" s="1016">
        <v>995455</v>
      </c>
      <c r="I31" s="1010"/>
      <c r="J31" s="1016">
        <v>18</v>
      </c>
      <c r="K31" s="1011"/>
      <c r="L31" s="1014" t="s">
        <v>271</v>
      </c>
      <c r="M31" s="1016" t="s">
        <v>121</v>
      </c>
      <c r="N31" s="1016">
        <v>45</v>
      </c>
      <c r="O31" s="1011"/>
      <c r="P31" s="1040" t="str">
        <f t="shared" si="0"/>
        <v>Included</v>
      </c>
      <c r="Q31" s="1040">
        <f>S31</f>
        <v>0</v>
      </c>
      <c r="R31" s="616">
        <f t="shared" si="1"/>
        <v>0</v>
      </c>
      <c r="S31" s="616">
        <f t="shared" si="2"/>
        <v>0</v>
      </c>
      <c r="T31" s="617"/>
      <c r="U31" s="617"/>
      <c r="AD31" s="749"/>
    </row>
    <row r="32" spans="1:54" s="616" customFormat="1" ht="47.25" customHeight="1">
      <c r="A32" s="1009">
        <f t="shared" si="3"/>
        <v>15</v>
      </c>
      <c r="B32" s="1014">
        <v>7000030065</v>
      </c>
      <c r="C32" s="1016">
        <v>750</v>
      </c>
      <c r="D32" s="1016">
        <v>210</v>
      </c>
      <c r="E32" s="1016">
        <v>20</v>
      </c>
      <c r="F32" s="1014" t="s">
        <v>272</v>
      </c>
      <c r="G32" s="1016">
        <v>100001248</v>
      </c>
      <c r="H32" s="1016">
        <v>995455</v>
      </c>
      <c r="I32" s="1010"/>
      <c r="J32" s="1016">
        <v>18</v>
      </c>
      <c r="K32" s="1011"/>
      <c r="L32" s="1014" t="s">
        <v>273</v>
      </c>
      <c r="M32" s="1016" t="s">
        <v>121</v>
      </c>
      <c r="N32" s="1016">
        <v>1276</v>
      </c>
      <c r="O32" s="1011"/>
      <c r="P32" s="1040" t="str">
        <f t="shared" si="0"/>
        <v>Included</v>
      </c>
      <c r="Q32" s="1040">
        <f t="shared" si="4"/>
        <v>0</v>
      </c>
      <c r="R32" s="616">
        <f t="shared" si="1"/>
        <v>0</v>
      </c>
      <c r="S32" s="616">
        <f t="shared" si="2"/>
        <v>0</v>
      </c>
      <c r="T32" s="617"/>
      <c r="U32" s="617"/>
      <c r="AD32" s="749"/>
    </row>
    <row r="33" spans="1:30" s="616" customFormat="1" ht="47.25" customHeight="1">
      <c r="A33" s="1009">
        <f t="shared" si="3"/>
        <v>16</v>
      </c>
      <c r="B33" s="1014">
        <v>7000030065</v>
      </c>
      <c r="C33" s="1016">
        <v>760</v>
      </c>
      <c r="D33" s="1016">
        <v>220</v>
      </c>
      <c r="E33" s="1016">
        <v>10</v>
      </c>
      <c r="F33" s="1014" t="s">
        <v>274</v>
      </c>
      <c r="G33" s="1016">
        <v>100001269</v>
      </c>
      <c r="H33" s="1016">
        <v>995468</v>
      </c>
      <c r="I33" s="1010"/>
      <c r="J33" s="1016">
        <v>18</v>
      </c>
      <c r="K33" s="1011"/>
      <c r="L33" s="1014" t="s">
        <v>275</v>
      </c>
      <c r="M33" s="1016" t="s">
        <v>129</v>
      </c>
      <c r="N33" s="1016">
        <v>2</v>
      </c>
      <c r="O33" s="1011"/>
      <c r="P33" s="1040" t="str">
        <f t="shared" si="0"/>
        <v>Included</v>
      </c>
      <c r="Q33" s="1040">
        <f t="shared" si="4"/>
        <v>0</v>
      </c>
      <c r="R33" s="616">
        <f t="shared" si="1"/>
        <v>0</v>
      </c>
      <c r="S33" s="616">
        <f t="shared" si="2"/>
        <v>0</v>
      </c>
      <c r="T33" s="617"/>
      <c r="U33" s="617"/>
      <c r="AD33" s="749"/>
    </row>
    <row r="34" spans="1:30" s="616" customFormat="1" ht="45.75" customHeight="1">
      <c r="A34" s="1009">
        <f t="shared" si="3"/>
        <v>17</v>
      </c>
      <c r="B34" s="1014">
        <v>7000030065</v>
      </c>
      <c r="C34" s="1016">
        <v>760</v>
      </c>
      <c r="D34" s="1016">
        <v>220</v>
      </c>
      <c r="E34" s="1016">
        <v>20</v>
      </c>
      <c r="F34" s="1014" t="s">
        <v>274</v>
      </c>
      <c r="G34" s="1016">
        <v>170002471</v>
      </c>
      <c r="H34" s="1016">
        <v>995468</v>
      </c>
      <c r="I34" s="1010"/>
      <c r="J34" s="1016">
        <v>18</v>
      </c>
      <c r="K34" s="1011"/>
      <c r="L34" s="1014" t="s">
        <v>276</v>
      </c>
      <c r="M34" s="1016" t="s">
        <v>129</v>
      </c>
      <c r="N34" s="1016">
        <v>1</v>
      </c>
      <c r="O34" s="1011"/>
      <c r="P34" s="1040" t="str">
        <f t="shared" si="0"/>
        <v>Included</v>
      </c>
      <c r="Q34" s="1040">
        <f t="shared" si="4"/>
        <v>0</v>
      </c>
      <c r="R34" s="616">
        <f t="shared" si="1"/>
        <v>0</v>
      </c>
      <c r="S34" s="616">
        <f t="shared" si="2"/>
        <v>0</v>
      </c>
      <c r="T34" s="617"/>
      <c r="U34" s="617"/>
      <c r="AD34" s="749"/>
    </row>
    <row r="35" spans="1:30" s="616" customFormat="1" ht="42.75" customHeight="1">
      <c r="A35" s="1009">
        <f t="shared" si="3"/>
        <v>18</v>
      </c>
      <c r="B35" s="1014">
        <v>7000030065</v>
      </c>
      <c r="C35" s="1016">
        <v>760</v>
      </c>
      <c r="D35" s="1016">
        <v>220</v>
      </c>
      <c r="E35" s="1016">
        <v>30</v>
      </c>
      <c r="F35" s="1014" t="s">
        <v>274</v>
      </c>
      <c r="G35" s="1016">
        <v>100004928</v>
      </c>
      <c r="H35" s="1016">
        <v>998731</v>
      </c>
      <c r="I35" s="1010"/>
      <c r="J35" s="1016">
        <v>18</v>
      </c>
      <c r="K35" s="1011"/>
      <c r="L35" s="1014" t="s">
        <v>150</v>
      </c>
      <c r="M35" s="1016" t="s">
        <v>129</v>
      </c>
      <c r="N35" s="1016">
        <v>3</v>
      </c>
      <c r="O35" s="1011"/>
      <c r="P35" s="1040" t="str">
        <f t="shared" si="0"/>
        <v>Included</v>
      </c>
      <c r="Q35" s="1040">
        <f t="shared" si="4"/>
        <v>0</v>
      </c>
      <c r="R35" s="616">
        <f t="shared" si="1"/>
        <v>0</v>
      </c>
      <c r="S35" s="616">
        <f t="shared" si="2"/>
        <v>0</v>
      </c>
      <c r="T35" s="617"/>
      <c r="U35" s="617"/>
      <c r="AD35" s="749"/>
    </row>
    <row r="36" spans="1:30" s="616" customFormat="1" ht="45.75" customHeight="1">
      <c r="A36" s="1009">
        <f t="shared" si="3"/>
        <v>19</v>
      </c>
      <c r="B36" s="1014">
        <v>7000030065</v>
      </c>
      <c r="C36" s="1016">
        <v>760</v>
      </c>
      <c r="D36" s="1016">
        <v>220</v>
      </c>
      <c r="E36" s="1016">
        <v>40</v>
      </c>
      <c r="F36" s="1014" t="s">
        <v>274</v>
      </c>
      <c r="G36" s="1016">
        <v>100001270</v>
      </c>
      <c r="H36" s="1016">
        <v>995468</v>
      </c>
      <c r="I36" s="1010"/>
      <c r="J36" s="1016">
        <v>18</v>
      </c>
      <c r="K36" s="1011"/>
      <c r="L36" s="1014" t="s">
        <v>277</v>
      </c>
      <c r="M36" s="1016" t="s">
        <v>129</v>
      </c>
      <c r="N36" s="1016">
        <v>113</v>
      </c>
      <c r="O36" s="1011"/>
      <c r="P36" s="1040" t="str">
        <f t="shared" si="0"/>
        <v>Included</v>
      </c>
      <c r="Q36" s="1040">
        <f t="shared" si="4"/>
        <v>0</v>
      </c>
      <c r="R36" s="616">
        <f t="shared" si="1"/>
        <v>0</v>
      </c>
      <c r="S36" s="616">
        <f t="shared" si="2"/>
        <v>0</v>
      </c>
      <c r="T36" s="617"/>
      <c r="U36" s="617"/>
      <c r="AD36" s="749"/>
    </row>
    <row r="37" spans="1:30" s="616" customFormat="1" ht="58.5" customHeight="1">
      <c r="A37" s="1009">
        <f t="shared" si="3"/>
        <v>20</v>
      </c>
      <c r="B37" s="1014">
        <v>7000030065</v>
      </c>
      <c r="C37" s="1016">
        <v>760</v>
      </c>
      <c r="D37" s="1016">
        <v>220</v>
      </c>
      <c r="E37" s="1016">
        <v>50</v>
      </c>
      <c r="F37" s="1014" t="s">
        <v>274</v>
      </c>
      <c r="G37" s="1016">
        <v>100002202</v>
      </c>
      <c r="H37" s="1016">
        <v>995468</v>
      </c>
      <c r="I37" s="1010"/>
      <c r="J37" s="1016">
        <v>18</v>
      </c>
      <c r="K37" s="1011"/>
      <c r="L37" s="1014" t="s">
        <v>278</v>
      </c>
      <c r="M37" s="1016" t="s">
        <v>129</v>
      </c>
      <c r="N37" s="1016">
        <v>1</v>
      </c>
      <c r="O37" s="1011"/>
      <c r="P37" s="1040" t="str">
        <f t="shared" si="0"/>
        <v>Included</v>
      </c>
      <c r="Q37" s="1040">
        <f t="shared" si="4"/>
        <v>0</v>
      </c>
      <c r="R37" s="616">
        <f t="shared" si="1"/>
        <v>0</v>
      </c>
      <c r="S37" s="616">
        <f t="shared" si="2"/>
        <v>0</v>
      </c>
      <c r="T37" s="617"/>
      <c r="U37" s="617"/>
      <c r="AD37" s="749"/>
    </row>
    <row r="38" spans="1:30" s="616" customFormat="1" ht="46.5" customHeight="1">
      <c r="A38" s="1009">
        <f t="shared" si="3"/>
        <v>21</v>
      </c>
      <c r="B38" s="1014">
        <v>7000030065</v>
      </c>
      <c r="C38" s="1016">
        <v>760</v>
      </c>
      <c r="D38" s="1016">
        <v>220</v>
      </c>
      <c r="E38" s="1016">
        <v>60</v>
      </c>
      <c r="F38" s="1014" t="s">
        <v>274</v>
      </c>
      <c r="G38" s="1016">
        <v>100018257</v>
      </c>
      <c r="H38" s="1016">
        <v>995455</v>
      </c>
      <c r="I38" s="1010"/>
      <c r="J38" s="1016">
        <v>18</v>
      </c>
      <c r="K38" s="1011"/>
      <c r="L38" s="1014" t="s">
        <v>279</v>
      </c>
      <c r="M38" s="1016" t="s">
        <v>129</v>
      </c>
      <c r="N38" s="1016">
        <v>5</v>
      </c>
      <c r="O38" s="1011"/>
      <c r="P38" s="1040" t="str">
        <f t="shared" si="0"/>
        <v>Included</v>
      </c>
      <c r="Q38" s="1040">
        <f t="shared" si="4"/>
        <v>0</v>
      </c>
      <c r="R38" s="616">
        <f t="shared" si="1"/>
        <v>0</v>
      </c>
      <c r="S38" s="616">
        <f t="shared" si="2"/>
        <v>0</v>
      </c>
      <c r="T38" s="617"/>
      <c r="U38" s="617"/>
      <c r="AD38" s="749"/>
    </row>
    <row r="39" spans="1:30" s="616" customFormat="1" ht="64.5" customHeight="1">
      <c r="A39" s="1009">
        <f t="shared" si="3"/>
        <v>22</v>
      </c>
      <c r="B39" s="1014">
        <v>7000030065</v>
      </c>
      <c r="C39" s="1016">
        <v>760</v>
      </c>
      <c r="D39" s="1016">
        <v>220</v>
      </c>
      <c r="E39" s="1016">
        <v>70</v>
      </c>
      <c r="F39" s="1014" t="s">
        <v>274</v>
      </c>
      <c r="G39" s="1016">
        <v>100008105</v>
      </c>
      <c r="H39" s="1016">
        <v>995468</v>
      </c>
      <c r="I39" s="1010"/>
      <c r="J39" s="1016">
        <v>18</v>
      </c>
      <c r="K39" s="1011"/>
      <c r="L39" s="1014" t="s">
        <v>280</v>
      </c>
      <c r="M39" s="1016" t="s">
        <v>129</v>
      </c>
      <c r="N39" s="1016">
        <v>26</v>
      </c>
      <c r="O39" s="1011"/>
      <c r="P39" s="1040" t="str">
        <f t="shared" si="0"/>
        <v>Included</v>
      </c>
      <c r="Q39" s="1040">
        <f t="shared" si="4"/>
        <v>0</v>
      </c>
      <c r="R39" s="616">
        <f t="shared" si="1"/>
        <v>0</v>
      </c>
      <c r="S39" s="616">
        <f t="shared" si="2"/>
        <v>0</v>
      </c>
      <c r="T39" s="617"/>
      <c r="U39" s="617"/>
      <c r="AD39" s="749"/>
    </row>
    <row r="40" spans="1:30" s="616" customFormat="1" ht="58.5" customHeight="1">
      <c r="A40" s="1009">
        <f t="shared" si="3"/>
        <v>23</v>
      </c>
      <c r="B40" s="1014">
        <v>7000030065</v>
      </c>
      <c r="C40" s="1016">
        <v>770</v>
      </c>
      <c r="D40" s="1016">
        <v>230</v>
      </c>
      <c r="E40" s="1016">
        <v>10</v>
      </c>
      <c r="F40" s="1014" t="s">
        <v>281</v>
      </c>
      <c r="G40" s="1016">
        <v>100001274</v>
      </c>
      <c r="H40" s="1016">
        <v>995444</v>
      </c>
      <c r="I40" s="1010"/>
      <c r="J40" s="1016">
        <v>18</v>
      </c>
      <c r="K40" s="1011"/>
      <c r="L40" s="1014" t="s">
        <v>282</v>
      </c>
      <c r="M40" s="1016" t="s">
        <v>129</v>
      </c>
      <c r="N40" s="1016">
        <v>139</v>
      </c>
      <c r="O40" s="1011"/>
      <c r="P40" s="1040" t="str">
        <f t="shared" si="0"/>
        <v>Included</v>
      </c>
      <c r="Q40" s="1040">
        <f t="shared" si="4"/>
        <v>0</v>
      </c>
      <c r="R40" s="616">
        <f t="shared" si="1"/>
        <v>0</v>
      </c>
      <c r="S40" s="616">
        <f t="shared" si="2"/>
        <v>0</v>
      </c>
      <c r="T40" s="617"/>
      <c r="U40" s="617"/>
      <c r="AD40" s="749"/>
    </row>
    <row r="41" spans="1:30" s="616" customFormat="1" ht="58.5" customHeight="1">
      <c r="A41" s="1009">
        <f t="shared" si="3"/>
        <v>24</v>
      </c>
      <c r="B41" s="1014">
        <v>7000030065</v>
      </c>
      <c r="C41" s="1016">
        <v>770</v>
      </c>
      <c r="D41" s="1016">
        <v>230</v>
      </c>
      <c r="E41" s="1016">
        <v>20</v>
      </c>
      <c r="F41" s="1014" t="s">
        <v>281</v>
      </c>
      <c r="G41" s="1016">
        <v>100001275</v>
      </c>
      <c r="H41" s="1016">
        <v>995444</v>
      </c>
      <c r="I41" s="1010"/>
      <c r="J41" s="1016">
        <v>18</v>
      </c>
      <c r="K41" s="1011"/>
      <c r="L41" s="1014" t="s">
        <v>283</v>
      </c>
      <c r="M41" s="1016" t="s">
        <v>129</v>
      </c>
      <c r="N41" s="1016">
        <v>139</v>
      </c>
      <c r="O41" s="1011"/>
      <c r="P41" s="1040" t="str">
        <f t="shared" si="0"/>
        <v>Included</v>
      </c>
      <c r="Q41" s="1040">
        <f t="shared" ref="Q41" si="5">S41</f>
        <v>0</v>
      </c>
      <c r="R41" s="616">
        <f t="shared" si="1"/>
        <v>0</v>
      </c>
      <c r="S41" s="616">
        <f t="shared" si="2"/>
        <v>0</v>
      </c>
      <c r="T41" s="617"/>
      <c r="U41" s="617"/>
      <c r="AD41" s="749"/>
    </row>
    <row r="42" spans="1:30" s="616" customFormat="1" ht="48" customHeight="1">
      <c r="A42" s="1009">
        <f t="shared" si="3"/>
        <v>25</v>
      </c>
      <c r="B42" s="1014">
        <v>7000030065</v>
      </c>
      <c r="C42" s="1016">
        <v>770</v>
      </c>
      <c r="D42" s="1016">
        <v>230</v>
      </c>
      <c r="E42" s="1016">
        <v>30</v>
      </c>
      <c r="F42" s="1014" t="s">
        <v>281</v>
      </c>
      <c r="G42" s="1016">
        <v>100001276</v>
      </c>
      <c r="H42" s="1016">
        <v>995444</v>
      </c>
      <c r="I42" s="1010"/>
      <c r="J42" s="1016">
        <v>18</v>
      </c>
      <c r="K42" s="1011"/>
      <c r="L42" s="1014" t="s">
        <v>284</v>
      </c>
      <c r="M42" s="1016" t="s">
        <v>131</v>
      </c>
      <c r="N42" s="1016">
        <v>278</v>
      </c>
      <c r="O42" s="1011"/>
      <c r="P42" s="1040" t="str">
        <f t="shared" si="0"/>
        <v>Included</v>
      </c>
      <c r="Q42" s="1040">
        <f t="shared" ref="Q42:Q58" si="6">S42</f>
        <v>0</v>
      </c>
      <c r="R42" s="616">
        <f t="shared" si="1"/>
        <v>0</v>
      </c>
      <c r="S42" s="616">
        <f t="shared" si="2"/>
        <v>0</v>
      </c>
      <c r="T42" s="617"/>
      <c r="U42" s="617"/>
      <c r="AD42" s="749"/>
    </row>
    <row r="43" spans="1:30" s="616" customFormat="1" ht="48" customHeight="1">
      <c r="A43" s="1009">
        <f t="shared" si="3"/>
        <v>26</v>
      </c>
      <c r="B43" s="1014">
        <v>7000030065</v>
      </c>
      <c r="C43" s="1016">
        <v>770</v>
      </c>
      <c r="D43" s="1016">
        <v>230</v>
      </c>
      <c r="E43" s="1016">
        <v>40</v>
      </c>
      <c r="F43" s="1014" t="s">
        <v>281</v>
      </c>
      <c r="G43" s="1016">
        <v>100001278</v>
      </c>
      <c r="H43" s="1016">
        <v>995444</v>
      </c>
      <c r="I43" s="1010"/>
      <c r="J43" s="1016">
        <v>18</v>
      </c>
      <c r="K43" s="1011"/>
      <c r="L43" s="1014" t="s">
        <v>285</v>
      </c>
      <c r="M43" s="1016" t="s">
        <v>131</v>
      </c>
      <c r="N43" s="1016">
        <v>139</v>
      </c>
      <c r="O43" s="1011"/>
      <c r="P43" s="1040" t="str">
        <f t="shared" si="0"/>
        <v>Included</v>
      </c>
      <c r="Q43" s="1040">
        <f t="shared" si="6"/>
        <v>0</v>
      </c>
      <c r="R43" s="616">
        <f t="shared" si="1"/>
        <v>0</v>
      </c>
      <c r="S43" s="616">
        <f t="shared" si="2"/>
        <v>0</v>
      </c>
      <c r="T43" s="617"/>
      <c r="U43" s="617"/>
      <c r="AD43" s="749"/>
    </row>
    <row r="44" spans="1:30" s="616" customFormat="1" ht="48.75" customHeight="1">
      <c r="A44" s="1009">
        <f t="shared" si="3"/>
        <v>27</v>
      </c>
      <c r="B44" s="1014">
        <v>7000030065</v>
      </c>
      <c r="C44" s="1016">
        <v>770</v>
      </c>
      <c r="D44" s="1016">
        <v>230</v>
      </c>
      <c r="E44" s="1016">
        <v>50</v>
      </c>
      <c r="F44" s="1014" t="s">
        <v>281</v>
      </c>
      <c r="G44" s="1016">
        <v>100001277</v>
      </c>
      <c r="H44" s="1016">
        <v>995444</v>
      </c>
      <c r="I44" s="1010"/>
      <c r="J44" s="1016">
        <v>18</v>
      </c>
      <c r="K44" s="1011"/>
      <c r="L44" s="1014" t="s">
        <v>286</v>
      </c>
      <c r="M44" s="1016" t="s">
        <v>129</v>
      </c>
      <c r="N44" s="1016">
        <v>139</v>
      </c>
      <c r="O44" s="1011"/>
      <c r="P44" s="1040" t="str">
        <f t="shared" si="0"/>
        <v>Included</v>
      </c>
      <c r="Q44" s="1040">
        <f t="shared" si="6"/>
        <v>0</v>
      </c>
      <c r="R44" s="616">
        <f t="shared" si="1"/>
        <v>0</v>
      </c>
      <c r="S44" s="616">
        <f t="shared" si="2"/>
        <v>0</v>
      </c>
      <c r="T44" s="617"/>
      <c r="U44" s="617"/>
      <c r="AD44" s="749"/>
    </row>
    <row r="45" spans="1:30" s="616" customFormat="1" ht="48" customHeight="1">
      <c r="A45" s="1009">
        <f t="shared" si="3"/>
        <v>28</v>
      </c>
      <c r="B45" s="1014">
        <v>7000030065</v>
      </c>
      <c r="C45" s="1016">
        <v>780</v>
      </c>
      <c r="D45" s="1016">
        <v>240</v>
      </c>
      <c r="E45" s="1016">
        <v>10</v>
      </c>
      <c r="F45" s="1014" t="s">
        <v>287</v>
      </c>
      <c r="G45" s="1016">
        <v>100001264</v>
      </c>
      <c r="H45" s="1016">
        <v>995456</v>
      </c>
      <c r="I45" s="1010"/>
      <c r="J45" s="1016">
        <v>18</v>
      </c>
      <c r="K45" s="1011"/>
      <c r="L45" s="1014" t="s">
        <v>288</v>
      </c>
      <c r="M45" s="1016" t="s">
        <v>261</v>
      </c>
      <c r="N45" s="1016">
        <v>10500</v>
      </c>
      <c r="O45" s="1011"/>
      <c r="P45" s="1040" t="str">
        <f t="shared" si="0"/>
        <v>Included</v>
      </c>
      <c r="Q45" s="1040">
        <f t="shared" si="6"/>
        <v>0</v>
      </c>
      <c r="R45" s="616">
        <f t="shared" si="1"/>
        <v>0</v>
      </c>
      <c r="S45" s="616">
        <f t="shared" si="2"/>
        <v>0</v>
      </c>
      <c r="T45" s="617"/>
      <c r="U45" s="617"/>
      <c r="AD45" s="749"/>
    </row>
    <row r="46" spans="1:30" s="616" customFormat="1" ht="48" customHeight="1">
      <c r="A46" s="1009">
        <f t="shared" si="3"/>
        <v>29</v>
      </c>
      <c r="B46" s="1014">
        <v>7000030065</v>
      </c>
      <c r="C46" s="1016">
        <v>780</v>
      </c>
      <c r="D46" s="1016">
        <v>240</v>
      </c>
      <c r="E46" s="1016">
        <v>20</v>
      </c>
      <c r="F46" s="1014" t="s">
        <v>287</v>
      </c>
      <c r="G46" s="1016">
        <v>100001267</v>
      </c>
      <c r="H46" s="1016">
        <v>995456</v>
      </c>
      <c r="I46" s="1010"/>
      <c r="J46" s="1016">
        <v>18</v>
      </c>
      <c r="K46" s="1011"/>
      <c r="L46" s="1014" t="s">
        <v>289</v>
      </c>
      <c r="M46" s="1016" t="s">
        <v>261</v>
      </c>
      <c r="N46" s="1016">
        <v>150</v>
      </c>
      <c r="O46" s="1011"/>
      <c r="P46" s="1040" t="str">
        <f t="shared" si="0"/>
        <v>Included</v>
      </c>
      <c r="Q46" s="1040">
        <f t="shared" si="6"/>
        <v>0</v>
      </c>
      <c r="R46" s="616">
        <f t="shared" si="1"/>
        <v>0</v>
      </c>
      <c r="S46" s="616">
        <f t="shared" si="2"/>
        <v>0</v>
      </c>
      <c r="T46" s="617"/>
      <c r="U46" s="617"/>
      <c r="AD46" s="749"/>
    </row>
    <row r="47" spans="1:30" s="616" customFormat="1" ht="46.5" customHeight="1">
      <c r="A47" s="1009">
        <f t="shared" si="3"/>
        <v>30</v>
      </c>
      <c r="B47" s="1014">
        <v>7000030065</v>
      </c>
      <c r="C47" s="1016">
        <v>780</v>
      </c>
      <c r="D47" s="1016">
        <v>240</v>
      </c>
      <c r="E47" s="1016">
        <v>30</v>
      </c>
      <c r="F47" s="1014" t="s">
        <v>287</v>
      </c>
      <c r="G47" s="1016">
        <v>100001268</v>
      </c>
      <c r="H47" s="1016">
        <v>995456</v>
      </c>
      <c r="I47" s="1010"/>
      <c r="J47" s="1016">
        <v>18</v>
      </c>
      <c r="K47" s="1011"/>
      <c r="L47" s="1014" t="s">
        <v>290</v>
      </c>
      <c r="M47" s="1016" t="s">
        <v>261</v>
      </c>
      <c r="N47" s="1016">
        <v>12650</v>
      </c>
      <c r="O47" s="1010"/>
      <c r="P47" s="1040" t="str">
        <f t="shared" si="0"/>
        <v>Included</v>
      </c>
      <c r="Q47" s="1040">
        <f t="shared" si="6"/>
        <v>0</v>
      </c>
      <c r="R47" s="616">
        <f t="shared" si="1"/>
        <v>0</v>
      </c>
      <c r="S47" s="616">
        <f t="shared" si="2"/>
        <v>0</v>
      </c>
      <c r="T47" s="617"/>
      <c r="U47" s="617"/>
      <c r="AD47" s="749"/>
    </row>
    <row r="48" spans="1:30" s="616" customFormat="1" ht="48" customHeight="1">
      <c r="A48" s="1009">
        <f t="shared" si="3"/>
        <v>31</v>
      </c>
      <c r="B48" s="1014">
        <v>7000030065</v>
      </c>
      <c r="C48" s="1016">
        <v>780</v>
      </c>
      <c r="D48" s="1016">
        <v>240</v>
      </c>
      <c r="E48" s="1016">
        <v>40</v>
      </c>
      <c r="F48" s="1014" t="s">
        <v>287</v>
      </c>
      <c r="G48" s="1016">
        <v>100001265</v>
      </c>
      <c r="H48" s="1016">
        <v>995456</v>
      </c>
      <c r="I48" s="1010"/>
      <c r="J48" s="1016">
        <v>18</v>
      </c>
      <c r="K48" s="1011"/>
      <c r="L48" s="1014" t="s">
        <v>291</v>
      </c>
      <c r="M48" s="1016" t="s">
        <v>261</v>
      </c>
      <c r="N48" s="1016">
        <v>2600</v>
      </c>
      <c r="O48" s="1010"/>
      <c r="P48" s="1040" t="str">
        <f t="shared" si="0"/>
        <v>Included</v>
      </c>
      <c r="Q48" s="1040">
        <f t="shared" si="6"/>
        <v>0</v>
      </c>
      <c r="R48" s="616">
        <f t="shared" si="1"/>
        <v>0</v>
      </c>
      <c r="S48" s="616">
        <f t="shared" si="2"/>
        <v>0</v>
      </c>
      <c r="T48" s="617"/>
      <c r="U48" s="617"/>
      <c r="AD48" s="749"/>
    </row>
    <row r="49" spans="1:54" s="616" customFormat="1" ht="65.25" customHeight="1">
      <c r="A49" s="1009">
        <f t="shared" si="3"/>
        <v>32</v>
      </c>
      <c r="B49" s="1014">
        <v>7000030065</v>
      </c>
      <c r="C49" s="1016">
        <v>790</v>
      </c>
      <c r="D49" s="1016">
        <v>250</v>
      </c>
      <c r="E49" s="1016">
        <v>40</v>
      </c>
      <c r="F49" s="1014" t="s">
        <v>292</v>
      </c>
      <c r="G49" s="1016">
        <v>100056834</v>
      </c>
      <c r="H49" s="1016">
        <v>998335</v>
      </c>
      <c r="I49" s="1010"/>
      <c r="J49" s="1016">
        <v>18</v>
      </c>
      <c r="K49" s="1011"/>
      <c r="L49" s="1014" t="s">
        <v>293</v>
      </c>
      <c r="M49" s="1016" t="s">
        <v>134</v>
      </c>
      <c r="N49" s="1016">
        <v>35</v>
      </c>
      <c r="O49" s="1010"/>
      <c r="P49" s="1040" t="str">
        <f t="shared" si="0"/>
        <v>Included</v>
      </c>
      <c r="Q49" s="1040">
        <f t="shared" si="6"/>
        <v>0</v>
      </c>
      <c r="R49" s="616">
        <f t="shared" si="1"/>
        <v>0</v>
      </c>
      <c r="S49" s="616">
        <f t="shared" si="2"/>
        <v>0</v>
      </c>
      <c r="T49" s="617"/>
      <c r="U49" s="617"/>
      <c r="AD49" s="749"/>
    </row>
    <row r="50" spans="1:54" s="616" customFormat="1" ht="65.25" customHeight="1">
      <c r="A50" s="1009">
        <f>A49+1</f>
        <v>33</v>
      </c>
      <c r="B50" s="1014">
        <v>7000030065</v>
      </c>
      <c r="C50" s="1016">
        <v>790</v>
      </c>
      <c r="D50" s="1016">
        <v>250</v>
      </c>
      <c r="E50" s="1016">
        <v>50</v>
      </c>
      <c r="F50" s="1014" t="s">
        <v>292</v>
      </c>
      <c r="G50" s="1016">
        <v>100044620</v>
      </c>
      <c r="H50" s="1016">
        <v>995469</v>
      </c>
      <c r="I50" s="1010"/>
      <c r="J50" s="1016">
        <v>18</v>
      </c>
      <c r="K50" s="1011"/>
      <c r="L50" s="1014" t="s">
        <v>294</v>
      </c>
      <c r="M50" s="1016" t="s">
        <v>134</v>
      </c>
      <c r="N50" s="1016">
        <v>35.268999999999998</v>
      </c>
      <c r="O50" s="1010"/>
      <c r="P50" s="1040" t="str">
        <f t="shared" ref="P50:P58" si="7">IF(O50=0, "Included", IF(ISERROR(N50*O50), O50, N50*O50))</f>
        <v>Included</v>
      </c>
      <c r="Q50" s="1040">
        <f t="shared" si="6"/>
        <v>0</v>
      </c>
      <c r="R50" s="616">
        <f t="shared" si="1"/>
        <v>0</v>
      </c>
      <c r="S50" s="616">
        <f t="shared" si="2"/>
        <v>0</v>
      </c>
      <c r="T50" s="617"/>
      <c r="U50" s="617"/>
      <c r="AD50" s="749"/>
    </row>
    <row r="51" spans="1:54" s="616" customFormat="1" ht="45.75" customHeight="1">
      <c r="A51" s="1009">
        <f t="shared" si="3"/>
        <v>34</v>
      </c>
      <c r="B51" s="1014">
        <v>7000030065</v>
      </c>
      <c r="C51" s="1016">
        <v>800</v>
      </c>
      <c r="D51" s="1016">
        <v>260</v>
      </c>
      <c r="E51" s="1016">
        <v>10</v>
      </c>
      <c r="F51" s="1014" t="s">
        <v>295</v>
      </c>
      <c r="G51" s="1016">
        <v>100001282</v>
      </c>
      <c r="H51" s="1016">
        <v>995444</v>
      </c>
      <c r="I51" s="1010"/>
      <c r="J51" s="1016">
        <v>18</v>
      </c>
      <c r="K51" s="1011"/>
      <c r="L51" s="1014" t="s">
        <v>296</v>
      </c>
      <c r="M51" s="1016" t="s">
        <v>129</v>
      </c>
      <c r="N51" s="1016">
        <v>20</v>
      </c>
      <c r="O51" s="1010"/>
      <c r="P51" s="1040" t="str">
        <f t="shared" si="7"/>
        <v>Included</v>
      </c>
      <c r="Q51" s="1040">
        <f t="shared" si="6"/>
        <v>0</v>
      </c>
      <c r="R51" s="616">
        <f t="shared" si="1"/>
        <v>0</v>
      </c>
      <c r="S51" s="616">
        <f t="shared" si="2"/>
        <v>0</v>
      </c>
      <c r="T51" s="617"/>
      <c r="U51" s="617"/>
      <c r="AD51" s="749"/>
    </row>
    <row r="52" spans="1:54" s="616" customFormat="1" ht="45.75" customHeight="1">
      <c r="A52" s="1009">
        <f t="shared" si="3"/>
        <v>35</v>
      </c>
      <c r="B52" s="1014">
        <v>7000030065</v>
      </c>
      <c r="C52" s="1016">
        <v>800</v>
      </c>
      <c r="D52" s="1016">
        <v>260</v>
      </c>
      <c r="E52" s="1016">
        <v>20</v>
      </c>
      <c r="F52" s="1014" t="s">
        <v>295</v>
      </c>
      <c r="G52" s="1016">
        <v>100001283</v>
      </c>
      <c r="H52" s="1016">
        <v>995444</v>
      </c>
      <c r="I52" s="1010"/>
      <c r="J52" s="1016">
        <v>18</v>
      </c>
      <c r="K52" s="1011"/>
      <c r="L52" s="1014" t="s">
        <v>297</v>
      </c>
      <c r="M52" s="1016" t="s">
        <v>131</v>
      </c>
      <c r="N52" s="1016">
        <v>5</v>
      </c>
      <c r="O52" s="1010"/>
      <c r="P52" s="1040" t="str">
        <f t="shared" si="7"/>
        <v>Included</v>
      </c>
      <c r="Q52" s="1040">
        <f t="shared" si="6"/>
        <v>0</v>
      </c>
      <c r="R52" s="616">
        <f t="shared" si="1"/>
        <v>0</v>
      </c>
      <c r="S52" s="616">
        <f t="shared" si="2"/>
        <v>0</v>
      </c>
      <c r="T52" s="617"/>
      <c r="U52" s="617"/>
      <c r="AD52" s="749"/>
    </row>
    <row r="53" spans="1:54" s="616" customFormat="1" ht="45.75" customHeight="1">
      <c r="A53" s="1009">
        <f t="shared" si="3"/>
        <v>36</v>
      </c>
      <c r="B53" s="1014">
        <v>7000030065</v>
      </c>
      <c r="C53" s="1016">
        <v>800</v>
      </c>
      <c r="D53" s="1016">
        <v>260</v>
      </c>
      <c r="E53" s="1016">
        <v>30</v>
      </c>
      <c r="F53" s="1014" t="s">
        <v>295</v>
      </c>
      <c r="G53" s="1016">
        <v>100001284</v>
      </c>
      <c r="H53" s="1016">
        <v>995444</v>
      </c>
      <c r="I53" s="1010"/>
      <c r="J53" s="1016">
        <v>18</v>
      </c>
      <c r="K53" s="1011"/>
      <c r="L53" s="1014" t="s">
        <v>298</v>
      </c>
      <c r="M53" s="1016" t="s">
        <v>131</v>
      </c>
      <c r="N53" s="1016">
        <v>5</v>
      </c>
      <c r="O53" s="1010"/>
      <c r="P53" s="1040" t="str">
        <f t="shared" si="7"/>
        <v>Included</v>
      </c>
      <c r="Q53" s="1040">
        <f t="shared" si="6"/>
        <v>0</v>
      </c>
      <c r="R53" s="616">
        <f t="shared" si="1"/>
        <v>0</v>
      </c>
      <c r="S53" s="616">
        <f t="shared" si="2"/>
        <v>0</v>
      </c>
      <c r="T53" s="617"/>
      <c r="U53" s="617"/>
      <c r="AD53" s="749"/>
    </row>
    <row r="54" spans="1:54" s="616" customFormat="1" ht="45.75" customHeight="1">
      <c r="A54" s="1009">
        <f t="shared" si="3"/>
        <v>37</v>
      </c>
      <c r="B54" s="1014">
        <v>7000030065</v>
      </c>
      <c r="C54" s="1016">
        <v>800</v>
      </c>
      <c r="D54" s="1016">
        <v>260</v>
      </c>
      <c r="E54" s="1016">
        <v>40</v>
      </c>
      <c r="F54" s="1014" t="s">
        <v>295</v>
      </c>
      <c r="G54" s="1016">
        <v>100001285</v>
      </c>
      <c r="H54" s="1016">
        <v>995473</v>
      </c>
      <c r="I54" s="1010"/>
      <c r="J54" s="1016">
        <v>18</v>
      </c>
      <c r="K54" s="1011"/>
      <c r="L54" s="1014" t="s">
        <v>299</v>
      </c>
      <c r="M54" s="1016" t="s">
        <v>121</v>
      </c>
      <c r="N54" s="1016">
        <v>50</v>
      </c>
      <c r="O54" s="1010"/>
      <c r="P54" s="1040" t="str">
        <f t="shared" si="7"/>
        <v>Included</v>
      </c>
      <c r="Q54" s="1040">
        <f t="shared" si="6"/>
        <v>0</v>
      </c>
      <c r="R54" s="616">
        <f t="shared" si="1"/>
        <v>0</v>
      </c>
      <c r="S54" s="616">
        <f t="shared" si="2"/>
        <v>0</v>
      </c>
      <c r="T54" s="617"/>
      <c r="U54" s="617"/>
      <c r="AD54" s="749"/>
    </row>
    <row r="55" spans="1:54" s="616" customFormat="1" ht="45.75" customHeight="1">
      <c r="A55" s="1009">
        <f t="shared" si="3"/>
        <v>38</v>
      </c>
      <c r="B55" s="1014">
        <v>7000030065</v>
      </c>
      <c r="C55" s="1016">
        <v>810</v>
      </c>
      <c r="D55" s="1016">
        <v>280</v>
      </c>
      <c r="E55" s="1016">
        <v>10</v>
      </c>
      <c r="F55" s="1014" t="s">
        <v>300</v>
      </c>
      <c r="G55" s="1016">
        <v>100023085</v>
      </c>
      <c r="H55" s="1016">
        <v>995455</v>
      </c>
      <c r="I55" s="1010"/>
      <c r="J55" s="1016">
        <v>18</v>
      </c>
      <c r="K55" s="1011"/>
      <c r="L55" s="1014" t="s">
        <v>301</v>
      </c>
      <c r="M55" s="1016" t="s">
        <v>144</v>
      </c>
      <c r="N55" s="1016">
        <v>1</v>
      </c>
      <c r="O55" s="1010"/>
      <c r="P55" s="1040" t="str">
        <f t="shared" si="7"/>
        <v>Included</v>
      </c>
      <c r="Q55" s="1040">
        <f t="shared" si="6"/>
        <v>0</v>
      </c>
      <c r="R55" s="616">
        <f t="shared" si="1"/>
        <v>0</v>
      </c>
      <c r="S55" s="616">
        <f t="shared" si="2"/>
        <v>0</v>
      </c>
      <c r="T55" s="617"/>
      <c r="U55" s="617"/>
      <c r="AD55" s="749"/>
    </row>
    <row r="56" spans="1:54" s="616" customFormat="1" ht="45.75" customHeight="1">
      <c r="A56" s="1009">
        <f t="shared" si="3"/>
        <v>39</v>
      </c>
      <c r="B56" s="1014">
        <v>7000030065</v>
      </c>
      <c r="C56" s="1016">
        <v>820</v>
      </c>
      <c r="D56" s="1016">
        <v>290</v>
      </c>
      <c r="E56" s="1016">
        <v>10</v>
      </c>
      <c r="F56" s="1014" t="s">
        <v>302</v>
      </c>
      <c r="G56" s="1016">
        <v>170000356</v>
      </c>
      <c r="H56" s="1016">
        <v>998336</v>
      </c>
      <c r="I56" s="1010"/>
      <c r="J56" s="1016">
        <v>18</v>
      </c>
      <c r="K56" s="1011"/>
      <c r="L56" s="1014" t="s">
        <v>303</v>
      </c>
      <c r="M56" s="1016" t="s">
        <v>129</v>
      </c>
      <c r="N56" s="1016">
        <v>2</v>
      </c>
      <c r="O56" s="1010"/>
      <c r="P56" s="1040" t="str">
        <f t="shared" si="7"/>
        <v>Included</v>
      </c>
      <c r="Q56" s="1040">
        <f t="shared" si="6"/>
        <v>0</v>
      </c>
      <c r="R56" s="616">
        <f t="shared" si="1"/>
        <v>0</v>
      </c>
      <c r="S56" s="616">
        <f t="shared" si="2"/>
        <v>0</v>
      </c>
      <c r="T56" s="617"/>
      <c r="U56" s="617"/>
      <c r="AD56" s="749"/>
    </row>
    <row r="57" spans="1:54" s="616" customFormat="1" ht="45.75" customHeight="1">
      <c r="A57" s="1009">
        <f t="shared" si="3"/>
        <v>40</v>
      </c>
      <c r="B57" s="1014">
        <v>7000030065</v>
      </c>
      <c r="C57" s="1016">
        <v>820</v>
      </c>
      <c r="D57" s="1016">
        <v>290</v>
      </c>
      <c r="E57" s="1016">
        <v>20</v>
      </c>
      <c r="F57" s="1014" t="s">
        <v>302</v>
      </c>
      <c r="G57" s="1016">
        <v>170000266</v>
      </c>
      <c r="H57" s="1016">
        <v>998716</v>
      </c>
      <c r="I57" s="1010"/>
      <c r="J57" s="1016">
        <v>18</v>
      </c>
      <c r="K57" s="1011"/>
      <c r="L57" s="1014" t="s">
        <v>304</v>
      </c>
      <c r="M57" s="1016" t="s">
        <v>129</v>
      </c>
      <c r="N57" s="1016">
        <v>14</v>
      </c>
      <c r="O57" s="1010"/>
      <c r="P57" s="1040" t="str">
        <f t="shared" si="7"/>
        <v>Included</v>
      </c>
      <c r="Q57" s="1040">
        <f t="shared" si="6"/>
        <v>0</v>
      </c>
      <c r="R57" s="616">
        <f t="shared" si="1"/>
        <v>0</v>
      </c>
      <c r="S57" s="616">
        <f t="shared" si="2"/>
        <v>0</v>
      </c>
      <c r="T57" s="617"/>
      <c r="U57" s="617"/>
      <c r="AD57" s="749"/>
    </row>
    <row r="58" spans="1:54" s="616" customFormat="1" ht="45.75" customHeight="1">
      <c r="A58" s="1009">
        <f t="shared" si="3"/>
        <v>41</v>
      </c>
      <c r="B58" s="1014">
        <v>7000030065</v>
      </c>
      <c r="C58" s="1016">
        <v>820</v>
      </c>
      <c r="D58" s="1016">
        <v>290</v>
      </c>
      <c r="E58" s="1016">
        <v>30</v>
      </c>
      <c r="F58" s="1014" t="s">
        <v>302</v>
      </c>
      <c r="G58" s="1016">
        <v>170004395</v>
      </c>
      <c r="H58" s="1016">
        <v>998336</v>
      </c>
      <c r="I58" s="1010"/>
      <c r="J58" s="1016">
        <v>18</v>
      </c>
      <c r="K58" s="1011"/>
      <c r="L58" s="1014" t="s">
        <v>305</v>
      </c>
      <c r="M58" s="1016" t="s">
        <v>134</v>
      </c>
      <c r="N58" s="1016">
        <v>0.5</v>
      </c>
      <c r="O58" s="1010"/>
      <c r="P58" s="1040" t="str">
        <f t="shared" si="7"/>
        <v>Included</v>
      </c>
      <c r="Q58" s="1040">
        <f t="shared" si="6"/>
        <v>0</v>
      </c>
      <c r="R58" s="616">
        <f t="shared" si="1"/>
        <v>0</v>
      </c>
      <c r="S58" s="616">
        <f t="shared" si="2"/>
        <v>0</v>
      </c>
      <c r="T58" s="617"/>
      <c r="U58" s="617"/>
      <c r="AD58" s="749"/>
    </row>
    <row r="59" spans="1:54" s="616" customFormat="1">
      <c r="A59" s="1227"/>
      <c r="B59" s="1228"/>
      <c r="C59" s="1228"/>
      <c r="D59" s="1228"/>
      <c r="E59" s="1228"/>
      <c r="F59" s="1228"/>
      <c r="G59" s="1228"/>
      <c r="H59" s="1228"/>
      <c r="I59" s="1228"/>
      <c r="J59" s="1228"/>
      <c r="K59" s="1228"/>
      <c r="L59" s="1228"/>
      <c r="M59" s="1228"/>
      <c r="N59" s="1228"/>
      <c r="O59" s="1228"/>
      <c r="P59" s="1228"/>
      <c r="Q59" s="1229"/>
      <c r="R59" s="617"/>
      <c r="S59" s="617"/>
      <c r="T59" s="617"/>
      <c r="U59" s="617"/>
      <c r="AD59" s="749"/>
    </row>
    <row r="60" spans="1:54" ht="25.5" customHeight="1">
      <c r="A60" s="1223"/>
      <c r="B60" s="1224"/>
      <c r="C60" s="1224"/>
      <c r="D60" s="1224"/>
      <c r="E60" s="1224"/>
      <c r="F60" s="1224"/>
      <c r="G60" s="1224"/>
      <c r="H60" s="1224"/>
      <c r="I60" s="1224"/>
      <c r="J60" s="1224"/>
      <c r="K60" s="1225"/>
      <c r="L60" s="741" t="s">
        <v>306</v>
      </c>
      <c r="M60" s="742"/>
      <c r="N60" s="743"/>
      <c r="O60" s="744"/>
      <c r="P60" s="1041">
        <f>ROUND(SUM(P18:P59),0)</f>
        <v>0</v>
      </c>
      <c r="Q60" s="1042"/>
      <c r="S60" s="803">
        <f>SUM(S18:S58)</f>
        <v>0</v>
      </c>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638"/>
      <c r="AZ60" s="638"/>
      <c r="BA60" s="638"/>
      <c r="BB60" s="638"/>
    </row>
    <row r="61" spans="1:54" ht="25.5" hidden="1" customHeight="1">
      <c r="A61" s="792"/>
      <c r="B61" s="793"/>
      <c r="C61" s="793"/>
      <c r="D61" s="793"/>
      <c r="E61" s="793"/>
      <c r="F61" s="793"/>
      <c r="G61" s="793"/>
      <c r="H61" s="794"/>
      <c r="I61" s="795"/>
      <c r="J61" s="793"/>
      <c r="K61" s="793"/>
      <c r="L61" s="1238" t="s">
        <v>249</v>
      </c>
      <c r="M61" s="1239"/>
      <c r="N61" s="1239"/>
      <c r="O61" s="1240"/>
      <c r="P61" s="1041"/>
      <c r="Q61" s="1041">
        <f>SUM(Q18:Q58)</f>
        <v>0</v>
      </c>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638"/>
      <c r="AT61" s="638"/>
      <c r="AU61" s="638"/>
      <c r="AV61" s="638"/>
      <c r="AW61" s="638"/>
      <c r="AX61" s="638"/>
      <c r="AY61" s="638"/>
      <c r="AZ61" s="638"/>
      <c r="BA61" s="638"/>
      <c r="BB61" s="638"/>
    </row>
    <row r="62" spans="1:54" ht="32.25" customHeight="1">
      <c r="A62" s="759"/>
      <c r="B62" s="621"/>
      <c r="C62" s="1052"/>
      <c r="D62" s="1052"/>
      <c r="E62" s="1052"/>
      <c r="F62" s="621"/>
      <c r="G62" s="1052"/>
      <c r="H62" s="1232"/>
      <c r="I62" s="1232"/>
      <c r="J62" s="1232"/>
      <c r="K62" s="1232"/>
      <c r="L62" s="1232"/>
      <c r="M62" s="1232"/>
      <c r="N62" s="626"/>
      <c r="O62" s="676"/>
      <c r="P62" s="1043"/>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row>
    <row r="63" spans="1:54" ht="23.25" customHeight="1">
      <c r="A63" s="760" t="s">
        <v>190</v>
      </c>
      <c r="B63" s="1236" t="s">
        <v>307</v>
      </c>
      <c r="C63" s="1236"/>
      <c r="D63" s="1236"/>
      <c r="E63" s="1236"/>
      <c r="F63" s="1236"/>
      <c r="G63" s="1236"/>
      <c r="H63" s="1236"/>
      <c r="I63" s="1236"/>
      <c r="J63" s="1236"/>
      <c r="K63" s="1236"/>
      <c r="L63" s="1236"/>
      <c r="M63" s="1037"/>
      <c r="N63" s="1037"/>
      <c r="O63" s="698"/>
      <c r="P63" s="1037"/>
      <c r="Q63" s="1037"/>
      <c r="T63" s="638"/>
      <c r="U63" s="638"/>
      <c r="V63" s="638"/>
      <c r="W63" s="638"/>
      <c r="X63" s="638"/>
      <c r="Y63" s="638"/>
      <c r="Z63" s="638"/>
      <c r="AA63" s="638"/>
      <c r="AB63" s="638"/>
      <c r="AC63" s="638"/>
      <c r="AD63" s="638"/>
      <c r="AE63" s="638"/>
      <c r="AF63" s="638"/>
      <c r="AG63" s="638"/>
      <c r="AH63" s="638"/>
      <c r="AI63" s="638"/>
      <c r="AJ63" s="638"/>
      <c r="AK63" s="638"/>
      <c r="AL63" s="638"/>
      <c r="AM63" s="638"/>
      <c r="AN63" s="638"/>
      <c r="AO63" s="638"/>
      <c r="AP63" s="638"/>
      <c r="AQ63" s="638"/>
      <c r="AR63" s="638"/>
      <c r="AS63" s="638"/>
      <c r="AT63" s="638"/>
      <c r="AU63" s="638"/>
      <c r="AV63" s="638"/>
      <c r="AW63" s="638"/>
      <c r="AX63" s="638"/>
      <c r="AY63" s="638"/>
      <c r="AZ63" s="638"/>
      <c r="BA63" s="638"/>
      <c r="BB63" s="638"/>
    </row>
    <row r="64" spans="1:54" ht="21" customHeight="1">
      <c r="A64" s="1230" t="s">
        <v>192</v>
      </c>
      <c r="B64" s="1230"/>
      <c r="C64" s="1230"/>
      <c r="D64" s="1233" t="str">
        <f>'Sch-1'!B97</f>
        <v>--</v>
      </c>
      <c r="E64" s="1233"/>
      <c r="F64" s="629"/>
      <c r="G64" s="629"/>
      <c r="I64" s="647"/>
      <c r="J64" s="629"/>
      <c r="K64" s="629"/>
      <c r="M64" s="675"/>
      <c r="N64" s="675"/>
      <c r="O64" s="676"/>
      <c r="P64" s="1044"/>
      <c r="T64" s="638"/>
      <c r="U64" s="638"/>
      <c r="V64" s="638"/>
      <c r="W64" s="638"/>
      <c r="X64" s="638"/>
      <c r="Y64" s="638"/>
      <c r="Z64" s="638"/>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638"/>
      <c r="AZ64" s="638"/>
      <c r="BA64" s="638"/>
      <c r="BB64" s="638"/>
    </row>
    <row r="65" spans="1:54" ht="16.5">
      <c r="A65" s="1230" t="s">
        <v>193</v>
      </c>
      <c r="B65" s="1230"/>
      <c r="C65" s="1230"/>
      <c r="D65" s="1234" t="str">
        <f>'Sch-1'!B98</f>
        <v/>
      </c>
      <c r="E65" s="1234"/>
      <c r="F65" s="629"/>
      <c r="G65" s="629"/>
      <c r="I65" s="647"/>
      <c r="J65" s="629"/>
      <c r="K65" s="629"/>
      <c r="M65" s="1221" t="s">
        <v>194</v>
      </c>
      <c r="N65" s="1221"/>
      <c r="O65" s="649" t="str">
        <f>'Sch-1'!M98</f>
        <v/>
      </c>
      <c r="P65" s="1044"/>
      <c r="AN65" s="638"/>
      <c r="AO65" s="638"/>
      <c r="AP65" s="638"/>
      <c r="AQ65" s="638"/>
      <c r="AR65" s="638"/>
      <c r="AS65" s="638"/>
      <c r="AT65" s="638"/>
      <c r="AU65" s="638"/>
      <c r="AV65" s="638"/>
      <c r="AW65" s="638"/>
      <c r="AX65" s="638"/>
      <c r="AY65" s="638"/>
      <c r="AZ65" s="638"/>
      <c r="BA65" s="638"/>
      <c r="BB65" s="638"/>
    </row>
    <row r="66" spans="1:54" ht="16.5">
      <c r="A66" s="762"/>
      <c r="B66" s="618"/>
      <c r="C66" s="618"/>
      <c r="D66" s="618"/>
      <c r="E66" s="618"/>
      <c r="F66" s="618"/>
      <c r="G66" s="618"/>
      <c r="H66" s="708"/>
      <c r="I66" s="641"/>
      <c r="J66" s="618"/>
      <c r="K66" s="618"/>
      <c r="L66" s="650"/>
      <c r="M66" s="1221" t="s">
        <v>195</v>
      </c>
      <c r="N66" s="1221"/>
      <c r="O66" s="649" t="str">
        <f>'Sch-1'!M99</f>
        <v/>
      </c>
      <c r="P66" s="641"/>
      <c r="AN66" s="638"/>
      <c r="AO66" s="638"/>
      <c r="AP66" s="638"/>
      <c r="AQ66" s="638"/>
      <c r="AR66" s="638"/>
      <c r="AS66" s="638"/>
      <c r="AT66" s="638"/>
      <c r="AU66" s="638"/>
      <c r="AV66" s="638"/>
      <c r="AW66" s="638"/>
      <c r="AX66" s="638"/>
      <c r="AY66" s="638"/>
      <c r="AZ66" s="638"/>
      <c r="BA66" s="638"/>
      <c r="BB66" s="638"/>
    </row>
    <row r="67" spans="1:54" ht="16.5">
      <c r="A67" s="761"/>
      <c r="B67" s="629"/>
      <c r="C67" s="629"/>
      <c r="D67" s="629"/>
      <c r="E67" s="629"/>
      <c r="F67" s="629"/>
      <c r="G67" s="629"/>
      <c r="H67" s="709"/>
      <c r="I67" s="647"/>
      <c r="J67" s="629"/>
      <c r="K67" s="629"/>
      <c r="L67" s="651"/>
      <c r="M67" s="648"/>
      <c r="N67" s="647"/>
      <c r="O67" s="638"/>
      <c r="P67" s="626"/>
      <c r="AN67" s="638"/>
      <c r="AO67" s="638"/>
      <c r="AP67" s="638"/>
      <c r="AQ67" s="638"/>
      <c r="AR67" s="638"/>
      <c r="AS67" s="638"/>
      <c r="AT67" s="638"/>
      <c r="AU67" s="638"/>
      <c r="AV67" s="638"/>
      <c r="AW67" s="638"/>
      <c r="AX67" s="638"/>
      <c r="AY67" s="638"/>
      <c r="AZ67" s="638"/>
      <c r="BA67" s="638"/>
      <c r="BB67" s="638"/>
    </row>
    <row r="68" spans="1:54">
      <c r="AN68" s="638"/>
      <c r="AO68" s="638"/>
      <c r="AP68" s="638"/>
      <c r="AQ68" s="638"/>
      <c r="AR68" s="638"/>
      <c r="AS68" s="638"/>
      <c r="AT68" s="638"/>
      <c r="AU68" s="638"/>
      <c r="AV68" s="638"/>
      <c r="AW68" s="638"/>
      <c r="AX68" s="638"/>
      <c r="AY68" s="638"/>
      <c r="AZ68" s="638"/>
      <c r="BA68" s="638"/>
      <c r="BB68" s="638"/>
    </row>
    <row r="80" spans="1:54" s="646" customFormat="1" ht="16.5">
      <c r="A80" s="763"/>
      <c r="B80" s="677"/>
      <c r="C80" s="677"/>
      <c r="D80" s="677"/>
      <c r="E80" s="677"/>
      <c r="F80" s="677"/>
      <c r="G80" s="677"/>
      <c r="H80" s="710"/>
      <c r="I80" s="701"/>
      <c r="J80" s="677"/>
      <c r="K80" s="677"/>
      <c r="L80" s="678"/>
      <c r="M80" s="679"/>
      <c r="N80" s="680"/>
      <c r="O80" s="681"/>
      <c r="P80" s="1045"/>
      <c r="Q80" s="1046"/>
      <c r="AL80" s="682"/>
      <c r="AM80" s="682"/>
    </row>
    <row r="81" spans="1:54" s="646" customFormat="1" ht="16.5">
      <c r="A81" s="763"/>
      <c r="B81" s="677"/>
      <c r="C81" s="677"/>
      <c r="D81" s="677"/>
      <c r="E81" s="677"/>
      <c r="F81" s="677"/>
      <c r="G81" s="677"/>
      <c r="H81" s="710"/>
      <c r="I81" s="701"/>
      <c r="J81" s="677"/>
      <c r="K81" s="677"/>
      <c r="L81" s="678"/>
      <c r="M81" s="679"/>
      <c r="N81" s="680"/>
      <c r="O81" s="681"/>
      <c r="P81" s="1045"/>
      <c r="Q81" s="1046"/>
      <c r="AL81" s="683"/>
      <c r="AM81" s="684"/>
    </row>
    <row r="82" spans="1:54" s="646" customFormat="1" ht="16.5">
      <c r="A82" s="763"/>
      <c r="B82" s="677"/>
      <c r="C82" s="677"/>
      <c r="D82" s="677"/>
      <c r="E82" s="677"/>
      <c r="F82" s="677"/>
      <c r="G82" s="677"/>
      <c r="H82" s="710"/>
      <c r="I82" s="701"/>
      <c r="J82" s="677"/>
      <c r="K82" s="677"/>
      <c r="L82" s="678"/>
      <c r="M82" s="679"/>
      <c r="N82" s="680"/>
      <c r="O82" s="681"/>
      <c r="P82" s="1045"/>
      <c r="Q82" s="1046"/>
      <c r="AM82" s="685"/>
    </row>
    <row r="83" spans="1:54" s="646" customFormat="1">
      <c r="A83" s="764"/>
      <c r="B83" s="686"/>
      <c r="C83" s="686"/>
      <c r="D83" s="686"/>
      <c r="E83" s="686"/>
      <c r="F83" s="686"/>
      <c r="G83" s="686"/>
      <c r="H83" s="711"/>
      <c r="I83" s="688"/>
      <c r="J83" s="686"/>
      <c r="K83" s="686"/>
      <c r="L83" s="687"/>
      <c r="M83" s="688"/>
      <c r="N83" s="688"/>
      <c r="O83" s="683"/>
      <c r="P83" s="1047"/>
      <c r="Q83" s="1046"/>
    </row>
    <row r="84" spans="1:54" ht="16.5">
      <c r="A84" s="764"/>
      <c r="B84" s="686"/>
      <c r="C84" s="686"/>
      <c r="D84" s="686"/>
      <c r="E84" s="686"/>
      <c r="F84" s="686"/>
      <c r="G84" s="686"/>
      <c r="H84" s="711"/>
      <c r="I84" s="688"/>
      <c r="J84" s="686"/>
      <c r="K84" s="686"/>
      <c r="L84" s="689"/>
      <c r="M84" s="688"/>
      <c r="N84" s="688"/>
      <c r="O84" s="683"/>
      <c r="P84" s="1047"/>
      <c r="AN84" s="638"/>
      <c r="AO84" s="638"/>
      <c r="AP84" s="638"/>
      <c r="AQ84" s="638"/>
      <c r="AR84" s="638"/>
      <c r="AS84" s="638"/>
      <c r="AT84" s="638"/>
      <c r="AU84" s="638"/>
      <c r="AV84" s="638"/>
      <c r="AW84" s="638"/>
      <c r="AX84" s="638"/>
      <c r="AY84" s="638"/>
      <c r="AZ84" s="638"/>
      <c r="BA84" s="638"/>
      <c r="BB84" s="638"/>
    </row>
    <row r="85" spans="1:54">
      <c r="A85" s="765"/>
      <c r="B85" s="690"/>
      <c r="C85" s="690"/>
      <c r="D85" s="690"/>
      <c r="E85" s="690"/>
      <c r="F85" s="690"/>
      <c r="G85" s="690"/>
      <c r="H85" s="712"/>
      <c r="I85" s="652"/>
      <c r="J85" s="690"/>
      <c r="K85" s="690"/>
      <c r="L85" s="653"/>
      <c r="M85" s="652"/>
      <c r="N85" s="652"/>
      <c r="O85" s="654"/>
      <c r="P85" s="652"/>
      <c r="AN85" s="638"/>
      <c r="AO85" s="638"/>
      <c r="AP85" s="638"/>
      <c r="AQ85" s="638"/>
      <c r="AR85" s="638"/>
      <c r="AS85" s="638"/>
      <c r="AT85" s="638"/>
      <c r="AU85" s="638"/>
      <c r="AV85" s="638"/>
      <c r="AW85" s="638"/>
      <c r="AX85" s="638"/>
      <c r="AY85" s="638"/>
      <c r="AZ85" s="638"/>
      <c r="BA85" s="638"/>
      <c r="BB85" s="638"/>
    </row>
    <row r="86" spans="1:54">
      <c r="A86" s="765"/>
      <c r="B86" s="690"/>
      <c r="C86" s="690"/>
      <c r="D86" s="690"/>
      <c r="E86" s="690"/>
      <c r="F86" s="690"/>
      <c r="G86" s="690"/>
      <c r="H86" s="712"/>
      <c r="I86" s="652"/>
      <c r="J86" s="690"/>
      <c r="K86" s="690"/>
      <c r="L86" s="653"/>
      <c r="M86" s="652"/>
      <c r="N86" s="652"/>
      <c r="O86" s="654"/>
      <c r="P86" s="652"/>
      <c r="AN86" s="638"/>
      <c r="AO86" s="638"/>
      <c r="AP86" s="638"/>
      <c r="AQ86" s="638"/>
      <c r="AR86" s="638"/>
      <c r="AS86" s="638"/>
      <c r="AT86" s="638"/>
      <c r="AU86" s="638"/>
      <c r="AV86" s="638"/>
      <c r="AW86" s="638"/>
      <c r="AX86" s="638"/>
      <c r="AY86" s="638"/>
      <c r="AZ86" s="638"/>
      <c r="BA86" s="638"/>
      <c r="BB86" s="638"/>
    </row>
    <row r="87" spans="1:54" ht="16.5">
      <c r="A87" s="766"/>
      <c r="B87" s="691"/>
      <c r="C87" s="691"/>
      <c r="D87" s="691"/>
      <c r="E87" s="691"/>
      <c r="F87" s="691"/>
      <c r="G87" s="691"/>
      <c r="H87" s="713"/>
      <c r="I87" s="693"/>
      <c r="J87" s="691"/>
      <c r="K87" s="691"/>
      <c r="L87" s="692"/>
      <c r="M87" s="693"/>
      <c r="N87" s="693"/>
      <c r="O87" s="694"/>
      <c r="P87" s="693"/>
      <c r="AN87" s="638"/>
      <c r="AO87" s="638"/>
      <c r="AP87" s="638"/>
      <c r="AQ87" s="638"/>
      <c r="AR87" s="638"/>
      <c r="AS87" s="638"/>
      <c r="AT87" s="638"/>
      <c r="AU87" s="638"/>
      <c r="AV87" s="638"/>
      <c r="AW87" s="638"/>
      <c r="AX87" s="638"/>
      <c r="AY87" s="638"/>
      <c r="AZ87" s="638"/>
      <c r="BA87" s="638"/>
      <c r="BB87" s="638"/>
    </row>
    <row r="88" spans="1:54">
      <c r="A88" s="765"/>
      <c r="B88" s="690"/>
      <c r="C88" s="690"/>
      <c r="D88" s="690"/>
      <c r="E88" s="690"/>
      <c r="F88" s="690"/>
      <c r="G88" s="690"/>
      <c r="H88" s="712"/>
      <c r="I88" s="652"/>
      <c r="J88" s="690"/>
      <c r="K88" s="690"/>
      <c r="L88" s="653"/>
      <c r="M88" s="652"/>
      <c r="N88" s="652"/>
      <c r="O88" s="654"/>
      <c r="P88" s="652"/>
      <c r="AN88" s="638"/>
      <c r="AO88" s="638"/>
      <c r="AP88" s="638"/>
      <c r="AQ88" s="638"/>
      <c r="AR88" s="638"/>
      <c r="AS88" s="638"/>
      <c r="AT88" s="638"/>
      <c r="AU88" s="638"/>
      <c r="AV88" s="638"/>
      <c r="AW88" s="638"/>
      <c r="AX88" s="638"/>
      <c r="AY88" s="638"/>
      <c r="AZ88" s="638"/>
      <c r="BA88" s="638"/>
      <c r="BB88" s="638"/>
    </row>
    <row r="89" spans="1:54">
      <c r="A89" s="765"/>
      <c r="B89" s="690"/>
      <c r="C89" s="690"/>
      <c r="D89" s="690"/>
      <c r="E89" s="690"/>
      <c r="F89" s="690"/>
      <c r="G89" s="690"/>
      <c r="H89" s="712"/>
      <c r="I89" s="652"/>
      <c r="J89" s="690"/>
      <c r="K89" s="690"/>
      <c r="L89" s="653"/>
      <c r="M89" s="652"/>
      <c r="N89" s="652"/>
      <c r="O89" s="654"/>
      <c r="P89" s="652"/>
      <c r="AN89" s="638"/>
      <c r="AO89" s="638"/>
      <c r="AP89" s="638"/>
      <c r="AQ89" s="638"/>
      <c r="AR89" s="638"/>
      <c r="AS89" s="638"/>
      <c r="AT89" s="638"/>
      <c r="AU89" s="638"/>
      <c r="AV89" s="638"/>
      <c r="AW89" s="638"/>
      <c r="AX89" s="638"/>
      <c r="AY89" s="638"/>
      <c r="AZ89" s="638"/>
      <c r="BA89" s="638"/>
      <c r="BB89" s="638"/>
    </row>
  </sheetData>
  <sheetProtection algorithmName="SHA-512" hashValue="NE31stVpxK+Hs3WTlH0o6yLxRtmiC2iR9sPD0gg/UQjBcZ7HamJ1KKRiqn/w+qF5V22E58/gjG/JDy75C6rpCg==" saltValue="pCgu1+KUKSmC3sYwQ0C/Ag==" spinCount="100000" sheet="1" formatColumns="0" formatRows="0" selectLockedCells="1"/>
  <customSheetViews>
    <customSheetView guid="{27692A7A-85BA-4DA9-9577-437354D3D238}" scale="70" showPageBreaks="1" fitToPage="1" printArea="1" hiddenRows="1" hiddenColumns="1" view="pageBreakPreview">
      <selection activeCell="O76" sqref="O76"/>
      <colBreaks count="2" manualBreakCount="2">
        <brk id="11" max="1048575" man="1"/>
        <brk id="16" max="1048575" man="1"/>
      </colBreaks>
      <pageMargins left="0" right="0" top="0" bottom="0" header="0" footer="0"/>
      <printOptions horizontalCentered="1"/>
      <pageSetup paperSize="9" scale="29" fitToHeight="2" orientation="landscape" r:id="rId1"/>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37">
      <selection activeCell="I19" sqref="I19"/>
      <colBreaks count="2" manualBreakCount="2">
        <brk id="11" max="1048575" man="1"/>
        <brk id="16" max="1048575" man="1"/>
      </colBreaks>
      <pageMargins left="0" right="0" top="0" bottom="0" header="0" footer="0"/>
      <printOptions horizontalCentered="1"/>
      <pageSetup paperSize="9" scale="58" fitToHeight="2" orientation="landscape" r:id="rId2"/>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4"/>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7"/>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4"/>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5"/>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4"/>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5"/>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6"/>
      <headerFooter alignWithMargins="0">
        <oddFooter>&amp;R&amp;"Book Antiqua,Bold"&amp;10Schedule-3/ Page &amp;P of &amp;N</oddFooter>
      </headerFooter>
    </customSheetView>
    <customSheetView guid="{483E1266-F7EB-4547-BBEC-59BD72B9AE8B}" scale="70" showPageBreaks="1" fitToPage="1" printArea="1" hiddenRows="1" hiddenColumns="1" view="pageBreakPreview" topLeftCell="A92">
      <selection activeCell="O105" sqref="O105"/>
      <colBreaks count="2" manualBreakCount="2">
        <brk id="11" max="1048575" man="1"/>
        <brk id="16" max="1048575" man="1"/>
      </colBreaks>
      <pageMargins left="0" right="0" top="0" bottom="0" header="0" footer="0"/>
      <printOptions horizontalCentered="1"/>
      <pageSetup paperSize="9" scale="10" fitToHeight="2" orientation="landscape" r:id="rId27"/>
      <headerFooter alignWithMargins="0">
        <oddFooter>&amp;R&amp;"Book Antiqua,Bold"&amp;10Schedule-3/ Page &amp;P of &amp;N</oddFooter>
      </headerFooter>
    </customSheetView>
    <customSheetView guid="{0DE27404-F295-4A50-BC3B-2A3EAECFCACC}" scale="70" showPageBreaks="1" fitToPage="1" printArea="1" hiddenRows="1" hiddenColumns="1" view="pageBreakPreview">
      <selection activeCell="O76" sqref="O76"/>
      <colBreaks count="2" manualBreakCount="2">
        <brk id="11" max="1048575" man="1"/>
        <brk id="16" max="1048575" man="1"/>
      </colBreaks>
      <pageMargins left="0" right="0" top="0" bottom="0" header="0" footer="0"/>
      <printOptions horizontalCentered="1"/>
      <pageSetup paperSize="9" scale="29" fitToHeight="2" orientation="landscape" r:id="rId28"/>
      <headerFooter alignWithMargins="0">
        <oddFooter>&amp;R&amp;"Book Antiqua,Bold"&amp;10Schedule-3/ Page &amp;P of &amp;N</oddFooter>
      </headerFooter>
    </customSheetView>
  </customSheetViews>
  <mergeCells count="20">
    <mergeCell ref="A3:Q3"/>
    <mergeCell ref="B63:L63"/>
    <mergeCell ref="A4:Q4"/>
    <mergeCell ref="M8:P8"/>
    <mergeCell ref="L61:O61"/>
    <mergeCell ref="M7:P7"/>
    <mergeCell ref="M9:P9"/>
    <mergeCell ref="AO13:AP13"/>
    <mergeCell ref="AL13:AM13"/>
    <mergeCell ref="H62:M62"/>
    <mergeCell ref="D64:E64"/>
    <mergeCell ref="D65:E65"/>
    <mergeCell ref="M66:N66"/>
    <mergeCell ref="M65:N65"/>
    <mergeCell ref="N15:P15"/>
    <mergeCell ref="A60:K60"/>
    <mergeCell ref="M11:P11"/>
    <mergeCell ref="A59:Q59"/>
    <mergeCell ref="A64:C64"/>
    <mergeCell ref="A65:C65"/>
  </mergeCells>
  <phoneticPr fontId="2" type="noConversion"/>
  <conditionalFormatting sqref="O60 O62:O63 K51:K58 I53:I58">
    <cfRule type="expression" dxfId="65" priority="2682" stopIfTrue="1">
      <formula>H51&gt;0</formula>
    </cfRule>
  </conditionalFormatting>
  <conditionalFormatting sqref="O64">
    <cfRule type="expression" dxfId="64" priority="2482" stopIfTrue="1">
      <formula>N64&gt;0</formula>
    </cfRule>
  </conditionalFormatting>
  <conditionalFormatting sqref="K50:K58">
    <cfRule type="expression" dxfId="63" priority="1919" stopIfTrue="1">
      <formula>H50&gt;0</formula>
    </cfRule>
  </conditionalFormatting>
  <conditionalFormatting sqref="K50 K54:K58">
    <cfRule type="cellIs" dxfId="62" priority="1918" stopIfTrue="1" operator="equal">
      <formula>"a"</formula>
    </cfRule>
  </conditionalFormatting>
  <conditionalFormatting sqref="K50">
    <cfRule type="expression" dxfId="61" priority="1917" stopIfTrue="1">
      <formula>J50&gt;0</formula>
    </cfRule>
  </conditionalFormatting>
  <conditionalFormatting sqref="I50">
    <cfRule type="expression" dxfId="60" priority="1916" stopIfTrue="1">
      <formula>H50&gt;0</formula>
    </cfRule>
  </conditionalFormatting>
  <conditionalFormatting sqref="I51:I52">
    <cfRule type="expression" dxfId="59" priority="1915" stopIfTrue="1">
      <formula>H51&gt;0</formula>
    </cfRule>
  </conditionalFormatting>
  <conditionalFormatting sqref="K51:K53">
    <cfRule type="cellIs" dxfId="58" priority="1374" stopIfTrue="1" operator="equal">
      <formula>"a"</formula>
    </cfRule>
  </conditionalFormatting>
  <conditionalFormatting sqref="I18 K18">
    <cfRule type="expression" dxfId="57" priority="36" stopIfTrue="1">
      <formula>H18&gt;0</formula>
    </cfRule>
  </conditionalFormatting>
  <conditionalFormatting sqref="K18">
    <cfRule type="expression" dxfId="56" priority="35" stopIfTrue="1">
      <formula>H18&gt;0</formula>
    </cfRule>
  </conditionalFormatting>
  <conditionalFormatting sqref="K18">
    <cfRule type="cellIs" dxfId="55" priority="34" stopIfTrue="1" operator="equal">
      <formula>"a"</formula>
    </cfRule>
  </conditionalFormatting>
  <conditionalFormatting sqref="O18:O26">
    <cfRule type="expression" dxfId="54" priority="37" stopIfTrue="1">
      <formula>N50&gt;0</formula>
    </cfRule>
  </conditionalFormatting>
  <conditionalFormatting sqref="I19:I49 K19:K49">
    <cfRule type="expression" dxfId="53" priority="32" stopIfTrue="1">
      <formula>H19&gt;0</formula>
    </cfRule>
  </conditionalFormatting>
  <conditionalFormatting sqref="K19:K49">
    <cfRule type="expression" dxfId="52" priority="31" stopIfTrue="1">
      <formula>H19&gt;0</formula>
    </cfRule>
  </conditionalFormatting>
  <conditionalFormatting sqref="K19:K49">
    <cfRule type="cellIs" dxfId="51" priority="30" stopIfTrue="1" operator="equal">
      <formula>"a"</formula>
    </cfRule>
  </conditionalFormatting>
  <conditionalFormatting sqref="O47">
    <cfRule type="expression" dxfId="50" priority="12" stopIfTrue="1">
      <formula>N19&gt;0</formula>
    </cfRule>
  </conditionalFormatting>
  <conditionalFormatting sqref="O48">
    <cfRule type="expression" dxfId="49" priority="11" stopIfTrue="1">
      <formula>N20&gt;0</formula>
    </cfRule>
  </conditionalFormatting>
  <conditionalFormatting sqref="O49:O58">
    <cfRule type="expression" dxfId="48" priority="10" stopIfTrue="1">
      <formula>N21&gt;0</formula>
    </cfRule>
  </conditionalFormatting>
  <conditionalFormatting sqref="O31">
    <cfRule type="expression" dxfId="47" priority="9" stopIfTrue="1">
      <formula>N31&gt;0</formula>
    </cfRule>
  </conditionalFormatting>
  <conditionalFormatting sqref="O31">
    <cfRule type="expression" dxfId="46" priority="8" stopIfTrue="1">
      <formula>L31&gt;0</formula>
    </cfRule>
  </conditionalFormatting>
  <conditionalFormatting sqref="O31">
    <cfRule type="cellIs" dxfId="45" priority="7" stopIfTrue="1" operator="equal">
      <formula>"a"</formula>
    </cfRule>
  </conditionalFormatting>
  <conditionalFormatting sqref="O27:O30">
    <cfRule type="expression" dxfId="44" priority="6" stopIfTrue="1">
      <formula>N27&gt;0</formula>
    </cfRule>
  </conditionalFormatting>
  <conditionalFormatting sqref="O27:O30">
    <cfRule type="expression" dxfId="43" priority="5" stopIfTrue="1">
      <formula>L27&gt;0</formula>
    </cfRule>
  </conditionalFormatting>
  <conditionalFormatting sqref="O27:O30">
    <cfRule type="cellIs" dxfId="42" priority="4" stopIfTrue="1" operator="equal">
      <formula>"a"</formula>
    </cfRule>
  </conditionalFormatting>
  <conditionalFormatting sqref="O32:O46">
    <cfRule type="expression" dxfId="41" priority="3" stopIfTrue="1">
      <formula>N32&gt;0</formula>
    </cfRule>
  </conditionalFormatting>
  <conditionalFormatting sqref="O32:O46">
    <cfRule type="expression" dxfId="40" priority="2" stopIfTrue="1">
      <formula>L32&gt;0</formula>
    </cfRule>
  </conditionalFormatting>
  <conditionalFormatting sqref="O32:O46">
    <cfRule type="cellIs" dxfId="39" priority="1" stopIfTrue="1" operator="equal">
      <formula>"a"</formula>
    </cfRule>
  </conditionalFormatting>
  <dataValidations count="4">
    <dataValidation operator="greaterThan" allowBlank="1" showInputMessage="1" showErrorMessage="1" error="Enter only Numeric Value greater than zero or leave the cell blank !" sqref="K64:K65372 K1:K2 K61:K62 K5:K17" xr:uid="{00000000-0002-0000-0800-000001000000}"/>
    <dataValidation type="whole" operator="greaterThan" allowBlank="1" showInputMessage="1" showErrorMessage="1" error="Enter only Numeric Value greater than zero or leave the cell blank !" sqref="O18:O58" xr:uid="{00000000-0002-0000-0800-000002000000}">
      <formula1>0</formula1>
    </dataValidation>
    <dataValidation type="list" operator="greaterThan" allowBlank="1" showInputMessage="1" showErrorMessage="1" sqref="K18:K58" xr:uid="{00000000-0002-0000-0800-000003000000}">
      <formula1>"0%,5%,12%,18%,28%"</formula1>
    </dataValidation>
    <dataValidation type="whole" operator="greaterThan" allowBlank="1" showInputMessage="1" showErrorMessage="1" sqref="I18:I58" xr:uid="{00000000-0002-0000-0800-000004000000}">
      <formula1>1</formula1>
    </dataValidation>
  </dataValidations>
  <printOptions horizontalCentered="1"/>
  <pageMargins left="0.25" right="0.25" top="0.5" bottom="0.25" header="0.05" footer="0.05"/>
  <pageSetup paperSize="9" scale="39"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912867EF250B4C8CA4ADE9FC7AAEDC" ma:contentTypeVersion="16" ma:contentTypeDescription="Create a new document." ma:contentTypeScope="" ma:versionID="b0497abb8e1be9913ee231a81b9896ec">
  <xsd:schema xmlns:xsd="http://www.w3.org/2001/XMLSchema" xmlns:xs="http://www.w3.org/2001/XMLSchema" xmlns:p="http://schemas.microsoft.com/office/2006/metadata/properties" xmlns:ns3="67f0250f-20fd-4664-9799-98208606b2a8" xmlns:ns4="ea9ce067-29e2-4393-a96e-4e9245bbd76a" targetNamespace="http://schemas.microsoft.com/office/2006/metadata/properties" ma:root="true" ma:fieldsID="0d73b2efdac4d2697bf0149862badb6a" ns3:_="" ns4:_="">
    <xsd:import namespace="67f0250f-20fd-4664-9799-98208606b2a8"/>
    <xsd:import namespace="ea9ce067-29e2-4393-a96e-4e9245bbd76a"/>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f0250f-20fd-4664-9799-98208606b2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ce067-29e2-4393-a96e-4e9245bbd76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67f0250f-20fd-4664-9799-98208606b2a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264B14-D424-4461-BAC6-40D28CFAF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f0250f-20fd-4664-9799-98208606b2a8"/>
    <ds:schemaRef ds:uri="ea9ce067-29e2-4393-a96e-4e9245bbd7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AB7B03-209F-46E0-BC0E-6732A17D1BD8}">
  <ds:schemaRefs>
    <ds:schemaRef ds:uri="ea9ce067-29e2-4393-a96e-4e9245bbd76a"/>
    <ds:schemaRef ds:uri="67f0250f-20fd-4664-9799-98208606b2a8"/>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03ED9CE7-61A8-4201-94C5-4D91747925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Piyush Kumar Gupta</cp:lastModifiedBy>
  <cp:revision/>
  <dcterms:created xsi:type="dcterms:W3CDTF">2001-07-26T10:23:15Z</dcterms:created>
  <dcterms:modified xsi:type="dcterms:W3CDTF">2025-02-04T13:03:00Z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0x0101005C912867EF250B4C8CA4ADE9FC7AAEDC</vt:lpwstr>
  </property>
</Properties>
</file>